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supermart sales\"/>
    </mc:Choice>
  </mc:AlternateContent>
  <bookViews>
    <workbookView xWindow="-105" yWindow="-105" windowWidth="20730" windowHeight="11760" tabRatio="662" activeTab="3"/>
  </bookViews>
  <sheets>
    <sheet name="CLEAN DATA TABLE" sheetId="3" r:id="rId1"/>
    <sheet name="CONDITIONS AND WORKINGS" sheetId="4" r:id="rId2"/>
    <sheet name="DISCRIPTIVE STATISTICS" sheetId="7" r:id="rId3"/>
    <sheet name="ANALYSIS AND CHART" sheetId="5" r:id="rId4"/>
  </sheets>
  <definedNames>
    <definedName name="_xlnm._FilterDatabase" localSheetId="3" hidden="1">'ANALYSIS AND CHART'!$C$24:$D$132</definedName>
    <definedName name="_xlcn.WorksheetConnection_supermarket_salesdataANDSOMEEXCELANALYSISDONEPRAC.xlsxTable11" hidden="1">Table1[]</definedName>
    <definedName name="Branch">#REF!</definedName>
    <definedName name="City">#REF!</definedName>
    <definedName name="cogs">#REF!</definedName>
    <definedName name="cost_of_goods__cogs">#REF!</definedName>
    <definedName name="Credit_card">#REF!</definedName>
    <definedName name="Customer_type">#REF!</definedName>
    <definedName name="Date">#REF!</definedName>
    <definedName name="Gender">#REF!</definedName>
    <definedName name="gross_income">#REF!</definedName>
    <definedName name="gross_margin_percentage">#REF!</definedName>
    <definedName name="Invoice_ID">#REF!</definedName>
    <definedName name="Payment">#REF!</definedName>
    <definedName name="Product_line">#REF!</definedName>
    <definedName name="quantity">#REF!</definedName>
    <definedName name="Rating">#REF!</definedName>
    <definedName name="Tax_5">#REF!</definedName>
    <definedName name="Time">#REF!</definedName>
    <definedName name="Total">#REF!</definedName>
    <definedName name="Unit_price">#REF!</definedName>
  </definedNames>
  <calcPr calcId="152511"/>
  <pivotCaches>
    <pivotCache cacheId="15" r:id="rId5"/>
    <pivotCache cacheId="14" r:id="rId6"/>
  </pivotCaches>
  <fileRecoveryPr repairLoad="1"/>
  <extLst>
    <ext xmlns:x15="http://schemas.microsoft.com/office/spreadsheetml/2010/11/main" uri="{FCE2AD5D-F65C-4FA6-A056-5C36A1767C68}">
      <x15:dataModel>
        <x15:modelTables>
          <x15:modelTable id="Table1-ab861a69-8416-42e9-95d0-1ae058c1cc62" name="Table1" connection="WorksheetConnection_supermarket_sales data - AND SOME EXCEL ANALYSIS DONE (PRAC).xlsx!Table1"/>
        </x15:modelTables>
      </x15:dataModel>
    </ext>
  </extLst>
</workbook>
</file>

<file path=xl/calcChain.xml><?xml version="1.0" encoding="utf-8"?>
<calcChain xmlns="http://schemas.openxmlformats.org/spreadsheetml/2006/main">
  <c r="A16" i="4" l="1"/>
  <c r="H6" i="4"/>
  <c r="A2" i="4"/>
  <c r="Q2" i="3" l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Q1102" i="3"/>
  <c r="Q1103" i="3"/>
  <c r="Q1104" i="3"/>
  <c r="Q1105" i="3"/>
  <c r="Q1106" i="3"/>
  <c r="Q1107" i="3"/>
  <c r="Q1108" i="3"/>
  <c r="Q1109" i="3"/>
  <c r="Q1110" i="3"/>
  <c r="Q1111" i="3"/>
  <c r="Q1112" i="3"/>
  <c r="Q1113" i="3"/>
  <c r="Q1114" i="3"/>
  <c r="Q1115" i="3"/>
  <c r="Q1116" i="3"/>
  <c r="Q1117" i="3"/>
  <c r="Q1118" i="3"/>
  <c r="Q1119" i="3"/>
  <c r="Q1120" i="3"/>
  <c r="Q1121" i="3"/>
  <c r="Q1122" i="3"/>
  <c r="Q1123" i="3"/>
  <c r="Q1124" i="3"/>
  <c r="Q1125" i="3"/>
  <c r="Q1126" i="3"/>
  <c r="Q1127" i="3"/>
  <c r="Q1128" i="3"/>
  <c r="Q1129" i="3"/>
  <c r="Q1130" i="3"/>
  <c r="Q1131" i="3"/>
  <c r="Q1132" i="3"/>
  <c r="Q1133" i="3"/>
  <c r="Q1134" i="3"/>
  <c r="Q1135" i="3"/>
  <c r="Q1136" i="3"/>
  <c r="Q1137" i="3"/>
  <c r="Q1138" i="3"/>
  <c r="Q1139" i="3"/>
  <c r="Q1140" i="3"/>
  <c r="Q1141" i="3"/>
  <c r="Q1142" i="3"/>
  <c r="Q1143" i="3"/>
  <c r="Q1144" i="3"/>
  <c r="Q1145" i="3"/>
  <c r="Q1146" i="3"/>
  <c r="Q1147" i="3"/>
  <c r="Q1148" i="3"/>
  <c r="Q1149" i="3"/>
  <c r="Q1150" i="3"/>
  <c r="Q1151" i="3"/>
  <c r="Q1152" i="3"/>
  <c r="Q1153" i="3"/>
  <c r="Q1154" i="3"/>
  <c r="Q1155" i="3"/>
  <c r="Q1156" i="3"/>
  <c r="Q1157" i="3"/>
  <c r="Q1158" i="3"/>
  <c r="Q1159" i="3"/>
  <c r="Q1160" i="3"/>
  <c r="Q1161" i="3"/>
  <c r="Q1162" i="3"/>
  <c r="Q1163" i="3"/>
  <c r="Q1164" i="3"/>
  <c r="Q1165" i="3"/>
  <c r="Q1166" i="3"/>
  <c r="Q1167" i="3"/>
  <c r="Q1168" i="3"/>
  <c r="Q1169" i="3"/>
  <c r="Q1170" i="3"/>
  <c r="Q1171" i="3"/>
  <c r="Q1172" i="3"/>
  <c r="Q1173" i="3"/>
  <c r="Q1174" i="3"/>
  <c r="Q1175" i="3"/>
  <c r="Q1176" i="3"/>
  <c r="Q1177" i="3"/>
  <c r="Q1178" i="3"/>
  <c r="Q1179" i="3"/>
  <c r="Q1180" i="3"/>
  <c r="Q1181" i="3"/>
  <c r="Q1182" i="3"/>
  <c r="Q1183" i="3"/>
  <c r="Q1184" i="3"/>
  <c r="Q1185" i="3"/>
  <c r="Q1186" i="3"/>
  <c r="Q1187" i="3"/>
  <c r="Q1188" i="3"/>
  <c r="Q1189" i="3"/>
  <c r="Q1190" i="3"/>
  <c r="Q1191" i="3"/>
  <c r="Q1192" i="3"/>
  <c r="Q1193" i="3"/>
  <c r="Q1194" i="3"/>
  <c r="Q1195" i="3"/>
  <c r="Q1196" i="3"/>
  <c r="Q1197" i="3"/>
  <c r="Q1198" i="3"/>
  <c r="Q1199" i="3"/>
  <c r="Q1200" i="3"/>
  <c r="Q1201" i="3"/>
  <c r="Q1202" i="3"/>
  <c r="Q1203" i="3"/>
  <c r="Q1204" i="3"/>
  <c r="Q1205" i="3"/>
  <c r="Q1206" i="3"/>
  <c r="Q1207" i="3"/>
  <c r="Q1208" i="3"/>
  <c r="Q1209" i="3"/>
  <c r="Q1210" i="3"/>
  <c r="Q1211" i="3"/>
  <c r="Q1212" i="3"/>
  <c r="Q1213" i="3"/>
  <c r="Q1214" i="3"/>
  <c r="Q1215" i="3"/>
  <c r="Q1216" i="3"/>
  <c r="Q1217" i="3"/>
  <c r="Q1218" i="3"/>
  <c r="Q1219" i="3"/>
  <c r="Q1220" i="3"/>
  <c r="Q1221" i="3"/>
  <c r="Q1222" i="3"/>
  <c r="Q1223" i="3"/>
  <c r="Q1224" i="3"/>
  <c r="Q1225" i="3"/>
  <c r="Q1226" i="3"/>
  <c r="Q1227" i="3"/>
  <c r="Q1228" i="3"/>
  <c r="Q1229" i="3"/>
  <c r="Q1230" i="3"/>
  <c r="Q1231" i="3"/>
  <c r="Q1232" i="3"/>
  <c r="Q1233" i="3"/>
  <c r="Q1234" i="3"/>
  <c r="Q1235" i="3"/>
  <c r="Q1236" i="3"/>
  <c r="Q1237" i="3"/>
  <c r="Q1238" i="3"/>
  <c r="Q1239" i="3"/>
  <c r="Q1240" i="3"/>
  <c r="Q1241" i="3"/>
  <c r="Q1242" i="3"/>
  <c r="Q1243" i="3"/>
  <c r="Q1244" i="3"/>
  <c r="Q1245" i="3"/>
  <c r="Q1246" i="3"/>
  <c r="Q1247" i="3"/>
  <c r="Q1248" i="3"/>
  <c r="Q1249" i="3"/>
  <c r="Q1250" i="3"/>
  <c r="Q1251" i="3"/>
  <c r="Q1252" i="3"/>
  <c r="Q1253" i="3"/>
  <c r="Q1254" i="3"/>
  <c r="Q1255" i="3"/>
  <c r="Q1256" i="3"/>
  <c r="Q1257" i="3"/>
  <c r="Q1258" i="3"/>
  <c r="Q1259" i="3"/>
  <c r="Q1260" i="3"/>
  <c r="Q1261" i="3"/>
  <c r="Q1262" i="3"/>
  <c r="Q1263" i="3"/>
  <c r="Q1264" i="3"/>
  <c r="Q1265" i="3"/>
  <c r="Q1266" i="3"/>
  <c r="Q1267" i="3"/>
  <c r="Q1268" i="3"/>
  <c r="Q1269" i="3"/>
  <c r="Q1270" i="3"/>
  <c r="Q1271" i="3"/>
  <c r="Q1272" i="3"/>
  <c r="Q1273" i="3"/>
  <c r="Q1274" i="3"/>
  <c r="Q1275" i="3"/>
  <c r="Q1276" i="3"/>
  <c r="Q1277" i="3"/>
  <c r="Q1278" i="3"/>
  <c r="Q1279" i="3"/>
  <c r="Q1280" i="3"/>
  <c r="Q1281" i="3"/>
  <c r="Q1282" i="3"/>
  <c r="Q1283" i="3"/>
  <c r="Q1284" i="3"/>
  <c r="Q1285" i="3"/>
  <c r="Q1286" i="3"/>
  <c r="Q1287" i="3"/>
  <c r="Q1288" i="3"/>
  <c r="Q1289" i="3"/>
  <c r="Q1290" i="3"/>
  <c r="Q1291" i="3"/>
  <c r="Q1292" i="3"/>
  <c r="Q1293" i="3"/>
  <c r="Q1294" i="3"/>
  <c r="Q1295" i="3"/>
  <c r="Q1296" i="3"/>
  <c r="Q1297" i="3"/>
  <c r="Q1298" i="3"/>
  <c r="Q1299" i="3"/>
  <c r="Q1300" i="3"/>
  <c r="Q1301" i="3"/>
  <c r="Q1302" i="3"/>
  <c r="Q1303" i="3"/>
  <c r="Q1304" i="3"/>
  <c r="Q1305" i="3"/>
  <c r="Q1306" i="3"/>
  <c r="Q1307" i="3"/>
  <c r="Q1308" i="3"/>
  <c r="Q1309" i="3"/>
  <c r="Q1310" i="3"/>
  <c r="Q1311" i="3"/>
  <c r="Q1312" i="3"/>
  <c r="Q1313" i="3"/>
  <c r="Q1314" i="3"/>
  <c r="Q1315" i="3"/>
  <c r="Q1316" i="3"/>
  <c r="Q1317" i="3"/>
  <c r="Q1318" i="3"/>
  <c r="Q1319" i="3"/>
  <c r="Q1320" i="3"/>
  <c r="Q1321" i="3"/>
  <c r="Q1322" i="3"/>
  <c r="Q1323" i="3"/>
  <c r="Q1324" i="3"/>
  <c r="Q1325" i="3"/>
  <c r="Q1326" i="3"/>
  <c r="Q1327" i="3"/>
  <c r="Q1328" i="3"/>
  <c r="Q1329" i="3"/>
  <c r="Q1330" i="3"/>
  <c r="Q1331" i="3"/>
  <c r="Q1332" i="3"/>
  <c r="Q1333" i="3"/>
  <c r="Q1334" i="3"/>
  <c r="Q1335" i="3"/>
  <c r="Q1336" i="3"/>
  <c r="Q1337" i="3"/>
  <c r="Q1338" i="3"/>
  <c r="Q1339" i="3"/>
  <c r="Q1340" i="3"/>
  <c r="Q1341" i="3"/>
  <c r="Q1342" i="3"/>
  <c r="Q1343" i="3"/>
  <c r="Q1344" i="3"/>
  <c r="Q1345" i="3"/>
  <c r="Q1346" i="3"/>
  <c r="Q1347" i="3"/>
  <c r="Q1348" i="3"/>
  <c r="Q1349" i="3"/>
  <c r="Q1350" i="3"/>
  <c r="Q1351" i="3"/>
  <c r="Q1352" i="3"/>
  <c r="Q1353" i="3"/>
  <c r="Q1354" i="3"/>
  <c r="Q1355" i="3"/>
  <c r="Q1356" i="3"/>
  <c r="Q1357" i="3"/>
  <c r="Q1358" i="3"/>
  <c r="Q1359" i="3"/>
  <c r="Q1360" i="3"/>
  <c r="Q1361" i="3"/>
  <c r="Q1362" i="3"/>
  <c r="Q1363" i="3"/>
  <c r="Q1364" i="3"/>
  <c r="Q1365" i="3"/>
  <c r="Q1366" i="3"/>
  <c r="Q1367" i="3"/>
  <c r="Q1368" i="3"/>
  <c r="Q1369" i="3"/>
  <c r="Q1370" i="3"/>
  <c r="Q1371" i="3"/>
  <c r="Q1372" i="3"/>
  <c r="Q1373" i="3"/>
  <c r="Q1374" i="3"/>
  <c r="Q1375" i="3"/>
  <c r="Q1376" i="3"/>
  <c r="Q1377" i="3"/>
  <c r="Q1378" i="3"/>
  <c r="Q1379" i="3"/>
  <c r="Q1380" i="3"/>
  <c r="Q1381" i="3"/>
  <c r="Q1382" i="3"/>
  <c r="Q1383" i="3"/>
  <c r="Q1384" i="3"/>
  <c r="Q1385" i="3"/>
  <c r="Q1386" i="3"/>
  <c r="Q1387" i="3"/>
  <c r="Q1388" i="3"/>
  <c r="Q1389" i="3"/>
  <c r="Q1390" i="3"/>
  <c r="Q1391" i="3"/>
  <c r="Q1392" i="3"/>
  <c r="Q1393" i="3"/>
  <c r="Q1394" i="3"/>
  <c r="Q1395" i="3"/>
  <c r="Q1396" i="3"/>
  <c r="Q1397" i="3"/>
  <c r="Q1398" i="3"/>
  <c r="Q1399" i="3"/>
  <c r="Q1400" i="3"/>
  <c r="Q1401" i="3"/>
  <c r="Q1402" i="3"/>
  <c r="Q1403" i="3"/>
  <c r="Q1404" i="3"/>
  <c r="Q1405" i="3"/>
  <c r="Q1406" i="3"/>
  <c r="Q1407" i="3"/>
  <c r="Q1408" i="3"/>
  <c r="Q1409" i="3"/>
  <c r="Q1410" i="3"/>
  <c r="Q1411" i="3"/>
  <c r="Q1412" i="3"/>
  <c r="Q1413" i="3"/>
  <c r="Q1414" i="3"/>
  <c r="Q1415" i="3"/>
  <c r="Q1416" i="3"/>
  <c r="Q1417" i="3"/>
  <c r="Q1418" i="3"/>
  <c r="Q1419" i="3"/>
  <c r="Q1420" i="3"/>
  <c r="Q1421" i="3"/>
  <c r="Q1422" i="3"/>
  <c r="Q1423" i="3"/>
  <c r="Q1424" i="3"/>
  <c r="Q1425" i="3"/>
  <c r="Q1426" i="3"/>
  <c r="Q1427" i="3"/>
  <c r="Q1428" i="3"/>
  <c r="Q1429" i="3"/>
  <c r="Q1430" i="3"/>
  <c r="Q1431" i="3"/>
  <c r="Q1432" i="3"/>
  <c r="Q1433" i="3"/>
  <c r="Q1434" i="3"/>
  <c r="Q1435" i="3"/>
  <c r="Q1436" i="3"/>
  <c r="Q1437" i="3"/>
  <c r="Q1438" i="3"/>
  <c r="Q1439" i="3"/>
  <c r="Q1440" i="3"/>
  <c r="Q1441" i="3"/>
  <c r="Q1442" i="3"/>
  <c r="Q1443" i="3"/>
  <c r="Q1444" i="3"/>
  <c r="Q1445" i="3"/>
  <c r="Q1446" i="3"/>
  <c r="Q1447" i="3"/>
  <c r="Q1448" i="3"/>
  <c r="Q1449" i="3"/>
  <c r="Q1450" i="3"/>
  <c r="Q1451" i="3"/>
  <c r="Q1452" i="3"/>
  <c r="Q1453" i="3"/>
  <c r="Q1454" i="3"/>
  <c r="Q1455" i="3"/>
  <c r="Q1456" i="3"/>
  <c r="Q1457" i="3"/>
  <c r="Q1458" i="3"/>
  <c r="Q1459" i="3"/>
  <c r="Q1460" i="3"/>
  <c r="Q1461" i="3"/>
  <c r="Q1462" i="3"/>
  <c r="Q1463" i="3"/>
  <c r="Q1464" i="3"/>
  <c r="Q1465" i="3"/>
  <c r="Q1466" i="3"/>
  <c r="Q1467" i="3"/>
  <c r="Q1468" i="3"/>
  <c r="Q1469" i="3"/>
  <c r="Q1470" i="3"/>
  <c r="Q1471" i="3"/>
  <c r="Q1472" i="3"/>
  <c r="Q1473" i="3"/>
  <c r="Q1474" i="3"/>
  <c r="Q1475" i="3"/>
  <c r="Q1476" i="3"/>
  <c r="Q1477" i="3"/>
  <c r="Q1478" i="3"/>
  <c r="Q1479" i="3"/>
  <c r="Q1480" i="3"/>
  <c r="Q1481" i="3"/>
  <c r="Q1482" i="3"/>
  <c r="Q1483" i="3"/>
  <c r="Q1484" i="3"/>
  <c r="Q1485" i="3"/>
  <c r="Q1486" i="3"/>
  <c r="Q1487" i="3"/>
  <c r="Q1488" i="3"/>
  <c r="Q1489" i="3"/>
  <c r="Q1490" i="3"/>
  <c r="Q1491" i="3"/>
  <c r="Q1492" i="3"/>
  <c r="Q1493" i="3"/>
  <c r="Q1494" i="3"/>
  <c r="Q1495" i="3"/>
  <c r="Q1496" i="3"/>
  <c r="Q1497" i="3"/>
  <c r="Q1498" i="3"/>
  <c r="Q1499" i="3"/>
  <c r="Q1500" i="3"/>
  <c r="Q1501" i="3"/>
  <c r="Q1502" i="3"/>
  <c r="Q1503" i="3"/>
  <c r="Q1504" i="3"/>
  <c r="Q1505" i="3"/>
  <c r="Q1506" i="3"/>
  <c r="Q1507" i="3"/>
  <c r="Q1508" i="3"/>
  <c r="Q1509" i="3"/>
  <c r="Q1510" i="3"/>
  <c r="Q1511" i="3"/>
  <c r="Q1512" i="3"/>
  <c r="Q1513" i="3"/>
  <c r="Q1514" i="3"/>
  <c r="Q1515" i="3"/>
  <c r="Q1516" i="3"/>
  <c r="Q1517" i="3"/>
  <c r="Q1518" i="3"/>
  <c r="Q1519" i="3"/>
  <c r="Q1520" i="3"/>
  <c r="Q1521" i="3"/>
  <c r="Q1522" i="3"/>
  <c r="Q1523" i="3"/>
  <c r="Q1524" i="3"/>
  <c r="Q1525" i="3"/>
  <c r="Q1526" i="3"/>
  <c r="Q1527" i="3"/>
  <c r="Q1528" i="3"/>
  <c r="Q1529" i="3"/>
  <c r="Q1530" i="3"/>
  <c r="Q1531" i="3"/>
  <c r="Q1532" i="3"/>
  <c r="Q1533" i="3"/>
  <c r="Q1534" i="3"/>
  <c r="Q1535" i="3"/>
  <c r="Q1536" i="3"/>
  <c r="Q1537" i="3"/>
  <c r="Q1538" i="3"/>
  <c r="Q1539" i="3"/>
  <c r="Q1540" i="3"/>
  <c r="Q1541" i="3"/>
  <c r="Q1542" i="3"/>
  <c r="Q1543" i="3"/>
  <c r="Q1544" i="3"/>
  <c r="Q1545" i="3"/>
  <c r="Q1546" i="3"/>
  <c r="Q1547" i="3"/>
  <c r="Q1548" i="3"/>
  <c r="Q1549" i="3"/>
  <c r="Q1550" i="3"/>
  <c r="Q1551" i="3"/>
  <c r="Q1552" i="3"/>
  <c r="Q1553" i="3"/>
  <c r="Q1554" i="3"/>
  <c r="Q1555" i="3"/>
  <c r="Q1556" i="3"/>
  <c r="Q1557" i="3"/>
  <c r="Q1558" i="3"/>
  <c r="Q1559" i="3"/>
  <c r="Q1560" i="3"/>
  <c r="Q1561" i="3"/>
  <c r="Q1562" i="3"/>
  <c r="Q1563" i="3"/>
  <c r="Q1564" i="3"/>
  <c r="Q1565" i="3"/>
  <c r="Q1566" i="3"/>
  <c r="Q1567" i="3"/>
  <c r="Q1568" i="3"/>
  <c r="Q1569" i="3"/>
  <c r="Q1570" i="3"/>
  <c r="Q1571" i="3"/>
  <c r="Q1572" i="3"/>
  <c r="Q1573" i="3"/>
  <c r="Q1574" i="3"/>
  <c r="Q1575" i="3"/>
  <c r="Q1576" i="3"/>
  <c r="Q1577" i="3"/>
  <c r="Q1578" i="3"/>
  <c r="Q1579" i="3"/>
  <c r="Q1580" i="3"/>
  <c r="Q1581" i="3"/>
  <c r="Q1582" i="3"/>
  <c r="Q1583" i="3"/>
  <c r="Q1584" i="3"/>
  <c r="Q1585" i="3"/>
  <c r="Q1586" i="3"/>
  <c r="Q1587" i="3"/>
  <c r="Q1588" i="3"/>
  <c r="Q1589" i="3"/>
  <c r="Q1590" i="3"/>
  <c r="Q1591" i="3"/>
  <c r="Q1592" i="3"/>
  <c r="Q1593" i="3"/>
  <c r="Q1594" i="3"/>
  <c r="Q1595" i="3"/>
  <c r="Q1596" i="3"/>
  <c r="Q1597" i="3"/>
  <c r="Q1598" i="3"/>
  <c r="Q1599" i="3"/>
  <c r="Q1600" i="3"/>
  <c r="Q1601" i="3"/>
  <c r="Q1602" i="3"/>
  <c r="Q1603" i="3"/>
  <c r="Q1604" i="3"/>
  <c r="Q1605" i="3"/>
  <c r="Q1606" i="3"/>
  <c r="Q1607" i="3"/>
  <c r="Q1608" i="3"/>
  <c r="Q1609" i="3"/>
  <c r="Q1610" i="3"/>
  <c r="Q1611" i="3"/>
  <c r="Q1612" i="3"/>
  <c r="Q1613" i="3"/>
  <c r="Q1614" i="3"/>
  <c r="Q1615" i="3"/>
  <c r="Q1616" i="3"/>
  <c r="Q1617" i="3"/>
  <c r="Q1618" i="3"/>
  <c r="Q1619" i="3"/>
  <c r="Q1620" i="3"/>
  <c r="Q1621" i="3"/>
  <c r="Q1622" i="3"/>
  <c r="Q1623" i="3"/>
  <c r="Q1624" i="3"/>
  <c r="Q1625" i="3"/>
  <c r="Q1626" i="3"/>
  <c r="Q1627" i="3"/>
  <c r="Q1628" i="3"/>
  <c r="Q1629" i="3"/>
  <c r="Q1630" i="3"/>
  <c r="Q1631" i="3"/>
  <c r="Q1632" i="3"/>
  <c r="Q1633" i="3"/>
  <c r="Q1634" i="3"/>
  <c r="Q1635" i="3"/>
  <c r="Q1636" i="3"/>
  <c r="Q1637" i="3"/>
  <c r="Q1638" i="3"/>
  <c r="Q1639" i="3"/>
  <c r="Q1640" i="3"/>
  <c r="Q1641" i="3"/>
  <c r="Q1642" i="3"/>
  <c r="Q1643" i="3"/>
  <c r="Q1644" i="3"/>
  <c r="Q1645" i="3"/>
  <c r="Q1646" i="3"/>
  <c r="Q1647" i="3"/>
  <c r="Q1648" i="3"/>
  <c r="Q1649" i="3"/>
  <c r="Q1650" i="3"/>
  <c r="Q1651" i="3"/>
  <c r="Q1652" i="3"/>
  <c r="Q1653" i="3"/>
  <c r="Q1654" i="3"/>
  <c r="Q1655" i="3"/>
  <c r="Q1656" i="3"/>
  <c r="Q1657" i="3"/>
  <c r="Q1658" i="3"/>
  <c r="Q1659" i="3"/>
  <c r="Q1660" i="3"/>
  <c r="Q1661" i="3"/>
  <c r="Q1662" i="3"/>
  <c r="Q1663" i="3"/>
  <c r="Q1664" i="3"/>
  <c r="Q1665" i="3"/>
  <c r="Q1666" i="3"/>
  <c r="Q1667" i="3"/>
  <c r="Q1668" i="3"/>
  <c r="Q1669" i="3"/>
  <c r="Q1670" i="3"/>
  <c r="Q1671" i="3"/>
  <c r="Q1672" i="3"/>
  <c r="Q1673" i="3"/>
  <c r="Q1674" i="3"/>
  <c r="Q1675" i="3"/>
  <c r="Q1676" i="3"/>
  <c r="Q1677" i="3"/>
  <c r="Q1678" i="3"/>
  <c r="Q1679" i="3"/>
  <c r="Q1680" i="3"/>
  <c r="Q1681" i="3"/>
  <c r="Q1682" i="3"/>
  <c r="Q1683" i="3"/>
  <c r="Q1684" i="3"/>
  <c r="Q1685" i="3"/>
  <c r="Q1686" i="3"/>
  <c r="Q1687" i="3"/>
  <c r="Q1688" i="3"/>
  <c r="Q1689" i="3"/>
  <c r="Q1690" i="3"/>
  <c r="Q1691" i="3"/>
  <c r="Q1692" i="3"/>
  <c r="Q1693" i="3"/>
  <c r="Q1694" i="3"/>
  <c r="Q1695" i="3"/>
  <c r="Q1696" i="3"/>
  <c r="Q1697" i="3"/>
  <c r="Q1698" i="3"/>
  <c r="Q1699" i="3"/>
  <c r="Q1700" i="3"/>
  <c r="Q1701" i="3"/>
  <c r="Q1702" i="3"/>
  <c r="Q1703" i="3"/>
  <c r="Q1704" i="3"/>
  <c r="Q1705" i="3"/>
  <c r="Q1706" i="3"/>
  <c r="Q1707" i="3"/>
  <c r="Q1708" i="3"/>
  <c r="Q1709" i="3"/>
  <c r="Q1710" i="3"/>
  <c r="Q1711" i="3"/>
  <c r="Q1712" i="3"/>
  <c r="Q1713" i="3"/>
  <c r="Q1714" i="3"/>
  <c r="Q1715" i="3"/>
  <c r="Q1716" i="3"/>
  <c r="Q1717" i="3"/>
  <c r="Q1718" i="3"/>
  <c r="Q1719" i="3"/>
  <c r="Q1720" i="3"/>
  <c r="Q1721" i="3"/>
  <c r="Q1722" i="3"/>
  <c r="Q1723" i="3"/>
  <c r="Q1724" i="3"/>
  <c r="Q1725" i="3"/>
  <c r="Q1726" i="3"/>
  <c r="Q1727" i="3"/>
  <c r="Q1728" i="3"/>
  <c r="Q1729" i="3"/>
  <c r="Q1730" i="3"/>
  <c r="Q1731" i="3"/>
  <c r="Q1732" i="3"/>
  <c r="Q1733" i="3"/>
  <c r="Q1734" i="3"/>
  <c r="Q1735" i="3"/>
  <c r="Q1736" i="3"/>
  <c r="Q1737" i="3"/>
  <c r="Q1738" i="3"/>
  <c r="Q1739" i="3"/>
  <c r="Q1740" i="3"/>
  <c r="Q1741" i="3"/>
  <c r="Q1742" i="3"/>
  <c r="Q1743" i="3"/>
  <c r="Q1744" i="3"/>
  <c r="Q1745" i="3"/>
  <c r="Q1746" i="3"/>
  <c r="Q1747" i="3"/>
  <c r="Q1748" i="3"/>
  <c r="Q1749" i="3"/>
  <c r="Q1750" i="3"/>
  <c r="Q1751" i="3"/>
  <c r="Q1752" i="3"/>
  <c r="Q1753" i="3"/>
  <c r="Q1754" i="3"/>
  <c r="Q1755" i="3"/>
  <c r="Q1756" i="3"/>
  <c r="Q1757" i="3"/>
  <c r="Q1758" i="3"/>
  <c r="Q1759" i="3"/>
  <c r="Q1760" i="3"/>
  <c r="Q1761" i="3"/>
  <c r="Q1762" i="3"/>
  <c r="Q1763" i="3"/>
  <c r="Q1764" i="3"/>
  <c r="Q1765" i="3"/>
  <c r="Q1766" i="3"/>
  <c r="Q1767" i="3"/>
  <c r="Q1768" i="3"/>
  <c r="Q1769" i="3"/>
  <c r="Q1770" i="3"/>
  <c r="Q1771" i="3"/>
  <c r="Q1772" i="3"/>
  <c r="Q1773" i="3"/>
  <c r="Q1774" i="3"/>
  <c r="Q1775" i="3"/>
  <c r="Q1776" i="3"/>
  <c r="Q1777" i="3"/>
  <c r="Q1778" i="3"/>
  <c r="Q1779" i="3"/>
  <c r="Q1780" i="3"/>
  <c r="Q1781" i="3"/>
  <c r="Q1782" i="3"/>
  <c r="Q1783" i="3"/>
  <c r="Q1784" i="3"/>
  <c r="Q1785" i="3"/>
  <c r="Q1786" i="3"/>
  <c r="Q1787" i="3"/>
  <c r="Q1788" i="3"/>
  <c r="Q1789" i="3"/>
  <c r="Q1790" i="3"/>
  <c r="Q1791" i="3"/>
  <c r="Q1792" i="3"/>
  <c r="Q1793" i="3"/>
  <c r="Q1794" i="3"/>
  <c r="Q1795" i="3"/>
  <c r="Q1796" i="3"/>
  <c r="Q1797" i="3"/>
  <c r="Q1798" i="3"/>
  <c r="Q1799" i="3"/>
  <c r="Q1800" i="3"/>
  <c r="Q1801" i="3"/>
  <c r="Q1802" i="3"/>
  <c r="Q1803" i="3"/>
  <c r="Q1804" i="3"/>
  <c r="Q1805" i="3"/>
  <c r="Q1806" i="3"/>
  <c r="Q1807" i="3"/>
  <c r="Q1808" i="3"/>
  <c r="Q1809" i="3"/>
  <c r="Q1810" i="3"/>
  <c r="Q1811" i="3"/>
  <c r="Q1812" i="3"/>
  <c r="Q1813" i="3"/>
  <c r="Q1814" i="3"/>
  <c r="Q1815" i="3"/>
  <c r="Q1816" i="3"/>
  <c r="Q1817" i="3"/>
  <c r="Q1818" i="3"/>
  <c r="Q1819" i="3"/>
  <c r="Q1820" i="3"/>
  <c r="Q1821" i="3"/>
  <c r="Q1822" i="3"/>
  <c r="Q1823" i="3"/>
  <c r="Q1824" i="3"/>
  <c r="Q1825" i="3"/>
  <c r="Q1826" i="3"/>
  <c r="Q1827" i="3"/>
  <c r="Q1828" i="3"/>
  <c r="Q1829" i="3"/>
  <c r="Q1830" i="3"/>
  <c r="Q1831" i="3"/>
  <c r="Q1832" i="3"/>
  <c r="Q1833" i="3"/>
  <c r="Q1834" i="3"/>
  <c r="Q1835" i="3"/>
  <c r="Q1836" i="3"/>
  <c r="Q1837" i="3"/>
  <c r="Q1838" i="3"/>
  <c r="Q1839" i="3"/>
  <c r="Q1840" i="3"/>
  <c r="Q1841" i="3"/>
  <c r="Q1842" i="3"/>
  <c r="Q1843" i="3"/>
  <c r="Q1844" i="3"/>
  <c r="Q1845" i="3"/>
  <c r="Q1846" i="3"/>
  <c r="Q1847" i="3"/>
  <c r="Q1848" i="3"/>
  <c r="Q1849" i="3"/>
  <c r="Q1850" i="3"/>
  <c r="Q1851" i="3"/>
  <c r="Q1852" i="3"/>
  <c r="Q1853" i="3"/>
  <c r="Q1854" i="3"/>
  <c r="Q1855" i="3"/>
  <c r="Q1856" i="3"/>
  <c r="Q1857" i="3"/>
  <c r="Q1858" i="3"/>
  <c r="Q1859" i="3"/>
  <c r="Q1860" i="3"/>
  <c r="Q1861" i="3"/>
  <c r="Q1862" i="3"/>
  <c r="Q1863" i="3"/>
  <c r="Q1864" i="3"/>
  <c r="Q1865" i="3"/>
  <c r="Q1866" i="3"/>
  <c r="Q1867" i="3"/>
  <c r="Q1868" i="3"/>
  <c r="Q1869" i="3"/>
  <c r="Q1870" i="3"/>
  <c r="Q1871" i="3"/>
  <c r="Q1872" i="3"/>
  <c r="Q1873" i="3"/>
  <c r="Q1874" i="3"/>
  <c r="Q1875" i="3"/>
  <c r="Q1876" i="3"/>
  <c r="Q1877" i="3"/>
  <c r="Q1878" i="3"/>
  <c r="Q1879" i="3"/>
  <c r="Q1880" i="3"/>
  <c r="Q1881" i="3"/>
  <c r="Q1882" i="3"/>
  <c r="Q1883" i="3"/>
  <c r="Q1884" i="3"/>
  <c r="Q1885" i="3"/>
  <c r="Q1886" i="3"/>
  <c r="Q1887" i="3"/>
  <c r="Q1888" i="3"/>
  <c r="Q1889" i="3"/>
  <c r="Q1890" i="3"/>
  <c r="Q1891" i="3"/>
  <c r="Q1892" i="3"/>
  <c r="Q1893" i="3"/>
  <c r="Q1894" i="3"/>
  <c r="Q1895" i="3"/>
  <c r="Q1896" i="3"/>
  <c r="Q1897" i="3"/>
  <c r="Q1898" i="3"/>
  <c r="Q1899" i="3"/>
  <c r="Q1900" i="3"/>
  <c r="Q1901" i="3"/>
  <c r="Q1902" i="3"/>
  <c r="Q1903" i="3"/>
  <c r="Q1904" i="3"/>
  <c r="Q1905" i="3"/>
  <c r="Q1906" i="3"/>
  <c r="Q1907" i="3"/>
  <c r="Q1908" i="3"/>
  <c r="Q1909" i="3"/>
  <c r="Q1910" i="3"/>
  <c r="Q1911" i="3"/>
  <c r="Q1912" i="3"/>
  <c r="Q1913" i="3"/>
  <c r="Q1914" i="3"/>
  <c r="Q1915" i="3"/>
  <c r="Q1916" i="3"/>
  <c r="Q1917" i="3"/>
  <c r="Q1918" i="3"/>
  <c r="Q1919" i="3"/>
  <c r="Q1920" i="3"/>
  <c r="Q1921" i="3"/>
  <c r="Q1922" i="3"/>
  <c r="Q1923" i="3"/>
  <c r="Q1924" i="3"/>
  <c r="Q1925" i="3"/>
  <c r="Q1926" i="3"/>
  <c r="Q1927" i="3"/>
  <c r="Q1928" i="3"/>
  <c r="Q1929" i="3"/>
  <c r="Q1930" i="3"/>
  <c r="Q1931" i="3"/>
  <c r="Q1932" i="3"/>
  <c r="Q1933" i="3"/>
  <c r="Q1934" i="3"/>
  <c r="Q1935" i="3"/>
  <c r="Q1936" i="3"/>
  <c r="Q1937" i="3"/>
  <c r="Q1938" i="3"/>
  <c r="Q1939" i="3"/>
  <c r="Q1940" i="3"/>
  <c r="Q1941" i="3"/>
  <c r="Q1942" i="3"/>
  <c r="Q1943" i="3"/>
  <c r="Q1944" i="3"/>
  <c r="Q1945" i="3"/>
  <c r="Q1946" i="3"/>
  <c r="Q1947" i="3"/>
  <c r="Q1948" i="3"/>
  <c r="Q1949" i="3"/>
  <c r="Q1950" i="3"/>
  <c r="Q1951" i="3"/>
  <c r="Q1952" i="3"/>
  <c r="Q1953" i="3"/>
  <c r="Q1954" i="3"/>
  <c r="Q1955" i="3"/>
  <c r="Q1956" i="3"/>
  <c r="Q1957" i="3"/>
  <c r="Q1958" i="3"/>
  <c r="Q1959" i="3"/>
  <c r="Q1960" i="3"/>
  <c r="Q1961" i="3"/>
  <c r="Q1962" i="3"/>
  <c r="Q1963" i="3"/>
  <c r="Q1964" i="3"/>
  <c r="Q1965" i="3"/>
  <c r="Q1966" i="3"/>
  <c r="Q1967" i="3"/>
  <c r="Q1968" i="3"/>
  <c r="Q1969" i="3"/>
  <c r="Q1970" i="3"/>
  <c r="Q1971" i="3"/>
  <c r="Q1972" i="3"/>
  <c r="Q1973" i="3"/>
  <c r="Q1974" i="3"/>
  <c r="Q1975" i="3"/>
  <c r="Q1976" i="3"/>
  <c r="Q1977" i="3"/>
  <c r="Q1978" i="3"/>
  <c r="Q1979" i="3"/>
  <c r="Q1980" i="3"/>
  <c r="Q1981" i="3"/>
  <c r="Q1982" i="3"/>
  <c r="Q1983" i="3"/>
  <c r="Q1984" i="3"/>
  <c r="Q1985" i="3"/>
  <c r="Q1986" i="3"/>
  <c r="Q1987" i="3"/>
  <c r="Q1988" i="3"/>
  <c r="Q1989" i="3"/>
  <c r="Q1990" i="3"/>
  <c r="Q1991" i="3"/>
  <c r="Q1992" i="3"/>
  <c r="Q1993" i="3"/>
  <c r="Q1994" i="3"/>
  <c r="Q1995" i="3"/>
  <c r="Q1996" i="3"/>
  <c r="Q1997" i="3"/>
  <c r="Q1998" i="3"/>
  <c r="Q1999" i="3"/>
  <c r="Q2000" i="3"/>
  <c r="Q2001" i="3"/>
  <c r="Q2002" i="3"/>
  <c r="Q2003" i="3"/>
  <c r="Q2004" i="3"/>
  <c r="Q2005" i="3"/>
  <c r="Q2006" i="3"/>
  <c r="Q2007" i="3"/>
  <c r="Q2008" i="3"/>
  <c r="Q2009" i="3"/>
  <c r="Q2010" i="3"/>
  <c r="Q2011" i="3"/>
  <c r="Q2012" i="3"/>
  <c r="Q2013" i="3"/>
  <c r="Q2014" i="3"/>
  <c r="Q2015" i="3"/>
  <c r="Q2016" i="3"/>
  <c r="Q2017" i="3"/>
  <c r="Q2018" i="3"/>
  <c r="Q2019" i="3"/>
  <c r="Q2020" i="3"/>
  <c r="Q2021" i="3"/>
  <c r="Q2022" i="3"/>
  <c r="Q2023" i="3"/>
  <c r="Q2024" i="3"/>
  <c r="Q2025" i="3"/>
  <c r="Q2026" i="3"/>
  <c r="Q2027" i="3"/>
  <c r="Q2028" i="3"/>
  <c r="Q2029" i="3"/>
  <c r="Q2030" i="3"/>
  <c r="Q2031" i="3"/>
  <c r="Q2032" i="3"/>
  <c r="Q2033" i="3"/>
  <c r="Q2034" i="3"/>
  <c r="Q2035" i="3"/>
  <c r="Q2036" i="3"/>
  <c r="Q2037" i="3"/>
  <c r="Q2038" i="3"/>
  <c r="Q2039" i="3"/>
  <c r="Q2040" i="3"/>
  <c r="Q2041" i="3"/>
  <c r="Q2042" i="3"/>
  <c r="Q2043" i="3"/>
  <c r="Q2044" i="3"/>
  <c r="Q2045" i="3"/>
  <c r="Q2046" i="3"/>
  <c r="Q2047" i="3"/>
  <c r="Q2048" i="3"/>
  <c r="Q2049" i="3"/>
  <c r="Q2050" i="3"/>
  <c r="Q2051" i="3"/>
  <c r="Q2052" i="3"/>
  <c r="Q2053" i="3"/>
  <c r="Q2054" i="3"/>
  <c r="Q2055" i="3"/>
  <c r="Q2056" i="3"/>
  <c r="Q2057" i="3"/>
  <c r="Q2058" i="3"/>
  <c r="Q2059" i="3"/>
  <c r="Q2060" i="3"/>
  <c r="Q2061" i="3"/>
  <c r="Q2062" i="3"/>
  <c r="Q2063" i="3"/>
  <c r="Q2064" i="3"/>
  <c r="Q2065" i="3"/>
  <c r="Q2066" i="3"/>
  <c r="Q2067" i="3"/>
  <c r="Q2068" i="3"/>
  <c r="Q2069" i="3"/>
  <c r="Q2070" i="3"/>
  <c r="Q2071" i="3"/>
  <c r="Q2072" i="3"/>
  <c r="Q2073" i="3"/>
  <c r="Q2074" i="3"/>
  <c r="Q2075" i="3"/>
  <c r="Q2076" i="3"/>
  <c r="Q2077" i="3"/>
  <c r="Q2078" i="3"/>
  <c r="Q2079" i="3"/>
  <c r="Q2080" i="3"/>
  <c r="Q2081" i="3"/>
  <c r="Q2082" i="3"/>
  <c r="Q2083" i="3"/>
  <c r="Q2084" i="3"/>
  <c r="Q2085" i="3"/>
  <c r="Q2086" i="3"/>
  <c r="Q2087" i="3"/>
  <c r="Q2088" i="3"/>
  <c r="Q2089" i="3"/>
  <c r="Q2090" i="3"/>
  <c r="Q2091" i="3"/>
  <c r="Q2092" i="3"/>
  <c r="Q2093" i="3"/>
  <c r="Q2094" i="3"/>
  <c r="Q2095" i="3"/>
  <c r="Q2096" i="3"/>
  <c r="Q2097" i="3"/>
  <c r="Q2098" i="3"/>
  <c r="Q2099" i="3"/>
  <c r="Q2100" i="3"/>
  <c r="Q2101" i="3"/>
  <c r="Q2102" i="3"/>
  <c r="Q2103" i="3"/>
  <c r="Q2104" i="3"/>
  <c r="Q2105" i="3"/>
  <c r="Q2106" i="3"/>
  <c r="Q2107" i="3"/>
  <c r="Q2108" i="3"/>
  <c r="Q2109" i="3"/>
  <c r="Q2110" i="3"/>
  <c r="Q2111" i="3"/>
  <c r="Q2112" i="3"/>
  <c r="Q2113" i="3"/>
  <c r="Q2114" i="3"/>
  <c r="Q2115" i="3"/>
  <c r="Q2116" i="3"/>
  <c r="Q2117" i="3"/>
  <c r="Q2118" i="3"/>
  <c r="Q2119" i="3"/>
  <c r="Q2120" i="3"/>
  <c r="Q2121" i="3"/>
  <c r="Q2122" i="3"/>
  <c r="Q2123" i="3"/>
  <c r="Q2124" i="3"/>
  <c r="Q2125" i="3"/>
  <c r="Q2126" i="3"/>
  <c r="Q2127" i="3"/>
  <c r="Q2128" i="3"/>
  <c r="Q2129" i="3"/>
  <c r="Q2130" i="3"/>
  <c r="Q2131" i="3"/>
  <c r="Q2132" i="3"/>
  <c r="Q2133" i="3"/>
  <c r="Q2134" i="3"/>
  <c r="Q2135" i="3"/>
  <c r="Q2136" i="3"/>
  <c r="Q2137" i="3"/>
  <c r="Q2138" i="3"/>
  <c r="Q2139" i="3"/>
  <c r="Q2140" i="3"/>
  <c r="Q2141" i="3"/>
  <c r="Q2142" i="3"/>
  <c r="Q2143" i="3"/>
  <c r="Q2144" i="3"/>
  <c r="Q2145" i="3"/>
  <c r="Q2146" i="3"/>
  <c r="Q2147" i="3"/>
  <c r="Q2148" i="3"/>
  <c r="Q2149" i="3"/>
  <c r="Q2150" i="3"/>
  <c r="Q2151" i="3"/>
  <c r="Q2152" i="3"/>
  <c r="Q2153" i="3"/>
  <c r="Q2154" i="3"/>
  <c r="Q2155" i="3"/>
  <c r="Q2156" i="3"/>
  <c r="Q2157" i="3"/>
  <c r="Q2158" i="3"/>
  <c r="Q2159" i="3"/>
  <c r="Q2160" i="3"/>
  <c r="Q2161" i="3"/>
  <c r="Q2162" i="3"/>
  <c r="Q2163" i="3"/>
  <c r="Q2164" i="3"/>
  <c r="Q2165" i="3"/>
  <c r="Q2166" i="3"/>
  <c r="Q2167" i="3"/>
  <c r="Q2168" i="3"/>
  <c r="Q2169" i="3"/>
  <c r="Q2170" i="3"/>
  <c r="Q2171" i="3"/>
  <c r="Q2172" i="3"/>
  <c r="Q2173" i="3"/>
  <c r="Q2174" i="3"/>
  <c r="Q2175" i="3"/>
  <c r="Q2176" i="3"/>
  <c r="Q2177" i="3"/>
  <c r="Q2178" i="3"/>
  <c r="Q2179" i="3"/>
  <c r="Q2180" i="3"/>
  <c r="Q2181" i="3"/>
  <c r="Q2182" i="3"/>
  <c r="Q2183" i="3"/>
  <c r="Q2184" i="3"/>
  <c r="Q2185" i="3"/>
  <c r="Q2186" i="3"/>
  <c r="Q2187" i="3"/>
  <c r="Q2188" i="3"/>
  <c r="Q2189" i="3"/>
  <c r="Q2190" i="3"/>
  <c r="Q2191" i="3"/>
  <c r="Q2192" i="3"/>
  <c r="Q2193" i="3"/>
  <c r="Q2194" i="3"/>
  <c r="Q2195" i="3"/>
  <c r="Q2196" i="3"/>
  <c r="Q2197" i="3"/>
  <c r="Q2198" i="3"/>
  <c r="Q2199" i="3"/>
  <c r="Q2200" i="3"/>
  <c r="Q2201" i="3"/>
  <c r="Q2202" i="3"/>
  <c r="Q2203" i="3"/>
  <c r="Q2204" i="3"/>
  <c r="Q2205" i="3"/>
  <c r="Q2206" i="3"/>
  <c r="Q2207" i="3"/>
  <c r="Q2208" i="3"/>
  <c r="Q2209" i="3"/>
  <c r="Q2210" i="3"/>
  <c r="Q2211" i="3"/>
  <c r="Q2212" i="3"/>
  <c r="Q2213" i="3"/>
  <c r="Q2214" i="3"/>
  <c r="Q2215" i="3"/>
  <c r="Q2216" i="3"/>
  <c r="Q2217" i="3"/>
  <c r="Q2218" i="3"/>
  <c r="Q2219" i="3"/>
  <c r="Q2220" i="3"/>
  <c r="Q2221" i="3"/>
  <c r="Q2222" i="3"/>
  <c r="Q2223" i="3"/>
  <c r="Q2224" i="3"/>
  <c r="Q2225" i="3"/>
  <c r="Q2226" i="3"/>
  <c r="Q2227" i="3"/>
  <c r="Q2228" i="3"/>
  <c r="Q2229" i="3"/>
  <c r="Q2230" i="3"/>
  <c r="Q2231" i="3"/>
  <c r="Q2232" i="3"/>
  <c r="Q2233" i="3"/>
  <c r="Q2234" i="3"/>
  <c r="Q2235" i="3"/>
  <c r="Q2236" i="3"/>
  <c r="Q2237" i="3"/>
  <c r="Q2238" i="3"/>
  <c r="Q2239" i="3"/>
  <c r="Q2240" i="3"/>
  <c r="Q2241" i="3"/>
  <c r="Q2242" i="3"/>
  <c r="Q2243" i="3"/>
  <c r="Q2244" i="3"/>
  <c r="Q2245" i="3"/>
  <c r="Q2246" i="3"/>
  <c r="Q2247" i="3"/>
  <c r="Q2248" i="3"/>
  <c r="Q2249" i="3"/>
  <c r="Q2250" i="3"/>
  <c r="Q2251" i="3"/>
  <c r="Q2252" i="3"/>
  <c r="Q2253" i="3"/>
  <c r="Q2254" i="3"/>
  <c r="Q2255" i="3"/>
  <c r="Q2256" i="3"/>
  <c r="Q2257" i="3"/>
  <c r="Q2258" i="3"/>
  <c r="Q2259" i="3"/>
  <c r="Q2260" i="3"/>
  <c r="Q2261" i="3"/>
  <c r="Q2262" i="3"/>
  <c r="Q2263" i="3"/>
  <c r="Q2264" i="3"/>
  <c r="Q2265" i="3"/>
  <c r="Q2266" i="3"/>
  <c r="Q2267" i="3"/>
  <c r="Q2268" i="3"/>
  <c r="Q2269" i="3"/>
  <c r="Q2270" i="3"/>
  <c r="Q2271" i="3"/>
  <c r="Q2272" i="3"/>
  <c r="Q2273" i="3"/>
  <c r="Q2274" i="3"/>
  <c r="Q2275" i="3"/>
  <c r="Q2276" i="3"/>
  <c r="Q2277" i="3"/>
  <c r="Q2278" i="3"/>
  <c r="Q2279" i="3"/>
  <c r="Q2280" i="3"/>
  <c r="Q2281" i="3"/>
  <c r="Q2282" i="3"/>
  <c r="Q2283" i="3"/>
  <c r="Q2284" i="3"/>
  <c r="Q2285" i="3"/>
  <c r="Q2286" i="3"/>
  <c r="Q2287" i="3"/>
  <c r="Q2288" i="3"/>
  <c r="Q2289" i="3"/>
  <c r="Q2290" i="3"/>
  <c r="Q2291" i="3"/>
  <c r="Q2292" i="3"/>
  <c r="Q2293" i="3"/>
  <c r="Q2294" i="3"/>
  <c r="Q2295" i="3"/>
  <c r="Q2296" i="3"/>
  <c r="Q2297" i="3"/>
  <c r="Q2298" i="3"/>
  <c r="Q2299" i="3"/>
  <c r="Q2300" i="3"/>
  <c r="Q2301" i="3"/>
  <c r="Q2302" i="3"/>
  <c r="Q2303" i="3"/>
  <c r="Q2304" i="3"/>
  <c r="Q2305" i="3"/>
  <c r="Q2306" i="3"/>
  <c r="Q2307" i="3"/>
  <c r="Q2308" i="3"/>
  <c r="Q2309" i="3"/>
  <c r="Q2310" i="3"/>
  <c r="Q2311" i="3"/>
  <c r="Q2312" i="3"/>
  <c r="Q2313" i="3"/>
  <c r="Q2314" i="3"/>
  <c r="Q2315" i="3"/>
  <c r="Q2316" i="3"/>
  <c r="Q2317" i="3"/>
  <c r="Q2318" i="3"/>
  <c r="Q2319" i="3"/>
  <c r="Q2320" i="3"/>
  <c r="Q2321" i="3"/>
  <c r="Q2322" i="3"/>
  <c r="Q2323" i="3"/>
  <c r="Q2324" i="3"/>
  <c r="Q2325" i="3"/>
  <c r="Q2326" i="3"/>
  <c r="Q2327" i="3"/>
  <c r="Q2328" i="3"/>
  <c r="Q2329" i="3"/>
  <c r="Q2330" i="3"/>
  <c r="Q2331" i="3"/>
  <c r="Q2332" i="3"/>
  <c r="Q2333" i="3"/>
  <c r="Q2334" i="3"/>
  <c r="Q2335" i="3"/>
  <c r="Q2336" i="3"/>
  <c r="Q2337" i="3"/>
  <c r="Q2338" i="3"/>
  <c r="Q2339" i="3"/>
  <c r="Q2340" i="3"/>
  <c r="Q2341" i="3"/>
  <c r="Q2342" i="3"/>
  <c r="Q2343" i="3"/>
  <c r="Q2344" i="3"/>
  <c r="Q2345" i="3"/>
  <c r="Q2346" i="3"/>
  <c r="Q2347" i="3"/>
  <c r="Q2348" i="3"/>
  <c r="Q2349" i="3"/>
  <c r="Q2350" i="3"/>
  <c r="Q2351" i="3"/>
  <c r="Q2352" i="3"/>
  <c r="Q2353" i="3"/>
  <c r="Q2354" i="3"/>
  <c r="Q2355" i="3"/>
  <c r="Q2356" i="3"/>
  <c r="Q2357" i="3"/>
  <c r="Q2358" i="3"/>
  <c r="Q2359" i="3"/>
  <c r="Q2360" i="3"/>
  <c r="Q2361" i="3"/>
  <c r="Q2362" i="3"/>
  <c r="Q2363" i="3"/>
  <c r="Q2364" i="3"/>
  <c r="Q2365" i="3"/>
  <c r="Q2366" i="3"/>
  <c r="Q2367" i="3"/>
  <c r="Q2368" i="3"/>
  <c r="Q2369" i="3"/>
  <c r="Q2370" i="3"/>
  <c r="Q2371" i="3"/>
  <c r="Q2372" i="3"/>
  <c r="Q2373" i="3"/>
  <c r="Q2374" i="3"/>
  <c r="Q2375" i="3"/>
  <c r="Q2376" i="3"/>
  <c r="Q2377" i="3"/>
  <c r="Q2378" i="3"/>
  <c r="Q2379" i="3"/>
  <c r="Q2380" i="3"/>
  <c r="Q2381" i="3"/>
  <c r="Q2382" i="3"/>
  <c r="Q2383" i="3"/>
  <c r="Q2384" i="3"/>
  <c r="Q2385" i="3"/>
  <c r="Q2386" i="3"/>
  <c r="Q2387" i="3"/>
  <c r="Q2388" i="3"/>
  <c r="Q2389" i="3"/>
  <c r="Q2390" i="3"/>
  <c r="Q2391" i="3"/>
  <c r="Q2392" i="3"/>
  <c r="Q2393" i="3"/>
  <c r="Q2394" i="3"/>
  <c r="Q2395" i="3"/>
  <c r="Q2396" i="3"/>
  <c r="Q2397" i="3"/>
  <c r="Q2398" i="3"/>
  <c r="Q2399" i="3"/>
  <c r="Q2400" i="3"/>
  <c r="Q2401" i="3"/>
  <c r="Q2402" i="3"/>
  <c r="Q2403" i="3"/>
  <c r="Q2404" i="3"/>
  <c r="Q2405" i="3"/>
  <c r="Q2406" i="3"/>
  <c r="Q2407" i="3"/>
  <c r="Q2408" i="3"/>
  <c r="Q2409" i="3"/>
  <c r="Q2410" i="3"/>
  <c r="Q2411" i="3"/>
  <c r="Q2412" i="3"/>
  <c r="Q2413" i="3"/>
  <c r="Q2414" i="3"/>
  <c r="Q2415" i="3"/>
  <c r="Q2416" i="3"/>
  <c r="Q2417" i="3"/>
  <c r="Q2418" i="3"/>
  <c r="Q2419" i="3"/>
  <c r="Q2420" i="3"/>
  <c r="Q2421" i="3"/>
  <c r="Q2422" i="3"/>
  <c r="Q2423" i="3"/>
  <c r="Q2424" i="3"/>
  <c r="Q2425" i="3"/>
  <c r="Q2426" i="3"/>
  <c r="Q2427" i="3"/>
  <c r="Q2428" i="3"/>
  <c r="Q2429" i="3"/>
  <c r="Q2430" i="3"/>
  <c r="Q2431" i="3"/>
  <c r="Q2432" i="3"/>
  <c r="Q2433" i="3"/>
  <c r="Q2434" i="3"/>
  <c r="Q2435" i="3"/>
  <c r="Q2436" i="3"/>
  <c r="Q2437" i="3"/>
  <c r="Q2438" i="3"/>
  <c r="Q2439" i="3"/>
  <c r="Q2440" i="3"/>
  <c r="Q2441" i="3"/>
  <c r="Q2442" i="3"/>
  <c r="Q2443" i="3"/>
  <c r="Q2444" i="3"/>
  <c r="Q2445" i="3"/>
  <c r="Q2446" i="3"/>
  <c r="Q2447" i="3"/>
  <c r="Q2448" i="3"/>
  <c r="Q2449" i="3"/>
  <c r="Q2450" i="3"/>
  <c r="Q2451" i="3"/>
  <c r="Q2452" i="3"/>
  <c r="Q2453" i="3"/>
  <c r="Q2454" i="3"/>
  <c r="Q2455" i="3"/>
  <c r="Q2456" i="3"/>
  <c r="Q2457" i="3"/>
  <c r="Q2458" i="3"/>
  <c r="Q2459" i="3"/>
  <c r="Q2460" i="3"/>
  <c r="Q2461" i="3"/>
  <c r="Q2462" i="3"/>
  <c r="Q2463" i="3"/>
  <c r="Q2464" i="3"/>
  <c r="Q2465" i="3"/>
  <c r="Q2466" i="3"/>
  <c r="Q2467" i="3"/>
  <c r="Q2468" i="3"/>
  <c r="Q2469" i="3"/>
  <c r="Q2470" i="3"/>
  <c r="Q2471" i="3"/>
  <c r="Q2472" i="3"/>
  <c r="Q2473" i="3"/>
  <c r="Q2474" i="3"/>
  <c r="Q2475" i="3"/>
  <c r="Q2476" i="3"/>
  <c r="Q2477" i="3"/>
  <c r="Q2478" i="3"/>
  <c r="Q2479" i="3"/>
  <c r="Q2480" i="3"/>
  <c r="Q2481" i="3"/>
  <c r="Q2482" i="3"/>
  <c r="Q2483" i="3"/>
  <c r="Q2484" i="3"/>
  <c r="Q2485" i="3"/>
  <c r="Q2486" i="3"/>
  <c r="Q2487" i="3"/>
  <c r="Q2488" i="3"/>
  <c r="Q2489" i="3"/>
  <c r="Q2490" i="3"/>
  <c r="Q2491" i="3"/>
  <c r="Q2492" i="3"/>
  <c r="Q2493" i="3"/>
  <c r="Q2494" i="3"/>
  <c r="Q2495" i="3"/>
  <c r="Q2496" i="3"/>
  <c r="Q2497" i="3"/>
  <c r="Q2498" i="3"/>
  <c r="Q2499" i="3"/>
  <c r="Q2500" i="3"/>
  <c r="Q2501" i="3"/>
  <c r="Q2502" i="3"/>
  <c r="Q2503" i="3"/>
  <c r="Q2504" i="3"/>
  <c r="Q2505" i="3"/>
  <c r="Q2506" i="3"/>
  <c r="Q2507" i="3"/>
  <c r="Q2508" i="3"/>
  <c r="Q2509" i="3"/>
  <c r="Q2510" i="3"/>
  <c r="Q2511" i="3"/>
  <c r="Q2512" i="3"/>
  <c r="Q2513" i="3"/>
  <c r="Q2514" i="3"/>
  <c r="Q2515" i="3"/>
  <c r="Q2516" i="3"/>
  <c r="Q2517" i="3"/>
  <c r="Q2518" i="3"/>
  <c r="Q2519" i="3"/>
  <c r="Q2520" i="3"/>
  <c r="Q2521" i="3"/>
  <c r="Q2522" i="3"/>
  <c r="Q2523" i="3"/>
  <c r="Q2524" i="3"/>
  <c r="Q2525" i="3"/>
  <c r="Q2526" i="3"/>
  <c r="Q2527" i="3"/>
  <c r="Q2528" i="3"/>
  <c r="Q2529" i="3"/>
  <c r="Q2530" i="3"/>
  <c r="Q2531" i="3"/>
  <c r="Q2532" i="3"/>
  <c r="Q2533" i="3"/>
  <c r="Q2534" i="3"/>
  <c r="Q2535" i="3"/>
  <c r="Q2536" i="3"/>
  <c r="Q2537" i="3"/>
  <c r="Q2538" i="3"/>
  <c r="Q2539" i="3"/>
  <c r="Q2540" i="3"/>
  <c r="Q2541" i="3"/>
  <c r="Q2542" i="3"/>
  <c r="Q2543" i="3"/>
  <c r="Q2544" i="3"/>
  <c r="Q2545" i="3"/>
  <c r="Q2546" i="3"/>
  <c r="Q2547" i="3"/>
  <c r="Q2548" i="3"/>
  <c r="Q2549" i="3"/>
  <c r="Q2550" i="3"/>
  <c r="Q2551" i="3"/>
  <c r="Q2552" i="3"/>
  <c r="Q2553" i="3"/>
  <c r="Q2554" i="3"/>
  <c r="Q2555" i="3"/>
  <c r="Q2556" i="3"/>
  <c r="Q2557" i="3"/>
  <c r="Q2558" i="3"/>
  <c r="Q2559" i="3"/>
  <c r="Q2560" i="3"/>
  <c r="Q2561" i="3"/>
  <c r="Q2562" i="3"/>
  <c r="Q2563" i="3"/>
  <c r="Q2564" i="3"/>
  <c r="Q2565" i="3"/>
  <c r="Q2566" i="3"/>
  <c r="Q2567" i="3"/>
  <c r="Q2568" i="3"/>
  <c r="Q2569" i="3"/>
  <c r="Q2570" i="3"/>
  <c r="Q2571" i="3"/>
  <c r="Q2572" i="3"/>
  <c r="Q2573" i="3"/>
  <c r="Q2574" i="3"/>
  <c r="Q2575" i="3"/>
  <c r="Q2576" i="3"/>
  <c r="Q2577" i="3"/>
  <c r="Q2578" i="3"/>
  <c r="Q2579" i="3"/>
  <c r="Q2580" i="3"/>
  <c r="Q2581" i="3"/>
  <c r="Q2582" i="3"/>
  <c r="Q2583" i="3"/>
  <c r="Q2584" i="3"/>
  <c r="Q2585" i="3"/>
  <c r="Q2586" i="3"/>
  <c r="Q2587" i="3"/>
  <c r="Q2588" i="3"/>
  <c r="Q2589" i="3"/>
  <c r="Q2590" i="3"/>
  <c r="Q2591" i="3"/>
  <c r="Q2592" i="3"/>
  <c r="Q2593" i="3"/>
  <c r="Q2594" i="3"/>
  <c r="Q2595" i="3"/>
  <c r="Q2596" i="3"/>
  <c r="Q2597" i="3"/>
  <c r="Q2598" i="3"/>
  <c r="Q2599" i="3"/>
  <c r="Q2600" i="3"/>
  <c r="Q2601" i="3"/>
  <c r="Q2602" i="3"/>
  <c r="Q2603" i="3"/>
  <c r="Q2604" i="3"/>
  <c r="Q2605" i="3"/>
  <c r="Q2606" i="3"/>
  <c r="Q2607" i="3"/>
  <c r="Q2608" i="3"/>
  <c r="Q2609" i="3"/>
  <c r="Q2610" i="3"/>
  <c r="Q2611" i="3"/>
  <c r="Q2612" i="3"/>
  <c r="Q2613" i="3"/>
  <c r="Q2614" i="3"/>
  <c r="Q2615" i="3"/>
  <c r="Q2616" i="3"/>
  <c r="Q2617" i="3"/>
  <c r="Q2618" i="3"/>
  <c r="Q2619" i="3"/>
  <c r="Q2620" i="3"/>
  <c r="Q2621" i="3"/>
  <c r="Q2622" i="3"/>
  <c r="Q2623" i="3"/>
  <c r="Q2624" i="3"/>
  <c r="Q2625" i="3"/>
  <c r="Q2626" i="3"/>
  <c r="Q2627" i="3"/>
  <c r="Q2628" i="3"/>
  <c r="Q2629" i="3"/>
  <c r="Q2630" i="3"/>
  <c r="Q2631" i="3"/>
  <c r="Q2632" i="3"/>
  <c r="Q2633" i="3"/>
  <c r="Q2634" i="3"/>
  <c r="Q2635" i="3"/>
  <c r="Q2636" i="3"/>
  <c r="Q2637" i="3"/>
  <c r="Q2638" i="3"/>
  <c r="Q2639" i="3"/>
  <c r="Q2640" i="3"/>
  <c r="Q2641" i="3"/>
  <c r="Q2642" i="3"/>
  <c r="Q2643" i="3"/>
  <c r="Q2644" i="3"/>
  <c r="Q2645" i="3"/>
  <c r="Q2646" i="3"/>
  <c r="Q2647" i="3"/>
  <c r="Q2648" i="3"/>
  <c r="Q2649" i="3"/>
  <c r="Q2650" i="3"/>
  <c r="Q2651" i="3"/>
  <c r="Q2652" i="3"/>
  <c r="Q2653" i="3"/>
  <c r="Q2654" i="3"/>
  <c r="Q2655" i="3"/>
  <c r="Q2656" i="3"/>
  <c r="Q2657" i="3"/>
  <c r="Q2658" i="3"/>
  <c r="Q2659" i="3"/>
  <c r="Q2660" i="3"/>
  <c r="Q2661" i="3"/>
  <c r="Q2662" i="3"/>
  <c r="Q2663" i="3"/>
  <c r="Q2664" i="3"/>
  <c r="Q2665" i="3"/>
  <c r="Q2666" i="3"/>
  <c r="Q2667" i="3"/>
  <c r="Q2668" i="3"/>
  <c r="Q2669" i="3"/>
  <c r="Q2670" i="3"/>
  <c r="Q2671" i="3"/>
  <c r="Q2672" i="3"/>
  <c r="Q2673" i="3"/>
  <c r="Q2674" i="3"/>
  <c r="Q2675" i="3"/>
  <c r="Q2676" i="3"/>
  <c r="Q2677" i="3"/>
  <c r="Q2678" i="3"/>
  <c r="Q2679" i="3"/>
  <c r="Q2680" i="3"/>
  <c r="Q2681" i="3"/>
  <c r="Q2682" i="3"/>
  <c r="Q2683" i="3"/>
  <c r="Q2684" i="3"/>
  <c r="Q2685" i="3"/>
  <c r="Q2686" i="3"/>
  <c r="Q2687" i="3"/>
  <c r="Q2688" i="3"/>
  <c r="Q2689" i="3"/>
  <c r="Q2690" i="3"/>
  <c r="Q2691" i="3"/>
  <c r="Q2692" i="3"/>
  <c r="Q2693" i="3"/>
  <c r="Q2694" i="3"/>
  <c r="Q2695" i="3"/>
  <c r="Q2696" i="3"/>
  <c r="Q2697" i="3"/>
  <c r="Q2698" i="3"/>
  <c r="Q2699" i="3"/>
  <c r="Q2700" i="3"/>
  <c r="Q2701" i="3"/>
  <c r="Q2702" i="3"/>
  <c r="Q2703" i="3"/>
  <c r="Q2704" i="3"/>
  <c r="Q2705" i="3"/>
  <c r="Q2706" i="3"/>
  <c r="Q2707" i="3"/>
  <c r="Q2708" i="3"/>
  <c r="Q2709" i="3"/>
  <c r="Q2710" i="3"/>
  <c r="Q2711" i="3"/>
  <c r="Q2712" i="3"/>
  <c r="Q2713" i="3"/>
  <c r="Q2714" i="3"/>
  <c r="Q2715" i="3"/>
  <c r="Q2716" i="3"/>
  <c r="Q2717" i="3"/>
  <c r="Q2718" i="3"/>
  <c r="Q2719" i="3"/>
  <c r="Q2720" i="3"/>
  <c r="Q2721" i="3"/>
  <c r="Q2722" i="3"/>
  <c r="Q2723" i="3"/>
  <c r="Q2724" i="3"/>
  <c r="Q2725" i="3"/>
  <c r="Q2726" i="3"/>
  <c r="Q2727" i="3"/>
  <c r="Q2728" i="3"/>
  <c r="Q2729" i="3"/>
  <c r="Q2730" i="3"/>
  <c r="Q2731" i="3"/>
  <c r="Q2732" i="3"/>
  <c r="Q2733" i="3"/>
  <c r="Q2734" i="3"/>
  <c r="Q2735" i="3"/>
  <c r="Q2736" i="3"/>
  <c r="Q2737" i="3"/>
  <c r="Q2738" i="3"/>
  <c r="Q2739" i="3"/>
  <c r="Q2740" i="3"/>
  <c r="Q2741" i="3"/>
  <c r="Q2742" i="3"/>
  <c r="Q2743" i="3"/>
  <c r="Q2744" i="3"/>
  <c r="Q2745" i="3"/>
  <c r="Q2746" i="3"/>
  <c r="Q2747" i="3"/>
  <c r="Q2748" i="3"/>
  <c r="Q2749" i="3"/>
  <c r="Q2750" i="3"/>
  <c r="Q2751" i="3"/>
  <c r="Q2752" i="3"/>
  <c r="Q2753" i="3"/>
  <c r="Q2754" i="3"/>
  <c r="Q2755" i="3"/>
  <c r="Q2756" i="3"/>
  <c r="Q2757" i="3"/>
  <c r="Q2758" i="3"/>
  <c r="Q2759" i="3"/>
  <c r="Q2760" i="3"/>
  <c r="Q2761" i="3"/>
  <c r="Q2762" i="3"/>
  <c r="Q2763" i="3"/>
  <c r="Q2764" i="3"/>
  <c r="Q2765" i="3"/>
  <c r="Q2766" i="3"/>
  <c r="Q2767" i="3"/>
  <c r="Q2768" i="3"/>
  <c r="Q2769" i="3"/>
  <c r="Q2770" i="3"/>
  <c r="Q2771" i="3"/>
  <c r="Q2772" i="3"/>
  <c r="Q2773" i="3"/>
  <c r="Q2774" i="3"/>
  <c r="Q2775" i="3"/>
  <c r="Q2776" i="3"/>
  <c r="Q2777" i="3"/>
  <c r="Q2778" i="3"/>
  <c r="Q2779" i="3"/>
  <c r="Q2780" i="3"/>
  <c r="Q2781" i="3"/>
  <c r="Q2782" i="3"/>
  <c r="Q2783" i="3"/>
  <c r="Q2784" i="3"/>
  <c r="Q2785" i="3"/>
  <c r="Q2786" i="3"/>
  <c r="Q2787" i="3"/>
  <c r="Q2788" i="3"/>
  <c r="Q2789" i="3"/>
  <c r="Q2790" i="3"/>
  <c r="Q2791" i="3"/>
  <c r="Q2792" i="3"/>
  <c r="Q2793" i="3"/>
  <c r="Q2794" i="3"/>
  <c r="Q2795" i="3"/>
  <c r="Q2796" i="3"/>
  <c r="Q2797" i="3"/>
  <c r="Q2798" i="3"/>
  <c r="Q2799" i="3"/>
  <c r="Q2800" i="3"/>
  <c r="Q2801" i="3"/>
  <c r="Q2802" i="3"/>
  <c r="Q2803" i="3"/>
  <c r="Q2804" i="3"/>
  <c r="Q2805" i="3"/>
  <c r="Q2806" i="3"/>
  <c r="Q2807" i="3"/>
  <c r="Q2808" i="3"/>
  <c r="Q2809" i="3"/>
  <c r="Q2810" i="3"/>
  <c r="Q2811" i="3"/>
  <c r="Q2812" i="3"/>
  <c r="Q2813" i="3"/>
  <c r="Q2814" i="3"/>
  <c r="Q2815" i="3"/>
  <c r="Q2816" i="3"/>
  <c r="Q2817" i="3"/>
  <c r="Q2818" i="3"/>
  <c r="Q2819" i="3"/>
  <c r="Q2820" i="3"/>
  <c r="Q2821" i="3"/>
  <c r="Q2822" i="3"/>
  <c r="Q2823" i="3"/>
  <c r="Q2824" i="3"/>
  <c r="D3" i="3"/>
  <c r="D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4" i="3"/>
  <c r="D5" i="3"/>
  <c r="D6" i="3"/>
  <c r="D7" i="3"/>
  <c r="D8" i="3"/>
  <c r="D9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" i="3"/>
  <c r="F17" i="4" l="1"/>
  <c r="M2" i="3"/>
  <c r="M3" i="3"/>
  <c r="O3" i="3" s="1"/>
  <c r="M4" i="3"/>
  <c r="O4" i="3" s="1"/>
  <c r="M5" i="3"/>
  <c r="O5" i="3" s="1"/>
  <c r="M6" i="3"/>
  <c r="O6" i="3" s="1"/>
  <c r="M7" i="3"/>
  <c r="O7" i="3" s="1"/>
  <c r="M8" i="3"/>
  <c r="O8" i="3" s="1"/>
  <c r="M9" i="3"/>
  <c r="O9" i="3" s="1"/>
  <c r="M10" i="3"/>
  <c r="O10" i="3" s="1"/>
  <c r="M11" i="3"/>
  <c r="O11" i="3" s="1"/>
  <c r="M12" i="3"/>
  <c r="O12" i="3" s="1"/>
  <c r="M13" i="3"/>
  <c r="O13" i="3" s="1"/>
  <c r="M14" i="3"/>
  <c r="O14" i="3" s="1"/>
  <c r="M15" i="3"/>
  <c r="O15" i="3" s="1"/>
  <c r="M16" i="3"/>
  <c r="O16" i="3" s="1"/>
  <c r="M17" i="3"/>
  <c r="O17" i="3" s="1"/>
  <c r="M18" i="3"/>
  <c r="O18" i="3" s="1"/>
  <c r="M19" i="3"/>
  <c r="O19" i="3" s="1"/>
  <c r="M20" i="3"/>
  <c r="O20" i="3" s="1"/>
  <c r="M21" i="3"/>
  <c r="O21" i="3" s="1"/>
  <c r="M22" i="3"/>
  <c r="O22" i="3" s="1"/>
  <c r="M23" i="3"/>
  <c r="O23" i="3" s="1"/>
  <c r="M24" i="3"/>
  <c r="O24" i="3" s="1"/>
  <c r="M25" i="3"/>
  <c r="O25" i="3" s="1"/>
  <c r="M26" i="3"/>
  <c r="O26" i="3" s="1"/>
  <c r="M27" i="3"/>
  <c r="O27" i="3" s="1"/>
  <c r="M28" i="3"/>
  <c r="O28" i="3" s="1"/>
  <c r="M29" i="3"/>
  <c r="O29" i="3" s="1"/>
  <c r="M30" i="3"/>
  <c r="O30" i="3" s="1"/>
  <c r="M31" i="3"/>
  <c r="O31" i="3" s="1"/>
  <c r="M32" i="3"/>
  <c r="O32" i="3" s="1"/>
  <c r="M33" i="3"/>
  <c r="O33" i="3" s="1"/>
  <c r="M34" i="3"/>
  <c r="O34" i="3" s="1"/>
  <c r="M35" i="3"/>
  <c r="O35" i="3" s="1"/>
  <c r="M36" i="3"/>
  <c r="O36" i="3" s="1"/>
  <c r="M37" i="3"/>
  <c r="O37" i="3" s="1"/>
  <c r="M38" i="3"/>
  <c r="O38" i="3" s="1"/>
  <c r="M39" i="3"/>
  <c r="O39" i="3" s="1"/>
  <c r="M40" i="3"/>
  <c r="O40" i="3" s="1"/>
  <c r="M41" i="3"/>
  <c r="O41" i="3" s="1"/>
  <c r="M42" i="3"/>
  <c r="O42" i="3" s="1"/>
  <c r="M43" i="3"/>
  <c r="O43" i="3" s="1"/>
  <c r="M44" i="3"/>
  <c r="O44" i="3" s="1"/>
  <c r="M45" i="3"/>
  <c r="O45" i="3" s="1"/>
  <c r="M46" i="3"/>
  <c r="O46" i="3" s="1"/>
  <c r="M47" i="3"/>
  <c r="O47" i="3" s="1"/>
  <c r="M48" i="3"/>
  <c r="O48" i="3" s="1"/>
  <c r="M49" i="3"/>
  <c r="O49" i="3" s="1"/>
  <c r="M50" i="3"/>
  <c r="O50" i="3" s="1"/>
  <c r="M51" i="3"/>
  <c r="O51" i="3" s="1"/>
  <c r="M52" i="3"/>
  <c r="O52" i="3" s="1"/>
  <c r="M53" i="3"/>
  <c r="O53" i="3" s="1"/>
  <c r="M54" i="3"/>
  <c r="O54" i="3" s="1"/>
  <c r="M55" i="3"/>
  <c r="O55" i="3" s="1"/>
  <c r="M56" i="3"/>
  <c r="O56" i="3" s="1"/>
  <c r="M57" i="3"/>
  <c r="O57" i="3" s="1"/>
  <c r="M58" i="3"/>
  <c r="O58" i="3" s="1"/>
  <c r="M59" i="3"/>
  <c r="O59" i="3" s="1"/>
  <c r="M60" i="3"/>
  <c r="O60" i="3" s="1"/>
  <c r="M61" i="3"/>
  <c r="O61" i="3" s="1"/>
  <c r="M62" i="3"/>
  <c r="O62" i="3" s="1"/>
  <c r="M63" i="3"/>
  <c r="O63" i="3" s="1"/>
  <c r="M64" i="3"/>
  <c r="O64" i="3" s="1"/>
  <c r="M65" i="3"/>
  <c r="O65" i="3" s="1"/>
  <c r="M66" i="3"/>
  <c r="O66" i="3" s="1"/>
  <c r="M67" i="3"/>
  <c r="O67" i="3" s="1"/>
  <c r="M68" i="3"/>
  <c r="O68" i="3" s="1"/>
  <c r="M69" i="3"/>
  <c r="O69" i="3" s="1"/>
  <c r="M70" i="3"/>
  <c r="O70" i="3" s="1"/>
  <c r="M71" i="3"/>
  <c r="O71" i="3" s="1"/>
  <c r="M72" i="3"/>
  <c r="O72" i="3" s="1"/>
  <c r="M73" i="3"/>
  <c r="O73" i="3" s="1"/>
  <c r="M74" i="3"/>
  <c r="O74" i="3" s="1"/>
  <c r="M75" i="3"/>
  <c r="O75" i="3" s="1"/>
  <c r="M76" i="3"/>
  <c r="O76" i="3" s="1"/>
  <c r="M77" i="3"/>
  <c r="O77" i="3" s="1"/>
  <c r="M78" i="3"/>
  <c r="O78" i="3" s="1"/>
  <c r="M79" i="3"/>
  <c r="O79" i="3" s="1"/>
  <c r="M80" i="3"/>
  <c r="O80" i="3" s="1"/>
  <c r="M81" i="3"/>
  <c r="O81" i="3" s="1"/>
  <c r="M82" i="3"/>
  <c r="O82" i="3" s="1"/>
  <c r="M83" i="3"/>
  <c r="O83" i="3" s="1"/>
  <c r="M84" i="3"/>
  <c r="O84" i="3" s="1"/>
  <c r="M85" i="3"/>
  <c r="O85" i="3" s="1"/>
  <c r="M86" i="3"/>
  <c r="O86" i="3" s="1"/>
  <c r="M87" i="3"/>
  <c r="O87" i="3" s="1"/>
  <c r="M88" i="3"/>
  <c r="O88" i="3" s="1"/>
  <c r="M89" i="3"/>
  <c r="O89" i="3" s="1"/>
  <c r="M90" i="3"/>
  <c r="O90" i="3" s="1"/>
  <c r="M91" i="3"/>
  <c r="O91" i="3" s="1"/>
  <c r="M92" i="3"/>
  <c r="O92" i="3" s="1"/>
  <c r="M93" i="3"/>
  <c r="O93" i="3" s="1"/>
  <c r="M94" i="3"/>
  <c r="O94" i="3" s="1"/>
  <c r="M95" i="3"/>
  <c r="O95" i="3" s="1"/>
  <c r="M96" i="3"/>
  <c r="O96" i="3" s="1"/>
  <c r="M97" i="3"/>
  <c r="O97" i="3" s="1"/>
  <c r="M98" i="3"/>
  <c r="O98" i="3" s="1"/>
  <c r="M99" i="3"/>
  <c r="O99" i="3" s="1"/>
  <c r="M100" i="3"/>
  <c r="O100" i="3" s="1"/>
  <c r="M101" i="3"/>
  <c r="O101" i="3" s="1"/>
  <c r="M102" i="3"/>
  <c r="O102" i="3" s="1"/>
  <c r="M103" i="3"/>
  <c r="O103" i="3" s="1"/>
  <c r="M104" i="3"/>
  <c r="O104" i="3" s="1"/>
  <c r="M105" i="3"/>
  <c r="O105" i="3" s="1"/>
  <c r="M106" i="3"/>
  <c r="O106" i="3" s="1"/>
  <c r="M107" i="3"/>
  <c r="O107" i="3" s="1"/>
  <c r="M108" i="3"/>
  <c r="O108" i="3" s="1"/>
  <c r="M109" i="3"/>
  <c r="O109" i="3" s="1"/>
  <c r="M110" i="3"/>
  <c r="O110" i="3" s="1"/>
  <c r="M111" i="3"/>
  <c r="O111" i="3" s="1"/>
  <c r="M112" i="3"/>
  <c r="O112" i="3" s="1"/>
  <c r="M113" i="3"/>
  <c r="O113" i="3" s="1"/>
  <c r="M114" i="3"/>
  <c r="O114" i="3" s="1"/>
  <c r="M115" i="3"/>
  <c r="O115" i="3" s="1"/>
  <c r="M116" i="3"/>
  <c r="O116" i="3" s="1"/>
  <c r="M117" i="3"/>
  <c r="O117" i="3" s="1"/>
  <c r="M118" i="3"/>
  <c r="O118" i="3" s="1"/>
  <c r="M119" i="3"/>
  <c r="O119" i="3" s="1"/>
  <c r="M120" i="3"/>
  <c r="O120" i="3" s="1"/>
  <c r="M121" i="3"/>
  <c r="O121" i="3" s="1"/>
  <c r="M122" i="3"/>
  <c r="O122" i="3" s="1"/>
  <c r="M123" i="3"/>
  <c r="O123" i="3" s="1"/>
  <c r="M124" i="3"/>
  <c r="O124" i="3" s="1"/>
  <c r="M125" i="3"/>
  <c r="O125" i="3" s="1"/>
  <c r="M126" i="3"/>
  <c r="O126" i="3" s="1"/>
  <c r="M127" i="3"/>
  <c r="O127" i="3" s="1"/>
  <c r="M128" i="3"/>
  <c r="O128" i="3" s="1"/>
  <c r="M129" i="3"/>
  <c r="O129" i="3" s="1"/>
  <c r="M130" i="3"/>
  <c r="O130" i="3" s="1"/>
  <c r="M131" i="3"/>
  <c r="O131" i="3" s="1"/>
  <c r="M132" i="3"/>
  <c r="O132" i="3" s="1"/>
  <c r="M133" i="3"/>
  <c r="O133" i="3" s="1"/>
  <c r="M134" i="3"/>
  <c r="O134" i="3" s="1"/>
  <c r="M135" i="3"/>
  <c r="O135" i="3" s="1"/>
  <c r="M136" i="3"/>
  <c r="O136" i="3" s="1"/>
  <c r="M137" i="3"/>
  <c r="O137" i="3" s="1"/>
  <c r="M138" i="3"/>
  <c r="O138" i="3" s="1"/>
  <c r="M139" i="3"/>
  <c r="O139" i="3" s="1"/>
  <c r="M140" i="3"/>
  <c r="O140" i="3" s="1"/>
  <c r="M141" i="3"/>
  <c r="O141" i="3" s="1"/>
  <c r="M142" i="3"/>
  <c r="O142" i="3" s="1"/>
  <c r="M143" i="3"/>
  <c r="O143" i="3" s="1"/>
  <c r="M144" i="3"/>
  <c r="O144" i="3" s="1"/>
  <c r="M145" i="3"/>
  <c r="O145" i="3" s="1"/>
  <c r="M146" i="3"/>
  <c r="O146" i="3" s="1"/>
  <c r="M147" i="3"/>
  <c r="O147" i="3" s="1"/>
  <c r="M148" i="3"/>
  <c r="O148" i="3" s="1"/>
  <c r="M149" i="3"/>
  <c r="O149" i="3" s="1"/>
  <c r="M150" i="3"/>
  <c r="O150" i="3" s="1"/>
  <c r="M151" i="3"/>
  <c r="O151" i="3" s="1"/>
  <c r="M152" i="3"/>
  <c r="O152" i="3" s="1"/>
  <c r="M153" i="3"/>
  <c r="O153" i="3" s="1"/>
  <c r="M154" i="3"/>
  <c r="O154" i="3" s="1"/>
  <c r="M155" i="3"/>
  <c r="O155" i="3" s="1"/>
  <c r="M156" i="3"/>
  <c r="O156" i="3" s="1"/>
  <c r="M157" i="3"/>
  <c r="O157" i="3" s="1"/>
  <c r="M158" i="3"/>
  <c r="O158" i="3" s="1"/>
  <c r="M159" i="3"/>
  <c r="O159" i="3" s="1"/>
  <c r="M160" i="3"/>
  <c r="O160" i="3" s="1"/>
  <c r="M161" i="3"/>
  <c r="O161" i="3" s="1"/>
  <c r="M162" i="3"/>
  <c r="O162" i="3" s="1"/>
  <c r="M163" i="3"/>
  <c r="O163" i="3" s="1"/>
  <c r="M164" i="3"/>
  <c r="O164" i="3" s="1"/>
  <c r="M165" i="3"/>
  <c r="O165" i="3" s="1"/>
  <c r="M166" i="3"/>
  <c r="O166" i="3" s="1"/>
  <c r="M167" i="3"/>
  <c r="O167" i="3" s="1"/>
  <c r="M168" i="3"/>
  <c r="O168" i="3" s="1"/>
  <c r="M169" i="3"/>
  <c r="O169" i="3" s="1"/>
  <c r="M170" i="3"/>
  <c r="O170" i="3" s="1"/>
  <c r="M171" i="3"/>
  <c r="O171" i="3" s="1"/>
  <c r="M172" i="3"/>
  <c r="O172" i="3" s="1"/>
  <c r="M173" i="3"/>
  <c r="O173" i="3" s="1"/>
  <c r="M174" i="3"/>
  <c r="O174" i="3" s="1"/>
  <c r="M175" i="3"/>
  <c r="O175" i="3" s="1"/>
  <c r="M176" i="3"/>
  <c r="O176" i="3" s="1"/>
  <c r="M177" i="3"/>
  <c r="O177" i="3" s="1"/>
  <c r="M178" i="3"/>
  <c r="O178" i="3" s="1"/>
  <c r="M179" i="3"/>
  <c r="O179" i="3" s="1"/>
  <c r="M180" i="3"/>
  <c r="O180" i="3" s="1"/>
  <c r="M181" i="3"/>
  <c r="O181" i="3" s="1"/>
  <c r="M182" i="3"/>
  <c r="O182" i="3" s="1"/>
  <c r="M183" i="3"/>
  <c r="O183" i="3" s="1"/>
  <c r="M184" i="3"/>
  <c r="O184" i="3" s="1"/>
  <c r="M185" i="3"/>
  <c r="O185" i="3" s="1"/>
  <c r="M186" i="3"/>
  <c r="O186" i="3" s="1"/>
  <c r="M187" i="3"/>
  <c r="O187" i="3" s="1"/>
  <c r="M188" i="3"/>
  <c r="O188" i="3" s="1"/>
  <c r="M189" i="3"/>
  <c r="O189" i="3" s="1"/>
  <c r="M190" i="3"/>
  <c r="O190" i="3" s="1"/>
  <c r="M191" i="3"/>
  <c r="O191" i="3" s="1"/>
  <c r="M192" i="3"/>
  <c r="O192" i="3" s="1"/>
  <c r="M193" i="3"/>
  <c r="O193" i="3" s="1"/>
  <c r="M194" i="3"/>
  <c r="O194" i="3" s="1"/>
  <c r="M195" i="3"/>
  <c r="O195" i="3" s="1"/>
  <c r="M196" i="3"/>
  <c r="O196" i="3" s="1"/>
  <c r="M197" i="3"/>
  <c r="O197" i="3" s="1"/>
  <c r="M198" i="3"/>
  <c r="O198" i="3" s="1"/>
  <c r="M199" i="3"/>
  <c r="O199" i="3" s="1"/>
  <c r="M200" i="3"/>
  <c r="O200" i="3" s="1"/>
  <c r="M201" i="3"/>
  <c r="O201" i="3" s="1"/>
  <c r="M202" i="3"/>
  <c r="O202" i="3" s="1"/>
  <c r="M203" i="3"/>
  <c r="O203" i="3" s="1"/>
  <c r="M204" i="3"/>
  <c r="O204" i="3" s="1"/>
  <c r="M205" i="3"/>
  <c r="O205" i="3" s="1"/>
  <c r="M206" i="3"/>
  <c r="O206" i="3" s="1"/>
  <c r="M207" i="3"/>
  <c r="O207" i="3" s="1"/>
  <c r="M208" i="3"/>
  <c r="O208" i="3" s="1"/>
  <c r="M209" i="3"/>
  <c r="O209" i="3" s="1"/>
  <c r="M210" i="3"/>
  <c r="O210" i="3" s="1"/>
  <c r="M211" i="3"/>
  <c r="O211" i="3" s="1"/>
  <c r="M212" i="3"/>
  <c r="O212" i="3" s="1"/>
  <c r="M213" i="3"/>
  <c r="O213" i="3" s="1"/>
  <c r="M214" i="3"/>
  <c r="O214" i="3" s="1"/>
  <c r="M215" i="3"/>
  <c r="O215" i="3" s="1"/>
  <c r="M216" i="3"/>
  <c r="O216" i="3" s="1"/>
  <c r="M217" i="3"/>
  <c r="O217" i="3" s="1"/>
  <c r="M218" i="3"/>
  <c r="O218" i="3" s="1"/>
  <c r="M219" i="3"/>
  <c r="O219" i="3" s="1"/>
  <c r="M220" i="3"/>
  <c r="O220" i="3" s="1"/>
  <c r="M221" i="3"/>
  <c r="O221" i="3" s="1"/>
  <c r="M222" i="3"/>
  <c r="O222" i="3" s="1"/>
  <c r="M223" i="3"/>
  <c r="O223" i="3" s="1"/>
  <c r="M224" i="3"/>
  <c r="O224" i="3" s="1"/>
  <c r="M225" i="3"/>
  <c r="O225" i="3" s="1"/>
  <c r="M226" i="3"/>
  <c r="O226" i="3" s="1"/>
  <c r="M227" i="3"/>
  <c r="O227" i="3" s="1"/>
  <c r="M228" i="3"/>
  <c r="O228" i="3" s="1"/>
  <c r="M229" i="3"/>
  <c r="O229" i="3" s="1"/>
  <c r="M230" i="3"/>
  <c r="O230" i="3" s="1"/>
  <c r="M231" i="3"/>
  <c r="O231" i="3" s="1"/>
  <c r="M232" i="3"/>
  <c r="O232" i="3" s="1"/>
  <c r="M233" i="3"/>
  <c r="O233" i="3" s="1"/>
  <c r="M234" i="3"/>
  <c r="O234" i="3" s="1"/>
  <c r="M235" i="3"/>
  <c r="O235" i="3" s="1"/>
  <c r="M236" i="3"/>
  <c r="O236" i="3" s="1"/>
  <c r="M237" i="3"/>
  <c r="O237" i="3" s="1"/>
  <c r="M238" i="3"/>
  <c r="O238" i="3" s="1"/>
  <c r="M239" i="3"/>
  <c r="O239" i="3" s="1"/>
  <c r="M240" i="3"/>
  <c r="O240" i="3" s="1"/>
  <c r="M241" i="3"/>
  <c r="O241" i="3" s="1"/>
  <c r="M242" i="3"/>
  <c r="O242" i="3" s="1"/>
  <c r="M243" i="3"/>
  <c r="O243" i="3" s="1"/>
  <c r="M244" i="3"/>
  <c r="O244" i="3" s="1"/>
  <c r="M245" i="3"/>
  <c r="O245" i="3" s="1"/>
  <c r="M246" i="3"/>
  <c r="O246" i="3" s="1"/>
  <c r="M247" i="3"/>
  <c r="O247" i="3" s="1"/>
  <c r="M248" i="3"/>
  <c r="O248" i="3" s="1"/>
  <c r="M249" i="3"/>
  <c r="O249" i="3" s="1"/>
  <c r="M250" i="3"/>
  <c r="O250" i="3" s="1"/>
  <c r="M251" i="3"/>
  <c r="O251" i="3" s="1"/>
  <c r="M252" i="3"/>
  <c r="O252" i="3" s="1"/>
  <c r="M253" i="3"/>
  <c r="O253" i="3" s="1"/>
  <c r="M254" i="3"/>
  <c r="O254" i="3" s="1"/>
  <c r="M255" i="3"/>
  <c r="O255" i="3" s="1"/>
  <c r="M256" i="3"/>
  <c r="O256" i="3" s="1"/>
  <c r="M257" i="3"/>
  <c r="O257" i="3" s="1"/>
  <c r="M258" i="3"/>
  <c r="O258" i="3" s="1"/>
  <c r="M259" i="3"/>
  <c r="O259" i="3" s="1"/>
  <c r="M260" i="3"/>
  <c r="O260" i="3" s="1"/>
  <c r="M261" i="3"/>
  <c r="O261" i="3" s="1"/>
  <c r="M262" i="3"/>
  <c r="O262" i="3" s="1"/>
  <c r="M263" i="3"/>
  <c r="O263" i="3" s="1"/>
  <c r="M264" i="3"/>
  <c r="O264" i="3" s="1"/>
  <c r="M265" i="3"/>
  <c r="O265" i="3" s="1"/>
  <c r="M266" i="3"/>
  <c r="O266" i="3" s="1"/>
  <c r="M267" i="3"/>
  <c r="O267" i="3" s="1"/>
  <c r="M268" i="3"/>
  <c r="O268" i="3" s="1"/>
  <c r="M269" i="3"/>
  <c r="O269" i="3" s="1"/>
  <c r="M270" i="3"/>
  <c r="O270" i="3" s="1"/>
  <c r="M271" i="3"/>
  <c r="O271" i="3" s="1"/>
  <c r="M272" i="3"/>
  <c r="O272" i="3" s="1"/>
  <c r="M273" i="3"/>
  <c r="O273" i="3" s="1"/>
  <c r="M274" i="3"/>
  <c r="O274" i="3" s="1"/>
  <c r="M275" i="3"/>
  <c r="O275" i="3" s="1"/>
  <c r="M276" i="3"/>
  <c r="O276" i="3" s="1"/>
  <c r="M277" i="3"/>
  <c r="O277" i="3" s="1"/>
  <c r="M278" i="3"/>
  <c r="O278" i="3" s="1"/>
  <c r="M279" i="3"/>
  <c r="O279" i="3" s="1"/>
  <c r="M280" i="3"/>
  <c r="O280" i="3" s="1"/>
  <c r="M281" i="3"/>
  <c r="O281" i="3" s="1"/>
  <c r="M282" i="3"/>
  <c r="O282" i="3" s="1"/>
  <c r="M283" i="3"/>
  <c r="O283" i="3" s="1"/>
  <c r="M284" i="3"/>
  <c r="O284" i="3" s="1"/>
  <c r="M285" i="3"/>
  <c r="O285" i="3" s="1"/>
  <c r="M286" i="3"/>
  <c r="O286" i="3" s="1"/>
  <c r="M287" i="3"/>
  <c r="O287" i="3" s="1"/>
  <c r="M288" i="3"/>
  <c r="O288" i="3" s="1"/>
  <c r="M289" i="3"/>
  <c r="O289" i="3" s="1"/>
  <c r="M290" i="3"/>
  <c r="O290" i="3" s="1"/>
  <c r="M291" i="3"/>
  <c r="O291" i="3" s="1"/>
  <c r="M292" i="3"/>
  <c r="O292" i="3" s="1"/>
  <c r="M293" i="3"/>
  <c r="O293" i="3" s="1"/>
  <c r="M294" i="3"/>
  <c r="O294" i="3" s="1"/>
  <c r="M295" i="3"/>
  <c r="O295" i="3" s="1"/>
  <c r="M296" i="3"/>
  <c r="O296" i="3" s="1"/>
  <c r="M297" i="3"/>
  <c r="O297" i="3" s="1"/>
  <c r="M298" i="3"/>
  <c r="O298" i="3" s="1"/>
  <c r="M299" i="3"/>
  <c r="O299" i="3" s="1"/>
  <c r="M300" i="3"/>
  <c r="O300" i="3" s="1"/>
  <c r="M301" i="3"/>
  <c r="O301" i="3" s="1"/>
  <c r="M302" i="3"/>
  <c r="O302" i="3" s="1"/>
  <c r="M303" i="3"/>
  <c r="O303" i="3" s="1"/>
  <c r="M304" i="3"/>
  <c r="O304" i="3" s="1"/>
  <c r="M305" i="3"/>
  <c r="O305" i="3" s="1"/>
  <c r="M306" i="3"/>
  <c r="O306" i="3" s="1"/>
  <c r="M307" i="3"/>
  <c r="O307" i="3" s="1"/>
  <c r="M308" i="3"/>
  <c r="O308" i="3" s="1"/>
  <c r="M309" i="3"/>
  <c r="O309" i="3" s="1"/>
  <c r="M310" i="3"/>
  <c r="O310" i="3" s="1"/>
  <c r="M311" i="3"/>
  <c r="O311" i="3" s="1"/>
  <c r="M312" i="3"/>
  <c r="O312" i="3" s="1"/>
  <c r="M313" i="3"/>
  <c r="O313" i="3" s="1"/>
  <c r="M314" i="3"/>
  <c r="O314" i="3" s="1"/>
  <c r="M315" i="3"/>
  <c r="O315" i="3" s="1"/>
  <c r="M316" i="3"/>
  <c r="O316" i="3" s="1"/>
  <c r="M317" i="3"/>
  <c r="O317" i="3" s="1"/>
  <c r="M318" i="3"/>
  <c r="O318" i="3" s="1"/>
  <c r="M319" i="3"/>
  <c r="O319" i="3" s="1"/>
  <c r="M320" i="3"/>
  <c r="O320" i="3" s="1"/>
  <c r="M321" i="3"/>
  <c r="O321" i="3" s="1"/>
  <c r="M322" i="3"/>
  <c r="O322" i="3" s="1"/>
  <c r="M323" i="3"/>
  <c r="O323" i="3" s="1"/>
  <c r="M324" i="3"/>
  <c r="O324" i="3" s="1"/>
  <c r="M325" i="3"/>
  <c r="O325" i="3" s="1"/>
  <c r="M326" i="3"/>
  <c r="O326" i="3" s="1"/>
  <c r="M327" i="3"/>
  <c r="O327" i="3" s="1"/>
  <c r="M328" i="3"/>
  <c r="O328" i="3" s="1"/>
  <c r="M329" i="3"/>
  <c r="O329" i="3" s="1"/>
  <c r="M330" i="3"/>
  <c r="O330" i="3" s="1"/>
  <c r="M331" i="3"/>
  <c r="O331" i="3" s="1"/>
  <c r="M332" i="3"/>
  <c r="O332" i="3" s="1"/>
  <c r="M333" i="3"/>
  <c r="O333" i="3" s="1"/>
  <c r="M334" i="3"/>
  <c r="O334" i="3" s="1"/>
  <c r="M335" i="3"/>
  <c r="O335" i="3" s="1"/>
  <c r="M336" i="3"/>
  <c r="O336" i="3" s="1"/>
  <c r="M337" i="3"/>
  <c r="O337" i="3" s="1"/>
  <c r="M338" i="3"/>
  <c r="O338" i="3" s="1"/>
  <c r="M339" i="3"/>
  <c r="O339" i="3" s="1"/>
  <c r="M340" i="3"/>
  <c r="O340" i="3" s="1"/>
  <c r="M341" i="3"/>
  <c r="O341" i="3" s="1"/>
  <c r="M342" i="3"/>
  <c r="O342" i="3" s="1"/>
  <c r="M343" i="3"/>
  <c r="O343" i="3" s="1"/>
  <c r="M344" i="3"/>
  <c r="O344" i="3" s="1"/>
  <c r="M345" i="3"/>
  <c r="O345" i="3" s="1"/>
  <c r="M346" i="3"/>
  <c r="O346" i="3" s="1"/>
  <c r="M347" i="3"/>
  <c r="O347" i="3" s="1"/>
  <c r="M348" i="3"/>
  <c r="O348" i="3" s="1"/>
  <c r="M349" i="3"/>
  <c r="O349" i="3" s="1"/>
  <c r="M350" i="3"/>
  <c r="O350" i="3" s="1"/>
  <c r="M351" i="3"/>
  <c r="O351" i="3" s="1"/>
  <c r="M352" i="3"/>
  <c r="O352" i="3" s="1"/>
  <c r="M353" i="3"/>
  <c r="O353" i="3" s="1"/>
  <c r="M354" i="3"/>
  <c r="O354" i="3" s="1"/>
  <c r="M355" i="3"/>
  <c r="O355" i="3" s="1"/>
  <c r="M356" i="3"/>
  <c r="O356" i="3" s="1"/>
  <c r="M357" i="3"/>
  <c r="O357" i="3" s="1"/>
  <c r="M358" i="3"/>
  <c r="O358" i="3" s="1"/>
  <c r="M359" i="3"/>
  <c r="O359" i="3" s="1"/>
  <c r="M360" i="3"/>
  <c r="O360" i="3" s="1"/>
  <c r="M361" i="3"/>
  <c r="O361" i="3" s="1"/>
  <c r="M362" i="3"/>
  <c r="O362" i="3" s="1"/>
  <c r="M363" i="3"/>
  <c r="O363" i="3" s="1"/>
  <c r="M364" i="3"/>
  <c r="O364" i="3" s="1"/>
  <c r="M365" i="3"/>
  <c r="O365" i="3" s="1"/>
  <c r="M366" i="3"/>
  <c r="O366" i="3" s="1"/>
  <c r="M367" i="3"/>
  <c r="O367" i="3" s="1"/>
  <c r="M368" i="3"/>
  <c r="O368" i="3" s="1"/>
  <c r="M369" i="3"/>
  <c r="O369" i="3" s="1"/>
  <c r="M370" i="3"/>
  <c r="O370" i="3" s="1"/>
  <c r="M371" i="3"/>
  <c r="O371" i="3" s="1"/>
  <c r="M372" i="3"/>
  <c r="O372" i="3" s="1"/>
  <c r="M373" i="3"/>
  <c r="O373" i="3" s="1"/>
  <c r="M374" i="3"/>
  <c r="O374" i="3" s="1"/>
  <c r="M375" i="3"/>
  <c r="O375" i="3" s="1"/>
  <c r="M376" i="3"/>
  <c r="O376" i="3" s="1"/>
  <c r="M377" i="3"/>
  <c r="O377" i="3" s="1"/>
  <c r="M378" i="3"/>
  <c r="O378" i="3" s="1"/>
  <c r="M379" i="3"/>
  <c r="O379" i="3" s="1"/>
  <c r="M380" i="3"/>
  <c r="O380" i="3" s="1"/>
  <c r="M381" i="3"/>
  <c r="O381" i="3" s="1"/>
  <c r="M382" i="3"/>
  <c r="O382" i="3" s="1"/>
  <c r="M383" i="3"/>
  <c r="O383" i="3" s="1"/>
  <c r="M384" i="3"/>
  <c r="O384" i="3" s="1"/>
  <c r="M385" i="3"/>
  <c r="O385" i="3" s="1"/>
  <c r="M386" i="3"/>
  <c r="O386" i="3" s="1"/>
  <c r="M387" i="3"/>
  <c r="O387" i="3" s="1"/>
  <c r="M388" i="3"/>
  <c r="O388" i="3" s="1"/>
  <c r="M389" i="3"/>
  <c r="O389" i="3" s="1"/>
  <c r="M390" i="3"/>
  <c r="O390" i="3" s="1"/>
  <c r="M391" i="3"/>
  <c r="O391" i="3" s="1"/>
  <c r="M392" i="3"/>
  <c r="O392" i="3" s="1"/>
  <c r="M393" i="3"/>
  <c r="O393" i="3" s="1"/>
  <c r="M394" i="3"/>
  <c r="O394" i="3" s="1"/>
  <c r="M395" i="3"/>
  <c r="O395" i="3" s="1"/>
  <c r="M396" i="3"/>
  <c r="O396" i="3" s="1"/>
  <c r="M397" i="3"/>
  <c r="O397" i="3" s="1"/>
  <c r="M398" i="3"/>
  <c r="O398" i="3" s="1"/>
  <c r="M399" i="3"/>
  <c r="O399" i="3" s="1"/>
  <c r="M400" i="3"/>
  <c r="O400" i="3" s="1"/>
  <c r="M401" i="3"/>
  <c r="O401" i="3" s="1"/>
  <c r="M402" i="3"/>
  <c r="O402" i="3" s="1"/>
  <c r="M403" i="3"/>
  <c r="O403" i="3" s="1"/>
  <c r="M404" i="3"/>
  <c r="O404" i="3" s="1"/>
  <c r="M405" i="3"/>
  <c r="O405" i="3" s="1"/>
  <c r="M406" i="3"/>
  <c r="O406" i="3" s="1"/>
  <c r="M407" i="3"/>
  <c r="O407" i="3" s="1"/>
  <c r="M408" i="3"/>
  <c r="O408" i="3" s="1"/>
  <c r="M409" i="3"/>
  <c r="O409" i="3" s="1"/>
  <c r="M410" i="3"/>
  <c r="O410" i="3" s="1"/>
  <c r="M411" i="3"/>
  <c r="O411" i="3" s="1"/>
  <c r="M412" i="3"/>
  <c r="O412" i="3" s="1"/>
  <c r="M413" i="3"/>
  <c r="O413" i="3" s="1"/>
  <c r="M414" i="3"/>
  <c r="O414" i="3" s="1"/>
  <c r="M415" i="3"/>
  <c r="O415" i="3" s="1"/>
  <c r="M416" i="3"/>
  <c r="O416" i="3" s="1"/>
  <c r="M417" i="3"/>
  <c r="O417" i="3" s="1"/>
  <c r="M418" i="3"/>
  <c r="O418" i="3" s="1"/>
  <c r="M419" i="3"/>
  <c r="O419" i="3" s="1"/>
  <c r="M420" i="3"/>
  <c r="O420" i="3" s="1"/>
  <c r="M421" i="3"/>
  <c r="O421" i="3" s="1"/>
  <c r="M422" i="3"/>
  <c r="O422" i="3" s="1"/>
  <c r="M423" i="3"/>
  <c r="O423" i="3" s="1"/>
  <c r="M424" i="3"/>
  <c r="O424" i="3" s="1"/>
  <c r="M425" i="3"/>
  <c r="O425" i="3" s="1"/>
  <c r="M426" i="3"/>
  <c r="O426" i="3" s="1"/>
  <c r="M427" i="3"/>
  <c r="O427" i="3" s="1"/>
  <c r="M428" i="3"/>
  <c r="O428" i="3" s="1"/>
  <c r="M429" i="3"/>
  <c r="O429" i="3" s="1"/>
  <c r="M430" i="3"/>
  <c r="O430" i="3" s="1"/>
  <c r="M431" i="3"/>
  <c r="O431" i="3" s="1"/>
  <c r="M432" i="3"/>
  <c r="O432" i="3" s="1"/>
  <c r="M433" i="3"/>
  <c r="O433" i="3" s="1"/>
  <c r="M434" i="3"/>
  <c r="O434" i="3" s="1"/>
  <c r="M435" i="3"/>
  <c r="O435" i="3" s="1"/>
  <c r="M436" i="3"/>
  <c r="O436" i="3" s="1"/>
  <c r="M437" i="3"/>
  <c r="O437" i="3" s="1"/>
  <c r="M438" i="3"/>
  <c r="O438" i="3" s="1"/>
  <c r="M439" i="3"/>
  <c r="O439" i="3" s="1"/>
  <c r="M440" i="3"/>
  <c r="O440" i="3" s="1"/>
  <c r="M441" i="3"/>
  <c r="O441" i="3" s="1"/>
  <c r="M442" i="3"/>
  <c r="O442" i="3" s="1"/>
  <c r="M443" i="3"/>
  <c r="O443" i="3" s="1"/>
  <c r="M444" i="3"/>
  <c r="O444" i="3" s="1"/>
  <c r="M445" i="3"/>
  <c r="O445" i="3" s="1"/>
  <c r="M446" i="3"/>
  <c r="O446" i="3" s="1"/>
  <c r="M447" i="3"/>
  <c r="O447" i="3" s="1"/>
  <c r="M448" i="3"/>
  <c r="O448" i="3" s="1"/>
  <c r="M449" i="3"/>
  <c r="O449" i="3" s="1"/>
  <c r="M450" i="3"/>
  <c r="O450" i="3" s="1"/>
  <c r="M451" i="3"/>
  <c r="O451" i="3" s="1"/>
  <c r="M452" i="3"/>
  <c r="O452" i="3" s="1"/>
  <c r="M453" i="3"/>
  <c r="O453" i="3" s="1"/>
  <c r="M454" i="3"/>
  <c r="O454" i="3" s="1"/>
  <c r="M455" i="3"/>
  <c r="O455" i="3" s="1"/>
  <c r="M456" i="3"/>
  <c r="O456" i="3" s="1"/>
  <c r="M457" i="3"/>
  <c r="O457" i="3" s="1"/>
  <c r="M458" i="3"/>
  <c r="O458" i="3" s="1"/>
  <c r="M459" i="3"/>
  <c r="O459" i="3" s="1"/>
  <c r="M460" i="3"/>
  <c r="O460" i="3" s="1"/>
  <c r="M461" i="3"/>
  <c r="O461" i="3" s="1"/>
  <c r="M462" i="3"/>
  <c r="O462" i="3" s="1"/>
  <c r="M463" i="3"/>
  <c r="O463" i="3" s="1"/>
  <c r="M464" i="3"/>
  <c r="O464" i="3" s="1"/>
  <c r="M465" i="3"/>
  <c r="O465" i="3" s="1"/>
  <c r="M466" i="3"/>
  <c r="O466" i="3" s="1"/>
  <c r="M467" i="3"/>
  <c r="O467" i="3" s="1"/>
  <c r="M468" i="3"/>
  <c r="O468" i="3" s="1"/>
  <c r="M469" i="3"/>
  <c r="O469" i="3" s="1"/>
  <c r="M470" i="3"/>
  <c r="O470" i="3" s="1"/>
  <c r="M471" i="3"/>
  <c r="O471" i="3" s="1"/>
  <c r="M472" i="3"/>
  <c r="O472" i="3" s="1"/>
  <c r="M473" i="3"/>
  <c r="O473" i="3" s="1"/>
  <c r="M474" i="3"/>
  <c r="O474" i="3" s="1"/>
  <c r="M475" i="3"/>
  <c r="O475" i="3" s="1"/>
  <c r="M476" i="3"/>
  <c r="O476" i="3" s="1"/>
  <c r="M477" i="3"/>
  <c r="O477" i="3" s="1"/>
  <c r="M478" i="3"/>
  <c r="O478" i="3" s="1"/>
  <c r="M479" i="3"/>
  <c r="O479" i="3" s="1"/>
  <c r="M480" i="3"/>
  <c r="O480" i="3" s="1"/>
  <c r="M481" i="3"/>
  <c r="O481" i="3" s="1"/>
  <c r="M482" i="3"/>
  <c r="O482" i="3" s="1"/>
  <c r="M483" i="3"/>
  <c r="O483" i="3" s="1"/>
  <c r="M484" i="3"/>
  <c r="O484" i="3" s="1"/>
  <c r="M485" i="3"/>
  <c r="O485" i="3" s="1"/>
  <c r="M486" i="3"/>
  <c r="O486" i="3" s="1"/>
  <c r="M487" i="3"/>
  <c r="O487" i="3" s="1"/>
  <c r="M488" i="3"/>
  <c r="O488" i="3" s="1"/>
  <c r="M489" i="3"/>
  <c r="O489" i="3" s="1"/>
  <c r="M490" i="3"/>
  <c r="O490" i="3" s="1"/>
  <c r="M491" i="3"/>
  <c r="O491" i="3" s="1"/>
  <c r="M492" i="3"/>
  <c r="O492" i="3" s="1"/>
  <c r="M493" i="3"/>
  <c r="O493" i="3" s="1"/>
  <c r="M494" i="3"/>
  <c r="O494" i="3" s="1"/>
  <c r="M495" i="3"/>
  <c r="O495" i="3" s="1"/>
  <c r="M496" i="3"/>
  <c r="O496" i="3" s="1"/>
  <c r="M497" i="3"/>
  <c r="O497" i="3" s="1"/>
  <c r="M498" i="3"/>
  <c r="O498" i="3" s="1"/>
  <c r="M499" i="3"/>
  <c r="O499" i="3" s="1"/>
  <c r="M500" i="3"/>
  <c r="O500" i="3" s="1"/>
  <c r="M501" i="3"/>
  <c r="O501" i="3" s="1"/>
  <c r="M502" i="3"/>
  <c r="O502" i="3" s="1"/>
  <c r="M503" i="3"/>
  <c r="O503" i="3" s="1"/>
  <c r="M504" i="3"/>
  <c r="O504" i="3" s="1"/>
  <c r="M505" i="3"/>
  <c r="O505" i="3" s="1"/>
  <c r="M506" i="3"/>
  <c r="O506" i="3" s="1"/>
  <c r="M507" i="3"/>
  <c r="O507" i="3" s="1"/>
  <c r="M508" i="3"/>
  <c r="O508" i="3" s="1"/>
  <c r="M509" i="3"/>
  <c r="O509" i="3" s="1"/>
  <c r="M510" i="3"/>
  <c r="O510" i="3" s="1"/>
  <c r="M511" i="3"/>
  <c r="O511" i="3" s="1"/>
  <c r="M512" i="3"/>
  <c r="O512" i="3" s="1"/>
  <c r="M513" i="3"/>
  <c r="O513" i="3" s="1"/>
  <c r="M514" i="3"/>
  <c r="O514" i="3" s="1"/>
  <c r="M515" i="3"/>
  <c r="O515" i="3" s="1"/>
  <c r="M516" i="3"/>
  <c r="O516" i="3" s="1"/>
  <c r="M517" i="3"/>
  <c r="O517" i="3" s="1"/>
  <c r="M518" i="3"/>
  <c r="O518" i="3" s="1"/>
  <c r="M519" i="3"/>
  <c r="O519" i="3" s="1"/>
  <c r="M520" i="3"/>
  <c r="O520" i="3" s="1"/>
  <c r="M521" i="3"/>
  <c r="O521" i="3" s="1"/>
  <c r="M522" i="3"/>
  <c r="O522" i="3" s="1"/>
  <c r="M523" i="3"/>
  <c r="O523" i="3" s="1"/>
  <c r="M524" i="3"/>
  <c r="O524" i="3" s="1"/>
  <c r="M525" i="3"/>
  <c r="O525" i="3" s="1"/>
  <c r="M526" i="3"/>
  <c r="O526" i="3" s="1"/>
  <c r="M527" i="3"/>
  <c r="O527" i="3" s="1"/>
  <c r="M528" i="3"/>
  <c r="O528" i="3" s="1"/>
  <c r="M529" i="3"/>
  <c r="O529" i="3" s="1"/>
  <c r="M530" i="3"/>
  <c r="O530" i="3" s="1"/>
  <c r="M531" i="3"/>
  <c r="O531" i="3" s="1"/>
  <c r="M532" i="3"/>
  <c r="O532" i="3" s="1"/>
  <c r="M533" i="3"/>
  <c r="O533" i="3" s="1"/>
  <c r="M534" i="3"/>
  <c r="O534" i="3" s="1"/>
  <c r="M535" i="3"/>
  <c r="O535" i="3" s="1"/>
  <c r="M536" i="3"/>
  <c r="O536" i="3" s="1"/>
  <c r="M537" i="3"/>
  <c r="O537" i="3" s="1"/>
  <c r="M538" i="3"/>
  <c r="O538" i="3" s="1"/>
  <c r="M539" i="3"/>
  <c r="O539" i="3" s="1"/>
  <c r="M540" i="3"/>
  <c r="O540" i="3" s="1"/>
  <c r="M541" i="3"/>
  <c r="O541" i="3" s="1"/>
  <c r="M542" i="3"/>
  <c r="O542" i="3" s="1"/>
  <c r="M543" i="3"/>
  <c r="O543" i="3" s="1"/>
  <c r="M544" i="3"/>
  <c r="O544" i="3" s="1"/>
  <c r="M545" i="3"/>
  <c r="O545" i="3" s="1"/>
  <c r="M546" i="3"/>
  <c r="O546" i="3" s="1"/>
  <c r="M547" i="3"/>
  <c r="O547" i="3" s="1"/>
  <c r="M548" i="3"/>
  <c r="O548" i="3" s="1"/>
  <c r="M549" i="3"/>
  <c r="O549" i="3" s="1"/>
  <c r="M550" i="3"/>
  <c r="O550" i="3" s="1"/>
  <c r="M551" i="3"/>
  <c r="O551" i="3" s="1"/>
  <c r="M552" i="3"/>
  <c r="O552" i="3" s="1"/>
  <c r="M553" i="3"/>
  <c r="O553" i="3" s="1"/>
  <c r="M554" i="3"/>
  <c r="O554" i="3" s="1"/>
  <c r="M555" i="3"/>
  <c r="O555" i="3" s="1"/>
  <c r="M556" i="3"/>
  <c r="O556" i="3" s="1"/>
  <c r="M557" i="3"/>
  <c r="O557" i="3" s="1"/>
  <c r="M558" i="3"/>
  <c r="O558" i="3" s="1"/>
  <c r="M559" i="3"/>
  <c r="O559" i="3" s="1"/>
  <c r="M560" i="3"/>
  <c r="O560" i="3" s="1"/>
  <c r="M561" i="3"/>
  <c r="O561" i="3" s="1"/>
  <c r="M562" i="3"/>
  <c r="O562" i="3" s="1"/>
  <c r="M563" i="3"/>
  <c r="O563" i="3" s="1"/>
  <c r="M564" i="3"/>
  <c r="O564" i="3" s="1"/>
  <c r="M565" i="3"/>
  <c r="O565" i="3" s="1"/>
  <c r="M566" i="3"/>
  <c r="O566" i="3" s="1"/>
  <c r="M567" i="3"/>
  <c r="O567" i="3" s="1"/>
  <c r="M568" i="3"/>
  <c r="O568" i="3" s="1"/>
  <c r="M569" i="3"/>
  <c r="O569" i="3" s="1"/>
  <c r="M570" i="3"/>
  <c r="O570" i="3" s="1"/>
  <c r="M571" i="3"/>
  <c r="O571" i="3" s="1"/>
  <c r="M572" i="3"/>
  <c r="O572" i="3" s="1"/>
  <c r="M573" i="3"/>
  <c r="O573" i="3" s="1"/>
  <c r="M574" i="3"/>
  <c r="O574" i="3" s="1"/>
  <c r="M575" i="3"/>
  <c r="O575" i="3" s="1"/>
  <c r="M576" i="3"/>
  <c r="O576" i="3" s="1"/>
  <c r="M577" i="3"/>
  <c r="O577" i="3" s="1"/>
  <c r="M578" i="3"/>
  <c r="O578" i="3" s="1"/>
  <c r="M579" i="3"/>
  <c r="O579" i="3" s="1"/>
  <c r="M580" i="3"/>
  <c r="O580" i="3" s="1"/>
  <c r="M581" i="3"/>
  <c r="O581" i="3" s="1"/>
  <c r="M582" i="3"/>
  <c r="O582" i="3" s="1"/>
  <c r="M583" i="3"/>
  <c r="O583" i="3" s="1"/>
  <c r="M584" i="3"/>
  <c r="O584" i="3" s="1"/>
  <c r="M585" i="3"/>
  <c r="O585" i="3" s="1"/>
  <c r="M586" i="3"/>
  <c r="O586" i="3" s="1"/>
  <c r="M587" i="3"/>
  <c r="O587" i="3" s="1"/>
  <c r="M588" i="3"/>
  <c r="O588" i="3" s="1"/>
  <c r="M589" i="3"/>
  <c r="O589" i="3" s="1"/>
  <c r="M590" i="3"/>
  <c r="O590" i="3" s="1"/>
  <c r="M591" i="3"/>
  <c r="O591" i="3" s="1"/>
  <c r="M592" i="3"/>
  <c r="O592" i="3" s="1"/>
  <c r="M593" i="3"/>
  <c r="O593" i="3" s="1"/>
  <c r="M594" i="3"/>
  <c r="O594" i="3" s="1"/>
  <c r="M595" i="3"/>
  <c r="O595" i="3" s="1"/>
  <c r="M596" i="3"/>
  <c r="O596" i="3" s="1"/>
  <c r="M597" i="3"/>
  <c r="O597" i="3" s="1"/>
  <c r="M598" i="3"/>
  <c r="O598" i="3" s="1"/>
  <c r="M599" i="3"/>
  <c r="O599" i="3" s="1"/>
  <c r="M600" i="3"/>
  <c r="O600" i="3" s="1"/>
  <c r="M601" i="3"/>
  <c r="O601" i="3" s="1"/>
  <c r="M602" i="3"/>
  <c r="O602" i="3" s="1"/>
  <c r="M603" i="3"/>
  <c r="O603" i="3" s="1"/>
  <c r="M604" i="3"/>
  <c r="O604" i="3" s="1"/>
  <c r="M605" i="3"/>
  <c r="O605" i="3" s="1"/>
  <c r="M606" i="3"/>
  <c r="O606" i="3" s="1"/>
  <c r="M607" i="3"/>
  <c r="O607" i="3" s="1"/>
  <c r="M608" i="3"/>
  <c r="O608" i="3" s="1"/>
  <c r="M609" i="3"/>
  <c r="O609" i="3" s="1"/>
  <c r="M610" i="3"/>
  <c r="O610" i="3" s="1"/>
  <c r="M611" i="3"/>
  <c r="O611" i="3" s="1"/>
  <c r="M612" i="3"/>
  <c r="O612" i="3" s="1"/>
  <c r="M613" i="3"/>
  <c r="O613" i="3" s="1"/>
  <c r="M614" i="3"/>
  <c r="O614" i="3" s="1"/>
  <c r="M615" i="3"/>
  <c r="O615" i="3" s="1"/>
  <c r="M616" i="3"/>
  <c r="O616" i="3" s="1"/>
  <c r="M617" i="3"/>
  <c r="O617" i="3" s="1"/>
  <c r="M618" i="3"/>
  <c r="O618" i="3" s="1"/>
  <c r="M619" i="3"/>
  <c r="O619" i="3" s="1"/>
  <c r="M620" i="3"/>
  <c r="O620" i="3" s="1"/>
  <c r="M621" i="3"/>
  <c r="O621" i="3" s="1"/>
  <c r="M622" i="3"/>
  <c r="O622" i="3" s="1"/>
  <c r="M623" i="3"/>
  <c r="O623" i="3" s="1"/>
  <c r="M624" i="3"/>
  <c r="O624" i="3" s="1"/>
  <c r="M625" i="3"/>
  <c r="O625" i="3" s="1"/>
  <c r="M626" i="3"/>
  <c r="O626" i="3" s="1"/>
  <c r="M627" i="3"/>
  <c r="O627" i="3" s="1"/>
  <c r="M628" i="3"/>
  <c r="O628" i="3" s="1"/>
  <c r="M629" i="3"/>
  <c r="O629" i="3" s="1"/>
  <c r="M630" i="3"/>
  <c r="O630" i="3" s="1"/>
  <c r="M631" i="3"/>
  <c r="O631" i="3" s="1"/>
  <c r="M632" i="3"/>
  <c r="O632" i="3" s="1"/>
  <c r="M633" i="3"/>
  <c r="O633" i="3" s="1"/>
  <c r="M634" i="3"/>
  <c r="O634" i="3" s="1"/>
  <c r="M635" i="3"/>
  <c r="O635" i="3" s="1"/>
  <c r="M636" i="3"/>
  <c r="O636" i="3" s="1"/>
  <c r="M637" i="3"/>
  <c r="O637" i="3" s="1"/>
  <c r="M638" i="3"/>
  <c r="O638" i="3" s="1"/>
  <c r="M639" i="3"/>
  <c r="O639" i="3" s="1"/>
  <c r="M640" i="3"/>
  <c r="O640" i="3" s="1"/>
  <c r="M641" i="3"/>
  <c r="O641" i="3" s="1"/>
  <c r="M642" i="3"/>
  <c r="O642" i="3" s="1"/>
  <c r="M643" i="3"/>
  <c r="O643" i="3" s="1"/>
  <c r="M644" i="3"/>
  <c r="O644" i="3" s="1"/>
  <c r="M645" i="3"/>
  <c r="O645" i="3" s="1"/>
  <c r="M646" i="3"/>
  <c r="O646" i="3" s="1"/>
  <c r="M647" i="3"/>
  <c r="O647" i="3" s="1"/>
  <c r="M648" i="3"/>
  <c r="O648" i="3" s="1"/>
  <c r="M649" i="3"/>
  <c r="O649" i="3" s="1"/>
  <c r="M650" i="3"/>
  <c r="O650" i="3" s="1"/>
  <c r="M651" i="3"/>
  <c r="O651" i="3" s="1"/>
  <c r="M652" i="3"/>
  <c r="O652" i="3" s="1"/>
  <c r="M653" i="3"/>
  <c r="O653" i="3" s="1"/>
  <c r="M654" i="3"/>
  <c r="O654" i="3" s="1"/>
  <c r="M655" i="3"/>
  <c r="O655" i="3" s="1"/>
  <c r="M656" i="3"/>
  <c r="O656" i="3" s="1"/>
  <c r="M657" i="3"/>
  <c r="O657" i="3" s="1"/>
  <c r="M658" i="3"/>
  <c r="O658" i="3" s="1"/>
  <c r="M659" i="3"/>
  <c r="O659" i="3" s="1"/>
  <c r="M660" i="3"/>
  <c r="O660" i="3" s="1"/>
  <c r="M661" i="3"/>
  <c r="O661" i="3" s="1"/>
  <c r="M662" i="3"/>
  <c r="O662" i="3" s="1"/>
  <c r="M663" i="3"/>
  <c r="O663" i="3" s="1"/>
  <c r="M664" i="3"/>
  <c r="O664" i="3" s="1"/>
  <c r="M665" i="3"/>
  <c r="O665" i="3" s="1"/>
  <c r="M666" i="3"/>
  <c r="O666" i="3" s="1"/>
  <c r="M667" i="3"/>
  <c r="O667" i="3" s="1"/>
  <c r="M668" i="3"/>
  <c r="O668" i="3" s="1"/>
  <c r="M669" i="3"/>
  <c r="O669" i="3" s="1"/>
  <c r="M670" i="3"/>
  <c r="O670" i="3" s="1"/>
  <c r="M671" i="3"/>
  <c r="O671" i="3" s="1"/>
  <c r="M672" i="3"/>
  <c r="O672" i="3" s="1"/>
  <c r="M673" i="3"/>
  <c r="O673" i="3" s="1"/>
  <c r="M674" i="3"/>
  <c r="O674" i="3" s="1"/>
  <c r="M675" i="3"/>
  <c r="O675" i="3" s="1"/>
  <c r="M676" i="3"/>
  <c r="O676" i="3" s="1"/>
  <c r="M677" i="3"/>
  <c r="O677" i="3" s="1"/>
  <c r="M678" i="3"/>
  <c r="O678" i="3" s="1"/>
  <c r="M679" i="3"/>
  <c r="O679" i="3" s="1"/>
  <c r="M680" i="3"/>
  <c r="O680" i="3" s="1"/>
  <c r="M681" i="3"/>
  <c r="O681" i="3" s="1"/>
  <c r="M682" i="3"/>
  <c r="O682" i="3" s="1"/>
  <c r="M683" i="3"/>
  <c r="O683" i="3" s="1"/>
  <c r="M684" i="3"/>
  <c r="O684" i="3" s="1"/>
  <c r="M685" i="3"/>
  <c r="O685" i="3" s="1"/>
  <c r="M686" i="3"/>
  <c r="O686" i="3" s="1"/>
  <c r="M687" i="3"/>
  <c r="O687" i="3" s="1"/>
  <c r="M688" i="3"/>
  <c r="O688" i="3" s="1"/>
  <c r="M689" i="3"/>
  <c r="O689" i="3" s="1"/>
  <c r="M690" i="3"/>
  <c r="O690" i="3" s="1"/>
  <c r="M691" i="3"/>
  <c r="O691" i="3" s="1"/>
  <c r="M692" i="3"/>
  <c r="O692" i="3" s="1"/>
  <c r="M693" i="3"/>
  <c r="O693" i="3" s="1"/>
  <c r="M694" i="3"/>
  <c r="O694" i="3" s="1"/>
  <c r="M695" i="3"/>
  <c r="O695" i="3" s="1"/>
  <c r="M696" i="3"/>
  <c r="O696" i="3" s="1"/>
  <c r="M697" i="3"/>
  <c r="O697" i="3" s="1"/>
  <c r="M698" i="3"/>
  <c r="O698" i="3" s="1"/>
  <c r="M699" i="3"/>
  <c r="O699" i="3" s="1"/>
  <c r="M700" i="3"/>
  <c r="O700" i="3" s="1"/>
  <c r="M701" i="3"/>
  <c r="O701" i="3" s="1"/>
  <c r="M702" i="3"/>
  <c r="O702" i="3" s="1"/>
  <c r="M703" i="3"/>
  <c r="O703" i="3" s="1"/>
  <c r="M704" i="3"/>
  <c r="O704" i="3" s="1"/>
  <c r="M705" i="3"/>
  <c r="O705" i="3" s="1"/>
  <c r="M706" i="3"/>
  <c r="O706" i="3" s="1"/>
  <c r="M707" i="3"/>
  <c r="O707" i="3" s="1"/>
  <c r="M708" i="3"/>
  <c r="O708" i="3" s="1"/>
  <c r="M709" i="3"/>
  <c r="O709" i="3" s="1"/>
  <c r="M710" i="3"/>
  <c r="O710" i="3" s="1"/>
  <c r="M711" i="3"/>
  <c r="O711" i="3" s="1"/>
  <c r="M712" i="3"/>
  <c r="O712" i="3" s="1"/>
  <c r="M713" i="3"/>
  <c r="O713" i="3" s="1"/>
  <c r="M714" i="3"/>
  <c r="O714" i="3" s="1"/>
  <c r="M715" i="3"/>
  <c r="O715" i="3" s="1"/>
  <c r="M716" i="3"/>
  <c r="O716" i="3" s="1"/>
  <c r="M717" i="3"/>
  <c r="O717" i="3" s="1"/>
  <c r="M718" i="3"/>
  <c r="O718" i="3" s="1"/>
  <c r="M719" i="3"/>
  <c r="O719" i="3" s="1"/>
  <c r="M720" i="3"/>
  <c r="O720" i="3" s="1"/>
  <c r="M721" i="3"/>
  <c r="O721" i="3" s="1"/>
  <c r="M722" i="3"/>
  <c r="O722" i="3" s="1"/>
  <c r="M723" i="3"/>
  <c r="O723" i="3" s="1"/>
  <c r="M724" i="3"/>
  <c r="O724" i="3" s="1"/>
  <c r="M725" i="3"/>
  <c r="O725" i="3" s="1"/>
  <c r="M726" i="3"/>
  <c r="O726" i="3" s="1"/>
  <c r="M727" i="3"/>
  <c r="O727" i="3" s="1"/>
  <c r="M728" i="3"/>
  <c r="O728" i="3" s="1"/>
  <c r="M729" i="3"/>
  <c r="O729" i="3" s="1"/>
  <c r="M730" i="3"/>
  <c r="O730" i="3" s="1"/>
  <c r="M731" i="3"/>
  <c r="O731" i="3" s="1"/>
  <c r="M732" i="3"/>
  <c r="O732" i="3" s="1"/>
  <c r="M733" i="3"/>
  <c r="O733" i="3" s="1"/>
  <c r="M734" i="3"/>
  <c r="O734" i="3" s="1"/>
  <c r="M735" i="3"/>
  <c r="O735" i="3" s="1"/>
  <c r="M736" i="3"/>
  <c r="O736" i="3" s="1"/>
  <c r="M737" i="3"/>
  <c r="O737" i="3" s="1"/>
  <c r="M738" i="3"/>
  <c r="O738" i="3" s="1"/>
  <c r="M739" i="3"/>
  <c r="O739" i="3" s="1"/>
  <c r="M740" i="3"/>
  <c r="O740" i="3" s="1"/>
  <c r="M741" i="3"/>
  <c r="O741" i="3" s="1"/>
  <c r="M742" i="3"/>
  <c r="O742" i="3" s="1"/>
  <c r="M743" i="3"/>
  <c r="O743" i="3" s="1"/>
  <c r="M744" i="3"/>
  <c r="O744" i="3" s="1"/>
  <c r="M745" i="3"/>
  <c r="O745" i="3" s="1"/>
  <c r="M746" i="3"/>
  <c r="O746" i="3" s="1"/>
  <c r="M747" i="3"/>
  <c r="O747" i="3" s="1"/>
  <c r="M748" i="3"/>
  <c r="O748" i="3" s="1"/>
  <c r="M749" i="3"/>
  <c r="O749" i="3" s="1"/>
  <c r="M750" i="3"/>
  <c r="O750" i="3" s="1"/>
  <c r="M751" i="3"/>
  <c r="O751" i="3" s="1"/>
  <c r="M752" i="3"/>
  <c r="O752" i="3" s="1"/>
  <c r="M753" i="3"/>
  <c r="O753" i="3" s="1"/>
  <c r="M754" i="3"/>
  <c r="O754" i="3" s="1"/>
  <c r="M755" i="3"/>
  <c r="O755" i="3" s="1"/>
  <c r="M756" i="3"/>
  <c r="O756" i="3" s="1"/>
  <c r="M757" i="3"/>
  <c r="O757" i="3" s="1"/>
  <c r="M758" i="3"/>
  <c r="O758" i="3" s="1"/>
  <c r="M759" i="3"/>
  <c r="O759" i="3" s="1"/>
  <c r="M760" i="3"/>
  <c r="O760" i="3" s="1"/>
  <c r="M761" i="3"/>
  <c r="O761" i="3" s="1"/>
  <c r="M762" i="3"/>
  <c r="O762" i="3" s="1"/>
  <c r="M763" i="3"/>
  <c r="O763" i="3" s="1"/>
  <c r="M764" i="3"/>
  <c r="O764" i="3" s="1"/>
  <c r="M765" i="3"/>
  <c r="O765" i="3" s="1"/>
  <c r="M766" i="3"/>
  <c r="O766" i="3" s="1"/>
  <c r="M767" i="3"/>
  <c r="O767" i="3" s="1"/>
  <c r="M768" i="3"/>
  <c r="O768" i="3" s="1"/>
  <c r="M769" i="3"/>
  <c r="O769" i="3" s="1"/>
  <c r="M770" i="3"/>
  <c r="O770" i="3" s="1"/>
  <c r="M771" i="3"/>
  <c r="O771" i="3" s="1"/>
  <c r="M772" i="3"/>
  <c r="O772" i="3" s="1"/>
  <c r="M773" i="3"/>
  <c r="O773" i="3" s="1"/>
  <c r="M774" i="3"/>
  <c r="O774" i="3" s="1"/>
  <c r="M775" i="3"/>
  <c r="O775" i="3" s="1"/>
  <c r="M776" i="3"/>
  <c r="O776" i="3" s="1"/>
  <c r="M777" i="3"/>
  <c r="O777" i="3" s="1"/>
  <c r="M778" i="3"/>
  <c r="O778" i="3" s="1"/>
  <c r="M779" i="3"/>
  <c r="O779" i="3" s="1"/>
  <c r="M780" i="3"/>
  <c r="O780" i="3" s="1"/>
  <c r="M781" i="3"/>
  <c r="O781" i="3" s="1"/>
  <c r="M782" i="3"/>
  <c r="O782" i="3" s="1"/>
  <c r="M783" i="3"/>
  <c r="O783" i="3" s="1"/>
  <c r="M784" i="3"/>
  <c r="O784" i="3" s="1"/>
  <c r="M785" i="3"/>
  <c r="O785" i="3" s="1"/>
  <c r="M786" i="3"/>
  <c r="O786" i="3" s="1"/>
  <c r="M787" i="3"/>
  <c r="O787" i="3" s="1"/>
  <c r="M788" i="3"/>
  <c r="O788" i="3" s="1"/>
  <c r="M789" i="3"/>
  <c r="O789" i="3" s="1"/>
  <c r="M790" i="3"/>
  <c r="O790" i="3" s="1"/>
  <c r="M791" i="3"/>
  <c r="O791" i="3" s="1"/>
  <c r="M792" i="3"/>
  <c r="O792" i="3" s="1"/>
  <c r="M793" i="3"/>
  <c r="O793" i="3" s="1"/>
  <c r="M794" i="3"/>
  <c r="O794" i="3" s="1"/>
  <c r="M795" i="3"/>
  <c r="O795" i="3" s="1"/>
  <c r="M796" i="3"/>
  <c r="O796" i="3" s="1"/>
  <c r="M797" i="3"/>
  <c r="O797" i="3" s="1"/>
  <c r="M798" i="3"/>
  <c r="O798" i="3" s="1"/>
  <c r="M799" i="3"/>
  <c r="O799" i="3" s="1"/>
  <c r="M800" i="3"/>
  <c r="O800" i="3" s="1"/>
  <c r="M801" i="3"/>
  <c r="O801" i="3" s="1"/>
  <c r="M802" i="3"/>
  <c r="O802" i="3" s="1"/>
  <c r="M803" i="3"/>
  <c r="O803" i="3" s="1"/>
  <c r="M804" i="3"/>
  <c r="O804" i="3" s="1"/>
  <c r="M805" i="3"/>
  <c r="O805" i="3" s="1"/>
  <c r="M806" i="3"/>
  <c r="O806" i="3" s="1"/>
  <c r="M807" i="3"/>
  <c r="O807" i="3" s="1"/>
  <c r="M808" i="3"/>
  <c r="O808" i="3" s="1"/>
  <c r="M809" i="3"/>
  <c r="O809" i="3" s="1"/>
  <c r="M810" i="3"/>
  <c r="O810" i="3" s="1"/>
  <c r="M811" i="3"/>
  <c r="O811" i="3" s="1"/>
  <c r="M812" i="3"/>
  <c r="O812" i="3" s="1"/>
  <c r="M813" i="3"/>
  <c r="O813" i="3" s="1"/>
  <c r="M814" i="3"/>
  <c r="O814" i="3" s="1"/>
  <c r="M815" i="3"/>
  <c r="O815" i="3" s="1"/>
  <c r="M816" i="3"/>
  <c r="O816" i="3" s="1"/>
  <c r="M817" i="3"/>
  <c r="O817" i="3" s="1"/>
  <c r="M818" i="3"/>
  <c r="O818" i="3" s="1"/>
  <c r="M819" i="3"/>
  <c r="O819" i="3" s="1"/>
  <c r="M820" i="3"/>
  <c r="O820" i="3" s="1"/>
  <c r="M821" i="3"/>
  <c r="O821" i="3" s="1"/>
  <c r="M822" i="3"/>
  <c r="O822" i="3" s="1"/>
  <c r="M823" i="3"/>
  <c r="O823" i="3" s="1"/>
  <c r="M824" i="3"/>
  <c r="O824" i="3" s="1"/>
  <c r="M825" i="3"/>
  <c r="O825" i="3" s="1"/>
  <c r="M826" i="3"/>
  <c r="O826" i="3" s="1"/>
  <c r="M827" i="3"/>
  <c r="O827" i="3" s="1"/>
  <c r="M828" i="3"/>
  <c r="O828" i="3" s="1"/>
  <c r="M829" i="3"/>
  <c r="O829" i="3" s="1"/>
  <c r="M830" i="3"/>
  <c r="O830" i="3" s="1"/>
  <c r="M831" i="3"/>
  <c r="O831" i="3" s="1"/>
  <c r="M832" i="3"/>
  <c r="O832" i="3" s="1"/>
  <c r="M833" i="3"/>
  <c r="O833" i="3" s="1"/>
  <c r="M834" i="3"/>
  <c r="O834" i="3" s="1"/>
  <c r="M835" i="3"/>
  <c r="O835" i="3" s="1"/>
  <c r="M836" i="3"/>
  <c r="O836" i="3" s="1"/>
  <c r="M837" i="3"/>
  <c r="O837" i="3" s="1"/>
  <c r="M838" i="3"/>
  <c r="O838" i="3" s="1"/>
  <c r="M839" i="3"/>
  <c r="O839" i="3" s="1"/>
  <c r="M840" i="3"/>
  <c r="O840" i="3" s="1"/>
  <c r="M841" i="3"/>
  <c r="O841" i="3" s="1"/>
  <c r="M842" i="3"/>
  <c r="O842" i="3" s="1"/>
  <c r="M843" i="3"/>
  <c r="O843" i="3" s="1"/>
  <c r="M844" i="3"/>
  <c r="O844" i="3" s="1"/>
  <c r="M845" i="3"/>
  <c r="O845" i="3" s="1"/>
  <c r="M846" i="3"/>
  <c r="O846" i="3" s="1"/>
  <c r="M847" i="3"/>
  <c r="O847" i="3" s="1"/>
  <c r="M848" i="3"/>
  <c r="O848" i="3" s="1"/>
  <c r="M849" i="3"/>
  <c r="O849" i="3" s="1"/>
  <c r="M850" i="3"/>
  <c r="O850" i="3" s="1"/>
  <c r="M851" i="3"/>
  <c r="O851" i="3" s="1"/>
  <c r="M852" i="3"/>
  <c r="O852" i="3" s="1"/>
  <c r="M853" i="3"/>
  <c r="O853" i="3" s="1"/>
  <c r="M854" i="3"/>
  <c r="O854" i="3" s="1"/>
  <c r="M855" i="3"/>
  <c r="O855" i="3" s="1"/>
  <c r="M856" i="3"/>
  <c r="O856" i="3" s="1"/>
  <c r="M857" i="3"/>
  <c r="O857" i="3" s="1"/>
  <c r="M858" i="3"/>
  <c r="O858" i="3" s="1"/>
  <c r="M859" i="3"/>
  <c r="O859" i="3" s="1"/>
  <c r="M860" i="3"/>
  <c r="O860" i="3" s="1"/>
  <c r="M861" i="3"/>
  <c r="O861" i="3" s="1"/>
  <c r="M862" i="3"/>
  <c r="O862" i="3" s="1"/>
  <c r="M863" i="3"/>
  <c r="O863" i="3" s="1"/>
  <c r="M864" i="3"/>
  <c r="O864" i="3" s="1"/>
  <c r="M865" i="3"/>
  <c r="O865" i="3" s="1"/>
  <c r="M866" i="3"/>
  <c r="O866" i="3" s="1"/>
  <c r="M867" i="3"/>
  <c r="O867" i="3" s="1"/>
  <c r="M868" i="3"/>
  <c r="O868" i="3" s="1"/>
  <c r="M869" i="3"/>
  <c r="O869" i="3" s="1"/>
  <c r="M870" i="3"/>
  <c r="O870" i="3" s="1"/>
  <c r="M871" i="3"/>
  <c r="O871" i="3" s="1"/>
  <c r="M872" i="3"/>
  <c r="O872" i="3" s="1"/>
  <c r="M873" i="3"/>
  <c r="O873" i="3" s="1"/>
  <c r="M874" i="3"/>
  <c r="O874" i="3" s="1"/>
  <c r="M875" i="3"/>
  <c r="O875" i="3" s="1"/>
  <c r="M876" i="3"/>
  <c r="O876" i="3" s="1"/>
  <c r="M877" i="3"/>
  <c r="O877" i="3" s="1"/>
  <c r="M878" i="3"/>
  <c r="O878" i="3" s="1"/>
  <c r="M879" i="3"/>
  <c r="O879" i="3" s="1"/>
  <c r="M880" i="3"/>
  <c r="O880" i="3" s="1"/>
  <c r="M881" i="3"/>
  <c r="O881" i="3" s="1"/>
  <c r="M882" i="3"/>
  <c r="O882" i="3" s="1"/>
  <c r="M883" i="3"/>
  <c r="O883" i="3" s="1"/>
  <c r="M884" i="3"/>
  <c r="O884" i="3" s="1"/>
  <c r="M885" i="3"/>
  <c r="O885" i="3" s="1"/>
  <c r="M886" i="3"/>
  <c r="O886" i="3" s="1"/>
  <c r="M887" i="3"/>
  <c r="O887" i="3" s="1"/>
  <c r="M888" i="3"/>
  <c r="O888" i="3" s="1"/>
  <c r="M889" i="3"/>
  <c r="O889" i="3" s="1"/>
  <c r="M890" i="3"/>
  <c r="O890" i="3" s="1"/>
  <c r="M891" i="3"/>
  <c r="O891" i="3" s="1"/>
  <c r="M892" i="3"/>
  <c r="O892" i="3" s="1"/>
  <c r="M893" i="3"/>
  <c r="O893" i="3" s="1"/>
  <c r="M894" i="3"/>
  <c r="O894" i="3" s="1"/>
  <c r="M895" i="3"/>
  <c r="O895" i="3" s="1"/>
  <c r="M896" i="3"/>
  <c r="O896" i="3" s="1"/>
  <c r="M897" i="3"/>
  <c r="O897" i="3" s="1"/>
  <c r="M898" i="3"/>
  <c r="O898" i="3" s="1"/>
  <c r="M899" i="3"/>
  <c r="O899" i="3" s="1"/>
  <c r="M900" i="3"/>
  <c r="O900" i="3" s="1"/>
  <c r="M901" i="3"/>
  <c r="O901" i="3" s="1"/>
  <c r="M902" i="3"/>
  <c r="O902" i="3" s="1"/>
  <c r="M903" i="3"/>
  <c r="O903" i="3" s="1"/>
  <c r="M904" i="3"/>
  <c r="O904" i="3" s="1"/>
  <c r="M905" i="3"/>
  <c r="O905" i="3" s="1"/>
  <c r="M906" i="3"/>
  <c r="O906" i="3" s="1"/>
  <c r="M907" i="3"/>
  <c r="O907" i="3" s="1"/>
  <c r="M908" i="3"/>
  <c r="O908" i="3" s="1"/>
  <c r="M909" i="3"/>
  <c r="O909" i="3" s="1"/>
  <c r="M910" i="3"/>
  <c r="O910" i="3" s="1"/>
  <c r="M911" i="3"/>
  <c r="O911" i="3" s="1"/>
  <c r="M912" i="3"/>
  <c r="O912" i="3" s="1"/>
  <c r="M913" i="3"/>
  <c r="O913" i="3" s="1"/>
  <c r="M914" i="3"/>
  <c r="O914" i="3" s="1"/>
  <c r="M915" i="3"/>
  <c r="O915" i="3" s="1"/>
  <c r="M916" i="3"/>
  <c r="O916" i="3" s="1"/>
  <c r="M917" i="3"/>
  <c r="O917" i="3" s="1"/>
  <c r="M918" i="3"/>
  <c r="O918" i="3" s="1"/>
  <c r="M919" i="3"/>
  <c r="O919" i="3" s="1"/>
  <c r="M920" i="3"/>
  <c r="O920" i="3" s="1"/>
  <c r="M921" i="3"/>
  <c r="O921" i="3" s="1"/>
  <c r="M922" i="3"/>
  <c r="O922" i="3" s="1"/>
  <c r="M923" i="3"/>
  <c r="O923" i="3" s="1"/>
  <c r="M924" i="3"/>
  <c r="O924" i="3" s="1"/>
  <c r="M925" i="3"/>
  <c r="O925" i="3" s="1"/>
  <c r="M926" i="3"/>
  <c r="O926" i="3" s="1"/>
  <c r="M927" i="3"/>
  <c r="O927" i="3" s="1"/>
  <c r="M928" i="3"/>
  <c r="O928" i="3" s="1"/>
  <c r="M929" i="3"/>
  <c r="O929" i="3" s="1"/>
  <c r="M930" i="3"/>
  <c r="O930" i="3" s="1"/>
  <c r="M931" i="3"/>
  <c r="O931" i="3" s="1"/>
  <c r="M932" i="3"/>
  <c r="O932" i="3" s="1"/>
  <c r="M933" i="3"/>
  <c r="O933" i="3" s="1"/>
  <c r="M934" i="3"/>
  <c r="O934" i="3" s="1"/>
  <c r="M935" i="3"/>
  <c r="O935" i="3" s="1"/>
  <c r="M936" i="3"/>
  <c r="O936" i="3" s="1"/>
  <c r="M937" i="3"/>
  <c r="O937" i="3" s="1"/>
  <c r="M938" i="3"/>
  <c r="O938" i="3" s="1"/>
  <c r="M939" i="3"/>
  <c r="O939" i="3" s="1"/>
  <c r="M940" i="3"/>
  <c r="O940" i="3" s="1"/>
  <c r="M941" i="3"/>
  <c r="O941" i="3" s="1"/>
  <c r="M942" i="3"/>
  <c r="O942" i="3" s="1"/>
  <c r="M943" i="3"/>
  <c r="O943" i="3" s="1"/>
  <c r="M944" i="3"/>
  <c r="O944" i="3" s="1"/>
  <c r="M945" i="3"/>
  <c r="O945" i="3" s="1"/>
  <c r="M946" i="3"/>
  <c r="O946" i="3" s="1"/>
  <c r="M947" i="3"/>
  <c r="O947" i="3" s="1"/>
  <c r="M948" i="3"/>
  <c r="O948" i="3" s="1"/>
  <c r="M949" i="3"/>
  <c r="O949" i="3" s="1"/>
  <c r="M950" i="3"/>
  <c r="O950" i="3" s="1"/>
  <c r="M951" i="3"/>
  <c r="O951" i="3" s="1"/>
  <c r="M952" i="3"/>
  <c r="O952" i="3" s="1"/>
  <c r="M953" i="3"/>
  <c r="O953" i="3" s="1"/>
  <c r="M954" i="3"/>
  <c r="O954" i="3" s="1"/>
  <c r="M955" i="3"/>
  <c r="O955" i="3" s="1"/>
  <c r="M956" i="3"/>
  <c r="O956" i="3" s="1"/>
  <c r="M957" i="3"/>
  <c r="O957" i="3" s="1"/>
  <c r="M958" i="3"/>
  <c r="O958" i="3" s="1"/>
  <c r="M959" i="3"/>
  <c r="O959" i="3" s="1"/>
  <c r="M960" i="3"/>
  <c r="O960" i="3" s="1"/>
  <c r="M961" i="3"/>
  <c r="O961" i="3" s="1"/>
  <c r="M962" i="3"/>
  <c r="O962" i="3" s="1"/>
  <c r="M963" i="3"/>
  <c r="O963" i="3" s="1"/>
  <c r="M964" i="3"/>
  <c r="O964" i="3" s="1"/>
  <c r="M965" i="3"/>
  <c r="O965" i="3" s="1"/>
  <c r="M966" i="3"/>
  <c r="O966" i="3" s="1"/>
  <c r="M967" i="3"/>
  <c r="O967" i="3" s="1"/>
  <c r="M968" i="3"/>
  <c r="O968" i="3" s="1"/>
  <c r="M969" i="3"/>
  <c r="O969" i="3" s="1"/>
  <c r="M970" i="3"/>
  <c r="O970" i="3" s="1"/>
  <c r="M971" i="3"/>
  <c r="O971" i="3" s="1"/>
  <c r="M972" i="3"/>
  <c r="O972" i="3" s="1"/>
  <c r="M973" i="3"/>
  <c r="O973" i="3" s="1"/>
  <c r="M974" i="3"/>
  <c r="O974" i="3" s="1"/>
  <c r="M975" i="3"/>
  <c r="O975" i="3" s="1"/>
  <c r="M976" i="3"/>
  <c r="O976" i="3" s="1"/>
  <c r="M977" i="3"/>
  <c r="O977" i="3" s="1"/>
  <c r="M978" i="3"/>
  <c r="O978" i="3" s="1"/>
  <c r="M979" i="3"/>
  <c r="O979" i="3" s="1"/>
  <c r="M980" i="3"/>
  <c r="O980" i="3" s="1"/>
  <c r="M981" i="3"/>
  <c r="O981" i="3" s="1"/>
  <c r="M982" i="3"/>
  <c r="O982" i="3" s="1"/>
  <c r="M983" i="3"/>
  <c r="O983" i="3" s="1"/>
  <c r="M984" i="3"/>
  <c r="O984" i="3" s="1"/>
  <c r="M985" i="3"/>
  <c r="O985" i="3" s="1"/>
  <c r="M986" i="3"/>
  <c r="O986" i="3" s="1"/>
  <c r="M987" i="3"/>
  <c r="O987" i="3" s="1"/>
  <c r="M988" i="3"/>
  <c r="O988" i="3" s="1"/>
  <c r="M989" i="3"/>
  <c r="O989" i="3" s="1"/>
  <c r="M990" i="3"/>
  <c r="O990" i="3" s="1"/>
  <c r="M991" i="3"/>
  <c r="O991" i="3" s="1"/>
  <c r="M992" i="3"/>
  <c r="O992" i="3" s="1"/>
  <c r="M993" i="3"/>
  <c r="O993" i="3" s="1"/>
  <c r="M994" i="3"/>
  <c r="O994" i="3" s="1"/>
  <c r="M995" i="3"/>
  <c r="O995" i="3" s="1"/>
  <c r="M996" i="3"/>
  <c r="O996" i="3" s="1"/>
  <c r="M997" i="3"/>
  <c r="O997" i="3" s="1"/>
  <c r="M998" i="3"/>
  <c r="O998" i="3" s="1"/>
  <c r="M999" i="3"/>
  <c r="O999" i="3" s="1"/>
  <c r="M1000" i="3"/>
  <c r="O1000" i="3" s="1"/>
  <c r="M1001" i="3"/>
  <c r="O1001" i="3" s="1"/>
  <c r="M1002" i="3"/>
  <c r="O1002" i="3" s="1"/>
  <c r="M1003" i="3"/>
  <c r="O1003" i="3" s="1"/>
  <c r="M1004" i="3"/>
  <c r="O1004" i="3" s="1"/>
  <c r="M1005" i="3"/>
  <c r="O1005" i="3" s="1"/>
  <c r="M1006" i="3"/>
  <c r="O1006" i="3" s="1"/>
  <c r="M1007" i="3"/>
  <c r="O1007" i="3" s="1"/>
  <c r="M1008" i="3"/>
  <c r="O1008" i="3" s="1"/>
  <c r="M1009" i="3"/>
  <c r="O1009" i="3" s="1"/>
  <c r="M1010" i="3"/>
  <c r="O1010" i="3" s="1"/>
  <c r="M1011" i="3"/>
  <c r="O1011" i="3" s="1"/>
  <c r="M1012" i="3"/>
  <c r="O1012" i="3" s="1"/>
  <c r="M1013" i="3"/>
  <c r="O1013" i="3" s="1"/>
  <c r="M1014" i="3"/>
  <c r="O1014" i="3" s="1"/>
  <c r="M1015" i="3"/>
  <c r="O1015" i="3" s="1"/>
  <c r="M1016" i="3"/>
  <c r="O1016" i="3" s="1"/>
  <c r="M1017" i="3"/>
  <c r="O1017" i="3" s="1"/>
  <c r="M1018" i="3"/>
  <c r="O1018" i="3" s="1"/>
  <c r="M1019" i="3"/>
  <c r="O1019" i="3" s="1"/>
  <c r="M1020" i="3"/>
  <c r="O1020" i="3" s="1"/>
  <c r="M1021" i="3"/>
  <c r="O1021" i="3" s="1"/>
  <c r="M1022" i="3"/>
  <c r="O1022" i="3" s="1"/>
  <c r="M1023" i="3"/>
  <c r="O1023" i="3" s="1"/>
  <c r="M1024" i="3"/>
  <c r="O1024" i="3" s="1"/>
  <c r="M1025" i="3"/>
  <c r="O1025" i="3" s="1"/>
  <c r="M1026" i="3"/>
  <c r="O1026" i="3" s="1"/>
  <c r="M1027" i="3"/>
  <c r="O1027" i="3" s="1"/>
  <c r="M1028" i="3"/>
  <c r="O1028" i="3" s="1"/>
  <c r="M1029" i="3"/>
  <c r="O1029" i="3" s="1"/>
  <c r="M1030" i="3"/>
  <c r="O1030" i="3" s="1"/>
  <c r="M1031" i="3"/>
  <c r="O1031" i="3" s="1"/>
  <c r="M1032" i="3"/>
  <c r="O1032" i="3" s="1"/>
  <c r="M1033" i="3"/>
  <c r="O1033" i="3" s="1"/>
  <c r="M1034" i="3"/>
  <c r="O1034" i="3" s="1"/>
  <c r="M1035" i="3"/>
  <c r="O1035" i="3" s="1"/>
  <c r="M1036" i="3"/>
  <c r="O1036" i="3" s="1"/>
  <c r="M1037" i="3"/>
  <c r="O1037" i="3" s="1"/>
  <c r="M1038" i="3"/>
  <c r="O1038" i="3" s="1"/>
  <c r="M1039" i="3"/>
  <c r="O1039" i="3" s="1"/>
  <c r="M1040" i="3"/>
  <c r="O1040" i="3" s="1"/>
  <c r="M1041" i="3"/>
  <c r="O1041" i="3" s="1"/>
  <c r="M1042" i="3"/>
  <c r="O1042" i="3" s="1"/>
  <c r="M1043" i="3"/>
  <c r="O1043" i="3" s="1"/>
  <c r="M1044" i="3"/>
  <c r="O1044" i="3" s="1"/>
  <c r="M1045" i="3"/>
  <c r="O1045" i="3" s="1"/>
  <c r="M1046" i="3"/>
  <c r="O1046" i="3" s="1"/>
  <c r="M1047" i="3"/>
  <c r="O1047" i="3" s="1"/>
  <c r="M1048" i="3"/>
  <c r="O1048" i="3" s="1"/>
  <c r="M1049" i="3"/>
  <c r="O1049" i="3" s="1"/>
  <c r="M1050" i="3"/>
  <c r="O1050" i="3" s="1"/>
  <c r="M1051" i="3"/>
  <c r="O1051" i="3" s="1"/>
  <c r="M1052" i="3"/>
  <c r="O1052" i="3" s="1"/>
  <c r="M1053" i="3"/>
  <c r="O1053" i="3" s="1"/>
  <c r="M1054" i="3"/>
  <c r="O1054" i="3" s="1"/>
  <c r="M1055" i="3"/>
  <c r="O1055" i="3" s="1"/>
  <c r="M1056" i="3"/>
  <c r="O1056" i="3" s="1"/>
  <c r="M1057" i="3"/>
  <c r="O1057" i="3" s="1"/>
  <c r="M1058" i="3"/>
  <c r="O1058" i="3" s="1"/>
  <c r="M1059" i="3"/>
  <c r="O1059" i="3" s="1"/>
  <c r="M1060" i="3"/>
  <c r="O1060" i="3" s="1"/>
  <c r="M1061" i="3"/>
  <c r="O1061" i="3" s="1"/>
  <c r="M1062" i="3"/>
  <c r="O1062" i="3" s="1"/>
  <c r="M1063" i="3"/>
  <c r="O1063" i="3" s="1"/>
  <c r="M1064" i="3"/>
  <c r="O1064" i="3" s="1"/>
  <c r="M1065" i="3"/>
  <c r="O1065" i="3" s="1"/>
  <c r="M1066" i="3"/>
  <c r="O1066" i="3" s="1"/>
  <c r="M1067" i="3"/>
  <c r="O1067" i="3" s="1"/>
  <c r="M1068" i="3"/>
  <c r="O1068" i="3" s="1"/>
  <c r="M1069" i="3"/>
  <c r="O1069" i="3" s="1"/>
  <c r="M1070" i="3"/>
  <c r="O1070" i="3" s="1"/>
  <c r="M1071" i="3"/>
  <c r="O1071" i="3" s="1"/>
  <c r="M1072" i="3"/>
  <c r="O1072" i="3" s="1"/>
  <c r="M1073" i="3"/>
  <c r="O1073" i="3" s="1"/>
  <c r="M1074" i="3"/>
  <c r="O1074" i="3" s="1"/>
  <c r="M1075" i="3"/>
  <c r="O1075" i="3" s="1"/>
  <c r="M1076" i="3"/>
  <c r="O1076" i="3" s="1"/>
  <c r="M1077" i="3"/>
  <c r="O1077" i="3" s="1"/>
  <c r="M1078" i="3"/>
  <c r="O1078" i="3" s="1"/>
  <c r="M1079" i="3"/>
  <c r="O1079" i="3" s="1"/>
  <c r="M1080" i="3"/>
  <c r="O1080" i="3" s="1"/>
  <c r="M1081" i="3"/>
  <c r="O1081" i="3" s="1"/>
  <c r="M1082" i="3"/>
  <c r="O1082" i="3" s="1"/>
  <c r="M1083" i="3"/>
  <c r="O1083" i="3" s="1"/>
  <c r="M1084" i="3"/>
  <c r="O1084" i="3" s="1"/>
  <c r="M1085" i="3"/>
  <c r="O1085" i="3" s="1"/>
  <c r="M1086" i="3"/>
  <c r="O1086" i="3" s="1"/>
  <c r="M1087" i="3"/>
  <c r="O1087" i="3" s="1"/>
  <c r="M1088" i="3"/>
  <c r="O1088" i="3" s="1"/>
  <c r="M1089" i="3"/>
  <c r="O1089" i="3" s="1"/>
  <c r="M1090" i="3"/>
  <c r="O1090" i="3" s="1"/>
  <c r="M1091" i="3"/>
  <c r="O1091" i="3" s="1"/>
  <c r="M1092" i="3"/>
  <c r="O1092" i="3" s="1"/>
  <c r="M1093" i="3"/>
  <c r="O1093" i="3" s="1"/>
  <c r="M1094" i="3"/>
  <c r="O1094" i="3" s="1"/>
  <c r="M1095" i="3"/>
  <c r="O1095" i="3" s="1"/>
  <c r="M1096" i="3"/>
  <c r="O1096" i="3" s="1"/>
  <c r="M1097" i="3"/>
  <c r="O1097" i="3" s="1"/>
  <c r="M1098" i="3"/>
  <c r="O1098" i="3" s="1"/>
  <c r="M1099" i="3"/>
  <c r="O1099" i="3" s="1"/>
  <c r="M1100" i="3"/>
  <c r="O1100" i="3" s="1"/>
  <c r="M1101" i="3"/>
  <c r="O1101" i="3" s="1"/>
  <c r="M1102" i="3"/>
  <c r="O1102" i="3" s="1"/>
  <c r="M1103" i="3"/>
  <c r="O1103" i="3" s="1"/>
  <c r="M1104" i="3"/>
  <c r="O1104" i="3" s="1"/>
  <c r="M1105" i="3"/>
  <c r="O1105" i="3" s="1"/>
  <c r="M1106" i="3"/>
  <c r="O1106" i="3" s="1"/>
  <c r="M1107" i="3"/>
  <c r="O1107" i="3" s="1"/>
  <c r="M1108" i="3"/>
  <c r="O1108" i="3" s="1"/>
  <c r="M1109" i="3"/>
  <c r="O1109" i="3" s="1"/>
  <c r="M1110" i="3"/>
  <c r="O1110" i="3" s="1"/>
  <c r="M1111" i="3"/>
  <c r="O1111" i="3" s="1"/>
  <c r="M1112" i="3"/>
  <c r="O1112" i="3" s="1"/>
  <c r="M1113" i="3"/>
  <c r="O1113" i="3" s="1"/>
  <c r="M1114" i="3"/>
  <c r="O1114" i="3" s="1"/>
  <c r="M1115" i="3"/>
  <c r="O1115" i="3" s="1"/>
  <c r="M1116" i="3"/>
  <c r="O1116" i="3" s="1"/>
  <c r="M1117" i="3"/>
  <c r="O1117" i="3" s="1"/>
  <c r="M1118" i="3"/>
  <c r="O1118" i="3" s="1"/>
  <c r="M1119" i="3"/>
  <c r="O1119" i="3" s="1"/>
  <c r="M1120" i="3"/>
  <c r="O1120" i="3" s="1"/>
  <c r="M1121" i="3"/>
  <c r="O1121" i="3" s="1"/>
  <c r="M1122" i="3"/>
  <c r="O1122" i="3" s="1"/>
  <c r="M1123" i="3"/>
  <c r="O1123" i="3" s="1"/>
  <c r="M1124" i="3"/>
  <c r="O1124" i="3" s="1"/>
  <c r="M1125" i="3"/>
  <c r="O1125" i="3" s="1"/>
  <c r="M1126" i="3"/>
  <c r="O1126" i="3" s="1"/>
  <c r="M1127" i="3"/>
  <c r="O1127" i="3" s="1"/>
  <c r="M1128" i="3"/>
  <c r="O1128" i="3" s="1"/>
  <c r="M1129" i="3"/>
  <c r="O1129" i="3" s="1"/>
  <c r="M1130" i="3"/>
  <c r="O1130" i="3" s="1"/>
  <c r="M1131" i="3"/>
  <c r="O1131" i="3" s="1"/>
  <c r="M1132" i="3"/>
  <c r="O1132" i="3" s="1"/>
  <c r="M1133" i="3"/>
  <c r="O1133" i="3" s="1"/>
  <c r="M1134" i="3"/>
  <c r="O1134" i="3" s="1"/>
  <c r="M1135" i="3"/>
  <c r="O1135" i="3" s="1"/>
  <c r="M1136" i="3"/>
  <c r="O1136" i="3" s="1"/>
  <c r="M1137" i="3"/>
  <c r="O1137" i="3" s="1"/>
  <c r="M1138" i="3"/>
  <c r="O1138" i="3" s="1"/>
  <c r="M1139" i="3"/>
  <c r="O1139" i="3" s="1"/>
  <c r="M1140" i="3"/>
  <c r="O1140" i="3" s="1"/>
  <c r="M1141" i="3"/>
  <c r="O1141" i="3" s="1"/>
  <c r="M1142" i="3"/>
  <c r="O1142" i="3" s="1"/>
  <c r="M1143" i="3"/>
  <c r="O1143" i="3" s="1"/>
  <c r="M1144" i="3"/>
  <c r="O1144" i="3" s="1"/>
  <c r="M1145" i="3"/>
  <c r="O1145" i="3" s="1"/>
  <c r="M1146" i="3"/>
  <c r="O1146" i="3" s="1"/>
  <c r="M1147" i="3"/>
  <c r="O1147" i="3" s="1"/>
  <c r="M1148" i="3"/>
  <c r="O1148" i="3" s="1"/>
  <c r="M1149" i="3"/>
  <c r="O1149" i="3" s="1"/>
  <c r="M1150" i="3"/>
  <c r="O1150" i="3" s="1"/>
  <c r="M1151" i="3"/>
  <c r="O1151" i="3" s="1"/>
  <c r="M1152" i="3"/>
  <c r="O1152" i="3" s="1"/>
  <c r="M1153" i="3"/>
  <c r="O1153" i="3" s="1"/>
  <c r="M1154" i="3"/>
  <c r="O1154" i="3" s="1"/>
  <c r="M1155" i="3"/>
  <c r="O1155" i="3" s="1"/>
  <c r="M1156" i="3"/>
  <c r="O1156" i="3" s="1"/>
  <c r="M1157" i="3"/>
  <c r="O1157" i="3" s="1"/>
  <c r="M1158" i="3"/>
  <c r="O1158" i="3" s="1"/>
  <c r="M1159" i="3"/>
  <c r="O1159" i="3" s="1"/>
  <c r="M1160" i="3"/>
  <c r="O1160" i="3" s="1"/>
  <c r="M1161" i="3"/>
  <c r="O1161" i="3" s="1"/>
  <c r="M1162" i="3"/>
  <c r="O1162" i="3" s="1"/>
  <c r="M1163" i="3"/>
  <c r="O1163" i="3" s="1"/>
  <c r="M1164" i="3"/>
  <c r="O1164" i="3" s="1"/>
  <c r="M1165" i="3"/>
  <c r="O1165" i="3" s="1"/>
  <c r="M1166" i="3"/>
  <c r="O1166" i="3" s="1"/>
  <c r="M1167" i="3"/>
  <c r="O1167" i="3" s="1"/>
  <c r="M1168" i="3"/>
  <c r="O1168" i="3" s="1"/>
  <c r="M1169" i="3"/>
  <c r="O1169" i="3" s="1"/>
  <c r="M1170" i="3"/>
  <c r="O1170" i="3" s="1"/>
  <c r="M1171" i="3"/>
  <c r="O1171" i="3" s="1"/>
  <c r="M1172" i="3"/>
  <c r="O1172" i="3" s="1"/>
  <c r="M1173" i="3"/>
  <c r="O1173" i="3" s="1"/>
  <c r="M1174" i="3"/>
  <c r="O1174" i="3" s="1"/>
  <c r="M1175" i="3"/>
  <c r="O1175" i="3" s="1"/>
  <c r="M1176" i="3"/>
  <c r="O1176" i="3" s="1"/>
  <c r="M1177" i="3"/>
  <c r="O1177" i="3" s="1"/>
  <c r="M1178" i="3"/>
  <c r="O1178" i="3" s="1"/>
  <c r="M1179" i="3"/>
  <c r="O1179" i="3" s="1"/>
  <c r="M1180" i="3"/>
  <c r="O1180" i="3" s="1"/>
  <c r="M1181" i="3"/>
  <c r="O1181" i="3" s="1"/>
  <c r="M1182" i="3"/>
  <c r="O1182" i="3" s="1"/>
  <c r="M1183" i="3"/>
  <c r="O1183" i="3" s="1"/>
  <c r="M1184" i="3"/>
  <c r="O1184" i="3" s="1"/>
  <c r="M1185" i="3"/>
  <c r="O1185" i="3" s="1"/>
  <c r="M1186" i="3"/>
  <c r="O1186" i="3" s="1"/>
  <c r="M1187" i="3"/>
  <c r="O1187" i="3" s="1"/>
  <c r="M1188" i="3"/>
  <c r="O1188" i="3" s="1"/>
  <c r="M1189" i="3"/>
  <c r="O1189" i="3" s="1"/>
  <c r="M1190" i="3"/>
  <c r="O1190" i="3" s="1"/>
  <c r="M1191" i="3"/>
  <c r="O1191" i="3" s="1"/>
  <c r="M1192" i="3"/>
  <c r="O1192" i="3" s="1"/>
  <c r="M1193" i="3"/>
  <c r="O1193" i="3" s="1"/>
  <c r="M1194" i="3"/>
  <c r="O1194" i="3" s="1"/>
  <c r="M1195" i="3"/>
  <c r="O1195" i="3" s="1"/>
  <c r="M1196" i="3"/>
  <c r="O1196" i="3" s="1"/>
  <c r="M1197" i="3"/>
  <c r="O1197" i="3" s="1"/>
  <c r="M1198" i="3"/>
  <c r="O1198" i="3" s="1"/>
  <c r="M1199" i="3"/>
  <c r="O1199" i="3" s="1"/>
  <c r="M1200" i="3"/>
  <c r="O1200" i="3" s="1"/>
  <c r="M1201" i="3"/>
  <c r="O1201" i="3" s="1"/>
  <c r="M1202" i="3"/>
  <c r="O1202" i="3" s="1"/>
  <c r="M1203" i="3"/>
  <c r="O1203" i="3" s="1"/>
  <c r="M1204" i="3"/>
  <c r="O1204" i="3" s="1"/>
  <c r="M1205" i="3"/>
  <c r="O1205" i="3" s="1"/>
  <c r="M1206" i="3"/>
  <c r="O1206" i="3" s="1"/>
  <c r="M1207" i="3"/>
  <c r="O1207" i="3" s="1"/>
  <c r="M1208" i="3"/>
  <c r="O1208" i="3" s="1"/>
  <c r="M1209" i="3"/>
  <c r="O1209" i="3" s="1"/>
  <c r="M1210" i="3"/>
  <c r="O1210" i="3" s="1"/>
  <c r="M1211" i="3"/>
  <c r="O1211" i="3" s="1"/>
  <c r="M1212" i="3"/>
  <c r="O1212" i="3" s="1"/>
  <c r="M1213" i="3"/>
  <c r="O1213" i="3" s="1"/>
  <c r="M1214" i="3"/>
  <c r="O1214" i="3" s="1"/>
  <c r="M1215" i="3"/>
  <c r="O1215" i="3" s="1"/>
  <c r="M1216" i="3"/>
  <c r="O1216" i="3" s="1"/>
  <c r="M1217" i="3"/>
  <c r="O1217" i="3" s="1"/>
  <c r="M1218" i="3"/>
  <c r="O1218" i="3" s="1"/>
  <c r="M1219" i="3"/>
  <c r="O1219" i="3" s="1"/>
  <c r="M1220" i="3"/>
  <c r="O1220" i="3" s="1"/>
  <c r="M1221" i="3"/>
  <c r="O1221" i="3" s="1"/>
  <c r="M1222" i="3"/>
  <c r="O1222" i="3" s="1"/>
  <c r="M1223" i="3"/>
  <c r="O1223" i="3" s="1"/>
  <c r="M1224" i="3"/>
  <c r="O1224" i="3" s="1"/>
  <c r="M1225" i="3"/>
  <c r="O1225" i="3" s="1"/>
  <c r="M1226" i="3"/>
  <c r="O1226" i="3" s="1"/>
  <c r="M1227" i="3"/>
  <c r="O1227" i="3" s="1"/>
  <c r="M1228" i="3"/>
  <c r="O1228" i="3" s="1"/>
  <c r="M1229" i="3"/>
  <c r="O1229" i="3" s="1"/>
  <c r="M1230" i="3"/>
  <c r="O1230" i="3" s="1"/>
  <c r="M1231" i="3"/>
  <c r="O1231" i="3" s="1"/>
  <c r="M1232" i="3"/>
  <c r="O1232" i="3" s="1"/>
  <c r="M1233" i="3"/>
  <c r="O1233" i="3" s="1"/>
  <c r="M1234" i="3"/>
  <c r="O1234" i="3" s="1"/>
  <c r="M1235" i="3"/>
  <c r="O1235" i="3" s="1"/>
  <c r="M1236" i="3"/>
  <c r="O1236" i="3" s="1"/>
  <c r="M1237" i="3"/>
  <c r="O1237" i="3" s="1"/>
  <c r="M1238" i="3"/>
  <c r="O1238" i="3" s="1"/>
  <c r="M1239" i="3"/>
  <c r="O1239" i="3" s="1"/>
  <c r="M1240" i="3"/>
  <c r="O1240" i="3" s="1"/>
  <c r="M1241" i="3"/>
  <c r="O1241" i="3" s="1"/>
  <c r="M1242" i="3"/>
  <c r="O1242" i="3" s="1"/>
  <c r="M1243" i="3"/>
  <c r="O1243" i="3" s="1"/>
  <c r="M1244" i="3"/>
  <c r="O1244" i="3" s="1"/>
  <c r="M1245" i="3"/>
  <c r="O1245" i="3" s="1"/>
  <c r="M1246" i="3"/>
  <c r="O1246" i="3" s="1"/>
  <c r="M1247" i="3"/>
  <c r="O1247" i="3" s="1"/>
  <c r="M1248" i="3"/>
  <c r="O1248" i="3" s="1"/>
  <c r="M1249" i="3"/>
  <c r="O1249" i="3" s="1"/>
  <c r="M1250" i="3"/>
  <c r="O1250" i="3" s="1"/>
  <c r="M1251" i="3"/>
  <c r="O1251" i="3" s="1"/>
  <c r="M1252" i="3"/>
  <c r="O1252" i="3" s="1"/>
  <c r="M1253" i="3"/>
  <c r="O1253" i="3" s="1"/>
  <c r="M1254" i="3"/>
  <c r="O1254" i="3" s="1"/>
  <c r="M1255" i="3"/>
  <c r="O1255" i="3" s="1"/>
  <c r="M1256" i="3"/>
  <c r="O1256" i="3" s="1"/>
  <c r="M1257" i="3"/>
  <c r="O1257" i="3" s="1"/>
  <c r="M1258" i="3"/>
  <c r="O1258" i="3" s="1"/>
  <c r="M1259" i="3"/>
  <c r="O1259" i="3" s="1"/>
  <c r="M1260" i="3"/>
  <c r="O1260" i="3" s="1"/>
  <c r="M1261" i="3"/>
  <c r="O1261" i="3" s="1"/>
  <c r="M1262" i="3"/>
  <c r="O1262" i="3" s="1"/>
  <c r="M1263" i="3"/>
  <c r="O1263" i="3" s="1"/>
  <c r="M1264" i="3"/>
  <c r="O1264" i="3" s="1"/>
  <c r="M1265" i="3"/>
  <c r="O1265" i="3" s="1"/>
  <c r="M1266" i="3"/>
  <c r="O1266" i="3" s="1"/>
  <c r="M1267" i="3"/>
  <c r="O1267" i="3" s="1"/>
  <c r="M1268" i="3"/>
  <c r="O1268" i="3" s="1"/>
  <c r="M1269" i="3"/>
  <c r="O1269" i="3" s="1"/>
  <c r="M1270" i="3"/>
  <c r="O1270" i="3" s="1"/>
  <c r="M1271" i="3"/>
  <c r="O1271" i="3" s="1"/>
  <c r="M1272" i="3"/>
  <c r="O1272" i="3" s="1"/>
  <c r="M1273" i="3"/>
  <c r="O1273" i="3" s="1"/>
  <c r="M1274" i="3"/>
  <c r="O1274" i="3" s="1"/>
  <c r="M1275" i="3"/>
  <c r="O1275" i="3" s="1"/>
  <c r="M1276" i="3"/>
  <c r="O1276" i="3" s="1"/>
  <c r="M1277" i="3"/>
  <c r="O1277" i="3" s="1"/>
  <c r="M1278" i="3"/>
  <c r="O1278" i="3" s="1"/>
  <c r="M1279" i="3"/>
  <c r="O1279" i="3" s="1"/>
  <c r="M1280" i="3"/>
  <c r="O1280" i="3" s="1"/>
  <c r="M1281" i="3"/>
  <c r="O1281" i="3" s="1"/>
  <c r="M1282" i="3"/>
  <c r="O1282" i="3" s="1"/>
  <c r="M1283" i="3"/>
  <c r="O1283" i="3" s="1"/>
  <c r="M1284" i="3"/>
  <c r="O1284" i="3" s="1"/>
  <c r="M1285" i="3"/>
  <c r="O1285" i="3" s="1"/>
  <c r="M1286" i="3"/>
  <c r="O1286" i="3" s="1"/>
  <c r="M1287" i="3"/>
  <c r="O1287" i="3" s="1"/>
  <c r="M1288" i="3"/>
  <c r="O1288" i="3" s="1"/>
  <c r="M1289" i="3"/>
  <c r="O1289" i="3" s="1"/>
  <c r="M1290" i="3"/>
  <c r="O1290" i="3" s="1"/>
  <c r="M1291" i="3"/>
  <c r="O1291" i="3" s="1"/>
  <c r="M1292" i="3"/>
  <c r="O1292" i="3" s="1"/>
  <c r="M1293" i="3"/>
  <c r="O1293" i="3" s="1"/>
  <c r="M1294" i="3"/>
  <c r="O1294" i="3" s="1"/>
  <c r="M1295" i="3"/>
  <c r="O1295" i="3" s="1"/>
  <c r="M1296" i="3"/>
  <c r="O1296" i="3" s="1"/>
  <c r="M1297" i="3"/>
  <c r="O1297" i="3" s="1"/>
  <c r="M1298" i="3"/>
  <c r="O1298" i="3" s="1"/>
  <c r="M1299" i="3"/>
  <c r="O1299" i="3" s="1"/>
  <c r="M1300" i="3"/>
  <c r="O1300" i="3" s="1"/>
  <c r="M1301" i="3"/>
  <c r="O1301" i="3" s="1"/>
  <c r="M1302" i="3"/>
  <c r="O1302" i="3" s="1"/>
  <c r="M1303" i="3"/>
  <c r="O1303" i="3" s="1"/>
  <c r="M1304" i="3"/>
  <c r="O1304" i="3" s="1"/>
  <c r="M1305" i="3"/>
  <c r="O1305" i="3" s="1"/>
  <c r="M1306" i="3"/>
  <c r="O1306" i="3" s="1"/>
  <c r="M1307" i="3"/>
  <c r="O1307" i="3" s="1"/>
  <c r="M1308" i="3"/>
  <c r="O1308" i="3" s="1"/>
  <c r="M1309" i="3"/>
  <c r="O1309" i="3" s="1"/>
  <c r="M1310" i="3"/>
  <c r="O1310" i="3" s="1"/>
  <c r="M1311" i="3"/>
  <c r="O1311" i="3" s="1"/>
  <c r="M1312" i="3"/>
  <c r="O1312" i="3" s="1"/>
  <c r="M1313" i="3"/>
  <c r="O1313" i="3" s="1"/>
  <c r="M1314" i="3"/>
  <c r="O1314" i="3" s="1"/>
  <c r="M1315" i="3"/>
  <c r="O1315" i="3" s="1"/>
  <c r="M1316" i="3"/>
  <c r="O1316" i="3" s="1"/>
  <c r="M1317" i="3"/>
  <c r="O1317" i="3" s="1"/>
  <c r="M1318" i="3"/>
  <c r="O1318" i="3" s="1"/>
  <c r="M1319" i="3"/>
  <c r="O1319" i="3" s="1"/>
  <c r="M1320" i="3"/>
  <c r="O1320" i="3" s="1"/>
  <c r="M1321" i="3"/>
  <c r="O1321" i="3" s="1"/>
  <c r="M1322" i="3"/>
  <c r="O1322" i="3" s="1"/>
  <c r="M1323" i="3"/>
  <c r="O1323" i="3" s="1"/>
  <c r="M1324" i="3"/>
  <c r="O1324" i="3" s="1"/>
  <c r="M1325" i="3"/>
  <c r="O1325" i="3" s="1"/>
  <c r="M1326" i="3"/>
  <c r="O1326" i="3" s="1"/>
  <c r="M1327" i="3"/>
  <c r="O1327" i="3" s="1"/>
  <c r="M1328" i="3"/>
  <c r="O1328" i="3" s="1"/>
  <c r="M1329" i="3"/>
  <c r="O1329" i="3" s="1"/>
  <c r="M1330" i="3"/>
  <c r="O1330" i="3" s="1"/>
  <c r="M1331" i="3"/>
  <c r="O1331" i="3" s="1"/>
  <c r="M1332" i="3"/>
  <c r="O1332" i="3" s="1"/>
  <c r="M1333" i="3"/>
  <c r="O1333" i="3" s="1"/>
  <c r="M1334" i="3"/>
  <c r="O1334" i="3" s="1"/>
  <c r="M1335" i="3"/>
  <c r="O1335" i="3" s="1"/>
  <c r="M1336" i="3"/>
  <c r="O1336" i="3" s="1"/>
  <c r="M1337" i="3"/>
  <c r="O1337" i="3" s="1"/>
  <c r="M1338" i="3"/>
  <c r="O1338" i="3" s="1"/>
  <c r="M1339" i="3"/>
  <c r="O1339" i="3" s="1"/>
  <c r="M1340" i="3"/>
  <c r="O1340" i="3" s="1"/>
  <c r="M1341" i="3"/>
  <c r="O1341" i="3" s="1"/>
  <c r="M1342" i="3"/>
  <c r="O1342" i="3" s="1"/>
  <c r="M1343" i="3"/>
  <c r="O1343" i="3" s="1"/>
  <c r="M1344" i="3"/>
  <c r="O1344" i="3" s="1"/>
  <c r="M1345" i="3"/>
  <c r="O1345" i="3" s="1"/>
  <c r="M1346" i="3"/>
  <c r="O1346" i="3" s="1"/>
  <c r="M1347" i="3"/>
  <c r="O1347" i="3" s="1"/>
  <c r="M1348" i="3"/>
  <c r="O1348" i="3" s="1"/>
  <c r="M1349" i="3"/>
  <c r="O1349" i="3" s="1"/>
  <c r="M1350" i="3"/>
  <c r="O1350" i="3" s="1"/>
  <c r="M1351" i="3"/>
  <c r="O1351" i="3" s="1"/>
  <c r="M1352" i="3"/>
  <c r="O1352" i="3" s="1"/>
  <c r="M1353" i="3"/>
  <c r="O1353" i="3" s="1"/>
  <c r="M1354" i="3"/>
  <c r="O1354" i="3" s="1"/>
  <c r="M1355" i="3"/>
  <c r="O1355" i="3" s="1"/>
  <c r="M1356" i="3"/>
  <c r="O1356" i="3" s="1"/>
  <c r="M1357" i="3"/>
  <c r="O1357" i="3" s="1"/>
  <c r="M1358" i="3"/>
  <c r="O1358" i="3" s="1"/>
  <c r="M1359" i="3"/>
  <c r="O1359" i="3" s="1"/>
  <c r="M1360" i="3"/>
  <c r="O1360" i="3" s="1"/>
  <c r="M1361" i="3"/>
  <c r="O1361" i="3" s="1"/>
  <c r="M1362" i="3"/>
  <c r="O1362" i="3" s="1"/>
  <c r="M1363" i="3"/>
  <c r="O1363" i="3" s="1"/>
  <c r="M1364" i="3"/>
  <c r="O1364" i="3" s="1"/>
  <c r="M1365" i="3"/>
  <c r="O1365" i="3" s="1"/>
  <c r="M1366" i="3"/>
  <c r="O1366" i="3" s="1"/>
  <c r="M1367" i="3"/>
  <c r="O1367" i="3" s="1"/>
  <c r="M1368" i="3"/>
  <c r="O1368" i="3" s="1"/>
  <c r="M1369" i="3"/>
  <c r="O1369" i="3" s="1"/>
  <c r="M1370" i="3"/>
  <c r="O1370" i="3" s="1"/>
  <c r="M1371" i="3"/>
  <c r="O1371" i="3" s="1"/>
  <c r="M1372" i="3"/>
  <c r="O1372" i="3" s="1"/>
  <c r="M1373" i="3"/>
  <c r="O1373" i="3" s="1"/>
  <c r="M1374" i="3"/>
  <c r="O1374" i="3" s="1"/>
  <c r="M1375" i="3"/>
  <c r="O1375" i="3" s="1"/>
  <c r="M1376" i="3"/>
  <c r="O1376" i="3" s="1"/>
  <c r="M1377" i="3"/>
  <c r="O1377" i="3" s="1"/>
  <c r="M1378" i="3"/>
  <c r="O1378" i="3" s="1"/>
  <c r="M1379" i="3"/>
  <c r="O1379" i="3" s="1"/>
  <c r="M1380" i="3"/>
  <c r="O1380" i="3" s="1"/>
  <c r="M1381" i="3"/>
  <c r="O1381" i="3" s="1"/>
  <c r="M1382" i="3"/>
  <c r="O1382" i="3" s="1"/>
  <c r="M1383" i="3"/>
  <c r="O1383" i="3" s="1"/>
  <c r="M1384" i="3"/>
  <c r="O1384" i="3" s="1"/>
  <c r="M1385" i="3"/>
  <c r="O1385" i="3" s="1"/>
  <c r="M1386" i="3"/>
  <c r="O1386" i="3" s="1"/>
  <c r="M1387" i="3"/>
  <c r="O1387" i="3" s="1"/>
  <c r="M1388" i="3"/>
  <c r="O1388" i="3" s="1"/>
  <c r="M1389" i="3"/>
  <c r="O1389" i="3" s="1"/>
  <c r="M1390" i="3"/>
  <c r="O1390" i="3" s="1"/>
  <c r="M1391" i="3"/>
  <c r="O1391" i="3" s="1"/>
  <c r="M1392" i="3"/>
  <c r="O1392" i="3" s="1"/>
  <c r="M1393" i="3"/>
  <c r="O1393" i="3" s="1"/>
  <c r="M1394" i="3"/>
  <c r="O1394" i="3" s="1"/>
  <c r="M1395" i="3"/>
  <c r="O1395" i="3" s="1"/>
  <c r="M1396" i="3"/>
  <c r="O1396" i="3" s="1"/>
  <c r="M1397" i="3"/>
  <c r="O1397" i="3" s="1"/>
  <c r="M1398" i="3"/>
  <c r="O1398" i="3" s="1"/>
  <c r="M1399" i="3"/>
  <c r="O1399" i="3" s="1"/>
  <c r="M1400" i="3"/>
  <c r="O1400" i="3" s="1"/>
  <c r="M1401" i="3"/>
  <c r="O1401" i="3" s="1"/>
  <c r="M1402" i="3"/>
  <c r="O1402" i="3" s="1"/>
  <c r="M1403" i="3"/>
  <c r="O1403" i="3" s="1"/>
  <c r="M1404" i="3"/>
  <c r="O1404" i="3" s="1"/>
  <c r="M1405" i="3"/>
  <c r="O1405" i="3" s="1"/>
  <c r="M1406" i="3"/>
  <c r="O1406" i="3" s="1"/>
  <c r="M1407" i="3"/>
  <c r="O1407" i="3" s="1"/>
  <c r="M1408" i="3"/>
  <c r="O1408" i="3" s="1"/>
  <c r="M1409" i="3"/>
  <c r="O1409" i="3" s="1"/>
  <c r="M1410" i="3"/>
  <c r="O1410" i="3" s="1"/>
  <c r="M1411" i="3"/>
  <c r="O1411" i="3" s="1"/>
  <c r="M1412" i="3"/>
  <c r="O1412" i="3" s="1"/>
  <c r="M1413" i="3"/>
  <c r="O1413" i="3" s="1"/>
  <c r="M1414" i="3"/>
  <c r="O1414" i="3" s="1"/>
  <c r="M1415" i="3"/>
  <c r="O1415" i="3" s="1"/>
  <c r="M1416" i="3"/>
  <c r="O1416" i="3" s="1"/>
  <c r="M1417" i="3"/>
  <c r="O1417" i="3" s="1"/>
  <c r="M1418" i="3"/>
  <c r="O1418" i="3" s="1"/>
  <c r="M1419" i="3"/>
  <c r="O1419" i="3" s="1"/>
  <c r="M1420" i="3"/>
  <c r="O1420" i="3" s="1"/>
  <c r="M1421" i="3"/>
  <c r="O1421" i="3" s="1"/>
  <c r="M1422" i="3"/>
  <c r="O1422" i="3" s="1"/>
  <c r="M1423" i="3"/>
  <c r="O1423" i="3" s="1"/>
  <c r="M1424" i="3"/>
  <c r="O1424" i="3" s="1"/>
  <c r="M1425" i="3"/>
  <c r="O1425" i="3" s="1"/>
  <c r="M1426" i="3"/>
  <c r="O1426" i="3" s="1"/>
  <c r="M1427" i="3"/>
  <c r="O1427" i="3" s="1"/>
  <c r="M1428" i="3"/>
  <c r="O1428" i="3" s="1"/>
  <c r="M1429" i="3"/>
  <c r="O1429" i="3" s="1"/>
  <c r="M1430" i="3"/>
  <c r="O1430" i="3" s="1"/>
  <c r="M1431" i="3"/>
  <c r="O1431" i="3" s="1"/>
  <c r="M1432" i="3"/>
  <c r="O1432" i="3" s="1"/>
  <c r="M1433" i="3"/>
  <c r="O1433" i="3" s="1"/>
  <c r="M1434" i="3"/>
  <c r="O1434" i="3" s="1"/>
  <c r="M1435" i="3"/>
  <c r="O1435" i="3" s="1"/>
  <c r="M1436" i="3"/>
  <c r="O1436" i="3" s="1"/>
  <c r="M1437" i="3"/>
  <c r="O1437" i="3" s="1"/>
  <c r="M1438" i="3"/>
  <c r="O1438" i="3" s="1"/>
  <c r="M1439" i="3"/>
  <c r="O1439" i="3" s="1"/>
  <c r="M1440" i="3"/>
  <c r="O1440" i="3" s="1"/>
  <c r="M1441" i="3"/>
  <c r="O1441" i="3" s="1"/>
  <c r="M1442" i="3"/>
  <c r="O1442" i="3" s="1"/>
  <c r="M1443" i="3"/>
  <c r="O1443" i="3" s="1"/>
  <c r="M1444" i="3"/>
  <c r="O1444" i="3" s="1"/>
  <c r="M1445" i="3"/>
  <c r="O1445" i="3" s="1"/>
  <c r="M1446" i="3"/>
  <c r="O1446" i="3" s="1"/>
  <c r="M1447" i="3"/>
  <c r="O1447" i="3" s="1"/>
  <c r="M1448" i="3"/>
  <c r="O1448" i="3" s="1"/>
  <c r="M1449" i="3"/>
  <c r="O1449" i="3" s="1"/>
  <c r="M1450" i="3"/>
  <c r="O1450" i="3" s="1"/>
  <c r="M1451" i="3"/>
  <c r="O1451" i="3" s="1"/>
  <c r="M1452" i="3"/>
  <c r="O1452" i="3" s="1"/>
  <c r="M1453" i="3"/>
  <c r="O1453" i="3" s="1"/>
  <c r="M1454" i="3"/>
  <c r="O1454" i="3" s="1"/>
  <c r="M1455" i="3"/>
  <c r="O1455" i="3" s="1"/>
  <c r="M1456" i="3"/>
  <c r="O1456" i="3" s="1"/>
  <c r="M1457" i="3"/>
  <c r="O1457" i="3" s="1"/>
  <c r="M1458" i="3"/>
  <c r="O1458" i="3" s="1"/>
  <c r="M1459" i="3"/>
  <c r="O1459" i="3" s="1"/>
  <c r="M1460" i="3"/>
  <c r="O1460" i="3" s="1"/>
  <c r="M1461" i="3"/>
  <c r="O1461" i="3" s="1"/>
  <c r="M1462" i="3"/>
  <c r="O1462" i="3" s="1"/>
  <c r="M1463" i="3"/>
  <c r="O1463" i="3" s="1"/>
  <c r="M1464" i="3"/>
  <c r="O1464" i="3" s="1"/>
  <c r="M1465" i="3"/>
  <c r="O1465" i="3" s="1"/>
  <c r="M1466" i="3"/>
  <c r="O1466" i="3" s="1"/>
  <c r="M1467" i="3"/>
  <c r="O1467" i="3" s="1"/>
  <c r="M1468" i="3"/>
  <c r="O1468" i="3" s="1"/>
  <c r="M1469" i="3"/>
  <c r="O1469" i="3" s="1"/>
  <c r="M1470" i="3"/>
  <c r="O1470" i="3" s="1"/>
  <c r="M1471" i="3"/>
  <c r="O1471" i="3" s="1"/>
  <c r="M1472" i="3"/>
  <c r="O1472" i="3" s="1"/>
  <c r="M1473" i="3"/>
  <c r="O1473" i="3" s="1"/>
  <c r="M1474" i="3"/>
  <c r="O1474" i="3" s="1"/>
  <c r="M1475" i="3"/>
  <c r="O1475" i="3" s="1"/>
  <c r="M1476" i="3"/>
  <c r="O1476" i="3" s="1"/>
  <c r="M1477" i="3"/>
  <c r="O1477" i="3" s="1"/>
  <c r="M1478" i="3"/>
  <c r="O1478" i="3" s="1"/>
  <c r="M1479" i="3"/>
  <c r="O1479" i="3" s="1"/>
  <c r="M1480" i="3"/>
  <c r="O1480" i="3" s="1"/>
  <c r="M1481" i="3"/>
  <c r="O1481" i="3" s="1"/>
  <c r="M1482" i="3"/>
  <c r="O1482" i="3" s="1"/>
  <c r="M1483" i="3"/>
  <c r="O1483" i="3" s="1"/>
  <c r="M1484" i="3"/>
  <c r="O1484" i="3" s="1"/>
  <c r="M1485" i="3"/>
  <c r="O1485" i="3" s="1"/>
  <c r="M1486" i="3"/>
  <c r="O1486" i="3" s="1"/>
  <c r="M1487" i="3"/>
  <c r="O1487" i="3" s="1"/>
  <c r="M1488" i="3"/>
  <c r="O1488" i="3" s="1"/>
  <c r="M1489" i="3"/>
  <c r="O1489" i="3" s="1"/>
  <c r="M1490" i="3"/>
  <c r="O1490" i="3" s="1"/>
  <c r="M1491" i="3"/>
  <c r="O1491" i="3" s="1"/>
  <c r="M1492" i="3"/>
  <c r="O1492" i="3" s="1"/>
  <c r="M1493" i="3"/>
  <c r="O1493" i="3" s="1"/>
  <c r="M1494" i="3"/>
  <c r="O1494" i="3" s="1"/>
  <c r="M1495" i="3"/>
  <c r="O1495" i="3" s="1"/>
  <c r="M1496" i="3"/>
  <c r="O1496" i="3" s="1"/>
  <c r="M1497" i="3"/>
  <c r="O1497" i="3" s="1"/>
  <c r="M1498" i="3"/>
  <c r="O1498" i="3" s="1"/>
  <c r="M1499" i="3"/>
  <c r="O1499" i="3" s="1"/>
  <c r="M1500" i="3"/>
  <c r="O1500" i="3" s="1"/>
  <c r="M1501" i="3"/>
  <c r="O1501" i="3" s="1"/>
  <c r="M1502" i="3"/>
  <c r="O1502" i="3" s="1"/>
  <c r="M1503" i="3"/>
  <c r="O1503" i="3" s="1"/>
  <c r="M1504" i="3"/>
  <c r="O1504" i="3" s="1"/>
  <c r="M1505" i="3"/>
  <c r="O1505" i="3" s="1"/>
  <c r="M1506" i="3"/>
  <c r="O1506" i="3" s="1"/>
  <c r="M1507" i="3"/>
  <c r="O1507" i="3" s="1"/>
  <c r="M1508" i="3"/>
  <c r="O1508" i="3" s="1"/>
  <c r="M1509" i="3"/>
  <c r="O1509" i="3" s="1"/>
  <c r="M1510" i="3"/>
  <c r="O1510" i="3" s="1"/>
  <c r="M1511" i="3"/>
  <c r="O1511" i="3" s="1"/>
  <c r="M1512" i="3"/>
  <c r="O1512" i="3" s="1"/>
  <c r="M1513" i="3"/>
  <c r="O1513" i="3" s="1"/>
  <c r="M1514" i="3"/>
  <c r="O1514" i="3" s="1"/>
  <c r="M1515" i="3"/>
  <c r="O1515" i="3" s="1"/>
  <c r="M1516" i="3"/>
  <c r="O1516" i="3" s="1"/>
  <c r="M1517" i="3"/>
  <c r="O1517" i="3" s="1"/>
  <c r="M1518" i="3"/>
  <c r="O1518" i="3" s="1"/>
  <c r="M1519" i="3"/>
  <c r="O1519" i="3" s="1"/>
  <c r="M1520" i="3"/>
  <c r="O1520" i="3" s="1"/>
  <c r="M1521" i="3"/>
  <c r="O1521" i="3" s="1"/>
  <c r="M1522" i="3"/>
  <c r="O1522" i="3" s="1"/>
  <c r="M1523" i="3"/>
  <c r="O1523" i="3" s="1"/>
  <c r="M1524" i="3"/>
  <c r="O1524" i="3" s="1"/>
  <c r="M1525" i="3"/>
  <c r="O1525" i="3" s="1"/>
  <c r="M1526" i="3"/>
  <c r="O1526" i="3" s="1"/>
  <c r="M1527" i="3"/>
  <c r="O1527" i="3" s="1"/>
  <c r="M1528" i="3"/>
  <c r="O1528" i="3" s="1"/>
  <c r="M1529" i="3"/>
  <c r="O1529" i="3" s="1"/>
  <c r="M1530" i="3"/>
  <c r="O1530" i="3" s="1"/>
  <c r="M1531" i="3"/>
  <c r="O1531" i="3" s="1"/>
  <c r="M1532" i="3"/>
  <c r="O1532" i="3" s="1"/>
  <c r="M1533" i="3"/>
  <c r="O1533" i="3" s="1"/>
  <c r="M1534" i="3"/>
  <c r="O1534" i="3" s="1"/>
  <c r="M1535" i="3"/>
  <c r="O1535" i="3" s="1"/>
  <c r="M1536" i="3"/>
  <c r="O1536" i="3" s="1"/>
  <c r="M1537" i="3"/>
  <c r="O1537" i="3" s="1"/>
  <c r="M1538" i="3"/>
  <c r="O1538" i="3" s="1"/>
  <c r="M1539" i="3"/>
  <c r="O1539" i="3" s="1"/>
  <c r="M1540" i="3"/>
  <c r="O1540" i="3" s="1"/>
  <c r="M1541" i="3"/>
  <c r="O1541" i="3" s="1"/>
  <c r="M1542" i="3"/>
  <c r="O1542" i="3" s="1"/>
  <c r="M1543" i="3"/>
  <c r="O1543" i="3" s="1"/>
  <c r="M1544" i="3"/>
  <c r="O1544" i="3" s="1"/>
  <c r="M1545" i="3"/>
  <c r="O1545" i="3" s="1"/>
  <c r="M1546" i="3"/>
  <c r="O1546" i="3" s="1"/>
  <c r="M1547" i="3"/>
  <c r="O1547" i="3" s="1"/>
  <c r="M1548" i="3"/>
  <c r="O1548" i="3" s="1"/>
  <c r="M1549" i="3"/>
  <c r="O1549" i="3" s="1"/>
  <c r="M1550" i="3"/>
  <c r="O1550" i="3" s="1"/>
  <c r="M1551" i="3"/>
  <c r="O1551" i="3" s="1"/>
  <c r="M1552" i="3"/>
  <c r="O1552" i="3" s="1"/>
  <c r="M1553" i="3"/>
  <c r="O1553" i="3" s="1"/>
  <c r="M1554" i="3"/>
  <c r="O1554" i="3" s="1"/>
  <c r="M1555" i="3"/>
  <c r="O1555" i="3" s="1"/>
  <c r="M1556" i="3"/>
  <c r="O1556" i="3" s="1"/>
  <c r="M1557" i="3"/>
  <c r="O1557" i="3" s="1"/>
  <c r="M1558" i="3"/>
  <c r="O1558" i="3" s="1"/>
  <c r="M1559" i="3"/>
  <c r="O1559" i="3" s="1"/>
  <c r="M1560" i="3"/>
  <c r="O1560" i="3" s="1"/>
  <c r="M1561" i="3"/>
  <c r="O1561" i="3" s="1"/>
  <c r="M1562" i="3"/>
  <c r="O1562" i="3" s="1"/>
  <c r="M1563" i="3"/>
  <c r="O1563" i="3" s="1"/>
  <c r="M1564" i="3"/>
  <c r="O1564" i="3" s="1"/>
  <c r="M1565" i="3"/>
  <c r="O1565" i="3" s="1"/>
  <c r="M1566" i="3"/>
  <c r="O1566" i="3" s="1"/>
  <c r="M1567" i="3"/>
  <c r="O1567" i="3" s="1"/>
  <c r="M1568" i="3"/>
  <c r="O1568" i="3" s="1"/>
  <c r="M1569" i="3"/>
  <c r="O1569" i="3" s="1"/>
  <c r="M1570" i="3"/>
  <c r="O1570" i="3" s="1"/>
  <c r="M1571" i="3"/>
  <c r="O1571" i="3" s="1"/>
  <c r="M1572" i="3"/>
  <c r="O1572" i="3" s="1"/>
  <c r="M1573" i="3"/>
  <c r="O1573" i="3" s="1"/>
  <c r="M1574" i="3"/>
  <c r="O1574" i="3" s="1"/>
  <c r="M1575" i="3"/>
  <c r="O1575" i="3" s="1"/>
  <c r="M1576" i="3"/>
  <c r="O1576" i="3" s="1"/>
  <c r="M1577" i="3"/>
  <c r="O1577" i="3" s="1"/>
  <c r="M1578" i="3"/>
  <c r="O1578" i="3" s="1"/>
  <c r="M1579" i="3"/>
  <c r="O1579" i="3" s="1"/>
  <c r="M1580" i="3"/>
  <c r="O1580" i="3" s="1"/>
  <c r="M1581" i="3"/>
  <c r="O1581" i="3" s="1"/>
  <c r="M1582" i="3"/>
  <c r="O1582" i="3" s="1"/>
  <c r="M1583" i="3"/>
  <c r="O1583" i="3" s="1"/>
  <c r="M1584" i="3"/>
  <c r="O1584" i="3" s="1"/>
  <c r="M1585" i="3"/>
  <c r="O1585" i="3" s="1"/>
  <c r="M1586" i="3"/>
  <c r="O1586" i="3" s="1"/>
  <c r="M1587" i="3"/>
  <c r="O1587" i="3" s="1"/>
  <c r="M1588" i="3"/>
  <c r="O1588" i="3" s="1"/>
  <c r="M1589" i="3"/>
  <c r="O1589" i="3" s="1"/>
  <c r="M1590" i="3"/>
  <c r="O1590" i="3" s="1"/>
  <c r="M1591" i="3"/>
  <c r="O1591" i="3" s="1"/>
  <c r="M1592" i="3"/>
  <c r="O1592" i="3" s="1"/>
  <c r="M1593" i="3"/>
  <c r="O1593" i="3" s="1"/>
  <c r="M1594" i="3"/>
  <c r="O1594" i="3" s="1"/>
  <c r="M1595" i="3"/>
  <c r="O1595" i="3" s="1"/>
  <c r="M1596" i="3"/>
  <c r="O1596" i="3" s="1"/>
  <c r="M1597" i="3"/>
  <c r="O1597" i="3" s="1"/>
  <c r="M1598" i="3"/>
  <c r="O1598" i="3" s="1"/>
  <c r="M1599" i="3"/>
  <c r="O1599" i="3" s="1"/>
  <c r="M1600" i="3"/>
  <c r="O1600" i="3" s="1"/>
  <c r="M1601" i="3"/>
  <c r="O1601" i="3" s="1"/>
  <c r="M1602" i="3"/>
  <c r="O1602" i="3" s="1"/>
  <c r="M1603" i="3"/>
  <c r="O1603" i="3" s="1"/>
  <c r="M1604" i="3"/>
  <c r="O1604" i="3" s="1"/>
  <c r="M1605" i="3"/>
  <c r="O1605" i="3" s="1"/>
  <c r="M1606" i="3"/>
  <c r="O1606" i="3" s="1"/>
  <c r="M1607" i="3"/>
  <c r="O1607" i="3" s="1"/>
  <c r="M1608" i="3"/>
  <c r="O1608" i="3" s="1"/>
  <c r="M1609" i="3"/>
  <c r="O1609" i="3" s="1"/>
  <c r="M1610" i="3"/>
  <c r="O1610" i="3" s="1"/>
  <c r="M1611" i="3"/>
  <c r="O1611" i="3" s="1"/>
  <c r="M1612" i="3"/>
  <c r="O1612" i="3" s="1"/>
  <c r="M1613" i="3"/>
  <c r="O1613" i="3" s="1"/>
  <c r="M1614" i="3"/>
  <c r="O1614" i="3" s="1"/>
  <c r="M1615" i="3"/>
  <c r="O1615" i="3" s="1"/>
  <c r="M1616" i="3"/>
  <c r="O1616" i="3" s="1"/>
  <c r="M1617" i="3"/>
  <c r="O1617" i="3" s="1"/>
  <c r="M1618" i="3"/>
  <c r="O1618" i="3" s="1"/>
  <c r="M1619" i="3"/>
  <c r="O1619" i="3" s="1"/>
  <c r="M1620" i="3"/>
  <c r="O1620" i="3" s="1"/>
  <c r="M1621" i="3"/>
  <c r="O1621" i="3" s="1"/>
  <c r="M1622" i="3"/>
  <c r="O1622" i="3" s="1"/>
  <c r="M1623" i="3"/>
  <c r="O1623" i="3" s="1"/>
  <c r="M1624" i="3"/>
  <c r="O1624" i="3" s="1"/>
  <c r="M1625" i="3"/>
  <c r="O1625" i="3" s="1"/>
  <c r="M1626" i="3"/>
  <c r="O1626" i="3" s="1"/>
  <c r="M1627" i="3"/>
  <c r="O1627" i="3" s="1"/>
  <c r="M1628" i="3"/>
  <c r="O1628" i="3" s="1"/>
  <c r="M1629" i="3"/>
  <c r="O1629" i="3" s="1"/>
  <c r="M1630" i="3"/>
  <c r="O1630" i="3" s="1"/>
  <c r="M1631" i="3"/>
  <c r="O1631" i="3" s="1"/>
  <c r="M1632" i="3"/>
  <c r="O1632" i="3" s="1"/>
  <c r="M1633" i="3"/>
  <c r="O1633" i="3" s="1"/>
  <c r="M1634" i="3"/>
  <c r="O1634" i="3" s="1"/>
  <c r="M1635" i="3"/>
  <c r="O1635" i="3" s="1"/>
  <c r="M1636" i="3"/>
  <c r="O1636" i="3" s="1"/>
  <c r="M1637" i="3"/>
  <c r="O1637" i="3" s="1"/>
  <c r="M1638" i="3"/>
  <c r="O1638" i="3" s="1"/>
  <c r="M1639" i="3"/>
  <c r="O1639" i="3" s="1"/>
  <c r="M1640" i="3"/>
  <c r="O1640" i="3" s="1"/>
  <c r="M1641" i="3"/>
  <c r="O1641" i="3" s="1"/>
  <c r="M1642" i="3"/>
  <c r="O1642" i="3" s="1"/>
  <c r="M1643" i="3"/>
  <c r="O1643" i="3" s="1"/>
  <c r="M1644" i="3"/>
  <c r="O1644" i="3" s="1"/>
  <c r="M1645" i="3"/>
  <c r="O1645" i="3" s="1"/>
  <c r="M1646" i="3"/>
  <c r="O1646" i="3" s="1"/>
  <c r="M1647" i="3"/>
  <c r="O1647" i="3" s="1"/>
  <c r="M1648" i="3"/>
  <c r="O1648" i="3" s="1"/>
  <c r="M1649" i="3"/>
  <c r="O1649" i="3" s="1"/>
  <c r="M1650" i="3"/>
  <c r="O1650" i="3" s="1"/>
  <c r="M1651" i="3"/>
  <c r="O1651" i="3" s="1"/>
  <c r="M1652" i="3"/>
  <c r="O1652" i="3" s="1"/>
  <c r="M1653" i="3"/>
  <c r="O1653" i="3" s="1"/>
  <c r="M1654" i="3"/>
  <c r="O1654" i="3" s="1"/>
  <c r="M1655" i="3"/>
  <c r="O1655" i="3" s="1"/>
  <c r="M1656" i="3"/>
  <c r="O1656" i="3" s="1"/>
  <c r="M1657" i="3"/>
  <c r="O1657" i="3" s="1"/>
  <c r="M1658" i="3"/>
  <c r="O1658" i="3" s="1"/>
  <c r="M1659" i="3"/>
  <c r="O1659" i="3" s="1"/>
  <c r="M1660" i="3"/>
  <c r="O1660" i="3" s="1"/>
  <c r="M1661" i="3"/>
  <c r="O1661" i="3" s="1"/>
  <c r="M1662" i="3"/>
  <c r="O1662" i="3" s="1"/>
  <c r="M1663" i="3"/>
  <c r="O1663" i="3" s="1"/>
  <c r="M1664" i="3"/>
  <c r="O1664" i="3" s="1"/>
  <c r="M1665" i="3"/>
  <c r="O1665" i="3" s="1"/>
  <c r="M1666" i="3"/>
  <c r="O1666" i="3" s="1"/>
  <c r="M1667" i="3"/>
  <c r="O1667" i="3" s="1"/>
  <c r="M1668" i="3"/>
  <c r="O1668" i="3" s="1"/>
  <c r="M1669" i="3"/>
  <c r="O1669" i="3" s="1"/>
  <c r="M1670" i="3"/>
  <c r="O1670" i="3" s="1"/>
  <c r="M1671" i="3"/>
  <c r="O1671" i="3" s="1"/>
  <c r="M1672" i="3"/>
  <c r="O1672" i="3" s="1"/>
  <c r="M1673" i="3"/>
  <c r="O1673" i="3" s="1"/>
  <c r="M1674" i="3"/>
  <c r="O1674" i="3" s="1"/>
  <c r="M1675" i="3"/>
  <c r="O1675" i="3" s="1"/>
  <c r="M1676" i="3"/>
  <c r="O1676" i="3" s="1"/>
  <c r="M1677" i="3"/>
  <c r="O1677" i="3" s="1"/>
  <c r="M1678" i="3"/>
  <c r="O1678" i="3" s="1"/>
  <c r="M1679" i="3"/>
  <c r="O1679" i="3" s="1"/>
  <c r="M1680" i="3"/>
  <c r="O1680" i="3" s="1"/>
  <c r="M1681" i="3"/>
  <c r="O1681" i="3" s="1"/>
  <c r="M1682" i="3"/>
  <c r="O1682" i="3" s="1"/>
  <c r="M1683" i="3"/>
  <c r="O1683" i="3" s="1"/>
  <c r="M1684" i="3"/>
  <c r="O1684" i="3" s="1"/>
  <c r="M1685" i="3"/>
  <c r="O1685" i="3" s="1"/>
  <c r="M1686" i="3"/>
  <c r="O1686" i="3" s="1"/>
  <c r="M1687" i="3"/>
  <c r="O1687" i="3" s="1"/>
  <c r="M1688" i="3"/>
  <c r="O1688" i="3" s="1"/>
  <c r="M1689" i="3"/>
  <c r="O1689" i="3" s="1"/>
  <c r="M1690" i="3"/>
  <c r="O1690" i="3" s="1"/>
  <c r="M1691" i="3"/>
  <c r="O1691" i="3" s="1"/>
  <c r="M1692" i="3"/>
  <c r="O1692" i="3" s="1"/>
  <c r="M1693" i="3"/>
  <c r="O1693" i="3" s="1"/>
  <c r="M1694" i="3"/>
  <c r="O1694" i="3" s="1"/>
  <c r="M1695" i="3"/>
  <c r="O1695" i="3" s="1"/>
  <c r="M1696" i="3"/>
  <c r="O1696" i="3" s="1"/>
  <c r="M1697" i="3"/>
  <c r="O1697" i="3" s="1"/>
  <c r="M1698" i="3"/>
  <c r="O1698" i="3" s="1"/>
  <c r="M1699" i="3"/>
  <c r="O1699" i="3" s="1"/>
  <c r="M1700" i="3"/>
  <c r="O1700" i="3" s="1"/>
  <c r="M1701" i="3"/>
  <c r="O1701" i="3" s="1"/>
  <c r="M1702" i="3"/>
  <c r="O1702" i="3" s="1"/>
  <c r="M1703" i="3"/>
  <c r="O1703" i="3" s="1"/>
  <c r="M1704" i="3"/>
  <c r="O1704" i="3" s="1"/>
  <c r="M1705" i="3"/>
  <c r="O1705" i="3" s="1"/>
  <c r="M1706" i="3"/>
  <c r="O1706" i="3" s="1"/>
  <c r="M1707" i="3"/>
  <c r="O1707" i="3" s="1"/>
  <c r="M1708" i="3"/>
  <c r="O1708" i="3" s="1"/>
  <c r="M1709" i="3"/>
  <c r="O1709" i="3" s="1"/>
  <c r="M1710" i="3"/>
  <c r="O1710" i="3" s="1"/>
  <c r="M1711" i="3"/>
  <c r="O1711" i="3" s="1"/>
  <c r="M1712" i="3"/>
  <c r="O1712" i="3" s="1"/>
  <c r="M1713" i="3"/>
  <c r="O1713" i="3" s="1"/>
  <c r="M1714" i="3"/>
  <c r="O1714" i="3" s="1"/>
  <c r="M1715" i="3"/>
  <c r="O1715" i="3" s="1"/>
  <c r="M1716" i="3"/>
  <c r="O1716" i="3" s="1"/>
  <c r="M1717" i="3"/>
  <c r="O1717" i="3" s="1"/>
  <c r="M1718" i="3"/>
  <c r="O1718" i="3" s="1"/>
  <c r="M1719" i="3"/>
  <c r="O1719" i="3" s="1"/>
  <c r="M1720" i="3"/>
  <c r="O1720" i="3" s="1"/>
  <c r="M1721" i="3"/>
  <c r="O1721" i="3" s="1"/>
  <c r="M1722" i="3"/>
  <c r="O1722" i="3" s="1"/>
  <c r="M1723" i="3"/>
  <c r="O1723" i="3" s="1"/>
  <c r="M1724" i="3"/>
  <c r="O1724" i="3" s="1"/>
  <c r="M1725" i="3"/>
  <c r="O1725" i="3" s="1"/>
  <c r="M1726" i="3"/>
  <c r="O1726" i="3" s="1"/>
  <c r="M1727" i="3"/>
  <c r="O1727" i="3" s="1"/>
  <c r="M1728" i="3"/>
  <c r="O1728" i="3" s="1"/>
  <c r="M1729" i="3"/>
  <c r="O1729" i="3" s="1"/>
  <c r="M1730" i="3"/>
  <c r="O1730" i="3" s="1"/>
  <c r="M1731" i="3"/>
  <c r="O1731" i="3" s="1"/>
  <c r="M1732" i="3"/>
  <c r="O1732" i="3" s="1"/>
  <c r="M1733" i="3"/>
  <c r="O1733" i="3" s="1"/>
  <c r="M1734" i="3"/>
  <c r="O1734" i="3" s="1"/>
  <c r="M1735" i="3"/>
  <c r="O1735" i="3" s="1"/>
  <c r="M1736" i="3"/>
  <c r="O1736" i="3" s="1"/>
  <c r="M1737" i="3"/>
  <c r="O1737" i="3" s="1"/>
  <c r="M1738" i="3"/>
  <c r="O1738" i="3" s="1"/>
  <c r="M1739" i="3"/>
  <c r="O1739" i="3" s="1"/>
  <c r="M1740" i="3"/>
  <c r="O1740" i="3" s="1"/>
  <c r="M1741" i="3"/>
  <c r="O1741" i="3" s="1"/>
  <c r="M1742" i="3"/>
  <c r="O1742" i="3" s="1"/>
  <c r="M1743" i="3"/>
  <c r="O1743" i="3" s="1"/>
  <c r="M1744" i="3"/>
  <c r="O1744" i="3" s="1"/>
  <c r="M1745" i="3"/>
  <c r="O1745" i="3" s="1"/>
  <c r="M1746" i="3"/>
  <c r="O1746" i="3" s="1"/>
  <c r="M1747" i="3"/>
  <c r="O1747" i="3" s="1"/>
  <c r="M1748" i="3"/>
  <c r="O1748" i="3" s="1"/>
  <c r="M1749" i="3"/>
  <c r="O1749" i="3" s="1"/>
  <c r="M1750" i="3"/>
  <c r="O1750" i="3" s="1"/>
  <c r="M1751" i="3"/>
  <c r="O1751" i="3" s="1"/>
  <c r="M1752" i="3"/>
  <c r="O1752" i="3" s="1"/>
  <c r="M1753" i="3"/>
  <c r="O1753" i="3" s="1"/>
  <c r="M1754" i="3"/>
  <c r="O1754" i="3" s="1"/>
  <c r="M1755" i="3"/>
  <c r="O1755" i="3" s="1"/>
  <c r="M1756" i="3"/>
  <c r="O1756" i="3" s="1"/>
  <c r="M1757" i="3"/>
  <c r="O1757" i="3" s="1"/>
  <c r="M1758" i="3"/>
  <c r="O1758" i="3" s="1"/>
  <c r="M1759" i="3"/>
  <c r="O1759" i="3" s="1"/>
  <c r="M1760" i="3"/>
  <c r="O1760" i="3" s="1"/>
  <c r="M1761" i="3"/>
  <c r="O1761" i="3" s="1"/>
  <c r="M1762" i="3"/>
  <c r="O1762" i="3" s="1"/>
  <c r="M1763" i="3"/>
  <c r="O1763" i="3" s="1"/>
  <c r="M1764" i="3"/>
  <c r="O1764" i="3" s="1"/>
  <c r="M1765" i="3"/>
  <c r="O1765" i="3" s="1"/>
  <c r="M1766" i="3"/>
  <c r="O1766" i="3" s="1"/>
  <c r="M1767" i="3"/>
  <c r="O1767" i="3" s="1"/>
  <c r="M1768" i="3"/>
  <c r="O1768" i="3" s="1"/>
  <c r="M1769" i="3"/>
  <c r="O1769" i="3" s="1"/>
  <c r="M1770" i="3"/>
  <c r="O1770" i="3" s="1"/>
  <c r="M1771" i="3"/>
  <c r="O1771" i="3" s="1"/>
  <c r="M1772" i="3"/>
  <c r="O1772" i="3" s="1"/>
  <c r="M1773" i="3"/>
  <c r="O1773" i="3" s="1"/>
  <c r="M1774" i="3"/>
  <c r="O1774" i="3" s="1"/>
  <c r="M1775" i="3"/>
  <c r="O1775" i="3" s="1"/>
  <c r="M1776" i="3"/>
  <c r="O1776" i="3" s="1"/>
  <c r="M1777" i="3"/>
  <c r="O1777" i="3" s="1"/>
  <c r="M1778" i="3"/>
  <c r="O1778" i="3" s="1"/>
  <c r="M1779" i="3"/>
  <c r="O1779" i="3" s="1"/>
  <c r="M1780" i="3"/>
  <c r="O1780" i="3" s="1"/>
  <c r="M1781" i="3"/>
  <c r="O1781" i="3" s="1"/>
  <c r="M1782" i="3"/>
  <c r="O1782" i="3" s="1"/>
  <c r="M1783" i="3"/>
  <c r="O1783" i="3" s="1"/>
  <c r="M1784" i="3"/>
  <c r="O1784" i="3" s="1"/>
  <c r="M1785" i="3"/>
  <c r="O1785" i="3" s="1"/>
  <c r="M1786" i="3"/>
  <c r="O1786" i="3" s="1"/>
  <c r="M1787" i="3"/>
  <c r="O1787" i="3" s="1"/>
  <c r="M1788" i="3"/>
  <c r="O1788" i="3" s="1"/>
  <c r="M1789" i="3"/>
  <c r="O1789" i="3" s="1"/>
  <c r="M1790" i="3"/>
  <c r="O1790" i="3" s="1"/>
  <c r="M1791" i="3"/>
  <c r="O1791" i="3" s="1"/>
  <c r="M1792" i="3"/>
  <c r="O1792" i="3" s="1"/>
  <c r="M1793" i="3"/>
  <c r="O1793" i="3" s="1"/>
  <c r="M1794" i="3"/>
  <c r="O1794" i="3" s="1"/>
  <c r="M1795" i="3"/>
  <c r="O1795" i="3" s="1"/>
  <c r="M1796" i="3"/>
  <c r="O1796" i="3" s="1"/>
  <c r="M1797" i="3"/>
  <c r="O1797" i="3" s="1"/>
  <c r="M1798" i="3"/>
  <c r="O1798" i="3" s="1"/>
  <c r="M1799" i="3"/>
  <c r="O1799" i="3" s="1"/>
  <c r="M1800" i="3"/>
  <c r="O1800" i="3" s="1"/>
  <c r="M1801" i="3"/>
  <c r="O1801" i="3" s="1"/>
  <c r="M1802" i="3"/>
  <c r="O1802" i="3" s="1"/>
  <c r="M1803" i="3"/>
  <c r="O1803" i="3" s="1"/>
  <c r="M1804" i="3"/>
  <c r="O1804" i="3" s="1"/>
  <c r="M1805" i="3"/>
  <c r="O1805" i="3" s="1"/>
  <c r="M1806" i="3"/>
  <c r="O1806" i="3" s="1"/>
  <c r="M1807" i="3"/>
  <c r="O1807" i="3" s="1"/>
  <c r="M1808" i="3"/>
  <c r="O1808" i="3" s="1"/>
  <c r="M1809" i="3"/>
  <c r="O1809" i="3" s="1"/>
  <c r="M1810" i="3"/>
  <c r="O1810" i="3" s="1"/>
  <c r="M1811" i="3"/>
  <c r="O1811" i="3" s="1"/>
  <c r="M1812" i="3"/>
  <c r="O1812" i="3" s="1"/>
  <c r="M1813" i="3"/>
  <c r="O1813" i="3" s="1"/>
  <c r="M1814" i="3"/>
  <c r="O1814" i="3" s="1"/>
  <c r="M1815" i="3"/>
  <c r="O1815" i="3" s="1"/>
  <c r="M1816" i="3"/>
  <c r="O1816" i="3" s="1"/>
  <c r="M1817" i="3"/>
  <c r="O1817" i="3" s="1"/>
  <c r="M1818" i="3"/>
  <c r="O1818" i="3" s="1"/>
  <c r="M1819" i="3"/>
  <c r="O1819" i="3" s="1"/>
  <c r="M1820" i="3"/>
  <c r="O1820" i="3" s="1"/>
  <c r="M1821" i="3"/>
  <c r="O1821" i="3" s="1"/>
  <c r="M1822" i="3"/>
  <c r="O1822" i="3" s="1"/>
  <c r="M1823" i="3"/>
  <c r="O1823" i="3" s="1"/>
  <c r="M1824" i="3"/>
  <c r="O1824" i="3" s="1"/>
  <c r="M1825" i="3"/>
  <c r="O1825" i="3" s="1"/>
  <c r="M1826" i="3"/>
  <c r="O1826" i="3" s="1"/>
  <c r="M1827" i="3"/>
  <c r="O1827" i="3" s="1"/>
  <c r="M1828" i="3"/>
  <c r="O1828" i="3" s="1"/>
  <c r="M1829" i="3"/>
  <c r="O1829" i="3" s="1"/>
  <c r="M1830" i="3"/>
  <c r="O1830" i="3" s="1"/>
  <c r="M1831" i="3"/>
  <c r="O1831" i="3" s="1"/>
  <c r="M1832" i="3"/>
  <c r="O1832" i="3" s="1"/>
  <c r="M1833" i="3"/>
  <c r="O1833" i="3" s="1"/>
  <c r="M1834" i="3"/>
  <c r="O1834" i="3" s="1"/>
  <c r="M1835" i="3"/>
  <c r="O1835" i="3" s="1"/>
  <c r="M1836" i="3"/>
  <c r="O1836" i="3" s="1"/>
  <c r="M1837" i="3"/>
  <c r="O1837" i="3" s="1"/>
  <c r="M1838" i="3"/>
  <c r="O1838" i="3" s="1"/>
  <c r="M1839" i="3"/>
  <c r="O1839" i="3" s="1"/>
  <c r="M1840" i="3"/>
  <c r="O1840" i="3" s="1"/>
  <c r="M1841" i="3"/>
  <c r="O1841" i="3" s="1"/>
  <c r="M1842" i="3"/>
  <c r="O1842" i="3" s="1"/>
  <c r="M1843" i="3"/>
  <c r="O1843" i="3" s="1"/>
  <c r="M1844" i="3"/>
  <c r="O1844" i="3" s="1"/>
  <c r="M1845" i="3"/>
  <c r="O1845" i="3" s="1"/>
  <c r="M1846" i="3"/>
  <c r="O1846" i="3" s="1"/>
  <c r="M1847" i="3"/>
  <c r="O1847" i="3" s="1"/>
  <c r="M1848" i="3"/>
  <c r="O1848" i="3" s="1"/>
  <c r="M1849" i="3"/>
  <c r="O1849" i="3" s="1"/>
  <c r="M1850" i="3"/>
  <c r="O1850" i="3" s="1"/>
  <c r="M1851" i="3"/>
  <c r="O1851" i="3" s="1"/>
  <c r="M1852" i="3"/>
  <c r="O1852" i="3" s="1"/>
  <c r="M1853" i="3"/>
  <c r="O1853" i="3" s="1"/>
  <c r="M1854" i="3"/>
  <c r="O1854" i="3" s="1"/>
  <c r="M1855" i="3"/>
  <c r="O1855" i="3" s="1"/>
  <c r="M1856" i="3"/>
  <c r="O1856" i="3" s="1"/>
  <c r="M1857" i="3"/>
  <c r="O1857" i="3" s="1"/>
  <c r="M1858" i="3"/>
  <c r="O1858" i="3" s="1"/>
  <c r="M1859" i="3"/>
  <c r="O1859" i="3" s="1"/>
  <c r="M1860" i="3"/>
  <c r="O1860" i="3" s="1"/>
  <c r="M1861" i="3"/>
  <c r="O1861" i="3" s="1"/>
  <c r="M1862" i="3"/>
  <c r="O1862" i="3" s="1"/>
  <c r="M1863" i="3"/>
  <c r="O1863" i="3" s="1"/>
  <c r="M1864" i="3"/>
  <c r="O1864" i="3" s="1"/>
  <c r="M1865" i="3"/>
  <c r="O1865" i="3" s="1"/>
  <c r="M1866" i="3"/>
  <c r="O1866" i="3" s="1"/>
  <c r="M1867" i="3"/>
  <c r="O1867" i="3" s="1"/>
  <c r="M1868" i="3"/>
  <c r="O1868" i="3" s="1"/>
  <c r="M1869" i="3"/>
  <c r="O1869" i="3" s="1"/>
  <c r="M1870" i="3"/>
  <c r="O1870" i="3" s="1"/>
  <c r="M1871" i="3"/>
  <c r="O1871" i="3" s="1"/>
  <c r="M1872" i="3"/>
  <c r="O1872" i="3" s="1"/>
  <c r="M1873" i="3"/>
  <c r="O1873" i="3" s="1"/>
  <c r="M1874" i="3"/>
  <c r="O1874" i="3" s="1"/>
  <c r="M1875" i="3"/>
  <c r="O1875" i="3" s="1"/>
  <c r="M1876" i="3"/>
  <c r="O1876" i="3" s="1"/>
  <c r="M1877" i="3"/>
  <c r="O1877" i="3" s="1"/>
  <c r="M1878" i="3"/>
  <c r="O1878" i="3" s="1"/>
  <c r="M1879" i="3"/>
  <c r="O1879" i="3" s="1"/>
  <c r="M1880" i="3"/>
  <c r="O1880" i="3" s="1"/>
  <c r="M1881" i="3"/>
  <c r="O1881" i="3" s="1"/>
  <c r="M1882" i="3"/>
  <c r="O1882" i="3" s="1"/>
  <c r="M1883" i="3"/>
  <c r="O1883" i="3" s="1"/>
  <c r="M1884" i="3"/>
  <c r="O1884" i="3" s="1"/>
  <c r="M1885" i="3"/>
  <c r="O1885" i="3" s="1"/>
  <c r="M1886" i="3"/>
  <c r="O1886" i="3" s="1"/>
  <c r="M1887" i="3"/>
  <c r="O1887" i="3" s="1"/>
  <c r="M1888" i="3"/>
  <c r="O1888" i="3" s="1"/>
  <c r="M1889" i="3"/>
  <c r="O1889" i="3" s="1"/>
  <c r="M1890" i="3"/>
  <c r="O1890" i="3" s="1"/>
  <c r="M1891" i="3"/>
  <c r="O1891" i="3" s="1"/>
  <c r="M1892" i="3"/>
  <c r="O1892" i="3" s="1"/>
  <c r="M1893" i="3"/>
  <c r="O1893" i="3" s="1"/>
  <c r="M1894" i="3"/>
  <c r="O1894" i="3" s="1"/>
  <c r="M1895" i="3"/>
  <c r="O1895" i="3" s="1"/>
  <c r="M1896" i="3"/>
  <c r="O1896" i="3" s="1"/>
  <c r="M1897" i="3"/>
  <c r="O1897" i="3" s="1"/>
  <c r="M1898" i="3"/>
  <c r="O1898" i="3" s="1"/>
  <c r="M1899" i="3"/>
  <c r="O1899" i="3" s="1"/>
  <c r="M1900" i="3"/>
  <c r="O1900" i="3" s="1"/>
  <c r="M1901" i="3"/>
  <c r="O1901" i="3" s="1"/>
  <c r="M1902" i="3"/>
  <c r="O1902" i="3" s="1"/>
  <c r="M1903" i="3"/>
  <c r="O1903" i="3" s="1"/>
  <c r="M1904" i="3"/>
  <c r="O1904" i="3" s="1"/>
  <c r="M1905" i="3"/>
  <c r="O1905" i="3" s="1"/>
  <c r="M1906" i="3"/>
  <c r="O1906" i="3" s="1"/>
  <c r="M1907" i="3"/>
  <c r="O1907" i="3" s="1"/>
  <c r="M1908" i="3"/>
  <c r="O1908" i="3" s="1"/>
  <c r="M1909" i="3"/>
  <c r="O1909" i="3" s="1"/>
  <c r="M1910" i="3"/>
  <c r="O1910" i="3" s="1"/>
  <c r="M1911" i="3"/>
  <c r="O1911" i="3" s="1"/>
  <c r="M1912" i="3"/>
  <c r="O1912" i="3" s="1"/>
  <c r="M1913" i="3"/>
  <c r="O1913" i="3" s="1"/>
  <c r="M1914" i="3"/>
  <c r="O1914" i="3" s="1"/>
  <c r="M1915" i="3"/>
  <c r="O1915" i="3" s="1"/>
  <c r="M1916" i="3"/>
  <c r="O1916" i="3" s="1"/>
  <c r="M1917" i="3"/>
  <c r="O1917" i="3" s="1"/>
  <c r="M1918" i="3"/>
  <c r="O1918" i="3" s="1"/>
  <c r="M1919" i="3"/>
  <c r="O1919" i="3" s="1"/>
  <c r="M1920" i="3"/>
  <c r="O1920" i="3" s="1"/>
  <c r="M1921" i="3"/>
  <c r="O1921" i="3" s="1"/>
  <c r="M1922" i="3"/>
  <c r="O1922" i="3" s="1"/>
  <c r="M1923" i="3"/>
  <c r="O1923" i="3" s="1"/>
  <c r="M1924" i="3"/>
  <c r="O1924" i="3" s="1"/>
  <c r="M1925" i="3"/>
  <c r="O1925" i="3" s="1"/>
  <c r="M1926" i="3"/>
  <c r="O1926" i="3" s="1"/>
  <c r="M1927" i="3"/>
  <c r="O1927" i="3" s="1"/>
  <c r="M1928" i="3"/>
  <c r="O1928" i="3" s="1"/>
  <c r="M1929" i="3"/>
  <c r="O1929" i="3" s="1"/>
  <c r="M1930" i="3"/>
  <c r="O1930" i="3" s="1"/>
  <c r="M1931" i="3"/>
  <c r="O1931" i="3" s="1"/>
  <c r="M1932" i="3"/>
  <c r="O1932" i="3" s="1"/>
  <c r="M1933" i="3"/>
  <c r="O1933" i="3" s="1"/>
  <c r="M1934" i="3"/>
  <c r="O1934" i="3" s="1"/>
  <c r="M1935" i="3"/>
  <c r="O1935" i="3" s="1"/>
  <c r="M1936" i="3"/>
  <c r="O1936" i="3" s="1"/>
  <c r="M1937" i="3"/>
  <c r="O1937" i="3" s="1"/>
  <c r="M1938" i="3"/>
  <c r="O1938" i="3" s="1"/>
  <c r="M1939" i="3"/>
  <c r="O1939" i="3" s="1"/>
  <c r="M1940" i="3"/>
  <c r="O1940" i="3" s="1"/>
  <c r="M1941" i="3"/>
  <c r="O1941" i="3" s="1"/>
  <c r="M1942" i="3"/>
  <c r="O1942" i="3" s="1"/>
  <c r="M1943" i="3"/>
  <c r="O1943" i="3" s="1"/>
  <c r="M1944" i="3"/>
  <c r="O1944" i="3" s="1"/>
  <c r="M1945" i="3"/>
  <c r="O1945" i="3" s="1"/>
  <c r="M1946" i="3"/>
  <c r="O1946" i="3" s="1"/>
  <c r="M1947" i="3"/>
  <c r="O1947" i="3" s="1"/>
  <c r="M1948" i="3"/>
  <c r="O1948" i="3" s="1"/>
  <c r="M1949" i="3"/>
  <c r="O1949" i="3" s="1"/>
  <c r="M1950" i="3"/>
  <c r="O1950" i="3" s="1"/>
  <c r="M1951" i="3"/>
  <c r="O1951" i="3" s="1"/>
  <c r="M1952" i="3"/>
  <c r="O1952" i="3" s="1"/>
  <c r="M1953" i="3"/>
  <c r="O1953" i="3" s="1"/>
  <c r="M1954" i="3"/>
  <c r="O1954" i="3" s="1"/>
  <c r="M1955" i="3"/>
  <c r="O1955" i="3" s="1"/>
  <c r="M1956" i="3"/>
  <c r="O1956" i="3" s="1"/>
  <c r="M1957" i="3"/>
  <c r="O1957" i="3" s="1"/>
  <c r="M1958" i="3"/>
  <c r="O1958" i="3" s="1"/>
  <c r="M1959" i="3"/>
  <c r="O1959" i="3" s="1"/>
  <c r="M1960" i="3"/>
  <c r="O1960" i="3" s="1"/>
  <c r="M1961" i="3"/>
  <c r="O1961" i="3" s="1"/>
  <c r="M1962" i="3"/>
  <c r="O1962" i="3" s="1"/>
  <c r="M1963" i="3"/>
  <c r="O1963" i="3" s="1"/>
  <c r="M1964" i="3"/>
  <c r="O1964" i="3" s="1"/>
  <c r="M1965" i="3"/>
  <c r="O1965" i="3" s="1"/>
  <c r="M1966" i="3"/>
  <c r="O1966" i="3" s="1"/>
  <c r="M1967" i="3"/>
  <c r="O1967" i="3" s="1"/>
  <c r="M1968" i="3"/>
  <c r="O1968" i="3" s="1"/>
  <c r="M1969" i="3"/>
  <c r="O1969" i="3" s="1"/>
  <c r="M1970" i="3"/>
  <c r="O1970" i="3" s="1"/>
  <c r="M1971" i="3"/>
  <c r="O1971" i="3" s="1"/>
  <c r="M1972" i="3"/>
  <c r="O1972" i="3" s="1"/>
  <c r="M1973" i="3"/>
  <c r="O1973" i="3" s="1"/>
  <c r="M1974" i="3"/>
  <c r="O1974" i="3" s="1"/>
  <c r="M1975" i="3"/>
  <c r="O1975" i="3" s="1"/>
  <c r="M1976" i="3"/>
  <c r="O1976" i="3" s="1"/>
  <c r="M1977" i="3"/>
  <c r="O1977" i="3" s="1"/>
  <c r="M1978" i="3"/>
  <c r="O1978" i="3" s="1"/>
  <c r="M1979" i="3"/>
  <c r="O1979" i="3" s="1"/>
  <c r="M1980" i="3"/>
  <c r="O1980" i="3" s="1"/>
  <c r="M1981" i="3"/>
  <c r="O1981" i="3" s="1"/>
  <c r="M1982" i="3"/>
  <c r="O1982" i="3" s="1"/>
  <c r="M1983" i="3"/>
  <c r="O1983" i="3" s="1"/>
  <c r="M1984" i="3"/>
  <c r="O1984" i="3" s="1"/>
  <c r="M1985" i="3"/>
  <c r="O1985" i="3" s="1"/>
  <c r="M1986" i="3"/>
  <c r="O1986" i="3" s="1"/>
  <c r="M1987" i="3"/>
  <c r="O1987" i="3" s="1"/>
  <c r="M1988" i="3"/>
  <c r="O1988" i="3" s="1"/>
  <c r="M1989" i="3"/>
  <c r="O1989" i="3" s="1"/>
  <c r="M1990" i="3"/>
  <c r="O1990" i="3" s="1"/>
  <c r="M1991" i="3"/>
  <c r="O1991" i="3" s="1"/>
  <c r="M1992" i="3"/>
  <c r="O1992" i="3" s="1"/>
  <c r="M1993" i="3"/>
  <c r="O1993" i="3" s="1"/>
  <c r="M1994" i="3"/>
  <c r="O1994" i="3" s="1"/>
  <c r="M1995" i="3"/>
  <c r="O1995" i="3" s="1"/>
  <c r="M1996" i="3"/>
  <c r="O1996" i="3" s="1"/>
  <c r="M1997" i="3"/>
  <c r="O1997" i="3" s="1"/>
  <c r="M1998" i="3"/>
  <c r="O1998" i="3" s="1"/>
  <c r="M1999" i="3"/>
  <c r="O1999" i="3" s="1"/>
  <c r="M2000" i="3"/>
  <c r="O2000" i="3" s="1"/>
  <c r="M2001" i="3"/>
  <c r="O2001" i="3" s="1"/>
  <c r="M2002" i="3"/>
  <c r="O2002" i="3" s="1"/>
  <c r="M2003" i="3"/>
  <c r="O2003" i="3" s="1"/>
  <c r="M2004" i="3"/>
  <c r="O2004" i="3" s="1"/>
  <c r="M2005" i="3"/>
  <c r="O2005" i="3" s="1"/>
  <c r="M2006" i="3"/>
  <c r="O2006" i="3" s="1"/>
  <c r="M2007" i="3"/>
  <c r="O2007" i="3" s="1"/>
  <c r="M2008" i="3"/>
  <c r="O2008" i="3" s="1"/>
  <c r="M2009" i="3"/>
  <c r="O2009" i="3" s="1"/>
  <c r="M2010" i="3"/>
  <c r="O2010" i="3" s="1"/>
  <c r="M2011" i="3"/>
  <c r="O2011" i="3" s="1"/>
  <c r="M2012" i="3"/>
  <c r="O2012" i="3" s="1"/>
  <c r="M2013" i="3"/>
  <c r="O2013" i="3" s="1"/>
  <c r="M2014" i="3"/>
  <c r="O2014" i="3" s="1"/>
  <c r="M2015" i="3"/>
  <c r="O2015" i="3" s="1"/>
  <c r="M2016" i="3"/>
  <c r="O2016" i="3" s="1"/>
  <c r="M2017" i="3"/>
  <c r="O2017" i="3" s="1"/>
  <c r="M2018" i="3"/>
  <c r="O2018" i="3" s="1"/>
  <c r="M2019" i="3"/>
  <c r="O2019" i="3" s="1"/>
  <c r="M2020" i="3"/>
  <c r="O2020" i="3" s="1"/>
  <c r="M2021" i="3"/>
  <c r="O2021" i="3" s="1"/>
  <c r="M2022" i="3"/>
  <c r="O2022" i="3" s="1"/>
  <c r="M2023" i="3"/>
  <c r="O2023" i="3" s="1"/>
  <c r="M2024" i="3"/>
  <c r="O2024" i="3" s="1"/>
  <c r="M2025" i="3"/>
  <c r="O2025" i="3" s="1"/>
  <c r="M2026" i="3"/>
  <c r="O2026" i="3" s="1"/>
  <c r="M2027" i="3"/>
  <c r="O2027" i="3" s="1"/>
  <c r="M2028" i="3"/>
  <c r="O2028" i="3" s="1"/>
  <c r="M2029" i="3"/>
  <c r="O2029" i="3" s="1"/>
  <c r="M2030" i="3"/>
  <c r="O2030" i="3" s="1"/>
  <c r="M2031" i="3"/>
  <c r="O2031" i="3" s="1"/>
  <c r="M2032" i="3"/>
  <c r="O2032" i="3" s="1"/>
  <c r="M2033" i="3"/>
  <c r="O2033" i="3" s="1"/>
  <c r="M2034" i="3"/>
  <c r="O2034" i="3" s="1"/>
  <c r="M2035" i="3"/>
  <c r="O2035" i="3" s="1"/>
  <c r="M2036" i="3"/>
  <c r="O2036" i="3" s="1"/>
  <c r="M2037" i="3"/>
  <c r="O2037" i="3" s="1"/>
  <c r="M2038" i="3"/>
  <c r="O2038" i="3" s="1"/>
  <c r="M2039" i="3"/>
  <c r="O2039" i="3" s="1"/>
  <c r="M2040" i="3"/>
  <c r="O2040" i="3" s="1"/>
  <c r="M2041" i="3"/>
  <c r="O2041" i="3" s="1"/>
  <c r="M2042" i="3"/>
  <c r="O2042" i="3" s="1"/>
  <c r="M2043" i="3"/>
  <c r="O2043" i="3" s="1"/>
  <c r="M2044" i="3"/>
  <c r="O2044" i="3" s="1"/>
  <c r="M2045" i="3"/>
  <c r="O2045" i="3" s="1"/>
  <c r="M2046" i="3"/>
  <c r="O2046" i="3" s="1"/>
  <c r="M2047" i="3"/>
  <c r="O2047" i="3" s="1"/>
  <c r="M2048" i="3"/>
  <c r="O2048" i="3" s="1"/>
  <c r="M2049" i="3"/>
  <c r="O2049" i="3" s="1"/>
  <c r="M2050" i="3"/>
  <c r="O2050" i="3" s="1"/>
  <c r="M2051" i="3"/>
  <c r="O2051" i="3" s="1"/>
  <c r="M2052" i="3"/>
  <c r="O2052" i="3" s="1"/>
  <c r="M2053" i="3"/>
  <c r="O2053" i="3" s="1"/>
  <c r="M2054" i="3"/>
  <c r="O2054" i="3" s="1"/>
  <c r="M2055" i="3"/>
  <c r="O2055" i="3" s="1"/>
  <c r="M2056" i="3"/>
  <c r="O2056" i="3" s="1"/>
  <c r="M2057" i="3"/>
  <c r="O2057" i="3" s="1"/>
  <c r="M2058" i="3"/>
  <c r="O2058" i="3" s="1"/>
  <c r="M2059" i="3"/>
  <c r="O2059" i="3" s="1"/>
  <c r="M2060" i="3"/>
  <c r="O2060" i="3" s="1"/>
  <c r="M2061" i="3"/>
  <c r="O2061" i="3" s="1"/>
  <c r="M2062" i="3"/>
  <c r="O2062" i="3" s="1"/>
  <c r="M2063" i="3"/>
  <c r="O2063" i="3" s="1"/>
  <c r="M2064" i="3"/>
  <c r="O2064" i="3" s="1"/>
  <c r="M2065" i="3"/>
  <c r="O2065" i="3" s="1"/>
  <c r="M2066" i="3"/>
  <c r="O2066" i="3" s="1"/>
  <c r="M2067" i="3"/>
  <c r="O2067" i="3" s="1"/>
  <c r="M2068" i="3"/>
  <c r="O2068" i="3" s="1"/>
  <c r="M2069" i="3"/>
  <c r="O2069" i="3" s="1"/>
  <c r="M2070" i="3"/>
  <c r="O2070" i="3" s="1"/>
  <c r="M2071" i="3"/>
  <c r="O2071" i="3" s="1"/>
  <c r="M2072" i="3"/>
  <c r="O2072" i="3" s="1"/>
  <c r="M2073" i="3"/>
  <c r="O2073" i="3" s="1"/>
  <c r="M2074" i="3"/>
  <c r="O2074" i="3" s="1"/>
  <c r="M2075" i="3"/>
  <c r="O2075" i="3" s="1"/>
  <c r="M2076" i="3"/>
  <c r="O2076" i="3" s="1"/>
  <c r="M2077" i="3"/>
  <c r="O2077" i="3" s="1"/>
  <c r="M2078" i="3"/>
  <c r="O2078" i="3" s="1"/>
  <c r="M2079" i="3"/>
  <c r="O2079" i="3" s="1"/>
  <c r="M2080" i="3"/>
  <c r="O2080" i="3" s="1"/>
  <c r="M2081" i="3"/>
  <c r="O2081" i="3" s="1"/>
  <c r="M2082" i="3"/>
  <c r="O2082" i="3" s="1"/>
  <c r="M2083" i="3"/>
  <c r="O2083" i="3" s="1"/>
  <c r="M2084" i="3"/>
  <c r="O2084" i="3" s="1"/>
  <c r="M2085" i="3"/>
  <c r="O2085" i="3" s="1"/>
  <c r="M2086" i="3"/>
  <c r="O2086" i="3" s="1"/>
  <c r="M2087" i="3"/>
  <c r="O2087" i="3" s="1"/>
  <c r="M2088" i="3"/>
  <c r="O2088" i="3" s="1"/>
  <c r="M2089" i="3"/>
  <c r="O2089" i="3" s="1"/>
  <c r="M2090" i="3"/>
  <c r="O2090" i="3" s="1"/>
  <c r="M2091" i="3"/>
  <c r="O2091" i="3" s="1"/>
  <c r="M2092" i="3"/>
  <c r="O2092" i="3" s="1"/>
  <c r="M2093" i="3"/>
  <c r="O2093" i="3" s="1"/>
  <c r="M2094" i="3"/>
  <c r="O2094" i="3" s="1"/>
  <c r="M2095" i="3"/>
  <c r="O2095" i="3" s="1"/>
  <c r="M2096" i="3"/>
  <c r="O2096" i="3" s="1"/>
  <c r="M2097" i="3"/>
  <c r="O2097" i="3" s="1"/>
  <c r="M2098" i="3"/>
  <c r="O2098" i="3" s="1"/>
  <c r="M2099" i="3"/>
  <c r="O2099" i="3" s="1"/>
  <c r="M2100" i="3"/>
  <c r="O2100" i="3" s="1"/>
  <c r="M2101" i="3"/>
  <c r="O2101" i="3" s="1"/>
  <c r="M2102" i="3"/>
  <c r="O2102" i="3" s="1"/>
  <c r="M2103" i="3"/>
  <c r="O2103" i="3" s="1"/>
  <c r="M2104" i="3"/>
  <c r="O2104" i="3" s="1"/>
  <c r="M2105" i="3"/>
  <c r="O2105" i="3" s="1"/>
  <c r="M2106" i="3"/>
  <c r="O2106" i="3" s="1"/>
  <c r="M2107" i="3"/>
  <c r="O2107" i="3" s="1"/>
  <c r="M2108" i="3"/>
  <c r="O2108" i="3" s="1"/>
  <c r="M2109" i="3"/>
  <c r="O2109" i="3" s="1"/>
  <c r="M2110" i="3"/>
  <c r="O2110" i="3" s="1"/>
  <c r="M2111" i="3"/>
  <c r="O2111" i="3" s="1"/>
  <c r="M2112" i="3"/>
  <c r="O2112" i="3" s="1"/>
  <c r="M2113" i="3"/>
  <c r="O2113" i="3" s="1"/>
  <c r="M2114" i="3"/>
  <c r="O2114" i="3" s="1"/>
  <c r="M2115" i="3"/>
  <c r="O2115" i="3" s="1"/>
  <c r="M2116" i="3"/>
  <c r="O2116" i="3" s="1"/>
  <c r="M2117" i="3"/>
  <c r="O2117" i="3" s="1"/>
  <c r="M2118" i="3"/>
  <c r="O2118" i="3" s="1"/>
  <c r="M2119" i="3"/>
  <c r="O2119" i="3" s="1"/>
  <c r="M2120" i="3"/>
  <c r="O2120" i="3" s="1"/>
  <c r="M2121" i="3"/>
  <c r="O2121" i="3" s="1"/>
  <c r="M2122" i="3"/>
  <c r="O2122" i="3" s="1"/>
  <c r="M2123" i="3"/>
  <c r="O2123" i="3" s="1"/>
  <c r="M2124" i="3"/>
  <c r="O2124" i="3" s="1"/>
  <c r="M2125" i="3"/>
  <c r="O2125" i="3" s="1"/>
  <c r="M2126" i="3"/>
  <c r="O2126" i="3" s="1"/>
  <c r="M2127" i="3"/>
  <c r="O2127" i="3" s="1"/>
  <c r="M2128" i="3"/>
  <c r="O2128" i="3" s="1"/>
  <c r="M2129" i="3"/>
  <c r="O2129" i="3" s="1"/>
  <c r="M2130" i="3"/>
  <c r="O2130" i="3" s="1"/>
  <c r="M2131" i="3"/>
  <c r="O2131" i="3" s="1"/>
  <c r="M2132" i="3"/>
  <c r="O2132" i="3" s="1"/>
  <c r="M2133" i="3"/>
  <c r="O2133" i="3" s="1"/>
  <c r="M2134" i="3"/>
  <c r="O2134" i="3" s="1"/>
  <c r="M2135" i="3"/>
  <c r="O2135" i="3" s="1"/>
  <c r="M2136" i="3"/>
  <c r="O2136" i="3" s="1"/>
  <c r="M2137" i="3"/>
  <c r="O2137" i="3" s="1"/>
  <c r="M2138" i="3"/>
  <c r="O2138" i="3" s="1"/>
  <c r="M2139" i="3"/>
  <c r="O2139" i="3" s="1"/>
  <c r="M2140" i="3"/>
  <c r="O2140" i="3" s="1"/>
  <c r="M2141" i="3"/>
  <c r="O2141" i="3" s="1"/>
  <c r="M2142" i="3"/>
  <c r="O2142" i="3" s="1"/>
  <c r="M2143" i="3"/>
  <c r="O2143" i="3" s="1"/>
  <c r="M2144" i="3"/>
  <c r="O2144" i="3" s="1"/>
  <c r="M2145" i="3"/>
  <c r="O2145" i="3" s="1"/>
  <c r="M2146" i="3"/>
  <c r="O2146" i="3" s="1"/>
  <c r="M2147" i="3"/>
  <c r="O2147" i="3" s="1"/>
  <c r="M2148" i="3"/>
  <c r="O2148" i="3" s="1"/>
  <c r="M2149" i="3"/>
  <c r="O2149" i="3" s="1"/>
  <c r="M2150" i="3"/>
  <c r="O2150" i="3" s="1"/>
  <c r="M2151" i="3"/>
  <c r="O2151" i="3" s="1"/>
  <c r="M2152" i="3"/>
  <c r="O2152" i="3" s="1"/>
  <c r="M2153" i="3"/>
  <c r="O2153" i="3" s="1"/>
  <c r="M2154" i="3"/>
  <c r="O2154" i="3" s="1"/>
  <c r="M2155" i="3"/>
  <c r="O2155" i="3" s="1"/>
  <c r="M2156" i="3"/>
  <c r="O2156" i="3" s="1"/>
  <c r="M2157" i="3"/>
  <c r="O2157" i="3" s="1"/>
  <c r="M2158" i="3"/>
  <c r="O2158" i="3" s="1"/>
  <c r="M2159" i="3"/>
  <c r="O2159" i="3" s="1"/>
  <c r="M2160" i="3"/>
  <c r="O2160" i="3" s="1"/>
  <c r="M2161" i="3"/>
  <c r="O2161" i="3" s="1"/>
  <c r="M2162" i="3"/>
  <c r="O2162" i="3" s="1"/>
  <c r="M2163" i="3"/>
  <c r="O2163" i="3" s="1"/>
  <c r="M2164" i="3"/>
  <c r="O2164" i="3" s="1"/>
  <c r="M2165" i="3"/>
  <c r="O2165" i="3" s="1"/>
  <c r="M2166" i="3"/>
  <c r="O2166" i="3" s="1"/>
  <c r="M2167" i="3"/>
  <c r="O2167" i="3" s="1"/>
  <c r="M2168" i="3"/>
  <c r="O2168" i="3" s="1"/>
  <c r="M2169" i="3"/>
  <c r="O2169" i="3" s="1"/>
  <c r="M2170" i="3"/>
  <c r="O2170" i="3" s="1"/>
  <c r="M2171" i="3"/>
  <c r="O2171" i="3" s="1"/>
  <c r="M2172" i="3"/>
  <c r="O2172" i="3" s="1"/>
  <c r="M2173" i="3"/>
  <c r="O2173" i="3" s="1"/>
  <c r="M2174" i="3"/>
  <c r="O2174" i="3" s="1"/>
  <c r="M2175" i="3"/>
  <c r="O2175" i="3" s="1"/>
  <c r="M2176" i="3"/>
  <c r="O2176" i="3" s="1"/>
  <c r="M2177" i="3"/>
  <c r="O2177" i="3" s="1"/>
  <c r="M2178" i="3"/>
  <c r="O2178" i="3" s="1"/>
  <c r="M2179" i="3"/>
  <c r="O2179" i="3" s="1"/>
  <c r="M2180" i="3"/>
  <c r="O2180" i="3" s="1"/>
  <c r="M2181" i="3"/>
  <c r="O2181" i="3" s="1"/>
  <c r="M2182" i="3"/>
  <c r="O2182" i="3" s="1"/>
  <c r="M2183" i="3"/>
  <c r="O2183" i="3" s="1"/>
  <c r="M2184" i="3"/>
  <c r="O2184" i="3" s="1"/>
  <c r="M2185" i="3"/>
  <c r="O2185" i="3" s="1"/>
  <c r="M2186" i="3"/>
  <c r="O2186" i="3" s="1"/>
  <c r="M2187" i="3"/>
  <c r="O2187" i="3" s="1"/>
  <c r="M2188" i="3"/>
  <c r="O2188" i="3" s="1"/>
  <c r="M2189" i="3"/>
  <c r="O2189" i="3" s="1"/>
  <c r="M2190" i="3"/>
  <c r="O2190" i="3" s="1"/>
  <c r="M2191" i="3"/>
  <c r="O2191" i="3" s="1"/>
  <c r="M2192" i="3"/>
  <c r="O2192" i="3" s="1"/>
  <c r="M2193" i="3"/>
  <c r="O2193" i="3" s="1"/>
  <c r="M2194" i="3"/>
  <c r="O2194" i="3" s="1"/>
  <c r="M2195" i="3"/>
  <c r="O2195" i="3" s="1"/>
  <c r="M2196" i="3"/>
  <c r="O2196" i="3" s="1"/>
  <c r="M2197" i="3"/>
  <c r="O2197" i="3" s="1"/>
  <c r="M2198" i="3"/>
  <c r="O2198" i="3" s="1"/>
  <c r="M2199" i="3"/>
  <c r="O2199" i="3" s="1"/>
  <c r="M2200" i="3"/>
  <c r="O2200" i="3" s="1"/>
  <c r="M2201" i="3"/>
  <c r="O2201" i="3" s="1"/>
  <c r="M2202" i="3"/>
  <c r="O2202" i="3" s="1"/>
  <c r="M2203" i="3"/>
  <c r="O2203" i="3" s="1"/>
  <c r="M2204" i="3"/>
  <c r="O2204" i="3" s="1"/>
  <c r="M2205" i="3"/>
  <c r="O2205" i="3" s="1"/>
  <c r="M2206" i="3"/>
  <c r="O2206" i="3" s="1"/>
  <c r="M2207" i="3"/>
  <c r="O2207" i="3" s="1"/>
  <c r="M2208" i="3"/>
  <c r="O2208" i="3" s="1"/>
  <c r="M2209" i="3"/>
  <c r="O2209" i="3" s="1"/>
  <c r="M2210" i="3"/>
  <c r="O2210" i="3" s="1"/>
  <c r="M2211" i="3"/>
  <c r="O2211" i="3" s="1"/>
  <c r="M2212" i="3"/>
  <c r="O2212" i="3" s="1"/>
  <c r="M2213" i="3"/>
  <c r="O2213" i="3" s="1"/>
  <c r="M2214" i="3"/>
  <c r="O2214" i="3" s="1"/>
  <c r="M2215" i="3"/>
  <c r="O2215" i="3" s="1"/>
  <c r="M2216" i="3"/>
  <c r="O2216" i="3" s="1"/>
  <c r="M2217" i="3"/>
  <c r="O2217" i="3" s="1"/>
  <c r="M2218" i="3"/>
  <c r="O2218" i="3" s="1"/>
  <c r="M2219" i="3"/>
  <c r="O2219" i="3" s="1"/>
  <c r="M2220" i="3"/>
  <c r="O2220" i="3" s="1"/>
  <c r="M2221" i="3"/>
  <c r="O2221" i="3" s="1"/>
  <c r="M2222" i="3"/>
  <c r="O2222" i="3" s="1"/>
  <c r="M2223" i="3"/>
  <c r="O2223" i="3" s="1"/>
  <c r="M2224" i="3"/>
  <c r="O2224" i="3" s="1"/>
  <c r="M2225" i="3"/>
  <c r="O2225" i="3" s="1"/>
  <c r="M2226" i="3"/>
  <c r="O2226" i="3" s="1"/>
  <c r="M2227" i="3"/>
  <c r="O2227" i="3" s="1"/>
  <c r="M2228" i="3"/>
  <c r="O2228" i="3" s="1"/>
  <c r="M2229" i="3"/>
  <c r="O2229" i="3" s="1"/>
  <c r="M2230" i="3"/>
  <c r="O2230" i="3" s="1"/>
  <c r="M2231" i="3"/>
  <c r="O2231" i="3" s="1"/>
  <c r="M2232" i="3"/>
  <c r="O2232" i="3" s="1"/>
  <c r="M2233" i="3"/>
  <c r="O2233" i="3" s="1"/>
  <c r="M2234" i="3"/>
  <c r="O2234" i="3" s="1"/>
  <c r="M2235" i="3"/>
  <c r="O2235" i="3" s="1"/>
  <c r="M2236" i="3"/>
  <c r="O2236" i="3" s="1"/>
  <c r="M2237" i="3"/>
  <c r="O2237" i="3" s="1"/>
  <c r="M2238" i="3"/>
  <c r="O2238" i="3" s="1"/>
  <c r="M2239" i="3"/>
  <c r="O2239" i="3" s="1"/>
  <c r="M2240" i="3"/>
  <c r="O2240" i="3" s="1"/>
  <c r="M2241" i="3"/>
  <c r="O2241" i="3" s="1"/>
  <c r="M2242" i="3"/>
  <c r="O2242" i="3" s="1"/>
  <c r="M2243" i="3"/>
  <c r="O2243" i="3" s="1"/>
  <c r="M2244" i="3"/>
  <c r="O2244" i="3" s="1"/>
  <c r="M2245" i="3"/>
  <c r="O2245" i="3" s="1"/>
  <c r="M2246" i="3"/>
  <c r="O2246" i="3" s="1"/>
  <c r="M2247" i="3"/>
  <c r="O2247" i="3" s="1"/>
  <c r="M2248" i="3"/>
  <c r="O2248" i="3" s="1"/>
  <c r="M2249" i="3"/>
  <c r="O2249" i="3" s="1"/>
  <c r="M2250" i="3"/>
  <c r="O2250" i="3" s="1"/>
  <c r="M2251" i="3"/>
  <c r="O2251" i="3" s="1"/>
  <c r="M2252" i="3"/>
  <c r="O2252" i="3" s="1"/>
  <c r="M2253" i="3"/>
  <c r="O2253" i="3" s="1"/>
  <c r="M2254" i="3"/>
  <c r="O2254" i="3" s="1"/>
  <c r="M2255" i="3"/>
  <c r="O2255" i="3" s="1"/>
  <c r="M2256" i="3"/>
  <c r="O2256" i="3" s="1"/>
  <c r="M2257" i="3"/>
  <c r="O2257" i="3" s="1"/>
  <c r="M2258" i="3"/>
  <c r="O2258" i="3" s="1"/>
  <c r="M2259" i="3"/>
  <c r="O2259" i="3" s="1"/>
  <c r="M2260" i="3"/>
  <c r="O2260" i="3" s="1"/>
  <c r="M2261" i="3"/>
  <c r="O2261" i="3" s="1"/>
  <c r="M2262" i="3"/>
  <c r="O2262" i="3" s="1"/>
  <c r="M2263" i="3"/>
  <c r="O2263" i="3" s="1"/>
  <c r="M2264" i="3"/>
  <c r="O2264" i="3" s="1"/>
  <c r="M2265" i="3"/>
  <c r="O2265" i="3" s="1"/>
  <c r="M2266" i="3"/>
  <c r="O2266" i="3" s="1"/>
  <c r="M2267" i="3"/>
  <c r="O2267" i="3" s="1"/>
  <c r="M2268" i="3"/>
  <c r="O2268" i="3" s="1"/>
  <c r="M2269" i="3"/>
  <c r="O2269" i="3" s="1"/>
  <c r="M2270" i="3"/>
  <c r="O2270" i="3" s="1"/>
  <c r="M2271" i="3"/>
  <c r="O2271" i="3" s="1"/>
  <c r="M2272" i="3"/>
  <c r="O2272" i="3" s="1"/>
  <c r="M2273" i="3"/>
  <c r="O2273" i="3" s="1"/>
  <c r="M2274" i="3"/>
  <c r="O2274" i="3" s="1"/>
  <c r="M2275" i="3"/>
  <c r="O2275" i="3" s="1"/>
  <c r="M2276" i="3"/>
  <c r="O2276" i="3" s="1"/>
  <c r="M2277" i="3"/>
  <c r="O2277" i="3" s="1"/>
  <c r="M2278" i="3"/>
  <c r="O2278" i="3" s="1"/>
  <c r="M2279" i="3"/>
  <c r="O2279" i="3" s="1"/>
  <c r="M2280" i="3"/>
  <c r="O2280" i="3" s="1"/>
  <c r="M2281" i="3"/>
  <c r="O2281" i="3" s="1"/>
  <c r="M2282" i="3"/>
  <c r="O2282" i="3" s="1"/>
  <c r="M2283" i="3"/>
  <c r="O2283" i="3" s="1"/>
  <c r="M2284" i="3"/>
  <c r="O2284" i="3" s="1"/>
  <c r="M2285" i="3"/>
  <c r="O2285" i="3" s="1"/>
  <c r="M2286" i="3"/>
  <c r="O2286" i="3" s="1"/>
  <c r="M2287" i="3"/>
  <c r="O2287" i="3" s="1"/>
  <c r="M2288" i="3"/>
  <c r="O2288" i="3" s="1"/>
  <c r="M2289" i="3"/>
  <c r="O2289" i="3" s="1"/>
  <c r="M2290" i="3"/>
  <c r="O2290" i="3" s="1"/>
  <c r="M2291" i="3"/>
  <c r="O2291" i="3" s="1"/>
  <c r="M2292" i="3"/>
  <c r="O2292" i="3" s="1"/>
  <c r="M2293" i="3"/>
  <c r="O2293" i="3" s="1"/>
  <c r="M2294" i="3"/>
  <c r="O2294" i="3" s="1"/>
  <c r="M2295" i="3"/>
  <c r="O2295" i="3" s="1"/>
  <c r="M2296" i="3"/>
  <c r="O2296" i="3" s="1"/>
  <c r="M2297" i="3"/>
  <c r="O2297" i="3" s="1"/>
  <c r="M2298" i="3"/>
  <c r="O2298" i="3" s="1"/>
  <c r="M2299" i="3"/>
  <c r="O2299" i="3" s="1"/>
  <c r="M2300" i="3"/>
  <c r="O2300" i="3" s="1"/>
  <c r="M2301" i="3"/>
  <c r="O2301" i="3" s="1"/>
  <c r="M2302" i="3"/>
  <c r="O2302" i="3" s="1"/>
  <c r="M2303" i="3"/>
  <c r="O2303" i="3" s="1"/>
  <c r="M2304" i="3"/>
  <c r="O2304" i="3" s="1"/>
  <c r="M2305" i="3"/>
  <c r="O2305" i="3" s="1"/>
  <c r="M2306" i="3"/>
  <c r="O2306" i="3" s="1"/>
  <c r="M2307" i="3"/>
  <c r="O2307" i="3" s="1"/>
  <c r="M2308" i="3"/>
  <c r="O2308" i="3" s="1"/>
  <c r="M2309" i="3"/>
  <c r="O2309" i="3" s="1"/>
  <c r="M2310" i="3"/>
  <c r="O2310" i="3" s="1"/>
  <c r="M2311" i="3"/>
  <c r="O2311" i="3" s="1"/>
  <c r="M2312" i="3"/>
  <c r="O2312" i="3" s="1"/>
  <c r="M2313" i="3"/>
  <c r="O2313" i="3" s="1"/>
  <c r="M2314" i="3"/>
  <c r="O2314" i="3" s="1"/>
  <c r="M2315" i="3"/>
  <c r="O2315" i="3" s="1"/>
  <c r="M2316" i="3"/>
  <c r="O2316" i="3" s="1"/>
  <c r="M2317" i="3"/>
  <c r="O2317" i="3" s="1"/>
  <c r="M2318" i="3"/>
  <c r="O2318" i="3" s="1"/>
  <c r="M2319" i="3"/>
  <c r="O2319" i="3" s="1"/>
  <c r="M2320" i="3"/>
  <c r="O2320" i="3" s="1"/>
  <c r="M2321" i="3"/>
  <c r="O2321" i="3" s="1"/>
  <c r="M2322" i="3"/>
  <c r="O2322" i="3" s="1"/>
  <c r="M2323" i="3"/>
  <c r="O2323" i="3" s="1"/>
  <c r="M2324" i="3"/>
  <c r="O2324" i="3" s="1"/>
  <c r="M2325" i="3"/>
  <c r="O2325" i="3" s="1"/>
  <c r="M2326" i="3"/>
  <c r="O2326" i="3" s="1"/>
  <c r="M2327" i="3"/>
  <c r="O2327" i="3" s="1"/>
  <c r="M2328" i="3"/>
  <c r="O2328" i="3" s="1"/>
  <c r="M2329" i="3"/>
  <c r="O2329" i="3" s="1"/>
  <c r="M2330" i="3"/>
  <c r="O2330" i="3" s="1"/>
  <c r="M2331" i="3"/>
  <c r="O2331" i="3" s="1"/>
  <c r="M2332" i="3"/>
  <c r="O2332" i="3" s="1"/>
  <c r="M2333" i="3"/>
  <c r="O2333" i="3" s="1"/>
  <c r="M2334" i="3"/>
  <c r="O2334" i="3" s="1"/>
  <c r="M2335" i="3"/>
  <c r="O2335" i="3" s="1"/>
  <c r="M2336" i="3"/>
  <c r="O2336" i="3" s="1"/>
  <c r="M2337" i="3"/>
  <c r="O2337" i="3" s="1"/>
  <c r="M2338" i="3"/>
  <c r="O2338" i="3" s="1"/>
  <c r="M2339" i="3"/>
  <c r="O2339" i="3" s="1"/>
  <c r="M2340" i="3"/>
  <c r="O2340" i="3" s="1"/>
  <c r="M2341" i="3"/>
  <c r="O2341" i="3" s="1"/>
  <c r="M2342" i="3"/>
  <c r="O2342" i="3" s="1"/>
  <c r="M2343" i="3"/>
  <c r="O2343" i="3" s="1"/>
  <c r="M2344" i="3"/>
  <c r="O2344" i="3" s="1"/>
  <c r="M2345" i="3"/>
  <c r="O2345" i="3" s="1"/>
  <c r="M2346" i="3"/>
  <c r="O2346" i="3" s="1"/>
  <c r="M2347" i="3"/>
  <c r="O2347" i="3" s="1"/>
  <c r="M2348" i="3"/>
  <c r="O2348" i="3" s="1"/>
  <c r="M2349" i="3"/>
  <c r="O2349" i="3" s="1"/>
  <c r="M2350" i="3"/>
  <c r="O2350" i="3" s="1"/>
  <c r="M2351" i="3"/>
  <c r="O2351" i="3" s="1"/>
  <c r="M2352" i="3"/>
  <c r="O2352" i="3" s="1"/>
  <c r="M2353" i="3"/>
  <c r="O2353" i="3" s="1"/>
  <c r="M2354" i="3"/>
  <c r="O2354" i="3" s="1"/>
  <c r="M2355" i="3"/>
  <c r="O2355" i="3" s="1"/>
  <c r="M2356" i="3"/>
  <c r="O2356" i="3" s="1"/>
  <c r="M2357" i="3"/>
  <c r="O2357" i="3" s="1"/>
  <c r="M2358" i="3"/>
  <c r="O2358" i="3" s="1"/>
  <c r="M2359" i="3"/>
  <c r="O2359" i="3" s="1"/>
  <c r="M2360" i="3"/>
  <c r="O2360" i="3" s="1"/>
  <c r="M2361" i="3"/>
  <c r="O2361" i="3" s="1"/>
  <c r="M2362" i="3"/>
  <c r="O2362" i="3" s="1"/>
  <c r="M2363" i="3"/>
  <c r="O2363" i="3" s="1"/>
  <c r="M2364" i="3"/>
  <c r="O2364" i="3" s="1"/>
  <c r="M2365" i="3"/>
  <c r="O2365" i="3" s="1"/>
  <c r="M2366" i="3"/>
  <c r="O2366" i="3" s="1"/>
  <c r="M2367" i="3"/>
  <c r="O2367" i="3" s="1"/>
  <c r="M2368" i="3"/>
  <c r="O2368" i="3" s="1"/>
  <c r="M2369" i="3"/>
  <c r="O2369" i="3" s="1"/>
  <c r="M2370" i="3"/>
  <c r="O2370" i="3" s="1"/>
  <c r="M2371" i="3"/>
  <c r="O2371" i="3" s="1"/>
  <c r="M2372" i="3"/>
  <c r="O2372" i="3" s="1"/>
  <c r="M2373" i="3"/>
  <c r="O2373" i="3" s="1"/>
  <c r="M2374" i="3"/>
  <c r="O2374" i="3" s="1"/>
  <c r="M2375" i="3"/>
  <c r="O2375" i="3" s="1"/>
  <c r="M2376" i="3"/>
  <c r="O2376" i="3" s="1"/>
  <c r="M2377" i="3"/>
  <c r="O2377" i="3" s="1"/>
  <c r="M2378" i="3"/>
  <c r="O2378" i="3" s="1"/>
  <c r="M2379" i="3"/>
  <c r="O2379" i="3" s="1"/>
  <c r="M2380" i="3"/>
  <c r="O2380" i="3" s="1"/>
  <c r="M2381" i="3"/>
  <c r="O2381" i="3" s="1"/>
  <c r="M2382" i="3"/>
  <c r="O2382" i="3" s="1"/>
  <c r="M2383" i="3"/>
  <c r="O2383" i="3" s="1"/>
  <c r="M2384" i="3"/>
  <c r="O2384" i="3" s="1"/>
  <c r="M2385" i="3"/>
  <c r="O2385" i="3" s="1"/>
  <c r="M2386" i="3"/>
  <c r="O2386" i="3" s="1"/>
  <c r="M2387" i="3"/>
  <c r="O2387" i="3" s="1"/>
  <c r="M2388" i="3"/>
  <c r="O2388" i="3" s="1"/>
  <c r="M2389" i="3"/>
  <c r="O2389" i="3" s="1"/>
  <c r="M2390" i="3"/>
  <c r="O2390" i="3" s="1"/>
  <c r="M2391" i="3"/>
  <c r="O2391" i="3" s="1"/>
  <c r="M2392" i="3"/>
  <c r="O2392" i="3" s="1"/>
  <c r="M2393" i="3"/>
  <c r="O2393" i="3" s="1"/>
  <c r="M2394" i="3"/>
  <c r="O2394" i="3" s="1"/>
  <c r="M2395" i="3"/>
  <c r="O2395" i="3" s="1"/>
  <c r="M2396" i="3"/>
  <c r="O2396" i="3" s="1"/>
  <c r="M2397" i="3"/>
  <c r="O2397" i="3" s="1"/>
  <c r="M2398" i="3"/>
  <c r="O2398" i="3" s="1"/>
  <c r="M2399" i="3"/>
  <c r="O2399" i="3" s="1"/>
  <c r="M2400" i="3"/>
  <c r="O2400" i="3" s="1"/>
  <c r="M2401" i="3"/>
  <c r="O2401" i="3" s="1"/>
  <c r="M2402" i="3"/>
  <c r="O2402" i="3" s="1"/>
  <c r="M2403" i="3"/>
  <c r="O2403" i="3" s="1"/>
  <c r="M2404" i="3"/>
  <c r="O2404" i="3" s="1"/>
  <c r="M2405" i="3"/>
  <c r="O2405" i="3" s="1"/>
  <c r="M2406" i="3"/>
  <c r="O2406" i="3" s="1"/>
  <c r="M2407" i="3"/>
  <c r="O2407" i="3" s="1"/>
  <c r="M2408" i="3"/>
  <c r="O2408" i="3" s="1"/>
  <c r="M2409" i="3"/>
  <c r="O2409" i="3" s="1"/>
  <c r="M2410" i="3"/>
  <c r="O2410" i="3" s="1"/>
  <c r="M2411" i="3"/>
  <c r="O2411" i="3" s="1"/>
  <c r="M2412" i="3"/>
  <c r="O2412" i="3" s="1"/>
  <c r="M2413" i="3"/>
  <c r="O2413" i="3" s="1"/>
  <c r="M2414" i="3"/>
  <c r="O2414" i="3" s="1"/>
  <c r="M2415" i="3"/>
  <c r="O2415" i="3" s="1"/>
  <c r="M2416" i="3"/>
  <c r="O2416" i="3" s="1"/>
  <c r="M2417" i="3"/>
  <c r="O2417" i="3" s="1"/>
  <c r="M2418" i="3"/>
  <c r="O2418" i="3" s="1"/>
  <c r="M2419" i="3"/>
  <c r="O2419" i="3" s="1"/>
  <c r="M2420" i="3"/>
  <c r="O2420" i="3" s="1"/>
  <c r="M2421" i="3"/>
  <c r="O2421" i="3" s="1"/>
  <c r="M2422" i="3"/>
  <c r="O2422" i="3" s="1"/>
  <c r="M2423" i="3"/>
  <c r="O2423" i="3" s="1"/>
  <c r="M2424" i="3"/>
  <c r="O2424" i="3" s="1"/>
  <c r="M2425" i="3"/>
  <c r="O2425" i="3" s="1"/>
  <c r="M2426" i="3"/>
  <c r="O2426" i="3" s="1"/>
  <c r="M2427" i="3"/>
  <c r="O2427" i="3" s="1"/>
  <c r="M2428" i="3"/>
  <c r="O2428" i="3" s="1"/>
  <c r="M2429" i="3"/>
  <c r="O2429" i="3" s="1"/>
  <c r="M2430" i="3"/>
  <c r="O2430" i="3" s="1"/>
  <c r="M2431" i="3"/>
  <c r="O2431" i="3" s="1"/>
  <c r="M2432" i="3"/>
  <c r="O2432" i="3" s="1"/>
  <c r="M2433" i="3"/>
  <c r="O2433" i="3" s="1"/>
  <c r="M2434" i="3"/>
  <c r="O2434" i="3" s="1"/>
  <c r="M2435" i="3"/>
  <c r="O2435" i="3" s="1"/>
  <c r="M2436" i="3"/>
  <c r="O2436" i="3" s="1"/>
  <c r="M2437" i="3"/>
  <c r="O2437" i="3" s="1"/>
  <c r="M2438" i="3"/>
  <c r="O2438" i="3" s="1"/>
  <c r="M2439" i="3"/>
  <c r="O2439" i="3" s="1"/>
  <c r="M2440" i="3"/>
  <c r="O2440" i="3" s="1"/>
  <c r="M2441" i="3"/>
  <c r="O2441" i="3" s="1"/>
  <c r="M2442" i="3"/>
  <c r="O2442" i="3" s="1"/>
  <c r="M2443" i="3"/>
  <c r="O2443" i="3" s="1"/>
  <c r="M2444" i="3"/>
  <c r="O2444" i="3" s="1"/>
  <c r="M2445" i="3"/>
  <c r="O2445" i="3" s="1"/>
  <c r="M2446" i="3"/>
  <c r="O2446" i="3" s="1"/>
  <c r="M2447" i="3"/>
  <c r="O2447" i="3" s="1"/>
  <c r="M2448" i="3"/>
  <c r="O2448" i="3" s="1"/>
  <c r="M2449" i="3"/>
  <c r="O2449" i="3" s="1"/>
  <c r="M2450" i="3"/>
  <c r="O2450" i="3" s="1"/>
  <c r="M2451" i="3"/>
  <c r="O2451" i="3" s="1"/>
  <c r="M2452" i="3"/>
  <c r="O2452" i="3" s="1"/>
  <c r="M2453" i="3"/>
  <c r="O2453" i="3" s="1"/>
  <c r="M2454" i="3"/>
  <c r="O2454" i="3" s="1"/>
  <c r="M2455" i="3"/>
  <c r="O2455" i="3" s="1"/>
  <c r="M2456" i="3"/>
  <c r="O2456" i="3" s="1"/>
  <c r="M2457" i="3"/>
  <c r="O2457" i="3" s="1"/>
  <c r="M2458" i="3"/>
  <c r="O2458" i="3" s="1"/>
  <c r="M2459" i="3"/>
  <c r="O2459" i="3" s="1"/>
  <c r="M2460" i="3"/>
  <c r="O2460" i="3" s="1"/>
  <c r="M2461" i="3"/>
  <c r="O2461" i="3" s="1"/>
  <c r="M2462" i="3"/>
  <c r="O2462" i="3" s="1"/>
  <c r="M2463" i="3"/>
  <c r="O2463" i="3" s="1"/>
  <c r="M2464" i="3"/>
  <c r="O2464" i="3" s="1"/>
  <c r="M2465" i="3"/>
  <c r="O2465" i="3" s="1"/>
  <c r="M2466" i="3"/>
  <c r="O2466" i="3" s="1"/>
  <c r="M2467" i="3"/>
  <c r="O2467" i="3" s="1"/>
  <c r="M2468" i="3"/>
  <c r="O2468" i="3" s="1"/>
  <c r="M2469" i="3"/>
  <c r="O2469" i="3" s="1"/>
  <c r="M2470" i="3"/>
  <c r="O2470" i="3" s="1"/>
  <c r="M2471" i="3"/>
  <c r="O2471" i="3" s="1"/>
  <c r="M2472" i="3"/>
  <c r="O2472" i="3" s="1"/>
  <c r="M2473" i="3"/>
  <c r="O2473" i="3" s="1"/>
  <c r="M2474" i="3"/>
  <c r="O2474" i="3" s="1"/>
  <c r="M2475" i="3"/>
  <c r="O2475" i="3" s="1"/>
  <c r="M2476" i="3"/>
  <c r="O2476" i="3" s="1"/>
  <c r="M2477" i="3"/>
  <c r="O2477" i="3" s="1"/>
  <c r="M2478" i="3"/>
  <c r="O2478" i="3" s="1"/>
  <c r="M2479" i="3"/>
  <c r="O2479" i="3" s="1"/>
  <c r="M2480" i="3"/>
  <c r="O2480" i="3" s="1"/>
  <c r="M2481" i="3"/>
  <c r="O2481" i="3" s="1"/>
  <c r="M2482" i="3"/>
  <c r="O2482" i="3" s="1"/>
  <c r="M2483" i="3"/>
  <c r="O2483" i="3" s="1"/>
  <c r="M2484" i="3"/>
  <c r="O2484" i="3" s="1"/>
  <c r="M2485" i="3"/>
  <c r="O2485" i="3" s="1"/>
  <c r="M2486" i="3"/>
  <c r="O2486" i="3" s="1"/>
  <c r="M2487" i="3"/>
  <c r="O2487" i="3" s="1"/>
  <c r="M2488" i="3"/>
  <c r="O2488" i="3" s="1"/>
  <c r="M2489" i="3"/>
  <c r="O2489" i="3" s="1"/>
  <c r="M2490" i="3"/>
  <c r="O2490" i="3" s="1"/>
  <c r="M2491" i="3"/>
  <c r="O2491" i="3" s="1"/>
  <c r="M2492" i="3"/>
  <c r="O2492" i="3" s="1"/>
  <c r="M2493" i="3"/>
  <c r="O2493" i="3" s="1"/>
  <c r="M2494" i="3"/>
  <c r="O2494" i="3" s="1"/>
  <c r="M2495" i="3"/>
  <c r="O2495" i="3" s="1"/>
  <c r="M2496" i="3"/>
  <c r="O2496" i="3" s="1"/>
  <c r="M2497" i="3"/>
  <c r="O2497" i="3" s="1"/>
  <c r="M2498" i="3"/>
  <c r="O2498" i="3" s="1"/>
  <c r="M2499" i="3"/>
  <c r="O2499" i="3" s="1"/>
  <c r="M2500" i="3"/>
  <c r="O2500" i="3" s="1"/>
  <c r="M2501" i="3"/>
  <c r="O2501" i="3" s="1"/>
  <c r="M2502" i="3"/>
  <c r="O2502" i="3" s="1"/>
  <c r="M2503" i="3"/>
  <c r="O2503" i="3" s="1"/>
  <c r="M2504" i="3"/>
  <c r="O2504" i="3" s="1"/>
  <c r="M2505" i="3"/>
  <c r="O2505" i="3" s="1"/>
  <c r="M2506" i="3"/>
  <c r="O2506" i="3" s="1"/>
  <c r="M2507" i="3"/>
  <c r="O2507" i="3" s="1"/>
  <c r="M2508" i="3"/>
  <c r="O2508" i="3" s="1"/>
  <c r="M2509" i="3"/>
  <c r="O2509" i="3" s="1"/>
  <c r="M2510" i="3"/>
  <c r="O2510" i="3" s="1"/>
  <c r="M2511" i="3"/>
  <c r="O2511" i="3" s="1"/>
  <c r="M2512" i="3"/>
  <c r="O2512" i="3" s="1"/>
  <c r="M2513" i="3"/>
  <c r="O2513" i="3" s="1"/>
  <c r="M2514" i="3"/>
  <c r="O2514" i="3" s="1"/>
  <c r="M2515" i="3"/>
  <c r="O2515" i="3" s="1"/>
  <c r="M2516" i="3"/>
  <c r="O2516" i="3" s="1"/>
  <c r="M2517" i="3"/>
  <c r="O2517" i="3" s="1"/>
  <c r="M2518" i="3"/>
  <c r="O2518" i="3" s="1"/>
  <c r="M2519" i="3"/>
  <c r="O2519" i="3" s="1"/>
  <c r="M2520" i="3"/>
  <c r="O2520" i="3" s="1"/>
  <c r="M2521" i="3"/>
  <c r="O2521" i="3" s="1"/>
  <c r="M2522" i="3"/>
  <c r="O2522" i="3" s="1"/>
  <c r="M2523" i="3"/>
  <c r="O2523" i="3" s="1"/>
  <c r="M2524" i="3"/>
  <c r="O2524" i="3" s="1"/>
  <c r="M2525" i="3"/>
  <c r="O2525" i="3" s="1"/>
  <c r="M2526" i="3"/>
  <c r="O2526" i="3" s="1"/>
  <c r="M2527" i="3"/>
  <c r="O2527" i="3" s="1"/>
  <c r="M2528" i="3"/>
  <c r="O2528" i="3" s="1"/>
  <c r="M2529" i="3"/>
  <c r="O2529" i="3" s="1"/>
  <c r="M2530" i="3"/>
  <c r="O2530" i="3" s="1"/>
  <c r="M2531" i="3"/>
  <c r="O2531" i="3" s="1"/>
  <c r="M2532" i="3"/>
  <c r="O2532" i="3" s="1"/>
  <c r="M2533" i="3"/>
  <c r="O2533" i="3" s="1"/>
  <c r="M2534" i="3"/>
  <c r="O2534" i="3" s="1"/>
  <c r="M2535" i="3"/>
  <c r="O2535" i="3" s="1"/>
  <c r="M2536" i="3"/>
  <c r="O2536" i="3" s="1"/>
  <c r="M2537" i="3"/>
  <c r="O2537" i="3" s="1"/>
  <c r="M2538" i="3"/>
  <c r="O2538" i="3" s="1"/>
  <c r="M2539" i="3"/>
  <c r="O2539" i="3" s="1"/>
  <c r="M2540" i="3"/>
  <c r="O2540" i="3" s="1"/>
  <c r="M2541" i="3"/>
  <c r="O2541" i="3" s="1"/>
  <c r="M2542" i="3"/>
  <c r="O2542" i="3" s="1"/>
  <c r="M2543" i="3"/>
  <c r="O2543" i="3" s="1"/>
  <c r="M2544" i="3"/>
  <c r="O2544" i="3" s="1"/>
  <c r="M2545" i="3"/>
  <c r="O2545" i="3" s="1"/>
  <c r="M2546" i="3"/>
  <c r="O2546" i="3" s="1"/>
  <c r="M2547" i="3"/>
  <c r="O2547" i="3" s="1"/>
  <c r="M2548" i="3"/>
  <c r="O2548" i="3" s="1"/>
  <c r="M2549" i="3"/>
  <c r="O2549" i="3" s="1"/>
  <c r="M2550" i="3"/>
  <c r="O2550" i="3" s="1"/>
  <c r="M2551" i="3"/>
  <c r="O2551" i="3" s="1"/>
  <c r="M2552" i="3"/>
  <c r="O2552" i="3" s="1"/>
  <c r="M2553" i="3"/>
  <c r="O2553" i="3" s="1"/>
  <c r="M2554" i="3"/>
  <c r="O2554" i="3" s="1"/>
  <c r="M2555" i="3"/>
  <c r="O2555" i="3" s="1"/>
  <c r="M2556" i="3"/>
  <c r="O2556" i="3" s="1"/>
  <c r="M2557" i="3"/>
  <c r="O2557" i="3" s="1"/>
  <c r="M2558" i="3"/>
  <c r="O2558" i="3" s="1"/>
  <c r="M2559" i="3"/>
  <c r="O2559" i="3" s="1"/>
  <c r="M2560" i="3"/>
  <c r="O2560" i="3" s="1"/>
  <c r="M2561" i="3"/>
  <c r="O2561" i="3" s="1"/>
  <c r="M2562" i="3"/>
  <c r="O2562" i="3" s="1"/>
  <c r="M2563" i="3"/>
  <c r="O2563" i="3" s="1"/>
  <c r="M2564" i="3"/>
  <c r="O2564" i="3" s="1"/>
  <c r="M2565" i="3"/>
  <c r="O2565" i="3" s="1"/>
  <c r="M2566" i="3"/>
  <c r="O2566" i="3" s="1"/>
  <c r="M2567" i="3"/>
  <c r="O2567" i="3" s="1"/>
  <c r="M2568" i="3"/>
  <c r="O2568" i="3" s="1"/>
  <c r="M2569" i="3"/>
  <c r="O2569" i="3" s="1"/>
  <c r="M2570" i="3"/>
  <c r="O2570" i="3" s="1"/>
  <c r="M2571" i="3"/>
  <c r="O2571" i="3" s="1"/>
  <c r="M2572" i="3"/>
  <c r="O2572" i="3" s="1"/>
  <c r="M2573" i="3"/>
  <c r="O2573" i="3" s="1"/>
  <c r="M2574" i="3"/>
  <c r="O2574" i="3" s="1"/>
  <c r="M2575" i="3"/>
  <c r="O2575" i="3" s="1"/>
  <c r="M2576" i="3"/>
  <c r="O2576" i="3" s="1"/>
  <c r="M2577" i="3"/>
  <c r="O2577" i="3" s="1"/>
  <c r="M2578" i="3"/>
  <c r="O2578" i="3" s="1"/>
  <c r="M2579" i="3"/>
  <c r="O2579" i="3" s="1"/>
  <c r="M2580" i="3"/>
  <c r="O2580" i="3" s="1"/>
  <c r="M2581" i="3"/>
  <c r="O2581" i="3" s="1"/>
  <c r="M2582" i="3"/>
  <c r="O2582" i="3" s="1"/>
  <c r="M2583" i="3"/>
  <c r="O2583" i="3" s="1"/>
  <c r="M2584" i="3"/>
  <c r="O2584" i="3" s="1"/>
  <c r="M2585" i="3"/>
  <c r="O2585" i="3" s="1"/>
  <c r="M2586" i="3"/>
  <c r="O2586" i="3" s="1"/>
  <c r="M2587" i="3"/>
  <c r="O2587" i="3" s="1"/>
  <c r="M2588" i="3"/>
  <c r="O2588" i="3" s="1"/>
  <c r="M2589" i="3"/>
  <c r="O2589" i="3" s="1"/>
  <c r="M2590" i="3"/>
  <c r="O2590" i="3" s="1"/>
  <c r="M2591" i="3"/>
  <c r="O2591" i="3" s="1"/>
  <c r="M2592" i="3"/>
  <c r="O2592" i="3" s="1"/>
  <c r="M2593" i="3"/>
  <c r="O2593" i="3" s="1"/>
  <c r="M2594" i="3"/>
  <c r="O2594" i="3" s="1"/>
  <c r="M2595" i="3"/>
  <c r="O2595" i="3" s="1"/>
  <c r="M2596" i="3"/>
  <c r="O2596" i="3" s="1"/>
  <c r="M2597" i="3"/>
  <c r="O2597" i="3" s="1"/>
  <c r="M2598" i="3"/>
  <c r="O2598" i="3" s="1"/>
  <c r="M2599" i="3"/>
  <c r="O2599" i="3" s="1"/>
  <c r="M2600" i="3"/>
  <c r="O2600" i="3" s="1"/>
  <c r="M2601" i="3"/>
  <c r="O2601" i="3" s="1"/>
  <c r="M2602" i="3"/>
  <c r="O2602" i="3" s="1"/>
  <c r="M2603" i="3"/>
  <c r="O2603" i="3" s="1"/>
  <c r="M2604" i="3"/>
  <c r="O2604" i="3" s="1"/>
  <c r="M2605" i="3"/>
  <c r="O2605" i="3" s="1"/>
  <c r="M2606" i="3"/>
  <c r="O2606" i="3" s="1"/>
  <c r="M2607" i="3"/>
  <c r="O2607" i="3" s="1"/>
  <c r="M2608" i="3"/>
  <c r="O2608" i="3" s="1"/>
  <c r="M2609" i="3"/>
  <c r="O2609" i="3" s="1"/>
  <c r="M2610" i="3"/>
  <c r="O2610" i="3" s="1"/>
  <c r="M2611" i="3"/>
  <c r="O2611" i="3" s="1"/>
  <c r="M2612" i="3"/>
  <c r="O2612" i="3" s="1"/>
  <c r="M2613" i="3"/>
  <c r="O2613" i="3" s="1"/>
  <c r="M2614" i="3"/>
  <c r="O2614" i="3" s="1"/>
  <c r="M2615" i="3"/>
  <c r="O2615" i="3" s="1"/>
  <c r="M2616" i="3"/>
  <c r="O2616" i="3" s="1"/>
  <c r="M2617" i="3"/>
  <c r="O2617" i="3" s="1"/>
  <c r="M2618" i="3"/>
  <c r="O2618" i="3" s="1"/>
  <c r="M2619" i="3"/>
  <c r="O2619" i="3" s="1"/>
  <c r="M2620" i="3"/>
  <c r="O2620" i="3" s="1"/>
  <c r="M2621" i="3"/>
  <c r="O2621" i="3" s="1"/>
  <c r="M2622" i="3"/>
  <c r="O2622" i="3" s="1"/>
  <c r="M2623" i="3"/>
  <c r="O2623" i="3" s="1"/>
  <c r="M2624" i="3"/>
  <c r="O2624" i="3" s="1"/>
  <c r="M2625" i="3"/>
  <c r="O2625" i="3" s="1"/>
  <c r="M2626" i="3"/>
  <c r="O2626" i="3" s="1"/>
  <c r="M2627" i="3"/>
  <c r="O2627" i="3" s="1"/>
  <c r="M2628" i="3"/>
  <c r="O2628" i="3" s="1"/>
  <c r="M2629" i="3"/>
  <c r="O2629" i="3" s="1"/>
  <c r="M2630" i="3"/>
  <c r="O2630" i="3" s="1"/>
  <c r="M2631" i="3"/>
  <c r="O2631" i="3" s="1"/>
  <c r="M2632" i="3"/>
  <c r="O2632" i="3" s="1"/>
  <c r="M2633" i="3"/>
  <c r="O2633" i="3" s="1"/>
  <c r="M2634" i="3"/>
  <c r="O2634" i="3" s="1"/>
  <c r="M2635" i="3"/>
  <c r="O2635" i="3" s="1"/>
  <c r="M2636" i="3"/>
  <c r="O2636" i="3" s="1"/>
  <c r="M2637" i="3"/>
  <c r="O2637" i="3" s="1"/>
  <c r="M2638" i="3"/>
  <c r="O2638" i="3" s="1"/>
  <c r="M2639" i="3"/>
  <c r="O2639" i="3" s="1"/>
  <c r="M2640" i="3"/>
  <c r="O2640" i="3" s="1"/>
  <c r="M2641" i="3"/>
  <c r="O2641" i="3" s="1"/>
  <c r="M2642" i="3"/>
  <c r="O2642" i="3" s="1"/>
  <c r="M2643" i="3"/>
  <c r="O2643" i="3" s="1"/>
  <c r="M2644" i="3"/>
  <c r="O2644" i="3" s="1"/>
  <c r="M2645" i="3"/>
  <c r="O2645" i="3" s="1"/>
  <c r="M2646" i="3"/>
  <c r="O2646" i="3" s="1"/>
  <c r="M2647" i="3"/>
  <c r="O2647" i="3" s="1"/>
  <c r="M2648" i="3"/>
  <c r="O2648" i="3" s="1"/>
  <c r="M2649" i="3"/>
  <c r="O2649" i="3" s="1"/>
  <c r="M2650" i="3"/>
  <c r="O2650" i="3" s="1"/>
  <c r="M2651" i="3"/>
  <c r="O2651" i="3" s="1"/>
  <c r="M2652" i="3"/>
  <c r="O2652" i="3" s="1"/>
  <c r="M2653" i="3"/>
  <c r="O2653" i="3" s="1"/>
  <c r="M2654" i="3"/>
  <c r="O2654" i="3" s="1"/>
  <c r="M2655" i="3"/>
  <c r="O2655" i="3" s="1"/>
  <c r="M2656" i="3"/>
  <c r="O2656" i="3" s="1"/>
  <c r="M2657" i="3"/>
  <c r="O2657" i="3" s="1"/>
  <c r="M2658" i="3"/>
  <c r="O2658" i="3" s="1"/>
  <c r="M2659" i="3"/>
  <c r="O2659" i="3" s="1"/>
  <c r="M2660" i="3"/>
  <c r="O2660" i="3" s="1"/>
  <c r="M2661" i="3"/>
  <c r="O2661" i="3" s="1"/>
  <c r="M2662" i="3"/>
  <c r="O2662" i="3" s="1"/>
  <c r="M2663" i="3"/>
  <c r="O2663" i="3" s="1"/>
  <c r="M2664" i="3"/>
  <c r="O2664" i="3" s="1"/>
  <c r="M2665" i="3"/>
  <c r="O2665" i="3" s="1"/>
  <c r="M2666" i="3"/>
  <c r="O2666" i="3" s="1"/>
  <c r="M2667" i="3"/>
  <c r="O2667" i="3" s="1"/>
  <c r="M2668" i="3"/>
  <c r="O2668" i="3" s="1"/>
  <c r="M2669" i="3"/>
  <c r="O2669" i="3" s="1"/>
  <c r="M2670" i="3"/>
  <c r="O2670" i="3" s="1"/>
  <c r="M2671" i="3"/>
  <c r="O2671" i="3" s="1"/>
  <c r="M2672" i="3"/>
  <c r="O2672" i="3" s="1"/>
  <c r="M2673" i="3"/>
  <c r="O2673" i="3" s="1"/>
  <c r="M2674" i="3"/>
  <c r="O2674" i="3" s="1"/>
  <c r="M2675" i="3"/>
  <c r="O2675" i="3" s="1"/>
  <c r="M2676" i="3"/>
  <c r="O2676" i="3" s="1"/>
  <c r="M2677" i="3"/>
  <c r="O2677" i="3" s="1"/>
  <c r="M2678" i="3"/>
  <c r="O2678" i="3" s="1"/>
  <c r="M2679" i="3"/>
  <c r="O2679" i="3" s="1"/>
  <c r="M2680" i="3"/>
  <c r="O2680" i="3" s="1"/>
  <c r="M2681" i="3"/>
  <c r="O2681" i="3" s="1"/>
  <c r="M2682" i="3"/>
  <c r="O2682" i="3" s="1"/>
  <c r="M2683" i="3"/>
  <c r="O2683" i="3" s="1"/>
  <c r="M2684" i="3"/>
  <c r="O2684" i="3" s="1"/>
  <c r="M2685" i="3"/>
  <c r="O2685" i="3" s="1"/>
  <c r="M2686" i="3"/>
  <c r="O2686" i="3" s="1"/>
  <c r="M2687" i="3"/>
  <c r="O2687" i="3" s="1"/>
  <c r="M2688" i="3"/>
  <c r="O2688" i="3" s="1"/>
  <c r="M2689" i="3"/>
  <c r="O2689" i="3" s="1"/>
  <c r="M2690" i="3"/>
  <c r="O2690" i="3" s="1"/>
  <c r="M2691" i="3"/>
  <c r="O2691" i="3" s="1"/>
  <c r="M2692" i="3"/>
  <c r="O2692" i="3" s="1"/>
  <c r="M2693" i="3"/>
  <c r="O2693" i="3" s="1"/>
  <c r="M2694" i="3"/>
  <c r="O2694" i="3" s="1"/>
  <c r="M2695" i="3"/>
  <c r="O2695" i="3" s="1"/>
  <c r="M2696" i="3"/>
  <c r="O2696" i="3" s="1"/>
  <c r="M2697" i="3"/>
  <c r="O2697" i="3" s="1"/>
  <c r="M2698" i="3"/>
  <c r="O2698" i="3" s="1"/>
  <c r="M2699" i="3"/>
  <c r="O2699" i="3" s="1"/>
  <c r="M2700" i="3"/>
  <c r="O2700" i="3" s="1"/>
  <c r="M2701" i="3"/>
  <c r="O2701" i="3" s="1"/>
  <c r="M2702" i="3"/>
  <c r="O2702" i="3" s="1"/>
  <c r="M2703" i="3"/>
  <c r="O2703" i="3" s="1"/>
  <c r="M2704" i="3"/>
  <c r="O2704" i="3" s="1"/>
  <c r="M2705" i="3"/>
  <c r="O2705" i="3" s="1"/>
  <c r="M2706" i="3"/>
  <c r="O2706" i="3" s="1"/>
  <c r="M2707" i="3"/>
  <c r="O2707" i="3" s="1"/>
  <c r="M2708" i="3"/>
  <c r="O2708" i="3" s="1"/>
  <c r="M2709" i="3"/>
  <c r="O2709" i="3" s="1"/>
  <c r="M2710" i="3"/>
  <c r="O2710" i="3" s="1"/>
  <c r="M2711" i="3"/>
  <c r="O2711" i="3" s="1"/>
  <c r="M2712" i="3"/>
  <c r="O2712" i="3" s="1"/>
  <c r="M2713" i="3"/>
  <c r="O2713" i="3" s="1"/>
  <c r="M2714" i="3"/>
  <c r="O2714" i="3" s="1"/>
  <c r="M2715" i="3"/>
  <c r="O2715" i="3" s="1"/>
  <c r="M2716" i="3"/>
  <c r="O2716" i="3" s="1"/>
  <c r="M2717" i="3"/>
  <c r="O2717" i="3" s="1"/>
  <c r="M2718" i="3"/>
  <c r="O2718" i="3" s="1"/>
  <c r="M2719" i="3"/>
  <c r="O2719" i="3" s="1"/>
  <c r="M2720" i="3"/>
  <c r="O2720" i="3" s="1"/>
  <c r="M2721" i="3"/>
  <c r="O2721" i="3" s="1"/>
  <c r="M2722" i="3"/>
  <c r="O2722" i="3" s="1"/>
  <c r="M2723" i="3"/>
  <c r="O2723" i="3" s="1"/>
  <c r="M2724" i="3"/>
  <c r="O2724" i="3" s="1"/>
  <c r="M2725" i="3"/>
  <c r="O2725" i="3" s="1"/>
  <c r="M2726" i="3"/>
  <c r="O2726" i="3" s="1"/>
  <c r="M2727" i="3"/>
  <c r="O2727" i="3" s="1"/>
  <c r="M2728" i="3"/>
  <c r="O2728" i="3" s="1"/>
  <c r="M2729" i="3"/>
  <c r="O2729" i="3" s="1"/>
  <c r="M2730" i="3"/>
  <c r="O2730" i="3" s="1"/>
  <c r="M2731" i="3"/>
  <c r="O2731" i="3" s="1"/>
  <c r="M2732" i="3"/>
  <c r="O2732" i="3" s="1"/>
  <c r="M2733" i="3"/>
  <c r="O2733" i="3" s="1"/>
  <c r="M2734" i="3"/>
  <c r="O2734" i="3" s="1"/>
  <c r="M2735" i="3"/>
  <c r="O2735" i="3" s="1"/>
  <c r="M2736" i="3"/>
  <c r="O2736" i="3" s="1"/>
  <c r="M2737" i="3"/>
  <c r="O2737" i="3" s="1"/>
  <c r="M2738" i="3"/>
  <c r="O2738" i="3" s="1"/>
  <c r="M2739" i="3"/>
  <c r="O2739" i="3" s="1"/>
  <c r="M2740" i="3"/>
  <c r="O2740" i="3" s="1"/>
  <c r="M2741" i="3"/>
  <c r="O2741" i="3" s="1"/>
  <c r="M2742" i="3"/>
  <c r="O2742" i="3" s="1"/>
  <c r="M2743" i="3"/>
  <c r="O2743" i="3" s="1"/>
  <c r="M2744" i="3"/>
  <c r="O2744" i="3" s="1"/>
  <c r="M2745" i="3"/>
  <c r="O2745" i="3" s="1"/>
  <c r="M2746" i="3"/>
  <c r="O2746" i="3" s="1"/>
  <c r="M2747" i="3"/>
  <c r="O2747" i="3" s="1"/>
  <c r="M2748" i="3"/>
  <c r="O2748" i="3" s="1"/>
  <c r="M2749" i="3"/>
  <c r="O2749" i="3" s="1"/>
  <c r="M2750" i="3"/>
  <c r="O2750" i="3" s="1"/>
  <c r="M2751" i="3"/>
  <c r="O2751" i="3" s="1"/>
  <c r="M2752" i="3"/>
  <c r="O2752" i="3" s="1"/>
  <c r="M2753" i="3"/>
  <c r="O2753" i="3" s="1"/>
  <c r="M2754" i="3"/>
  <c r="O2754" i="3" s="1"/>
  <c r="M2755" i="3"/>
  <c r="O2755" i="3" s="1"/>
  <c r="M2756" i="3"/>
  <c r="O2756" i="3" s="1"/>
  <c r="M2757" i="3"/>
  <c r="O2757" i="3" s="1"/>
  <c r="M2758" i="3"/>
  <c r="O2758" i="3" s="1"/>
  <c r="M2759" i="3"/>
  <c r="O2759" i="3" s="1"/>
  <c r="M2760" i="3"/>
  <c r="O2760" i="3" s="1"/>
  <c r="M2761" i="3"/>
  <c r="O2761" i="3" s="1"/>
  <c r="M2762" i="3"/>
  <c r="O2762" i="3" s="1"/>
  <c r="M2763" i="3"/>
  <c r="O2763" i="3" s="1"/>
  <c r="M2764" i="3"/>
  <c r="O2764" i="3" s="1"/>
  <c r="M2765" i="3"/>
  <c r="O2765" i="3" s="1"/>
  <c r="M2766" i="3"/>
  <c r="O2766" i="3" s="1"/>
  <c r="M2767" i="3"/>
  <c r="O2767" i="3" s="1"/>
  <c r="M2768" i="3"/>
  <c r="O2768" i="3" s="1"/>
  <c r="M2769" i="3"/>
  <c r="O2769" i="3" s="1"/>
  <c r="M2770" i="3"/>
  <c r="O2770" i="3" s="1"/>
  <c r="M2771" i="3"/>
  <c r="O2771" i="3" s="1"/>
  <c r="M2772" i="3"/>
  <c r="O2772" i="3" s="1"/>
  <c r="M2773" i="3"/>
  <c r="O2773" i="3" s="1"/>
  <c r="M2774" i="3"/>
  <c r="O2774" i="3" s="1"/>
  <c r="M2775" i="3"/>
  <c r="O2775" i="3" s="1"/>
  <c r="M2776" i="3"/>
  <c r="O2776" i="3" s="1"/>
  <c r="M2777" i="3"/>
  <c r="O2777" i="3" s="1"/>
  <c r="M2778" i="3"/>
  <c r="O2778" i="3" s="1"/>
  <c r="M2779" i="3"/>
  <c r="O2779" i="3" s="1"/>
  <c r="M2780" i="3"/>
  <c r="O2780" i="3" s="1"/>
  <c r="M2781" i="3"/>
  <c r="O2781" i="3" s="1"/>
  <c r="M2782" i="3"/>
  <c r="O2782" i="3" s="1"/>
  <c r="M2783" i="3"/>
  <c r="O2783" i="3" s="1"/>
  <c r="M2784" i="3"/>
  <c r="O2784" i="3" s="1"/>
  <c r="M2785" i="3"/>
  <c r="O2785" i="3" s="1"/>
  <c r="M2786" i="3"/>
  <c r="O2786" i="3" s="1"/>
  <c r="M2787" i="3"/>
  <c r="O2787" i="3" s="1"/>
  <c r="M2788" i="3"/>
  <c r="O2788" i="3" s="1"/>
  <c r="M2789" i="3"/>
  <c r="O2789" i="3" s="1"/>
  <c r="M2790" i="3"/>
  <c r="O2790" i="3" s="1"/>
  <c r="M2791" i="3"/>
  <c r="O2791" i="3" s="1"/>
  <c r="M2792" i="3"/>
  <c r="O2792" i="3" s="1"/>
  <c r="M2793" i="3"/>
  <c r="O2793" i="3" s="1"/>
  <c r="M2794" i="3"/>
  <c r="O2794" i="3" s="1"/>
  <c r="M2795" i="3"/>
  <c r="O2795" i="3" s="1"/>
  <c r="M2796" i="3"/>
  <c r="O2796" i="3" s="1"/>
  <c r="M2797" i="3"/>
  <c r="O2797" i="3" s="1"/>
  <c r="M2798" i="3"/>
  <c r="O2798" i="3" s="1"/>
  <c r="M2799" i="3"/>
  <c r="O2799" i="3" s="1"/>
  <c r="M2800" i="3"/>
  <c r="O2800" i="3" s="1"/>
  <c r="M2801" i="3"/>
  <c r="O2801" i="3" s="1"/>
  <c r="M2802" i="3"/>
  <c r="O2802" i="3" s="1"/>
  <c r="M2803" i="3"/>
  <c r="O2803" i="3" s="1"/>
  <c r="M2804" i="3"/>
  <c r="O2804" i="3" s="1"/>
  <c r="M2805" i="3"/>
  <c r="O2805" i="3" s="1"/>
  <c r="M2806" i="3"/>
  <c r="O2806" i="3" s="1"/>
  <c r="M2807" i="3"/>
  <c r="O2807" i="3" s="1"/>
  <c r="M2808" i="3"/>
  <c r="O2808" i="3" s="1"/>
  <c r="M2809" i="3"/>
  <c r="O2809" i="3" s="1"/>
  <c r="M2810" i="3"/>
  <c r="O2810" i="3" s="1"/>
  <c r="M2811" i="3"/>
  <c r="O2811" i="3" s="1"/>
  <c r="M2812" i="3"/>
  <c r="O2812" i="3" s="1"/>
  <c r="M2813" i="3"/>
  <c r="O2813" i="3" s="1"/>
  <c r="M2814" i="3"/>
  <c r="O2814" i="3" s="1"/>
  <c r="M2815" i="3"/>
  <c r="O2815" i="3" s="1"/>
  <c r="M2816" i="3"/>
  <c r="O2816" i="3" s="1"/>
  <c r="M2817" i="3"/>
  <c r="O2817" i="3" s="1"/>
  <c r="M2818" i="3"/>
  <c r="O2818" i="3" s="1"/>
  <c r="M2819" i="3"/>
  <c r="O2819" i="3" s="1"/>
  <c r="M2820" i="3"/>
  <c r="O2820" i="3" s="1"/>
  <c r="M2821" i="3"/>
  <c r="O2821" i="3" s="1"/>
  <c r="M2822" i="3"/>
  <c r="O2822" i="3" s="1"/>
  <c r="M2823" i="3"/>
  <c r="O2823" i="3" s="1"/>
  <c r="M2824" i="3"/>
  <c r="O2824" i="3" s="1"/>
  <c r="F20" i="4" l="1"/>
  <c r="O2" i="3"/>
  <c r="H3" i="4" s="1"/>
  <c r="H1" i="4"/>
  <c r="N2716" i="3"/>
  <c r="P2716" i="3" s="1"/>
  <c r="R2716" i="3" s="1"/>
  <c r="N2600" i="3"/>
  <c r="P2600" i="3" s="1"/>
  <c r="R2600" i="3" s="1"/>
  <c r="N2596" i="3"/>
  <c r="P2596" i="3" s="1"/>
  <c r="R2596" i="3" s="1"/>
  <c r="N2592" i="3"/>
  <c r="P2592" i="3" s="1"/>
  <c r="R2592" i="3" s="1"/>
  <c r="N2584" i="3"/>
  <c r="P2584" i="3" s="1"/>
  <c r="R2584" i="3" s="1"/>
  <c r="N2580" i="3"/>
  <c r="P2580" i="3" s="1"/>
  <c r="R2580" i="3" s="1"/>
  <c r="N2568" i="3"/>
  <c r="P2568" i="3" s="1"/>
  <c r="R2568" i="3" s="1"/>
  <c r="N2564" i="3"/>
  <c r="P2564" i="3" s="1"/>
  <c r="R2564" i="3" s="1"/>
  <c r="N2548" i="3"/>
  <c r="P2548" i="3" s="1"/>
  <c r="R2548" i="3" s="1"/>
  <c r="N2544" i="3"/>
  <c r="P2544" i="3" s="1"/>
  <c r="R2544" i="3" s="1"/>
  <c r="N2532" i="3"/>
  <c r="P2532" i="3" s="1"/>
  <c r="R2532" i="3" s="1"/>
  <c r="N2528" i="3"/>
  <c r="P2528" i="3" s="1"/>
  <c r="R2528" i="3" s="1"/>
  <c r="N2516" i="3"/>
  <c r="P2516" i="3" s="1"/>
  <c r="R2516" i="3" s="1"/>
  <c r="N2512" i="3"/>
  <c r="P2512" i="3" s="1"/>
  <c r="R2512" i="3" s="1"/>
  <c r="N2500" i="3"/>
  <c r="P2500" i="3" s="1"/>
  <c r="R2500" i="3" s="1"/>
  <c r="N2376" i="3"/>
  <c r="P2376" i="3" s="1"/>
  <c r="R2376" i="3" s="1"/>
  <c r="N2372" i="3"/>
  <c r="P2372" i="3" s="1"/>
  <c r="R2372" i="3" s="1"/>
  <c r="N2368" i="3"/>
  <c r="P2368" i="3" s="1"/>
  <c r="R2368" i="3" s="1"/>
  <c r="N2364" i="3"/>
  <c r="P2364" i="3" s="1"/>
  <c r="R2364" i="3" s="1"/>
  <c r="N2360" i="3"/>
  <c r="P2360" i="3" s="1"/>
  <c r="R2360" i="3" s="1"/>
  <c r="N2356" i="3"/>
  <c r="P2356" i="3" s="1"/>
  <c r="R2356" i="3" s="1"/>
  <c r="N2352" i="3"/>
  <c r="P2352" i="3" s="1"/>
  <c r="R2352" i="3" s="1"/>
  <c r="N2348" i="3"/>
  <c r="P2348" i="3" s="1"/>
  <c r="R2348" i="3" s="1"/>
  <c r="N2344" i="3"/>
  <c r="P2344" i="3" s="1"/>
  <c r="R2344" i="3" s="1"/>
  <c r="N2602" i="3"/>
  <c r="P2602" i="3" s="1"/>
  <c r="R2602" i="3" s="1"/>
  <c r="N2598" i="3"/>
  <c r="P2598" i="3" s="1"/>
  <c r="R2598" i="3" s="1"/>
  <c r="N2594" i="3"/>
  <c r="P2594" i="3" s="1"/>
  <c r="R2594" i="3" s="1"/>
  <c r="N2590" i="3"/>
  <c r="N2586" i="3"/>
  <c r="P2586" i="3" s="1"/>
  <c r="R2586" i="3" s="1"/>
  <c r="N2582" i="3"/>
  <c r="P2582" i="3" s="1"/>
  <c r="R2582" i="3" s="1"/>
  <c r="N2578" i="3"/>
  <c r="P2578" i="3" s="1"/>
  <c r="R2578" i="3" s="1"/>
  <c r="N2574" i="3"/>
  <c r="P2574" i="3" s="1"/>
  <c r="R2574" i="3" s="1"/>
  <c r="N2570" i="3"/>
  <c r="P2570" i="3" s="1"/>
  <c r="R2570" i="3" s="1"/>
  <c r="N2566" i="3"/>
  <c r="N2562" i="3"/>
  <c r="P2562" i="3" s="1"/>
  <c r="R2562" i="3" s="1"/>
  <c r="N2558" i="3"/>
  <c r="P2558" i="3" s="1"/>
  <c r="R2558" i="3" s="1"/>
  <c r="N2554" i="3"/>
  <c r="P2554" i="3" s="1"/>
  <c r="R2554" i="3" s="1"/>
  <c r="N2550" i="3"/>
  <c r="P2550" i="3" s="1"/>
  <c r="R2550" i="3" s="1"/>
  <c r="N2546" i="3"/>
  <c r="P2546" i="3" s="1"/>
  <c r="R2546" i="3" s="1"/>
  <c r="N2542" i="3"/>
  <c r="P2542" i="3" s="1"/>
  <c r="R2542" i="3" s="1"/>
  <c r="N2538" i="3"/>
  <c r="P2538" i="3" s="1"/>
  <c r="R2538" i="3" s="1"/>
  <c r="N2534" i="3"/>
  <c r="P2534" i="3" s="1"/>
  <c r="R2534" i="3" s="1"/>
  <c r="N2530" i="3"/>
  <c r="P2530" i="3" s="1"/>
  <c r="R2530" i="3" s="1"/>
  <c r="N2526" i="3"/>
  <c r="P2526" i="3" s="1"/>
  <c r="R2526" i="3" s="1"/>
  <c r="N2522" i="3"/>
  <c r="P2522" i="3" s="1"/>
  <c r="R2522" i="3" s="1"/>
  <c r="N2518" i="3"/>
  <c r="P2518" i="3" s="1"/>
  <c r="R2518" i="3" s="1"/>
  <c r="N2514" i="3"/>
  <c r="P2514" i="3" s="1"/>
  <c r="R2514" i="3" s="1"/>
  <c r="N2510" i="3"/>
  <c r="P2510" i="3" s="1"/>
  <c r="R2510" i="3" s="1"/>
  <c r="N2506" i="3"/>
  <c r="P2506" i="3" s="1"/>
  <c r="R2506" i="3" s="1"/>
  <c r="N2502" i="3"/>
  <c r="P2502" i="3" s="1"/>
  <c r="R2502" i="3" s="1"/>
  <c r="N2498" i="3"/>
  <c r="P2498" i="3" s="1"/>
  <c r="R2498" i="3" s="1"/>
  <c r="N2494" i="3"/>
  <c r="P2494" i="3" s="1"/>
  <c r="R2494" i="3" s="1"/>
  <c r="N2490" i="3"/>
  <c r="P2490" i="3" s="1"/>
  <c r="R2490" i="3" s="1"/>
  <c r="N2486" i="3"/>
  <c r="P2486" i="3" s="1"/>
  <c r="R2486" i="3" s="1"/>
  <c r="N2378" i="3"/>
  <c r="P2378" i="3" s="1"/>
  <c r="R2378" i="3" s="1"/>
  <c r="N2374" i="3"/>
  <c r="P2374" i="3" s="1"/>
  <c r="R2374" i="3" s="1"/>
  <c r="N2370" i="3"/>
  <c r="P2370" i="3" s="1"/>
  <c r="R2370" i="3" s="1"/>
  <c r="N2366" i="3"/>
  <c r="P2366" i="3" s="1"/>
  <c r="R2366" i="3" s="1"/>
  <c r="N2362" i="3"/>
  <c r="P2362" i="3" s="1"/>
  <c r="R2362" i="3" s="1"/>
  <c r="N2358" i="3"/>
  <c r="P2358" i="3" s="1"/>
  <c r="R2358" i="3" s="1"/>
  <c r="N2354" i="3"/>
  <c r="P2354" i="3" s="1"/>
  <c r="R2354" i="3" s="1"/>
  <c r="N2350" i="3"/>
  <c r="P2350" i="3" s="1"/>
  <c r="R2350" i="3" s="1"/>
  <c r="N2346" i="3"/>
  <c r="P2346" i="3" s="1"/>
  <c r="R2346" i="3" s="1"/>
  <c r="N2206" i="3"/>
  <c r="P2206" i="3" s="1"/>
  <c r="R2206" i="3" s="1"/>
  <c r="N2002" i="3"/>
  <c r="P2002" i="3" s="1"/>
  <c r="R2002" i="3" s="1"/>
  <c r="N1998" i="3"/>
  <c r="P1998" i="3" s="1"/>
  <c r="R1998" i="3" s="1"/>
  <c r="N1994" i="3"/>
  <c r="P1994" i="3" s="1"/>
  <c r="R1994" i="3" s="1"/>
  <c r="N1990" i="3"/>
  <c r="P1990" i="3" s="1"/>
  <c r="R1990" i="3" s="1"/>
  <c r="N1986" i="3"/>
  <c r="P1986" i="3" s="1"/>
  <c r="R1986" i="3" s="1"/>
  <c r="N1982" i="3"/>
  <c r="P1982" i="3" s="1"/>
  <c r="R1982" i="3" s="1"/>
  <c r="N1978" i="3"/>
  <c r="P1978" i="3" s="1"/>
  <c r="R1978" i="3" s="1"/>
  <c r="N1974" i="3"/>
  <c r="P1974" i="3" s="1"/>
  <c r="R1974" i="3" s="1"/>
  <c r="N1970" i="3"/>
  <c r="P1970" i="3" s="1"/>
  <c r="R1970" i="3" s="1"/>
  <c r="N1966" i="3"/>
  <c r="P1966" i="3" s="1"/>
  <c r="R1966" i="3" s="1"/>
  <c r="N1962" i="3"/>
  <c r="P1962" i="3" s="1"/>
  <c r="R1962" i="3" s="1"/>
  <c r="N1958" i="3"/>
  <c r="P1958" i="3" s="1"/>
  <c r="R1958" i="3" s="1"/>
  <c r="N1954" i="3"/>
  <c r="P1954" i="3" s="1"/>
  <c r="R1954" i="3" s="1"/>
  <c r="N1950" i="3"/>
  <c r="P1950" i="3" s="1"/>
  <c r="R1950" i="3" s="1"/>
  <c r="N1946" i="3"/>
  <c r="N1938" i="3"/>
  <c r="P1938" i="3" s="1"/>
  <c r="R1938" i="3" s="1"/>
  <c r="N1934" i="3"/>
  <c r="P1934" i="3" s="1"/>
  <c r="R1934" i="3" s="1"/>
  <c r="N1930" i="3"/>
  <c r="P1930" i="3" s="1"/>
  <c r="R1930" i="3" s="1"/>
  <c r="N1922" i="3"/>
  <c r="P1922" i="3" s="1"/>
  <c r="R1922" i="3" s="1"/>
  <c r="N1918" i="3"/>
  <c r="P1918" i="3" s="1"/>
  <c r="R1918" i="3" s="1"/>
  <c r="N1914" i="3"/>
  <c r="P1914" i="3" s="1"/>
  <c r="R1914" i="3" s="1"/>
  <c r="N1910" i="3"/>
  <c r="P1910" i="3" s="1"/>
  <c r="R1910" i="3" s="1"/>
  <c r="N1906" i="3"/>
  <c r="P1906" i="3" s="1"/>
  <c r="R1906" i="3" s="1"/>
  <c r="N1902" i="3"/>
  <c r="P1902" i="3" s="1"/>
  <c r="R1902" i="3" s="1"/>
  <c r="N1898" i="3"/>
  <c r="P1898" i="3" s="1"/>
  <c r="R1898" i="3" s="1"/>
  <c r="N1894" i="3"/>
  <c r="P1894" i="3" s="1"/>
  <c r="R1894" i="3" s="1"/>
  <c r="N1890" i="3"/>
  <c r="P1890" i="3" s="1"/>
  <c r="R1890" i="3" s="1"/>
  <c r="N1886" i="3"/>
  <c r="P1886" i="3" s="1"/>
  <c r="R1886" i="3" s="1"/>
  <c r="N1882" i="3"/>
  <c r="P1882" i="3" s="1"/>
  <c r="R1882" i="3" s="1"/>
  <c r="N1878" i="3"/>
  <c r="P1878" i="3" s="1"/>
  <c r="R1878" i="3" s="1"/>
  <c r="N1874" i="3"/>
  <c r="N1870" i="3"/>
  <c r="P1870" i="3" s="1"/>
  <c r="R1870" i="3" s="1"/>
  <c r="N1866" i="3"/>
  <c r="P1866" i="3" s="1"/>
  <c r="R1866" i="3" s="1"/>
  <c r="N1858" i="3"/>
  <c r="P1858" i="3" s="1"/>
  <c r="R1858" i="3" s="1"/>
  <c r="N2603" i="3"/>
  <c r="N2599" i="3"/>
  <c r="P2599" i="3" s="1"/>
  <c r="R2599" i="3" s="1"/>
  <c r="N2595" i="3"/>
  <c r="P2595" i="3" s="1"/>
  <c r="R2595" i="3" s="1"/>
  <c r="N2591" i="3"/>
  <c r="P2591" i="3" s="1"/>
  <c r="R2591" i="3" s="1"/>
  <c r="N2587" i="3"/>
  <c r="P2587" i="3" s="1"/>
  <c r="R2587" i="3" s="1"/>
  <c r="N2583" i="3"/>
  <c r="P2583" i="3" s="1"/>
  <c r="R2583" i="3" s="1"/>
  <c r="N2579" i="3"/>
  <c r="N2575" i="3"/>
  <c r="P2575" i="3" s="1"/>
  <c r="R2575" i="3" s="1"/>
  <c r="N2571" i="3"/>
  <c r="N2567" i="3"/>
  <c r="P2567" i="3" s="1"/>
  <c r="R2567" i="3" s="1"/>
  <c r="N2563" i="3"/>
  <c r="P2563" i="3" s="1"/>
  <c r="R2563" i="3" s="1"/>
  <c r="N2559" i="3"/>
  <c r="P2559" i="3" s="1"/>
  <c r="R2559" i="3" s="1"/>
  <c r="N2555" i="3"/>
  <c r="P2555" i="3" s="1"/>
  <c r="R2555" i="3" s="1"/>
  <c r="N2551" i="3"/>
  <c r="P2551" i="3" s="1"/>
  <c r="R2551" i="3" s="1"/>
  <c r="N2547" i="3"/>
  <c r="P2547" i="3" s="1"/>
  <c r="R2547" i="3" s="1"/>
  <c r="N2543" i="3"/>
  <c r="P2543" i="3" s="1"/>
  <c r="R2543" i="3" s="1"/>
  <c r="N2539" i="3"/>
  <c r="N2535" i="3"/>
  <c r="N2531" i="3"/>
  <c r="P2531" i="3" s="1"/>
  <c r="R2531" i="3" s="1"/>
  <c r="N2527" i="3"/>
  <c r="P2527" i="3" s="1"/>
  <c r="R2527" i="3" s="1"/>
  <c r="N2523" i="3"/>
  <c r="N2519" i="3"/>
  <c r="P2519" i="3" s="1"/>
  <c r="R2519" i="3" s="1"/>
  <c r="N2515" i="3"/>
  <c r="N2511" i="3"/>
  <c r="P2511" i="3" s="1"/>
  <c r="R2511" i="3" s="1"/>
  <c r="N2507" i="3"/>
  <c r="N2503" i="3"/>
  <c r="P2503" i="3" s="1"/>
  <c r="R2503" i="3" s="1"/>
  <c r="N2499" i="3"/>
  <c r="P2499" i="3" s="1"/>
  <c r="R2499" i="3" s="1"/>
  <c r="N2495" i="3"/>
  <c r="P2495" i="3" s="1"/>
  <c r="R2495" i="3" s="1"/>
  <c r="N2491" i="3"/>
  <c r="N2487" i="3"/>
  <c r="N2208" i="3"/>
  <c r="P2208" i="3" s="1"/>
  <c r="R2208" i="3" s="1"/>
  <c r="N2004" i="3"/>
  <c r="P2004" i="3" s="1"/>
  <c r="R2004" i="3" s="1"/>
  <c r="N2000" i="3"/>
  <c r="P2000" i="3" s="1"/>
  <c r="R2000" i="3" s="1"/>
  <c r="N1993" i="3"/>
  <c r="N1985" i="3"/>
  <c r="P1985" i="3" s="1"/>
  <c r="R1985" i="3" s="1"/>
  <c r="N1981" i="3"/>
  <c r="P1981" i="3" s="1"/>
  <c r="R1981" i="3" s="1"/>
  <c r="N1977" i="3"/>
  <c r="N1973" i="3"/>
  <c r="P1973" i="3" s="1"/>
  <c r="R1973" i="3" s="1"/>
  <c r="N1957" i="3"/>
  <c r="P1957" i="3" s="1"/>
  <c r="R1957" i="3" s="1"/>
  <c r="N1953" i="3"/>
  <c r="P1953" i="3" s="1"/>
  <c r="R1953" i="3" s="1"/>
  <c r="N1949" i="3"/>
  <c r="P1949" i="3" s="1"/>
  <c r="R1949" i="3" s="1"/>
  <c r="N1941" i="3"/>
  <c r="P1941" i="3" s="1"/>
  <c r="R1941" i="3" s="1"/>
  <c r="N1937" i="3"/>
  <c r="N1929" i="3"/>
  <c r="P1929" i="3" s="1"/>
  <c r="R1929" i="3" s="1"/>
  <c r="N1925" i="3"/>
  <c r="P1925" i="3" s="1"/>
  <c r="R1925" i="3" s="1"/>
  <c r="N1921" i="3"/>
  <c r="P1921" i="3" s="1"/>
  <c r="R1921" i="3" s="1"/>
  <c r="N1869" i="3"/>
  <c r="P1869" i="3" s="1"/>
  <c r="R1869" i="3" s="1"/>
  <c r="N1853" i="3"/>
  <c r="P1853" i="3" s="1"/>
  <c r="R1853" i="3" s="1"/>
  <c r="N1849" i="3"/>
  <c r="N1845" i="3"/>
  <c r="P1845" i="3" s="1"/>
  <c r="R1845" i="3" s="1"/>
  <c r="N1837" i="3"/>
  <c r="P1837" i="3" s="1"/>
  <c r="R1837" i="3" s="1"/>
  <c r="N1833" i="3"/>
  <c r="P1833" i="3" s="1"/>
  <c r="R1833" i="3" s="1"/>
  <c r="N1829" i="3"/>
  <c r="N1821" i="3"/>
  <c r="P1821" i="3" s="1"/>
  <c r="R1821" i="3" s="1"/>
  <c r="N1817" i="3"/>
  <c r="P1817" i="3" s="1"/>
  <c r="R1817" i="3" s="1"/>
  <c r="N1813" i="3"/>
  <c r="P1813" i="3" s="1"/>
  <c r="R1813" i="3" s="1"/>
  <c r="N1805" i="3"/>
  <c r="N1801" i="3"/>
  <c r="P1801" i="3" s="1"/>
  <c r="R1801" i="3" s="1"/>
  <c r="N1797" i="3"/>
  <c r="P1797" i="3" s="1"/>
  <c r="R1797" i="3" s="1"/>
  <c r="N1789" i="3"/>
  <c r="P1789" i="3" s="1"/>
  <c r="R1789" i="3" s="1"/>
  <c r="N1785" i="3"/>
  <c r="P1785" i="3" s="1"/>
  <c r="R1785" i="3" s="1"/>
  <c r="N1781" i="3"/>
  <c r="P1781" i="3" s="1"/>
  <c r="R1781" i="3" s="1"/>
  <c r="N1773" i="3"/>
  <c r="P1773" i="3" s="1"/>
  <c r="R1773" i="3" s="1"/>
  <c r="N1769" i="3"/>
  <c r="P1769" i="3" s="1"/>
  <c r="R1769" i="3" s="1"/>
  <c r="N1765" i="3"/>
  <c r="N1761" i="3"/>
  <c r="P1761" i="3" s="1"/>
  <c r="R1761" i="3" s="1"/>
  <c r="N1757" i="3"/>
  <c r="N1753" i="3"/>
  <c r="P1753" i="3" s="1"/>
  <c r="R1753" i="3" s="1"/>
  <c r="N1749" i="3"/>
  <c r="P1749" i="3" s="1"/>
  <c r="R1749" i="3" s="1"/>
  <c r="N1745" i="3"/>
  <c r="P1745" i="3" s="1"/>
  <c r="R1745" i="3" s="1"/>
  <c r="N1741" i="3"/>
  <c r="P1741" i="3" s="1"/>
  <c r="R1741" i="3" s="1"/>
  <c r="N1737" i="3"/>
  <c r="P1737" i="3" s="1"/>
  <c r="R1737" i="3" s="1"/>
  <c r="N1733" i="3"/>
  <c r="N1729" i="3"/>
  <c r="P1729" i="3" s="1"/>
  <c r="R1729" i="3" s="1"/>
  <c r="N1725" i="3"/>
  <c r="P1725" i="3" s="1"/>
  <c r="R1725" i="3" s="1"/>
  <c r="N1721" i="3"/>
  <c r="P1721" i="3" s="1"/>
  <c r="R1721" i="3" s="1"/>
  <c r="N1717" i="3"/>
  <c r="P1717" i="3" s="1"/>
  <c r="R1717" i="3" s="1"/>
  <c r="N1713" i="3"/>
  <c r="P1713" i="3" s="1"/>
  <c r="R1713" i="3" s="1"/>
  <c r="N1709" i="3"/>
  <c r="N1705" i="3"/>
  <c r="P1705" i="3" s="1"/>
  <c r="R1705" i="3" s="1"/>
  <c r="N1701" i="3"/>
  <c r="N1697" i="3"/>
  <c r="P1697" i="3" s="1"/>
  <c r="R1697" i="3" s="1"/>
  <c r="N1693" i="3"/>
  <c r="P1693" i="3" s="1"/>
  <c r="R1693" i="3" s="1"/>
  <c r="N1689" i="3"/>
  <c r="P1689" i="3" s="1"/>
  <c r="R1689" i="3" s="1"/>
  <c r="N1685" i="3"/>
  <c r="P1685" i="3" s="1"/>
  <c r="R1685" i="3" s="1"/>
  <c r="N1681" i="3"/>
  <c r="P1681" i="3" s="1"/>
  <c r="R1681" i="3" s="1"/>
  <c r="N1677" i="3"/>
  <c r="P1677" i="3" s="1"/>
  <c r="R1677" i="3" s="1"/>
  <c r="N1673" i="3"/>
  <c r="P1673" i="3" s="1"/>
  <c r="R1673" i="3" s="1"/>
  <c r="N1669" i="3"/>
  <c r="N1665" i="3"/>
  <c r="P1665" i="3" s="1"/>
  <c r="R1665" i="3" s="1"/>
  <c r="N1661" i="3"/>
  <c r="P1661" i="3" s="1"/>
  <c r="R1661" i="3" s="1"/>
  <c r="N1657" i="3"/>
  <c r="P1657" i="3" s="1"/>
  <c r="R1657" i="3" s="1"/>
  <c r="N1653" i="3"/>
  <c r="P1653" i="3" s="1"/>
  <c r="R1653" i="3" s="1"/>
  <c r="N1649" i="3"/>
  <c r="P1649" i="3" s="1"/>
  <c r="R1649" i="3" s="1"/>
  <c r="N1645" i="3"/>
  <c r="P1645" i="3" s="1"/>
  <c r="R1645" i="3" s="1"/>
  <c r="N1641" i="3"/>
  <c r="P1641" i="3" s="1"/>
  <c r="R1641" i="3" s="1"/>
  <c r="N1637" i="3"/>
  <c r="N1633" i="3"/>
  <c r="P1633" i="3" s="1"/>
  <c r="R1633" i="3" s="1"/>
  <c r="N1629" i="3"/>
  <c r="P1629" i="3" s="1"/>
  <c r="R1629" i="3" s="1"/>
  <c r="N1625" i="3"/>
  <c r="P1625" i="3" s="1"/>
  <c r="R1625" i="3" s="1"/>
  <c r="N1621" i="3"/>
  <c r="P1621" i="3" s="1"/>
  <c r="R1621" i="3" s="1"/>
  <c r="N1617" i="3"/>
  <c r="P1617" i="3" s="1"/>
  <c r="R1617" i="3" s="1"/>
  <c r="N1613" i="3"/>
  <c r="P1613" i="3" s="1"/>
  <c r="R1613" i="3" s="1"/>
  <c r="N1609" i="3"/>
  <c r="P1609" i="3" s="1"/>
  <c r="R1609" i="3" s="1"/>
  <c r="N1605" i="3"/>
  <c r="N1601" i="3"/>
  <c r="P1601" i="3" s="1"/>
  <c r="R1601" i="3" s="1"/>
  <c r="N1597" i="3"/>
  <c r="P1597" i="3" s="1"/>
  <c r="R1597" i="3" s="1"/>
  <c r="N1593" i="3"/>
  <c r="P1593" i="3" s="1"/>
  <c r="R1593" i="3" s="1"/>
  <c r="N1589" i="3"/>
  <c r="P1589" i="3" s="1"/>
  <c r="R1589" i="3" s="1"/>
  <c r="N1585" i="3"/>
  <c r="P1585" i="3" s="1"/>
  <c r="R1585" i="3" s="1"/>
  <c r="N1581" i="3"/>
  <c r="P1581" i="3" s="1"/>
  <c r="R1581" i="3" s="1"/>
  <c r="N1577" i="3"/>
  <c r="P1577" i="3" s="1"/>
  <c r="R1577" i="3" s="1"/>
  <c r="N1573" i="3"/>
  <c r="N1569" i="3"/>
  <c r="P1569" i="3" s="1"/>
  <c r="R1569" i="3" s="1"/>
  <c r="N1565" i="3"/>
  <c r="P1565" i="3" s="1"/>
  <c r="R1565" i="3" s="1"/>
  <c r="N1561" i="3"/>
  <c r="P1561" i="3" s="1"/>
  <c r="R1561" i="3" s="1"/>
  <c r="N1557" i="3"/>
  <c r="P1557" i="3" s="1"/>
  <c r="R1557" i="3" s="1"/>
  <c r="N1553" i="3"/>
  <c r="P1553" i="3" s="1"/>
  <c r="R1553" i="3" s="1"/>
  <c r="N1549" i="3"/>
  <c r="P1549" i="3" s="1"/>
  <c r="R1549" i="3" s="1"/>
  <c r="N1545" i="3"/>
  <c r="P1545" i="3" s="1"/>
  <c r="R1545" i="3" s="1"/>
  <c r="N1541" i="3"/>
  <c r="N1537" i="3"/>
  <c r="P1537" i="3" s="1"/>
  <c r="R1537" i="3" s="1"/>
  <c r="N1533" i="3"/>
  <c r="P1533" i="3" s="1"/>
  <c r="R1533" i="3" s="1"/>
  <c r="N1529" i="3"/>
  <c r="P1529" i="3" s="1"/>
  <c r="R1529" i="3" s="1"/>
  <c r="N1525" i="3"/>
  <c r="P1525" i="3" s="1"/>
  <c r="R1525" i="3" s="1"/>
  <c r="N1521" i="3"/>
  <c r="P1521" i="3" s="1"/>
  <c r="R1521" i="3" s="1"/>
  <c r="N1517" i="3"/>
  <c r="P1517" i="3" s="1"/>
  <c r="R1517" i="3" s="1"/>
  <c r="N1513" i="3"/>
  <c r="P1513" i="3" s="1"/>
  <c r="R1513" i="3" s="1"/>
  <c r="N1509" i="3"/>
  <c r="N1505" i="3"/>
  <c r="P1505" i="3" s="1"/>
  <c r="R1505" i="3" s="1"/>
  <c r="N1501" i="3"/>
  <c r="N1497" i="3"/>
  <c r="P1497" i="3" s="1"/>
  <c r="R1497" i="3" s="1"/>
  <c r="N1493" i="3"/>
  <c r="P1493" i="3" s="1"/>
  <c r="R1493" i="3" s="1"/>
  <c r="N1489" i="3"/>
  <c r="P1489" i="3" s="1"/>
  <c r="R1489" i="3" s="1"/>
  <c r="N1485" i="3"/>
  <c r="P1485" i="3" s="1"/>
  <c r="R1485" i="3" s="1"/>
  <c r="N1473" i="3"/>
  <c r="P1473" i="3" s="1"/>
  <c r="R1473" i="3" s="1"/>
  <c r="N1465" i="3"/>
  <c r="N1457" i="3"/>
  <c r="N1449" i="3"/>
  <c r="P1449" i="3" s="1"/>
  <c r="R1449" i="3" s="1"/>
  <c r="N1441" i="3"/>
  <c r="P1441" i="3" s="1"/>
  <c r="R1441" i="3" s="1"/>
  <c r="N1433" i="3"/>
  <c r="N1425" i="3"/>
  <c r="P1425" i="3" s="1"/>
  <c r="R1425" i="3" s="1"/>
  <c r="N1417" i="3"/>
  <c r="P1417" i="3" s="1"/>
  <c r="R1417" i="3" s="1"/>
  <c r="N1409" i="3"/>
  <c r="P1409" i="3" s="1"/>
  <c r="R1409" i="3" s="1"/>
  <c r="N1173" i="3"/>
  <c r="P1173" i="3" s="1"/>
  <c r="R1173" i="3" s="1"/>
  <c r="N1169" i="3"/>
  <c r="P1169" i="3" s="1"/>
  <c r="R1169" i="3" s="1"/>
  <c r="N1165" i="3"/>
  <c r="P1165" i="3" s="1"/>
  <c r="R1165" i="3" s="1"/>
  <c r="N1161" i="3"/>
  <c r="P1161" i="3" s="1"/>
  <c r="R1161" i="3" s="1"/>
  <c r="N1157" i="3"/>
  <c r="N1153" i="3"/>
  <c r="P1153" i="3" s="1"/>
  <c r="R1153" i="3" s="1"/>
  <c r="N1149" i="3"/>
  <c r="P1149" i="3" s="1"/>
  <c r="R1149" i="3" s="1"/>
  <c r="N1145" i="3"/>
  <c r="P1145" i="3" s="1"/>
  <c r="R1145" i="3" s="1"/>
  <c r="N1141" i="3"/>
  <c r="P1141" i="3" s="1"/>
  <c r="R1141" i="3" s="1"/>
  <c r="N1137" i="3"/>
  <c r="P1137" i="3" s="1"/>
  <c r="R1137" i="3" s="1"/>
  <c r="N1133" i="3"/>
  <c r="P1133" i="3" s="1"/>
  <c r="R1133" i="3" s="1"/>
  <c r="N1129" i="3"/>
  <c r="P1129" i="3" s="1"/>
  <c r="R1129" i="3" s="1"/>
  <c r="N1125" i="3"/>
  <c r="N1121" i="3"/>
  <c r="P1121" i="3" s="1"/>
  <c r="R1121" i="3" s="1"/>
  <c r="N1117" i="3"/>
  <c r="P1117" i="3" s="1"/>
  <c r="R1117" i="3" s="1"/>
  <c r="N1113" i="3"/>
  <c r="P1113" i="3" s="1"/>
  <c r="R1113" i="3" s="1"/>
  <c r="N1109" i="3"/>
  <c r="P1109" i="3" s="1"/>
  <c r="R1109" i="3" s="1"/>
  <c r="N1105" i="3"/>
  <c r="P1105" i="3" s="1"/>
  <c r="R1105" i="3" s="1"/>
  <c r="N1101" i="3"/>
  <c r="N1097" i="3"/>
  <c r="P1097" i="3" s="1"/>
  <c r="R1097" i="3" s="1"/>
  <c r="N1093" i="3"/>
  <c r="N1089" i="3"/>
  <c r="P1089" i="3" s="1"/>
  <c r="R1089" i="3" s="1"/>
  <c r="N1085" i="3"/>
  <c r="P1085" i="3" s="1"/>
  <c r="R1085" i="3" s="1"/>
  <c r="N1081" i="3"/>
  <c r="P1081" i="3" s="1"/>
  <c r="R1081" i="3" s="1"/>
  <c r="N1077" i="3"/>
  <c r="P1077" i="3" s="1"/>
  <c r="R1077" i="3" s="1"/>
  <c r="N1073" i="3"/>
  <c r="P1073" i="3" s="1"/>
  <c r="R1073" i="3" s="1"/>
  <c r="N1069" i="3"/>
  <c r="P1069" i="3" s="1"/>
  <c r="R1069" i="3" s="1"/>
  <c r="N1482" i="3"/>
  <c r="P1482" i="3" s="1"/>
  <c r="R1482" i="3" s="1"/>
  <c r="N1478" i="3"/>
  <c r="P1478" i="3" s="1"/>
  <c r="R1478" i="3" s="1"/>
  <c r="N1474" i="3"/>
  <c r="P1474" i="3" s="1"/>
  <c r="R1474" i="3" s="1"/>
  <c r="N1466" i="3"/>
  <c r="P1466" i="3" s="1"/>
  <c r="R1466" i="3" s="1"/>
  <c r="N1450" i="3"/>
  <c r="P1450" i="3" s="1"/>
  <c r="R1450" i="3" s="1"/>
  <c r="N1442" i="3"/>
  <c r="P1442" i="3" s="1"/>
  <c r="R1442" i="3" s="1"/>
  <c r="N1434" i="3"/>
  <c r="P1434" i="3" s="1"/>
  <c r="R1434" i="3" s="1"/>
  <c r="N1418" i="3"/>
  <c r="P1418" i="3" s="1"/>
  <c r="R1418" i="3" s="1"/>
  <c r="N1410" i="3"/>
  <c r="N1402" i="3"/>
  <c r="P1402" i="3" s="1"/>
  <c r="R1402" i="3" s="1"/>
  <c r="N1162" i="3"/>
  <c r="P1162" i="3" s="1"/>
  <c r="R1162" i="3" s="1"/>
  <c r="N1158" i="3"/>
  <c r="P1158" i="3" s="1"/>
  <c r="R1158" i="3" s="1"/>
  <c r="N1150" i="3"/>
  <c r="P1150" i="3" s="1"/>
  <c r="R1150" i="3" s="1"/>
  <c r="N1146" i="3"/>
  <c r="P1146" i="3" s="1"/>
  <c r="R1146" i="3" s="1"/>
  <c r="N1134" i="3"/>
  <c r="P1134" i="3" s="1"/>
  <c r="R1134" i="3" s="1"/>
  <c r="N1126" i="3"/>
  <c r="P1126" i="3" s="1"/>
  <c r="R1126" i="3" s="1"/>
  <c r="N1114" i="3"/>
  <c r="P1114" i="3" s="1"/>
  <c r="R1114" i="3" s="1"/>
  <c r="N1110" i="3"/>
  <c r="P1110" i="3" s="1"/>
  <c r="R1110" i="3" s="1"/>
  <c r="N1098" i="3"/>
  <c r="P1098" i="3" s="1"/>
  <c r="R1098" i="3" s="1"/>
  <c r="N1094" i="3"/>
  <c r="P1094" i="3" s="1"/>
  <c r="R1094" i="3" s="1"/>
  <c r="N1086" i="3"/>
  <c r="P1086" i="3" s="1"/>
  <c r="R1086" i="3" s="1"/>
  <c r="N1082" i="3"/>
  <c r="P1082" i="3" s="1"/>
  <c r="R1082" i="3" s="1"/>
  <c r="N1078" i="3"/>
  <c r="P1078" i="3" s="1"/>
  <c r="R1078" i="3" s="1"/>
  <c r="N1070" i="3"/>
  <c r="P1070" i="3" s="1"/>
  <c r="R1070" i="3" s="1"/>
  <c r="N1855" i="3"/>
  <c r="P1855" i="3" s="1"/>
  <c r="R1855" i="3" s="1"/>
  <c r="N1823" i="3"/>
  <c r="P1823" i="3" s="1"/>
  <c r="R1823" i="3" s="1"/>
  <c r="N1815" i="3"/>
  <c r="P1815" i="3" s="1"/>
  <c r="R1815" i="3" s="1"/>
  <c r="N1799" i="3"/>
  <c r="P1799" i="3" s="1"/>
  <c r="R1799" i="3" s="1"/>
  <c r="N1791" i="3"/>
  <c r="P1791" i="3" s="1"/>
  <c r="R1791" i="3" s="1"/>
  <c r="N1771" i="3"/>
  <c r="P1771" i="3" s="1"/>
  <c r="R1771" i="3" s="1"/>
  <c r="N1755" i="3"/>
  <c r="P1755" i="3" s="1"/>
  <c r="R1755" i="3" s="1"/>
  <c r="N1747" i="3"/>
  <c r="P1747" i="3" s="1"/>
  <c r="R1747" i="3" s="1"/>
  <c r="N1739" i="3"/>
  <c r="P1739" i="3" s="1"/>
  <c r="R1739" i="3" s="1"/>
  <c r="N1731" i="3"/>
  <c r="P1731" i="3" s="1"/>
  <c r="R1731" i="3" s="1"/>
  <c r="N1723" i="3"/>
  <c r="P1723" i="3" s="1"/>
  <c r="R1723" i="3" s="1"/>
  <c r="N1715" i="3"/>
  <c r="P1715" i="3" s="1"/>
  <c r="R1715" i="3" s="1"/>
  <c r="N1707" i="3"/>
  <c r="P1707" i="3" s="1"/>
  <c r="R1707" i="3" s="1"/>
  <c r="N1699" i="3"/>
  <c r="P1699" i="3" s="1"/>
  <c r="R1699" i="3" s="1"/>
  <c r="N1691" i="3"/>
  <c r="P1691" i="3" s="1"/>
  <c r="R1691" i="3" s="1"/>
  <c r="N1683" i="3"/>
  <c r="P1683" i="3" s="1"/>
  <c r="R1683" i="3" s="1"/>
  <c r="N1675" i="3"/>
  <c r="P1675" i="3" s="1"/>
  <c r="R1675" i="3" s="1"/>
  <c r="N1667" i="3"/>
  <c r="P1667" i="3" s="1"/>
  <c r="R1667" i="3" s="1"/>
  <c r="N1659" i="3"/>
  <c r="P1659" i="3" s="1"/>
  <c r="R1659" i="3" s="1"/>
  <c r="N1651" i="3"/>
  <c r="P1651" i="3" s="1"/>
  <c r="R1651" i="3" s="1"/>
  <c r="N1643" i="3"/>
  <c r="P1643" i="3" s="1"/>
  <c r="R1643" i="3" s="1"/>
  <c r="N1635" i="3"/>
  <c r="P1635" i="3" s="1"/>
  <c r="R1635" i="3" s="1"/>
  <c r="N1627" i="3"/>
  <c r="P1627" i="3" s="1"/>
  <c r="R1627" i="3" s="1"/>
  <c r="N1619" i="3"/>
  <c r="P1619" i="3" s="1"/>
  <c r="R1619" i="3" s="1"/>
  <c r="N1611" i="3"/>
  <c r="P1611" i="3" s="1"/>
  <c r="R1611" i="3" s="1"/>
  <c r="N1603" i="3"/>
  <c r="P1603" i="3" s="1"/>
  <c r="R1603" i="3" s="1"/>
  <c r="N1595" i="3"/>
  <c r="P1595" i="3" s="1"/>
  <c r="R1595" i="3" s="1"/>
  <c r="N1587" i="3"/>
  <c r="P1587" i="3" s="1"/>
  <c r="R1587" i="3" s="1"/>
  <c r="N1539" i="3"/>
  <c r="P1539" i="3" s="1"/>
  <c r="R1539" i="3" s="1"/>
  <c r="N1531" i="3"/>
  <c r="P1531" i="3" s="1"/>
  <c r="R1531" i="3" s="1"/>
  <c r="N1507" i="3"/>
  <c r="P1507" i="3" s="1"/>
  <c r="R1507" i="3" s="1"/>
  <c r="N1499" i="3"/>
  <c r="P1499" i="3" s="1"/>
  <c r="R1499" i="3" s="1"/>
  <c r="N1491" i="3"/>
  <c r="P1491" i="3" s="1"/>
  <c r="R1491" i="3" s="1"/>
  <c r="N1483" i="3"/>
  <c r="P1483" i="3" s="1"/>
  <c r="R1483" i="3" s="1"/>
  <c r="N1479" i="3"/>
  <c r="P1479" i="3" s="1"/>
  <c r="R1479" i="3" s="1"/>
  <c r="N1463" i="3"/>
  <c r="P1463" i="3" s="1"/>
  <c r="R1463" i="3" s="1"/>
  <c r="N1439" i="3"/>
  <c r="P1439" i="3" s="1"/>
  <c r="R1439" i="3" s="1"/>
  <c r="N1431" i="3"/>
  <c r="P1431" i="3" s="1"/>
  <c r="R1431" i="3" s="1"/>
  <c r="N1423" i="3"/>
  <c r="P1423" i="3" s="1"/>
  <c r="R1423" i="3" s="1"/>
  <c r="N1399" i="3"/>
  <c r="P1399" i="3" s="1"/>
  <c r="R1399" i="3" s="1"/>
  <c r="N1172" i="3"/>
  <c r="P1172" i="3" s="1"/>
  <c r="R1172" i="3" s="1"/>
  <c r="N1168" i="3"/>
  <c r="P1168" i="3" s="1"/>
  <c r="R1168" i="3" s="1"/>
  <c r="N1164" i="3"/>
  <c r="P1164" i="3" s="1"/>
  <c r="R1164" i="3" s="1"/>
  <c r="N1160" i="3"/>
  <c r="P1160" i="3" s="1"/>
  <c r="R1160" i="3" s="1"/>
  <c r="N1156" i="3"/>
  <c r="P1156" i="3" s="1"/>
  <c r="R1156" i="3" s="1"/>
  <c r="N1152" i="3"/>
  <c r="N1148" i="3"/>
  <c r="P1148" i="3" s="1"/>
  <c r="R1148" i="3" s="1"/>
  <c r="N1144" i="3"/>
  <c r="P1144" i="3" s="1"/>
  <c r="R1144" i="3" s="1"/>
  <c r="N1140" i="3"/>
  <c r="P1140" i="3" s="1"/>
  <c r="R1140" i="3" s="1"/>
  <c r="N1136" i="3"/>
  <c r="P1136" i="3" s="1"/>
  <c r="R1136" i="3" s="1"/>
  <c r="N1132" i="3"/>
  <c r="P1132" i="3" s="1"/>
  <c r="R1132" i="3" s="1"/>
  <c r="N1128" i="3"/>
  <c r="P1128" i="3" s="1"/>
  <c r="R1128" i="3" s="1"/>
  <c r="N1124" i="3"/>
  <c r="P1124" i="3" s="1"/>
  <c r="R1124" i="3" s="1"/>
  <c r="N1120" i="3"/>
  <c r="N1116" i="3"/>
  <c r="P1116" i="3" s="1"/>
  <c r="R1116" i="3" s="1"/>
  <c r="N1112" i="3"/>
  <c r="P1112" i="3" s="1"/>
  <c r="R1112" i="3" s="1"/>
  <c r="N1108" i="3"/>
  <c r="P1108" i="3" s="1"/>
  <c r="R1108" i="3" s="1"/>
  <c r="N1104" i="3"/>
  <c r="P1104" i="3" s="1"/>
  <c r="R1104" i="3" s="1"/>
  <c r="N1100" i="3"/>
  <c r="P1100" i="3" s="1"/>
  <c r="R1100" i="3" s="1"/>
  <c r="N1096" i="3"/>
  <c r="N1092" i="3"/>
  <c r="P1092" i="3" s="1"/>
  <c r="R1092" i="3" s="1"/>
  <c r="N1088" i="3"/>
  <c r="N1084" i="3"/>
  <c r="P1084" i="3" s="1"/>
  <c r="R1084" i="3" s="1"/>
  <c r="N1080" i="3"/>
  <c r="P1080" i="3" s="1"/>
  <c r="R1080" i="3" s="1"/>
  <c r="N1076" i="3"/>
  <c r="P1076" i="3" s="1"/>
  <c r="R1076" i="3" s="1"/>
  <c r="N1072" i="3"/>
  <c r="P1072" i="3" s="1"/>
  <c r="R1072" i="3" s="1"/>
  <c r="N1068" i="3"/>
  <c r="P1068" i="3" s="1"/>
  <c r="R1068" i="3" s="1"/>
  <c r="N588" i="3"/>
  <c r="P588" i="3" s="1"/>
  <c r="R588" i="3" s="1"/>
  <c r="N584" i="3"/>
  <c r="P584" i="3" s="1"/>
  <c r="R584" i="3" s="1"/>
  <c r="N580" i="3"/>
  <c r="P580" i="3" s="1"/>
  <c r="R580" i="3" s="1"/>
  <c r="N576" i="3"/>
  <c r="P576" i="3" s="1"/>
  <c r="R576" i="3" s="1"/>
  <c r="N572" i="3"/>
  <c r="P572" i="3" s="1"/>
  <c r="R572" i="3" s="1"/>
  <c r="N568" i="3"/>
  <c r="P568" i="3" s="1"/>
  <c r="R568" i="3" s="1"/>
  <c r="N564" i="3"/>
  <c r="P564" i="3" s="1"/>
  <c r="R564" i="3" s="1"/>
  <c r="N560" i="3"/>
  <c r="P560" i="3" s="1"/>
  <c r="R560" i="3" s="1"/>
  <c r="N556" i="3"/>
  <c r="P556" i="3" s="1"/>
  <c r="R556" i="3" s="1"/>
  <c r="N552" i="3"/>
  <c r="P552" i="3" s="1"/>
  <c r="R552" i="3" s="1"/>
  <c r="N548" i="3"/>
  <c r="P548" i="3" s="1"/>
  <c r="R548" i="3" s="1"/>
  <c r="N544" i="3"/>
  <c r="P544" i="3" s="1"/>
  <c r="R544" i="3" s="1"/>
  <c r="N540" i="3"/>
  <c r="P540" i="3" s="1"/>
  <c r="R540" i="3" s="1"/>
  <c r="N536" i="3"/>
  <c r="P536" i="3" s="1"/>
  <c r="R536" i="3" s="1"/>
  <c r="N532" i="3"/>
  <c r="P532" i="3" s="1"/>
  <c r="R532" i="3" s="1"/>
  <c r="N528" i="3"/>
  <c r="P528" i="3" s="1"/>
  <c r="R528" i="3" s="1"/>
  <c r="N524" i="3"/>
  <c r="P524" i="3" s="1"/>
  <c r="R524" i="3" s="1"/>
  <c r="N520" i="3"/>
  <c r="P520" i="3" s="1"/>
  <c r="R520" i="3" s="1"/>
  <c r="N516" i="3"/>
  <c r="P516" i="3" s="1"/>
  <c r="R516" i="3" s="1"/>
  <c r="N512" i="3"/>
  <c r="P512" i="3" s="1"/>
  <c r="R512" i="3" s="1"/>
  <c r="N508" i="3"/>
  <c r="P508" i="3" s="1"/>
  <c r="R508" i="3" s="1"/>
  <c r="N504" i="3"/>
  <c r="P504" i="3" s="1"/>
  <c r="R504" i="3" s="1"/>
  <c r="N500" i="3"/>
  <c r="P500" i="3" s="1"/>
  <c r="R500" i="3" s="1"/>
  <c r="N496" i="3"/>
  <c r="P496" i="3" s="1"/>
  <c r="R496" i="3" s="1"/>
  <c r="N492" i="3"/>
  <c r="P492" i="3" s="1"/>
  <c r="R492" i="3" s="1"/>
  <c r="N488" i="3"/>
  <c r="P488" i="3" s="1"/>
  <c r="R488" i="3" s="1"/>
  <c r="N472" i="3"/>
  <c r="P472" i="3" s="1"/>
  <c r="R472" i="3" s="1"/>
  <c r="N468" i="3"/>
  <c r="P468" i="3" s="1"/>
  <c r="R468" i="3" s="1"/>
  <c r="N456" i="3"/>
  <c r="P456" i="3" s="1"/>
  <c r="R456" i="3" s="1"/>
  <c r="N452" i="3"/>
  <c r="P452" i="3" s="1"/>
  <c r="R452" i="3" s="1"/>
  <c r="N448" i="3"/>
  <c r="P448" i="3" s="1"/>
  <c r="R448" i="3" s="1"/>
  <c r="N444" i="3"/>
  <c r="P444" i="3" s="1"/>
  <c r="R444" i="3" s="1"/>
  <c r="N440" i="3"/>
  <c r="P440" i="3" s="1"/>
  <c r="R440" i="3" s="1"/>
  <c r="N436" i="3"/>
  <c r="P436" i="3" s="1"/>
  <c r="R436" i="3" s="1"/>
  <c r="N424" i="3"/>
  <c r="N420" i="3"/>
  <c r="N412" i="3"/>
  <c r="P412" i="3" s="1"/>
  <c r="R412" i="3" s="1"/>
  <c r="N408" i="3"/>
  <c r="P408" i="3" s="1"/>
  <c r="R408" i="3" s="1"/>
  <c r="N404" i="3"/>
  <c r="N400" i="3"/>
  <c r="P400" i="3" s="1"/>
  <c r="R400" i="3" s="1"/>
  <c r="N396" i="3"/>
  <c r="P396" i="3" s="1"/>
  <c r="R396" i="3" s="1"/>
  <c r="N392" i="3"/>
  <c r="P392" i="3" s="1"/>
  <c r="R392" i="3" s="1"/>
  <c r="N388" i="3"/>
  <c r="N384" i="3"/>
  <c r="N380" i="3"/>
  <c r="P380" i="3" s="1"/>
  <c r="R380" i="3" s="1"/>
  <c r="N376" i="3"/>
  <c r="P376" i="3" s="1"/>
  <c r="R376" i="3" s="1"/>
  <c r="N372" i="3"/>
  <c r="N368" i="3"/>
  <c r="P368" i="3" s="1"/>
  <c r="R368" i="3" s="1"/>
  <c r="N364" i="3"/>
  <c r="P364" i="3" s="1"/>
  <c r="R364" i="3" s="1"/>
  <c r="N356" i="3"/>
  <c r="P356" i="3" s="1"/>
  <c r="R356" i="3" s="1"/>
  <c r="N352" i="3"/>
  <c r="N348" i="3"/>
  <c r="N344" i="3"/>
  <c r="P344" i="3" s="1"/>
  <c r="R344" i="3" s="1"/>
  <c r="N340" i="3"/>
  <c r="P340" i="3" s="1"/>
  <c r="R340" i="3" s="1"/>
  <c r="N336" i="3"/>
  <c r="N144" i="3"/>
  <c r="N140" i="3"/>
  <c r="N136" i="3"/>
  <c r="P136" i="3" s="1"/>
  <c r="R136" i="3" s="1"/>
  <c r="N132" i="3"/>
  <c r="N128" i="3"/>
  <c r="P128" i="3" s="1"/>
  <c r="R128" i="3" s="1"/>
  <c r="N124" i="3"/>
  <c r="P124" i="3" s="1"/>
  <c r="R124" i="3" s="1"/>
  <c r="N120" i="3"/>
  <c r="P120" i="3" s="1"/>
  <c r="R120" i="3" s="1"/>
  <c r="N116" i="3"/>
  <c r="N112" i="3"/>
  <c r="P112" i="3" s="1"/>
  <c r="R112" i="3" s="1"/>
  <c r="N108" i="3"/>
  <c r="P108" i="3" s="1"/>
  <c r="R108" i="3" s="1"/>
  <c r="N104" i="3"/>
  <c r="P104" i="3" s="1"/>
  <c r="R104" i="3" s="1"/>
  <c r="N100" i="3"/>
  <c r="P100" i="3" s="1"/>
  <c r="R100" i="3" s="1"/>
  <c r="N96" i="3"/>
  <c r="P96" i="3" s="1"/>
  <c r="R96" i="3" s="1"/>
  <c r="N92" i="3"/>
  <c r="N88" i="3"/>
  <c r="P88" i="3" s="1"/>
  <c r="R88" i="3" s="1"/>
  <c r="N84" i="3"/>
  <c r="N80" i="3"/>
  <c r="P80" i="3" s="1"/>
  <c r="R80" i="3" s="1"/>
  <c r="N913" i="3"/>
  <c r="P913" i="3" s="1"/>
  <c r="R913" i="3" s="1"/>
  <c r="N909" i="3"/>
  <c r="P909" i="3" s="1"/>
  <c r="R909" i="3" s="1"/>
  <c r="N905" i="3"/>
  <c r="P905" i="3" s="1"/>
  <c r="R905" i="3" s="1"/>
  <c r="N901" i="3"/>
  <c r="P901" i="3" s="1"/>
  <c r="R901" i="3" s="1"/>
  <c r="N897" i="3"/>
  <c r="P897" i="3" s="1"/>
  <c r="R897" i="3" s="1"/>
  <c r="N893" i="3"/>
  <c r="P893" i="3" s="1"/>
  <c r="R893" i="3" s="1"/>
  <c r="N889" i="3"/>
  <c r="P889" i="3" s="1"/>
  <c r="R889" i="3" s="1"/>
  <c r="N885" i="3"/>
  <c r="P885" i="3" s="1"/>
  <c r="R885" i="3" s="1"/>
  <c r="N881" i="3"/>
  <c r="P881" i="3" s="1"/>
  <c r="R881" i="3" s="1"/>
  <c r="N877" i="3"/>
  <c r="P877" i="3" s="1"/>
  <c r="R877" i="3" s="1"/>
  <c r="N873" i="3"/>
  <c r="P873" i="3" s="1"/>
  <c r="R873" i="3" s="1"/>
  <c r="N869" i="3"/>
  <c r="P869" i="3" s="1"/>
  <c r="R869" i="3" s="1"/>
  <c r="N865" i="3"/>
  <c r="P865" i="3" s="1"/>
  <c r="R865" i="3" s="1"/>
  <c r="N861" i="3"/>
  <c r="P861" i="3" s="1"/>
  <c r="R861" i="3" s="1"/>
  <c r="N857" i="3"/>
  <c r="P857" i="3" s="1"/>
  <c r="R857" i="3" s="1"/>
  <c r="N849" i="3"/>
  <c r="P849" i="3" s="1"/>
  <c r="R849" i="3" s="1"/>
  <c r="N845" i="3"/>
  <c r="P845" i="3" s="1"/>
  <c r="R845" i="3" s="1"/>
  <c r="N841" i="3"/>
  <c r="P841" i="3" s="1"/>
  <c r="R841" i="3" s="1"/>
  <c r="N833" i="3"/>
  <c r="P833" i="3" s="1"/>
  <c r="R833" i="3" s="1"/>
  <c r="N829" i="3"/>
  <c r="P829" i="3" s="1"/>
  <c r="R829" i="3" s="1"/>
  <c r="N617" i="3"/>
  <c r="P617" i="3" s="1"/>
  <c r="R617" i="3" s="1"/>
  <c r="N609" i="3"/>
  <c r="P609" i="3" s="1"/>
  <c r="R609" i="3" s="1"/>
  <c r="N593" i="3"/>
  <c r="P593" i="3" s="1"/>
  <c r="R593" i="3" s="1"/>
  <c r="N589" i="3"/>
  <c r="P589" i="3" s="1"/>
  <c r="R589" i="3" s="1"/>
  <c r="N573" i="3"/>
  <c r="P573" i="3" s="1"/>
  <c r="R573" i="3" s="1"/>
  <c r="N557" i="3"/>
  <c r="P557" i="3" s="1"/>
  <c r="R557" i="3" s="1"/>
  <c r="N541" i="3"/>
  <c r="P541" i="3" s="1"/>
  <c r="R541" i="3" s="1"/>
  <c r="N525" i="3"/>
  <c r="P525" i="3" s="1"/>
  <c r="R525" i="3" s="1"/>
  <c r="N509" i="3"/>
  <c r="P509" i="3" s="1"/>
  <c r="R509" i="3" s="1"/>
  <c r="N485" i="3"/>
  <c r="P485" i="3" s="1"/>
  <c r="R485" i="3" s="1"/>
  <c r="N481" i="3"/>
  <c r="P481" i="3" s="1"/>
  <c r="R481" i="3" s="1"/>
  <c r="N477" i="3"/>
  <c r="P477" i="3" s="1"/>
  <c r="R477" i="3" s="1"/>
  <c r="N473" i="3"/>
  <c r="P473" i="3" s="1"/>
  <c r="R473" i="3" s="1"/>
  <c r="N469" i="3"/>
  <c r="P469" i="3" s="1"/>
  <c r="R469" i="3" s="1"/>
  <c r="N465" i="3"/>
  <c r="N461" i="3"/>
  <c r="P461" i="3" s="1"/>
  <c r="R461" i="3" s="1"/>
  <c r="N457" i="3"/>
  <c r="P457" i="3" s="1"/>
  <c r="R457" i="3" s="1"/>
  <c r="N453" i="3"/>
  <c r="P453" i="3" s="1"/>
  <c r="R453" i="3" s="1"/>
  <c r="N437" i="3"/>
  <c r="P437" i="3" s="1"/>
  <c r="R437" i="3" s="1"/>
  <c r="N433" i="3"/>
  <c r="P433" i="3" s="1"/>
  <c r="R433" i="3" s="1"/>
  <c r="N429" i="3"/>
  <c r="P429" i="3" s="1"/>
  <c r="R429" i="3" s="1"/>
  <c r="N425" i="3"/>
  <c r="P425" i="3" s="1"/>
  <c r="R425" i="3" s="1"/>
  <c r="N421" i="3"/>
  <c r="P421" i="3" s="1"/>
  <c r="R421" i="3" s="1"/>
  <c r="N417" i="3"/>
  <c r="N413" i="3"/>
  <c r="P413" i="3" s="1"/>
  <c r="R413" i="3" s="1"/>
  <c r="N401" i="3"/>
  <c r="P401" i="3" s="1"/>
  <c r="R401" i="3" s="1"/>
  <c r="N397" i="3"/>
  <c r="P397" i="3" s="1"/>
  <c r="R397" i="3" s="1"/>
  <c r="N389" i="3"/>
  <c r="P389" i="3" s="1"/>
  <c r="R389" i="3" s="1"/>
  <c r="N385" i="3"/>
  <c r="P385" i="3" s="1"/>
  <c r="R385" i="3" s="1"/>
  <c r="N381" i="3"/>
  <c r="P381" i="3" s="1"/>
  <c r="R381" i="3" s="1"/>
  <c r="N377" i="3"/>
  <c r="N373" i="3"/>
  <c r="P373" i="3" s="1"/>
  <c r="R373" i="3" s="1"/>
  <c r="N369" i="3"/>
  <c r="P369" i="3" s="1"/>
  <c r="R369" i="3" s="1"/>
  <c r="N365" i="3"/>
  <c r="P365" i="3" s="1"/>
  <c r="R365" i="3" s="1"/>
  <c r="N361" i="3"/>
  <c r="N357" i="3"/>
  <c r="P357" i="3" s="1"/>
  <c r="R357" i="3" s="1"/>
  <c r="N353" i="3"/>
  <c r="P353" i="3" s="1"/>
  <c r="R353" i="3" s="1"/>
  <c r="N333" i="3"/>
  <c r="P333" i="3" s="1"/>
  <c r="R333" i="3" s="1"/>
  <c r="N293" i="3"/>
  <c r="N285" i="3"/>
  <c r="P285" i="3" s="1"/>
  <c r="R285" i="3" s="1"/>
  <c r="N277" i="3"/>
  <c r="P277" i="3" s="1"/>
  <c r="R277" i="3" s="1"/>
  <c r="N273" i="3"/>
  <c r="P273" i="3" s="1"/>
  <c r="R273" i="3" s="1"/>
  <c r="N269" i="3"/>
  <c r="N261" i="3"/>
  <c r="P261" i="3" s="1"/>
  <c r="R261" i="3" s="1"/>
  <c r="N257" i="3"/>
  <c r="P257" i="3" s="1"/>
  <c r="R257" i="3" s="1"/>
  <c r="N253" i="3"/>
  <c r="P253" i="3" s="1"/>
  <c r="R253" i="3" s="1"/>
  <c r="N245" i="3"/>
  <c r="N241" i="3"/>
  <c r="P241" i="3" s="1"/>
  <c r="R241" i="3" s="1"/>
  <c r="N237" i="3"/>
  <c r="P237" i="3" s="1"/>
  <c r="R237" i="3" s="1"/>
  <c r="N233" i="3"/>
  <c r="P233" i="3" s="1"/>
  <c r="R233" i="3" s="1"/>
  <c r="N229" i="3"/>
  <c r="N225" i="3"/>
  <c r="P225" i="3" s="1"/>
  <c r="R225" i="3" s="1"/>
  <c r="N221" i="3"/>
  <c r="P221" i="3" s="1"/>
  <c r="R221" i="3" s="1"/>
  <c r="N217" i="3"/>
  <c r="P217" i="3" s="1"/>
  <c r="R217" i="3" s="1"/>
  <c r="N213" i="3"/>
  <c r="N209" i="3"/>
  <c r="P209" i="3" s="1"/>
  <c r="R209" i="3" s="1"/>
  <c r="N205" i="3"/>
  <c r="P205" i="3" s="1"/>
  <c r="R205" i="3" s="1"/>
  <c r="N201" i="3"/>
  <c r="P201" i="3" s="1"/>
  <c r="R201" i="3" s="1"/>
  <c r="N197" i="3"/>
  <c r="N193" i="3"/>
  <c r="N189" i="3"/>
  <c r="P189" i="3" s="1"/>
  <c r="R189" i="3" s="1"/>
  <c r="N185" i="3"/>
  <c r="P185" i="3" s="1"/>
  <c r="R185" i="3" s="1"/>
  <c r="N181" i="3"/>
  <c r="N177" i="3"/>
  <c r="P177" i="3" s="1"/>
  <c r="R177" i="3" s="1"/>
  <c r="N173" i="3"/>
  <c r="N169" i="3"/>
  <c r="P169" i="3" s="1"/>
  <c r="R169" i="3" s="1"/>
  <c r="N165" i="3"/>
  <c r="N161" i="3"/>
  <c r="P161" i="3" s="1"/>
  <c r="R161" i="3" s="1"/>
  <c r="N157" i="3"/>
  <c r="P157" i="3" s="1"/>
  <c r="R157" i="3" s="1"/>
  <c r="N81" i="3"/>
  <c r="P81" i="3" s="1"/>
  <c r="R81" i="3" s="1"/>
  <c r="N914" i="3"/>
  <c r="N910" i="3"/>
  <c r="P910" i="3" s="1"/>
  <c r="R910" i="3" s="1"/>
  <c r="N894" i="3"/>
  <c r="P894" i="3" s="1"/>
  <c r="R894" i="3" s="1"/>
  <c r="N878" i="3"/>
  <c r="P878" i="3" s="1"/>
  <c r="R878" i="3" s="1"/>
  <c r="N822" i="3"/>
  <c r="P822" i="3" s="1"/>
  <c r="R822" i="3" s="1"/>
  <c r="N818" i="3"/>
  <c r="P818" i="3" s="1"/>
  <c r="R818" i="3" s="1"/>
  <c r="N814" i="3"/>
  <c r="P814" i="3" s="1"/>
  <c r="R814" i="3" s="1"/>
  <c r="N810" i="3"/>
  <c r="P810" i="3" s="1"/>
  <c r="R810" i="3" s="1"/>
  <c r="N806" i="3"/>
  <c r="P806" i="3" s="1"/>
  <c r="R806" i="3" s="1"/>
  <c r="N802" i="3"/>
  <c r="N798" i="3"/>
  <c r="P798" i="3" s="1"/>
  <c r="R798" i="3" s="1"/>
  <c r="N794" i="3"/>
  <c r="P794" i="3" s="1"/>
  <c r="R794" i="3" s="1"/>
  <c r="N790" i="3"/>
  <c r="P790" i="3" s="1"/>
  <c r="R790" i="3" s="1"/>
  <c r="N786" i="3"/>
  <c r="N782" i="3"/>
  <c r="P782" i="3" s="1"/>
  <c r="R782" i="3" s="1"/>
  <c r="N778" i="3"/>
  <c r="P778" i="3" s="1"/>
  <c r="R778" i="3" s="1"/>
  <c r="N774" i="3"/>
  <c r="P774" i="3" s="1"/>
  <c r="R774" i="3" s="1"/>
  <c r="N770" i="3"/>
  <c r="P770" i="3" s="1"/>
  <c r="R770" i="3" s="1"/>
  <c r="N766" i="3"/>
  <c r="P766" i="3" s="1"/>
  <c r="R766" i="3" s="1"/>
  <c r="N762" i="3"/>
  <c r="P762" i="3" s="1"/>
  <c r="R762" i="3" s="1"/>
  <c r="N758" i="3"/>
  <c r="P758" i="3" s="1"/>
  <c r="R758" i="3" s="1"/>
  <c r="N754" i="3"/>
  <c r="P754" i="3" s="1"/>
  <c r="R754" i="3" s="1"/>
  <c r="N750" i="3"/>
  <c r="P750" i="3" s="1"/>
  <c r="R750" i="3" s="1"/>
  <c r="N746" i="3"/>
  <c r="P746" i="3" s="1"/>
  <c r="R746" i="3" s="1"/>
  <c r="N742" i="3"/>
  <c r="P742" i="3" s="1"/>
  <c r="R742" i="3" s="1"/>
  <c r="N738" i="3"/>
  <c r="P738" i="3" s="1"/>
  <c r="R738" i="3" s="1"/>
  <c r="N734" i="3"/>
  <c r="P734" i="3" s="1"/>
  <c r="R734" i="3" s="1"/>
  <c r="N730" i="3"/>
  <c r="P730" i="3" s="1"/>
  <c r="R730" i="3" s="1"/>
  <c r="N726" i="3"/>
  <c r="P726" i="3" s="1"/>
  <c r="R726" i="3" s="1"/>
  <c r="N722" i="3"/>
  <c r="P722" i="3" s="1"/>
  <c r="R722" i="3" s="1"/>
  <c r="N718" i="3"/>
  <c r="P718" i="3" s="1"/>
  <c r="R718" i="3" s="1"/>
  <c r="N714" i="3"/>
  <c r="P714" i="3" s="1"/>
  <c r="R714" i="3" s="1"/>
  <c r="N710" i="3"/>
  <c r="P710" i="3" s="1"/>
  <c r="R710" i="3" s="1"/>
  <c r="N706" i="3"/>
  <c r="N702" i="3"/>
  <c r="P702" i="3" s="1"/>
  <c r="R702" i="3" s="1"/>
  <c r="N698" i="3"/>
  <c r="P698" i="3" s="1"/>
  <c r="R698" i="3" s="1"/>
  <c r="N694" i="3"/>
  <c r="P694" i="3" s="1"/>
  <c r="R694" i="3" s="1"/>
  <c r="N690" i="3"/>
  <c r="N686" i="3"/>
  <c r="P686" i="3" s="1"/>
  <c r="R686" i="3" s="1"/>
  <c r="N682" i="3"/>
  <c r="P682" i="3" s="1"/>
  <c r="R682" i="3" s="1"/>
  <c r="N678" i="3"/>
  <c r="P678" i="3" s="1"/>
  <c r="R678" i="3" s="1"/>
  <c r="N674" i="3"/>
  <c r="P674" i="3" s="1"/>
  <c r="R674" i="3" s="1"/>
  <c r="N670" i="3"/>
  <c r="P670" i="3" s="1"/>
  <c r="R670" i="3" s="1"/>
  <c r="N666" i="3"/>
  <c r="P666" i="3" s="1"/>
  <c r="R666" i="3" s="1"/>
  <c r="N662" i="3"/>
  <c r="P662" i="3" s="1"/>
  <c r="R662" i="3" s="1"/>
  <c r="N658" i="3"/>
  <c r="P658" i="3" s="1"/>
  <c r="R658" i="3" s="1"/>
  <c r="N654" i="3"/>
  <c r="P654" i="3" s="1"/>
  <c r="R654" i="3" s="1"/>
  <c r="N650" i="3"/>
  <c r="P650" i="3" s="1"/>
  <c r="R650" i="3" s="1"/>
  <c r="N646" i="3"/>
  <c r="P646" i="3" s="1"/>
  <c r="R646" i="3" s="1"/>
  <c r="N642" i="3"/>
  <c r="P642" i="3" s="1"/>
  <c r="R642" i="3" s="1"/>
  <c r="N638" i="3"/>
  <c r="P638" i="3" s="1"/>
  <c r="R638" i="3" s="1"/>
  <c r="N634" i="3"/>
  <c r="P634" i="3" s="1"/>
  <c r="R634" i="3" s="1"/>
  <c r="N630" i="3"/>
  <c r="P630" i="3" s="1"/>
  <c r="R630" i="3" s="1"/>
  <c r="N626" i="3"/>
  <c r="N598" i="3"/>
  <c r="P598" i="3" s="1"/>
  <c r="R598" i="3" s="1"/>
  <c r="N590" i="3"/>
  <c r="P590" i="3" s="1"/>
  <c r="R590" i="3" s="1"/>
  <c r="N586" i="3"/>
  <c r="P586" i="3" s="1"/>
  <c r="R586" i="3" s="1"/>
  <c r="N582" i="3"/>
  <c r="P582" i="3" s="1"/>
  <c r="R582" i="3" s="1"/>
  <c r="N578" i="3"/>
  <c r="P578" i="3" s="1"/>
  <c r="R578" i="3" s="1"/>
  <c r="N574" i="3"/>
  <c r="P574" i="3" s="1"/>
  <c r="R574" i="3" s="1"/>
  <c r="N570" i="3"/>
  <c r="P570" i="3" s="1"/>
  <c r="R570" i="3" s="1"/>
  <c r="N566" i="3"/>
  <c r="P566" i="3" s="1"/>
  <c r="R566" i="3" s="1"/>
  <c r="N562" i="3"/>
  <c r="P562" i="3" s="1"/>
  <c r="R562" i="3" s="1"/>
  <c r="N558" i="3"/>
  <c r="P558" i="3" s="1"/>
  <c r="R558" i="3" s="1"/>
  <c r="N554" i="3"/>
  <c r="P554" i="3" s="1"/>
  <c r="R554" i="3" s="1"/>
  <c r="N550" i="3"/>
  <c r="N546" i="3"/>
  <c r="P546" i="3" s="1"/>
  <c r="R546" i="3" s="1"/>
  <c r="N542" i="3"/>
  <c r="P542" i="3" s="1"/>
  <c r="R542" i="3" s="1"/>
  <c r="N538" i="3"/>
  <c r="P538" i="3" s="1"/>
  <c r="R538" i="3" s="1"/>
  <c r="N534" i="3"/>
  <c r="P534" i="3" s="1"/>
  <c r="R534" i="3" s="1"/>
  <c r="N530" i="3"/>
  <c r="P530" i="3" s="1"/>
  <c r="R530" i="3" s="1"/>
  <c r="N526" i="3"/>
  <c r="P526" i="3" s="1"/>
  <c r="R526" i="3" s="1"/>
  <c r="N522" i="3"/>
  <c r="P522" i="3" s="1"/>
  <c r="R522" i="3" s="1"/>
  <c r="N518" i="3"/>
  <c r="P518" i="3" s="1"/>
  <c r="R518" i="3" s="1"/>
  <c r="N514" i="3"/>
  <c r="P514" i="3" s="1"/>
  <c r="R514" i="3" s="1"/>
  <c r="N510" i="3"/>
  <c r="P510" i="3" s="1"/>
  <c r="R510" i="3" s="1"/>
  <c r="N506" i="3"/>
  <c r="N502" i="3"/>
  <c r="N498" i="3"/>
  <c r="P498" i="3" s="1"/>
  <c r="R498" i="3" s="1"/>
  <c r="N494" i="3"/>
  <c r="P494" i="3" s="1"/>
  <c r="R494" i="3" s="1"/>
  <c r="N490" i="3"/>
  <c r="P490" i="3" s="1"/>
  <c r="R490" i="3" s="1"/>
  <c r="N478" i="3"/>
  <c r="P478" i="3" s="1"/>
  <c r="R478" i="3" s="1"/>
  <c r="N470" i="3"/>
  <c r="P470" i="3" s="1"/>
  <c r="R470" i="3" s="1"/>
  <c r="N466" i="3"/>
  <c r="P466" i="3" s="1"/>
  <c r="R466" i="3" s="1"/>
  <c r="N454" i="3"/>
  <c r="P454" i="3" s="1"/>
  <c r="R454" i="3" s="1"/>
  <c r="N442" i="3"/>
  <c r="P442" i="3" s="1"/>
  <c r="R442" i="3" s="1"/>
  <c r="N422" i="3"/>
  <c r="P422" i="3" s="1"/>
  <c r="R422" i="3" s="1"/>
  <c r="N418" i="3"/>
  <c r="P418" i="3" s="1"/>
  <c r="R418" i="3" s="1"/>
  <c r="N406" i="3"/>
  <c r="P406" i="3" s="1"/>
  <c r="R406" i="3" s="1"/>
  <c r="N386" i="3"/>
  <c r="P386" i="3" s="1"/>
  <c r="R386" i="3" s="1"/>
  <c r="N362" i="3"/>
  <c r="P362" i="3" s="1"/>
  <c r="R362" i="3" s="1"/>
  <c r="N354" i="3"/>
  <c r="P354" i="3" s="1"/>
  <c r="R354" i="3" s="1"/>
  <c r="N342" i="3"/>
  <c r="P342" i="3" s="1"/>
  <c r="R342" i="3" s="1"/>
  <c r="N338" i="3"/>
  <c r="P338" i="3" s="1"/>
  <c r="R338" i="3" s="1"/>
  <c r="N298" i="3"/>
  <c r="P298" i="3" s="1"/>
  <c r="R298" i="3" s="1"/>
  <c r="N294" i="3"/>
  <c r="P294" i="3" s="1"/>
  <c r="R294" i="3" s="1"/>
  <c r="N290" i="3"/>
  <c r="P290" i="3" s="1"/>
  <c r="R290" i="3" s="1"/>
  <c r="N286" i="3"/>
  <c r="P286" i="3" s="1"/>
  <c r="R286" i="3" s="1"/>
  <c r="N282" i="3"/>
  <c r="P282" i="3" s="1"/>
  <c r="R282" i="3" s="1"/>
  <c r="N278" i="3"/>
  <c r="P278" i="3" s="1"/>
  <c r="R278" i="3" s="1"/>
  <c r="N154" i="3"/>
  <c r="N150" i="3"/>
  <c r="P150" i="3" s="1"/>
  <c r="R150" i="3" s="1"/>
  <c r="N146" i="3"/>
  <c r="P146" i="3" s="1"/>
  <c r="R146" i="3" s="1"/>
  <c r="N142" i="3"/>
  <c r="P142" i="3" s="1"/>
  <c r="R142" i="3" s="1"/>
  <c r="N138" i="3"/>
  <c r="P138" i="3" s="1"/>
  <c r="R138" i="3" s="1"/>
  <c r="N134" i="3"/>
  <c r="P134" i="3" s="1"/>
  <c r="R134" i="3" s="1"/>
  <c r="N130" i="3"/>
  <c r="P130" i="3" s="1"/>
  <c r="R130" i="3" s="1"/>
  <c r="N126" i="3"/>
  <c r="P126" i="3" s="1"/>
  <c r="R126" i="3" s="1"/>
  <c r="N122" i="3"/>
  <c r="P122" i="3" s="1"/>
  <c r="R122" i="3" s="1"/>
  <c r="N94" i="3"/>
  <c r="P94" i="3" s="1"/>
  <c r="R94" i="3" s="1"/>
  <c r="N82" i="3"/>
  <c r="P82" i="3" s="1"/>
  <c r="R82" i="3" s="1"/>
  <c r="N6" i="3"/>
  <c r="P6" i="3" s="1"/>
  <c r="R6" i="3" s="1"/>
  <c r="N915" i="3"/>
  <c r="P915" i="3" s="1"/>
  <c r="R915" i="3" s="1"/>
  <c r="N903" i="3"/>
  <c r="P903" i="3" s="1"/>
  <c r="R903" i="3" s="1"/>
  <c r="N899" i="3"/>
  <c r="P899" i="3" s="1"/>
  <c r="R899" i="3" s="1"/>
  <c r="N887" i="3"/>
  <c r="P887" i="3" s="1"/>
  <c r="R887" i="3" s="1"/>
  <c r="N883" i="3"/>
  <c r="P883" i="3" s="1"/>
  <c r="R883" i="3" s="1"/>
  <c r="N871" i="3"/>
  <c r="P871" i="3" s="1"/>
  <c r="R871" i="3" s="1"/>
  <c r="N867" i="3"/>
  <c r="P867" i="3" s="1"/>
  <c r="R867" i="3" s="1"/>
  <c r="N851" i="3"/>
  <c r="P851" i="3" s="1"/>
  <c r="R851" i="3" s="1"/>
  <c r="N835" i="3"/>
  <c r="P835" i="3" s="1"/>
  <c r="R835" i="3" s="1"/>
  <c r="N803" i="3"/>
  <c r="P803" i="3" s="1"/>
  <c r="R803" i="3" s="1"/>
  <c r="N787" i="3"/>
  <c r="P787" i="3" s="1"/>
  <c r="R787" i="3" s="1"/>
  <c r="N755" i="3"/>
  <c r="P755" i="3" s="1"/>
  <c r="R755" i="3" s="1"/>
  <c r="N739" i="3"/>
  <c r="P739" i="3" s="1"/>
  <c r="R739" i="3" s="1"/>
  <c r="N643" i="3"/>
  <c r="P643" i="3" s="1"/>
  <c r="R643" i="3" s="1"/>
  <c r="N627" i="3"/>
  <c r="P627" i="3" s="1"/>
  <c r="R627" i="3" s="1"/>
  <c r="N479" i="3"/>
  <c r="P479" i="3" s="1"/>
  <c r="R479" i="3" s="1"/>
  <c r="N475" i="3"/>
  <c r="N255" i="3"/>
  <c r="P255" i="3" s="1"/>
  <c r="R255" i="3" s="1"/>
  <c r="N247" i="3"/>
  <c r="P247" i="3" s="1"/>
  <c r="R247" i="3" s="1"/>
  <c r="N151" i="3"/>
  <c r="P151" i="3" s="1"/>
  <c r="R151" i="3" s="1"/>
  <c r="N3" i="3"/>
  <c r="P3" i="3" s="1"/>
  <c r="R3" i="3" s="1"/>
  <c r="N2" i="3"/>
  <c r="N2668" i="3"/>
  <c r="P2668" i="3" s="1"/>
  <c r="R2668" i="3" s="1"/>
  <c r="N695" i="3"/>
  <c r="P695" i="3" s="1"/>
  <c r="R695" i="3" s="1"/>
  <c r="N2702" i="3"/>
  <c r="N679" i="3"/>
  <c r="P679" i="3" s="1"/>
  <c r="R679" i="3" s="1"/>
  <c r="N672" i="3"/>
  <c r="P672" i="3" s="1"/>
  <c r="R672" i="3" s="1"/>
  <c r="N2438" i="3"/>
  <c r="P2438" i="3" s="1"/>
  <c r="R2438" i="3" s="1"/>
  <c r="N2728" i="3"/>
  <c r="P2728" i="3" s="1"/>
  <c r="R2728" i="3" s="1"/>
  <c r="N497" i="3"/>
  <c r="P497" i="3" s="1"/>
  <c r="R497" i="3" s="1"/>
  <c r="N106" i="3"/>
  <c r="P106" i="3" s="1"/>
  <c r="R106" i="3" s="1"/>
  <c r="N1440" i="3"/>
  <c r="P1440" i="3" s="1"/>
  <c r="R1440" i="3" s="1"/>
  <c r="N1239" i="3"/>
  <c r="P1239" i="3" s="1"/>
  <c r="R1239" i="3" s="1"/>
  <c r="N513" i="3"/>
  <c r="P513" i="3" s="1"/>
  <c r="R513" i="3" s="1"/>
  <c r="N1416" i="3"/>
  <c r="P1416" i="3" s="1"/>
  <c r="R1416" i="3" s="1"/>
  <c r="P1410" i="3"/>
  <c r="R1410" i="3" s="1"/>
  <c r="N711" i="3"/>
  <c r="P711" i="3" s="1"/>
  <c r="R711" i="3" s="1"/>
  <c r="N704" i="3"/>
  <c r="P704" i="3" s="1"/>
  <c r="R704" i="3" s="1"/>
  <c r="N760" i="3"/>
  <c r="P760" i="3" s="1"/>
  <c r="R760" i="3" s="1"/>
  <c r="N688" i="3"/>
  <c r="P688" i="3" s="1"/>
  <c r="R688" i="3" s="1"/>
  <c r="N2824" i="3"/>
  <c r="P2824" i="3" s="1"/>
  <c r="R2824" i="3" s="1"/>
  <c r="N2662" i="3"/>
  <c r="P2662" i="3" s="1"/>
  <c r="R2662" i="3" s="1"/>
  <c r="N2396" i="3"/>
  <c r="P2396" i="3" s="1"/>
  <c r="R2396" i="3" s="1"/>
  <c r="N1971" i="3"/>
  <c r="P1971" i="3" s="1"/>
  <c r="R1971" i="3" s="1"/>
  <c r="N1377" i="3"/>
  <c r="P1377" i="3" s="1"/>
  <c r="R1377" i="3" s="1"/>
  <c r="N1271" i="3"/>
  <c r="P1271" i="3" s="1"/>
  <c r="R1271" i="3" s="1"/>
  <c r="N1237" i="3"/>
  <c r="P1237" i="3" s="1"/>
  <c r="R1237" i="3" s="1"/>
  <c r="N1183" i="3"/>
  <c r="P1183" i="3" s="1"/>
  <c r="R1183" i="3" s="1"/>
  <c r="N1181" i="3"/>
  <c r="P1181" i="3" s="1"/>
  <c r="R1181" i="3" s="1"/>
  <c r="N1179" i="3"/>
  <c r="P1179" i="3" s="1"/>
  <c r="R1179" i="3" s="1"/>
  <c r="N1177" i="3"/>
  <c r="P1177" i="3" s="1"/>
  <c r="R1177" i="3" s="1"/>
  <c r="N986" i="3"/>
  <c r="P986" i="3" s="1"/>
  <c r="R986" i="3" s="1"/>
  <c r="N916" i="3"/>
  <c r="P916" i="3" s="1"/>
  <c r="R916" i="3" s="1"/>
  <c r="N799" i="3"/>
  <c r="P799" i="3" s="1"/>
  <c r="R799" i="3" s="1"/>
  <c r="N792" i="3"/>
  <c r="P792" i="3" s="1"/>
  <c r="R792" i="3" s="1"/>
  <c r="N664" i="3"/>
  <c r="P664" i="3" s="1"/>
  <c r="R664" i="3" s="1"/>
  <c r="N2660" i="3"/>
  <c r="P2660" i="3" s="1"/>
  <c r="R2660" i="3" s="1"/>
  <c r="N2614" i="3"/>
  <c r="P2614" i="3" s="1"/>
  <c r="R2614" i="3" s="1"/>
  <c r="N1895" i="3"/>
  <c r="P1895" i="3" s="1"/>
  <c r="R1895" i="3" s="1"/>
  <c r="N1848" i="3"/>
  <c r="P1848" i="3" s="1"/>
  <c r="R1848" i="3" s="1"/>
  <c r="N1461" i="3"/>
  <c r="P1461" i="3" s="1"/>
  <c r="R1461" i="3" s="1"/>
  <c r="N1375" i="3"/>
  <c r="P1375" i="3" s="1"/>
  <c r="R1375" i="3" s="1"/>
  <c r="N1191" i="3"/>
  <c r="P1191" i="3" s="1"/>
  <c r="R1191" i="3" s="1"/>
  <c r="N1018" i="3"/>
  <c r="P1018" i="3" s="1"/>
  <c r="R1018" i="3" s="1"/>
  <c r="N924" i="3"/>
  <c r="P924" i="3" s="1"/>
  <c r="R924" i="3" s="1"/>
  <c r="N2676" i="3"/>
  <c r="P2676" i="3" s="1"/>
  <c r="R2676" i="3" s="1"/>
  <c r="N2622" i="3"/>
  <c r="P2622" i="3" s="1"/>
  <c r="R2622" i="3" s="1"/>
  <c r="N2612" i="3"/>
  <c r="P2612" i="3" s="1"/>
  <c r="R2612" i="3" s="1"/>
  <c r="N2536" i="3"/>
  <c r="P2536" i="3" s="1"/>
  <c r="R2536" i="3" s="1"/>
  <c r="N2468" i="3"/>
  <c r="P2468" i="3" s="1"/>
  <c r="R2468" i="3" s="1"/>
  <c r="N1456" i="3"/>
  <c r="P1456" i="3" s="1"/>
  <c r="R1456" i="3" s="1"/>
  <c r="N823" i="3"/>
  <c r="P823" i="3" s="1"/>
  <c r="R823" i="3" s="1"/>
  <c r="N816" i="3"/>
  <c r="P816" i="3" s="1"/>
  <c r="R816" i="3" s="1"/>
  <c r="N2808" i="3"/>
  <c r="P2808" i="3" s="1"/>
  <c r="R2808" i="3" s="1"/>
  <c r="N2684" i="3"/>
  <c r="P2684" i="3" s="1"/>
  <c r="R2684" i="3" s="1"/>
  <c r="N2670" i="3"/>
  <c r="P2670" i="3" s="1"/>
  <c r="R2670" i="3" s="1"/>
  <c r="N2638" i="3"/>
  <c r="P2638" i="3" s="1"/>
  <c r="R2638" i="3" s="1"/>
  <c r="N2606" i="3"/>
  <c r="P2606" i="3" s="1"/>
  <c r="R2606" i="3" s="1"/>
  <c r="N2436" i="3"/>
  <c r="P2436" i="3" s="1"/>
  <c r="R2436" i="3" s="1"/>
  <c r="N1832" i="3"/>
  <c r="P1832" i="3" s="1"/>
  <c r="R1832" i="3" s="1"/>
  <c r="N1345" i="3"/>
  <c r="P1345" i="3" s="1"/>
  <c r="R1345" i="3" s="1"/>
  <c r="N1327" i="3"/>
  <c r="P1327" i="3" s="1"/>
  <c r="R1327" i="3" s="1"/>
  <c r="N1002" i="3"/>
  <c r="P1002" i="3" s="1"/>
  <c r="R1002" i="3" s="1"/>
  <c r="N930" i="3"/>
  <c r="P930" i="3" s="1"/>
  <c r="R930" i="3" s="1"/>
  <c r="N928" i="3"/>
  <c r="P928" i="3" s="1"/>
  <c r="R928" i="3" s="1"/>
  <c r="N824" i="3"/>
  <c r="P824" i="3" s="1"/>
  <c r="R824" i="3" s="1"/>
  <c r="N815" i="3"/>
  <c r="P815" i="3" s="1"/>
  <c r="R815" i="3" s="1"/>
  <c r="N800" i="3"/>
  <c r="P800" i="3" s="1"/>
  <c r="R800" i="3" s="1"/>
  <c r="N775" i="3"/>
  <c r="P775" i="3" s="1"/>
  <c r="R775" i="3" s="1"/>
  <c r="N768" i="3"/>
  <c r="P768" i="3" s="1"/>
  <c r="R768" i="3" s="1"/>
  <c r="N712" i="3"/>
  <c r="P712" i="3" s="1"/>
  <c r="R712" i="3" s="1"/>
  <c r="N703" i="3"/>
  <c r="P703" i="3" s="1"/>
  <c r="R703" i="3" s="1"/>
  <c r="N696" i="3"/>
  <c r="P696" i="3" s="1"/>
  <c r="R696" i="3" s="1"/>
  <c r="N687" i="3"/>
  <c r="P687" i="3" s="1"/>
  <c r="R687" i="3" s="1"/>
  <c r="N680" i="3"/>
  <c r="P680" i="3" s="1"/>
  <c r="R680" i="3" s="1"/>
  <c r="N505" i="3"/>
  <c r="P505" i="3" s="1"/>
  <c r="R505" i="3" s="1"/>
  <c r="N275" i="3"/>
  <c r="P275" i="3" s="1"/>
  <c r="R275" i="3" s="1"/>
  <c r="N90" i="3"/>
  <c r="P90" i="3" s="1"/>
  <c r="R90" i="3" s="1"/>
  <c r="N1343" i="3"/>
  <c r="P1343" i="3" s="1"/>
  <c r="R1343" i="3" s="1"/>
  <c r="N1297" i="3"/>
  <c r="P1297" i="3" s="1"/>
  <c r="R1297" i="3" s="1"/>
  <c r="N992" i="3"/>
  <c r="P992" i="3" s="1"/>
  <c r="R992" i="3" s="1"/>
  <c r="N978" i="3"/>
  <c r="P978" i="3" s="1"/>
  <c r="R978" i="3" s="1"/>
  <c r="N759" i="3"/>
  <c r="P759" i="3" s="1"/>
  <c r="R759" i="3" s="1"/>
  <c r="N752" i="3"/>
  <c r="P752" i="3" s="1"/>
  <c r="R752" i="3" s="1"/>
  <c r="N727" i="3"/>
  <c r="P727" i="3" s="1"/>
  <c r="R727" i="3" s="1"/>
  <c r="N720" i="3"/>
  <c r="P720" i="3" s="1"/>
  <c r="R720" i="3" s="1"/>
  <c r="N1975" i="3"/>
  <c r="P1975" i="3" s="1"/>
  <c r="R1975" i="3" s="1"/>
  <c r="N1408" i="3"/>
  <c r="P1408" i="3" s="1"/>
  <c r="R1408" i="3" s="1"/>
  <c r="N892" i="3"/>
  <c r="P892" i="3" s="1"/>
  <c r="R892" i="3" s="1"/>
  <c r="N743" i="3"/>
  <c r="P743" i="3" s="1"/>
  <c r="R743" i="3" s="1"/>
  <c r="N728" i="3"/>
  <c r="P728" i="3" s="1"/>
  <c r="R728" i="3" s="1"/>
  <c r="N663" i="3"/>
  <c r="P663" i="3" s="1"/>
  <c r="R663" i="3" s="1"/>
  <c r="N656" i="3"/>
  <c r="P656" i="3" s="1"/>
  <c r="R656" i="3" s="1"/>
  <c r="N601" i="3"/>
  <c r="P601" i="3" s="1"/>
  <c r="R601" i="3" s="1"/>
  <c r="N2742" i="3"/>
  <c r="P2742" i="3" s="1"/>
  <c r="R2742" i="3" s="1"/>
  <c r="N2654" i="3"/>
  <c r="P2654" i="3" s="1"/>
  <c r="R2654" i="3" s="1"/>
  <c r="N2520" i="3"/>
  <c r="P2520" i="3" s="1"/>
  <c r="R2520" i="3" s="1"/>
  <c r="N2504" i="3"/>
  <c r="P2504" i="3" s="1"/>
  <c r="R2504" i="3" s="1"/>
  <c r="N1800" i="3"/>
  <c r="P1800" i="3" s="1"/>
  <c r="R1800" i="3" s="1"/>
  <c r="N1373" i="3"/>
  <c r="P1373" i="3" s="1"/>
  <c r="R1373" i="3" s="1"/>
  <c r="N1337" i="3"/>
  <c r="P1337" i="3" s="1"/>
  <c r="R1337" i="3" s="1"/>
  <c r="N944" i="3"/>
  <c r="P944" i="3" s="1"/>
  <c r="R944" i="3" s="1"/>
  <c r="N736" i="3"/>
  <c r="P736" i="3" s="1"/>
  <c r="R736" i="3" s="1"/>
  <c r="N553" i="3"/>
  <c r="P553" i="3" s="1"/>
  <c r="R553" i="3" s="1"/>
  <c r="N119" i="3"/>
  <c r="P119" i="3" s="1"/>
  <c r="R119" i="3" s="1"/>
  <c r="N2766" i="3"/>
  <c r="P2766" i="3" s="1"/>
  <c r="R2766" i="3" s="1"/>
  <c r="N2710" i="3"/>
  <c r="P2710" i="3" s="1"/>
  <c r="R2710" i="3" s="1"/>
  <c r="N2692" i="3"/>
  <c r="P2692" i="3" s="1"/>
  <c r="R2692" i="3" s="1"/>
  <c r="N2454" i="3"/>
  <c r="P2454" i="3" s="1"/>
  <c r="R2454" i="3" s="1"/>
  <c r="N2404" i="3"/>
  <c r="P2404" i="3" s="1"/>
  <c r="R2404" i="3" s="1"/>
  <c r="N2394" i="3"/>
  <c r="P2394" i="3" s="1"/>
  <c r="R2394" i="3" s="1"/>
  <c r="N1927" i="3"/>
  <c r="P1927" i="3" s="1"/>
  <c r="R1927" i="3" s="1"/>
  <c r="N1883" i="3"/>
  <c r="P1883" i="3" s="1"/>
  <c r="R1883" i="3" s="1"/>
  <c r="N1447" i="3"/>
  <c r="P1447" i="3" s="1"/>
  <c r="R1447" i="3" s="1"/>
  <c r="N1445" i="3"/>
  <c r="P1445" i="3" s="1"/>
  <c r="R1445" i="3" s="1"/>
  <c r="N1367" i="3"/>
  <c r="P1367" i="3" s="1"/>
  <c r="R1367" i="3" s="1"/>
  <c r="N1058" i="3"/>
  <c r="P1058" i="3" s="1"/>
  <c r="R1058" i="3" s="1"/>
  <c r="N976" i="3"/>
  <c r="P976" i="3" s="1"/>
  <c r="R976" i="3" s="1"/>
  <c r="N926" i="3"/>
  <c r="P926" i="3" s="1"/>
  <c r="R926" i="3" s="1"/>
  <c r="N632" i="3"/>
  <c r="P632" i="3" s="1"/>
  <c r="R632" i="3" s="1"/>
  <c r="N2790" i="3"/>
  <c r="P2790" i="3" s="1"/>
  <c r="R2790" i="3" s="1"/>
  <c r="N2484" i="3"/>
  <c r="P2484" i="3" s="1"/>
  <c r="R2484" i="3" s="1"/>
  <c r="N2430" i="3"/>
  <c r="P2430" i="3" s="1"/>
  <c r="R2430" i="3" s="1"/>
  <c r="N2412" i="3"/>
  <c r="P2412" i="3" s="1"/>
  <c r="R2412" i="3" s="1"/>
  <c r="N2388" i="3"/>
  <c r="P2388" i="3" s="1"/>
  <c r="R2388" i="3" s="1"/>
  <c r="N1313" i="3"/>
  <c r="P1313" i="3" s="1"/>
  <c r="R1313" i="3" s="1"/>
  <c r="N1279" i="3"/>
  <c r="P1279" i="3" s="1"/>
  <c r="R1279" i="3" s="1"/>
  <c r="N1269" i="3"/>
  <c r="P1269" i="3" s="1"/>
  <c r="R1269" i="3" s="1"/>
  <c r="N1247" i="3"/>
  <c r="P1247" i="3" s="1"/>
  <c r="R1247" i="3" s="1"/>
  <c r="N1215" i="3"/>
  <c r="P1215" i="3" s="1"/>
  <c r="R1215" i="3" s="1"/>
  <c r="N970" i="3"/>
  <c r="P970" i="3" s="1"/>
  <c r="R970" i="3" s="1"/>
  <c r="N960" i="3"/>
  <c r="N776" i="3"/>
  <c r="P776" i="3" s="1"/>
  <c r="R776" i="3" s="1"/>
  <c r="N767" i="3"/>
  <c r="P767" i="3" s="1"/>
  <c r="R767" i="3" s="1"/>
  <c r="N751" i="3"/>
  <c r="P751" i="3" s="1"/>
  <c r="R751" i="3" s="1"/>
  <c r="N744" i="3"/>
  <c r="P744" i="3" s="1"/>
  <c r="R744" i="3" s="1"/>
  <c r="N640" i="3"/>
  <c r="P640" i="3" s="1"/>
  <c r="R640" i="3" s="1"/>
  <c r="N585" i="3"/>
  <c r="P585" i="3" s="1"/>
  <c r="R585" i="3" s="1"/>
  <c r="N260" i="3"/>
  <c r="P260" i="3" s="1"/>
  <c r="R260" i="3" s="1"/>
  <c r="N243" i="3"/>
  <c r="P243" i="3" s="1"/>
  <c r="R243" i="3" s="1"/>
  <c r="N2646" i="3"/>
  <c r="P2646" i="3" s="1"/>
  <c r="R2646" i="3" s="1"/>
  <c r="N2628" i="3"/>
  <c r="P2628" i="3" s="1"/>
  <c r="R2628" i="3" s="1"/>
  <c r="N2478" i="3"/>
  <c r="P2478" i="3" s="1"/>
  <c r="R2478" i="3" s="1"/>
  <c r="N2420" i="3"/>
  <c r="P2420" i="3" s="1"/>
  <c r="R2420" i="3" s="1"/>
  <c r="P1946" i="3"/>
  <c r="R1946" i="3" s="1"/>
  <c r="N1943" i="3"/>
  <c r="P1943" i="3" s="1"/>
  <c r="R1943" i="3" s="1"/>
  <c r="N1903" i="3"/>
  <c r="P1903" i="3" s="1"/>
  <c r="R1903" i="3" s="1"/>
  <c r="N1875" i="3"/>
  <c r="P1875" i="3" s="1"/>
  <c r="R1875" i="3" s="1"/>
  <c r="N1863" i="3"/>
  <c r="P1863" i="3" s="1"/>
  <c r="R1863" i="3" s="1"/>
  <c r="N1816" i="3"/>
  <c r="P1816" i="3" s="1"/>
  <c r="R1816" i="3" s="1"/>
  <c r="N1385" i="3"/>
  <c r="P1385" i="3" s="1"/>
  <c r="R1385" i="3" s="1"/>
  <c r="N1263" i="3"/>
  <c r="P1263" i="3" s="1"/>
  <c r="R1263" i="3" s="1"/>
  <c r="N1223" i="3"/>
  <c r="P1223" i="3" s="1"/>
  <c r="R1223" i="3" s="1"/>
  <c r="N1205" i="3"/>
  <c r="P1205" i="3" s="1"/>
  <c r="R1205" i="3" s="1"/>
  <c r="N968" i="3"/>
  <c r="P968" i="3" s="1"/>
  <c r="R968" i="3" s="1"/>
  <c r="N954" i="3"/>
  <c r="P954" i="3" s="1"/>
  <c r="R954" i="3" s="1"/>
  <c r="N936" i="3"/>
  <c r="P936" i="3" s="1"/>
  <c r="R936" i="3" s="1"/>
  <c r="N791" i="3"/>
  <c r="P791" i="3" s="1"/>
  <c r="R791" i="3" s="1"/>
  <c r="N784" i="3"/>
  <c r="P784" i="3" s="1"/>
  <c r="R784" i="3" s="1"/>
  <c r="N719" i="3"/>
  <c r="P719" i="3" s="1"/>
  <c r="R719" i="3" s="1"/>
  <c r="N671" i="3"/>
  <c r="P671" i="3" s="1"/>
  <c r="R671" i="3" s="1"/>
  <c r="N655" i="3"/>
  <c r="P655" i="3" s="1"/>
  <c r="R655" i="3" s="1"/>
  <c r="N648" i="3"/>
  <c r="P648" i="3" s="1"/>
  <c r="R648" i="3" s="1"/>
  <c r="N569" i="3"/>
  <c r="P569" i="3" s="1"/>
  <c r="R569" i="3" s="1"/>
  <c r="N2816" i="3"/>
  <c r="P2816" i="3" s="1"/>
  <c r="R2816" i="3" s="1"/>
  <c r="N2800" i="3"/>
  <c r="P2800" i="3" s="1"/>
  <c r="R2800" i="3" s="1"/>
  <c r="N2794" i="3"/>
  <c r="P2794" i="3" s="1"/>
  <c r="R2794" i="3" s="1"/>
  <c r="N2782" i="3"/>
  <c r="N2776" i="3"/>
  <c r="P2776" i="3" s="1"/>
  <c r="R2776" i="3" s="1"/>
  <c r="N2770" i="3"/>
  <c r="P2770" i="3" s="1"/>
  <c r="R2770" i="3" s="1"/>
  <c r="N2758" i="3"/>
  <c r="P2758" i="3" s="1"/>
  <c r="R2758" i="3" s="1"/>
  <c r="N2720" i="3"/>
  <c r="P2720" i="3" s="1"/>
  <c r="R2720" i="3" s="1"/>
  <c r="N2652" i="3"/>
  <c r="P2652" i="3" s="1"/>
  <c r="R2652" i="3" s="1"/>
  <c r="N2636" i="3"/>
  <c r="P2636" i="3" s="1"/>
  <c r="R2636" i="3" s="1"/>
  <c r="N2452" i="3"/>
  <c r="P2452" i="3" s="1"/>
  <c r="R2452" i="3" s="1"/>
  <c r="N2410" i="3"/>
  <c r="P2410" i="3" s="1"/>
  <c r="R2410" i="3" s="1"/>
  <c r="N1915" i="3"/>
  <c r="P1915" i="3" s="1"/>
  <c r="R1915" i="3" s="1"/>
  <c r="N1907" i="3"/>
  <c r="P1907" i="3" s="1"/>
  <c r="R1907" i="3" s="1"/>
  <c r="N1899" i="3"/>
  <c r="P1899" i="3" s="1"/>
  <c r="R1899" i="3" s="1"/>
  <c r="N1891" i="3"/>
  <c r="P1891" i="3" s="1"/>
  <c r="R1891" i="3" s="1"/>
  <c r="N1796" i="3"/>
  <c r="P1796" i="3" s="1"/>
  <c r="R1796" i="3" s="1"/>
  <c r="N1779" i="3"/>
  <c r="P1779" i="3" s="1"/>
  <c r="R1779" i="3" s="1"/>
  <c r="N1429" i="3"/>
  <c r="P1429" i="3" s="1"/>
  <c r="R1429" i="3" s="1"/>
  <c r="N1421" i="3"/>
  <c r="P1421" i="3" s="1"/>
  <c r="R1421" i="3" s="1"/>
  <c r="N1305" i="3"/>
  <c r="P1305" i="3" s="1"/>
  <c r="R1305" i="3" s="1"/>
  <c r="N1295" i="3"/>
  <c r="P1295" i="3" s="1"/>
  <c r="R1295" i="3" s="1"/>
  <c r="N1050" i="3"/>
  <c r="P1050" i="3" s="1"/>
  <c r="R1050" i="3" s="1"/>
  <c r="N1040" i="3"/>
  <c r="P1040" i="3" s="1"/>
  <c r="R1040" i="3" s="1"/>
  <c r="N1026" i="3"/>
  <c r="P1026" i="3" s="1"/>
  <c r="R1026" i="3" s="1"/>
  <c r="N938" i="3"/>
  <c r="P938" i="3" s="1"/>
  <c r="R938" i="3" s="1"/>
  <c r="N908" i="3"/>
  <c r="P908" i="3" s="1"/>
  <c r="R908" i="3" s="1"/>
  <c r="N876" i="3"/>
  <c r="P876" i="3" s="1"/>
  <c r="R876" i="3" s="1"/>
  <c r="N847" i="3"/>
  <c r="P847" i="3" s="1"/>
  <c r="R847" i="3" s="1"/>
  <c r="N446" i="3"/>
  <c r="P446" i="3" s="1"/>
  <c r="R446" i="3" s="1"/>
  <c r="N366" i="3"/>
  <c r="P366" i="3" s="1"/>
  <c r="R366" i="3" s="1"/>
  <c r="N110" i="3"/>
  <c r="P110" i="3" s="1"/>
  <c r="R110" i="3" s="1"/>
  <c r="N2814" i="3"/>
  <c r="P2814" i="3" s="1"/>
  <c r="R2814" i="3" s="1"/>
  <c r="N2798" i="3"/>
  <c r="P2798" i="3" s="1"/>
  <c r="R2798" i="3" s="1"/>
  <c r="N2792" i="3"/>
  <c r="P2792" i="3" s="1"/>
  <c r="R2792" i="3" s="1"/>
  <c r="N2774" i="3"/>
  <c r="P2774" i="3" s="1"/>
  <c r="R2774" i="3" s="1"/>
  <c r="N2768" i="3"/>
  <c r="P2768" i="3" s="1"/>
  <c r="R2768" i="3" s="1"/>
  <c r="N2762" i="3"/>
  <c r="P2762" i="3" s="1"/>
  <c r="R2762" i="3" s="1"/>
  <c r="N2734" i="3"/>
  <c r="P2734" i="3" s="1"/>
  <c r="R2734" i="3" s="1"/>
  <c r="N2718" i="3"/>
  <c r="P2718" i="3" s="1"/>
  <c r="R2718" i="3" s="1"/>
  <c r="N2700" i="3"/>
  <c r="P2700" i="3" s="1"/>
  <c r="R2700" i="3" s="1"/>
  <c r="N2620" i="3"/>
  <c r="P2620" i="3" s="1"/>
  <c r="R2620" i="3" s="1"/>
  <c r="N2560" i="3"/>
  <c r="P2560" i="3" s="1"/>
  <c r="R2560" i="3" s="1"/>
  <c r="N2496" i="3"/>
  <c r="P2496" i="3" s="1"/>
  <c r="R2496" i="3" s="1"/>
  <c r="N2462" i="3"/>
  <c r="P2462" i="3" s="1"/>
  <c r="R2462" i="3" s="1"/>
  <c r="N2446" i="3"/>
  <c r="P2446" i="3" s="1"/>
  <c r="R2446" i="3" s="1"/>
  <c r="N1955" i="3"/>
  <c r="P1955" i="3" s="1"/>
  <c r="R1955" i="3" s="1"/>
  <c r="N1812" i="3"/>
  <c r="P1812" i="3" s="1"/>
  <c r="R1812" i="3" s="1"/>
  <c r="N1381" i="3"/>
  <c r="P1381" i="3" s="1"/>
  <c r="R1381" i="3" s="1"/>
  <c r="N1369" i="3"/>
  <c r="P1369" i="3" s="1"/>
  <c r="R1369" i="3" s="1"/>
  <c r="N1349" i="3"/>
  <c r="P1349" i="3" s="1"/>
  <c r="R1349" i="3" s="1"/>
  <c r="N1329" i="3"/>
  <c r="P1329" i="3" s="1"/>
  <c r="R1329" i="3" s="1"/>
  <c r="N1289" i="3"/>
  <c r="P1289" i="3" s="1"/>
  <c r="R1289" i="3" s="1"/>
  <c r="N1231" i="3"/>
  <c r="P1231" i="3" s="1"/>
  <c r="R1231" i="3" s="1"/>
  <c r="N1221" i="3"/>
  <c r="P1221" i="3" s="1"/>
  <c r="R1221" i="3" s="1"/>
  <c r="N1207" i="3"/>
  <c r="P1207" i="3" s="1"/>
  <c r="R1207" i="3" s="1"/>
  <c r="N1034" i="3"/>
  <c r="P1034" i="3" s="1"/>
  <c r="R1034" i="3" s="1"/>
  <c r="N1024" i="3"/>
  <c r="P1024" i="3" s="1"/>
  <c r="R1024" i="3" s="1"/>
  <c r="N1010" i="3"/>
  <c r="P1010" i="3" s="1"/>
  <c r="R1010" i="3" s="1"/>
  <c r="N984" i="3"/>
  <c r="P984" i="3" s="1"/>
  <c r="R984" i="3" s="1"/>
  <c r="N952" i="3"/>
  <c r="P952" i="3" s="1"/>
  <c r="R952" i="3" s="1"/>
  <c r="N918" i="3"/>
  <c r="P918" i="3" s="1"/>
  <c r="R918" i="3" s="1"/>
  <c r="N863" i="3"/>
  <c r="P863" i="3" s="1"/>
  <c r="R863" i="3" s="1"/>
  <c r="N832" i="3"/>
  <c r="P832" i="3" s="1"/>
  <c r="R832" i="3" s="1"/>
  <c r="N807" i="3"/>
  <c r="P807" i="3" s="1"/>
  <c r="R807" i="3" s="1"/>
  <c r="N647" i="3"/>
  <c r="P647" i="3" s="1"/>
  <c r="R647" i="3" s="1"/>
  <c r="N631" i="3"/>
  <c r="P631" i="3" s="1"/>
  <c r="R631" i="3" s="1"/>
  <c r="N577" i="3"/>
  <c r="P577" i="3" s="1"/>
  <c r="R577" i="3" s="1"/>
  <c r="N561" i="3"/>
  <c r="P561" i="3" s="1"/>
  <c r="R561" i="3" s="1"/>
  <c r="N545" i="3"/>
  <c r="P545" i="3" s="1"/>
  <c r="R545" i="3" s="1"/>
  <c r="N529" i="3"/>
  <c r="P529" i="3" s="1"/>
  <c r="R529" i="3" s="1"/>
  <c r="P361" i="3"/>
  <c r="R361" i="3" s="1"/>
  <c r="N259" i="3"/>
  <c r="P259" i="3" s="1"/>
  <c r="R259" i="3" s="1"/>
  <c r="N2644" i="3"/>
  <c r="P2644" i="3" s="1"/>
  <c r="R2644" i="3" s="1"/>
  <c r="N2552" i="3"/>
  <c r="P2552" i="3" s="1"/>
  <c r="R2552" i="3" s="1"/>
  <c r="N2488" i="3"/>
  <c r="P2488" i="3" s="1"/>
  <c r="R2488" i="3" s="1"/>
  <c r="N2476" i="3"/>
  <c r="P2476" i="3" s="1"/>
  <c r="R2476" i="3" s="1"/>
  <c r="N2460" i="3"/>
  <c r="P2460" i="3" s="1"/>
  <c r="R2460" i="3" s="1"/>
  <c r="N2444" i="3"/>
  <c r="P2444" i="3" s="1"/>
  <c r="R2444" i="3" s="1"/>
  <c r="N2428" i="3"/>
  <c r="P2428" i="3" s="1"/>
  <c r="R2428" i="3" s="1"/>
  <c r="N2418" i="3"/>
  <c r="P2418" i="3" s="1"/>
  <c r="R2418" i="3" s="1"/>
  <c r="N2402" i="3"/>
  <c r="P2402" i="3" s="1"/>
  <c r="R2402" i="3" s="1"/>
  <c r="N2386" i="3"/>
  <c r="N1999" i="3"/>
  <c r="P1999" i="3" s="1"/>
  <c r="R1999" i="3" s="1"/>
  <c r="N1931" i="3"/>
  <c r="P1931" i="3" s="1"/>
  <c r="R1931" i="3" s="1"/>
  <c r="N1911" i="3"/>
  <c r="P1911" i="3" s="1"/>
  <c r="R1911" i="3" s="1"/>
  <c r="N1887" i="3"/>
  <c r="P1887" i="3" s="1"/>
  <c r="R1887" i="3" s="1"/>
  <c r="N1879" i="3"/>
  <c r="P1879" i="3" s="1"/>
  <c r="R1879" i="3" s="1"/>
  <c r="P1874" i="3"/>
  <c r="R1874" i="3" s="1"/>
  <c r="N1871" i="3"/>
  <c r="P1871" i="3" s="1"/>
  <c r="R1871" i="3" s="1"/>
  <c r="N1843" i="3"/>
  <c r="P1843" i="3" s="1"/>
  <c r="R1843" i="3" s="1"/>
  <c r="N1827" i="3"/>
  <c r="P1827" i="3" s="1"/>
  <c r="R1827" i="3" s="1"/>
  <c r="N1784" i="3"/>
  <c r="P1784" i="3" s="1"/>
  <c r="R1784" i="3" s="1"/>
  <c r="N1464" i="3"/>
  <c r="P1464" i="3" s="1"/>
  <c r="R1464" i="3" s="1"/>
  <c r="N1424" i="3"/>
  <c r="P1424" i="3" s="1"/>
  <c r="R1424" i="3" s="1"/>
  <c r="N1353" i="3"/>
  <c r="P1353" i="3" s="1"/>
  <c r="R1353" i="3" s="1"/>
  <c r="N1255" i="3"/>
  <c r="P1255" i="3" s="1"/>
  <c r="R1255" i="3" s="1"/>
  <c r="N1008" i="3"/>
  <c r="P1008" i="3" s="1"/>
  <c r="R1008" i="3" s="1"/>
  <c r="N994" i="3"/>
  <c r="P994" i="3" s="1"/>
  <c r="R994" i="3" s="1"/>
  <c r="N962" i="3"/>
  <c r="P962" i="3" s="1"/>
  <c r="R962" i="3" s="1"/>
  <c r="N946" i="3"/>
  <c r="P946" i="3" s="1"/>
  <c r="R946" i="3" s="1"/>
  <c r="N848" i="3"/>
  <c r="P848" i="3" s="1"/>
  <c r="R848" i="3" s="1"/>
  <c r="N621" i="3"/>
  <c r="P621" i="3" s="1"/>
  <c r="R621" i="3" s="1"/>
  <c r="N482" i="3"/>
  <c r="P482" i="3" s="1"/>
  <c r="R482" i="3" s="1"/>
  <c r="P465" i="3"/>
  <c r="R465" i="3" s="1"/>
  <c r="N103" i="3"/>
  <c r="P103" i="3" s="1"/>
  <c r="R103" i="3" s="1"/>
  <c r="N2822" i="3"/>
  <c r="P2822" i="3" s="1"/>
  <c r="R2822" i="3" s="1"/>
  <c r="N2806" i="3"/>
  <c r="P2806" i="3" s="1"/>
  <c r="R2806" i="3" s="1"/>
  <c r="N2784" i="3"/>
  <c r="P2784" i="3" s="1"/>
  <c r="R2784" i="3" s="1"/>
  <c r="N2778" i="3"/>
  <c r="P2778" i="3" s="1"/>
  <c r="R2778" i="3" s="1"/>
  <c r="N2750" i="3"/>
  <c r="P2750" i="3" s="1"/>
  <c r="R2750" i="3" s="1"/>
  <c r="N2726" i="3"/>
  <c r="P2726" i="3" s="1"/>
  <c r="R2726" i="3" s="1"/>
  <c r="N2708" i="3"/>
  <c r="P2708" i="3" s="1"/>
  <c r="R2708" i="3" s="1"/>
  <c r="N2470" i="3"/>
  <c r="P2470" i="3" s="1"/>
  <c r="R2470" i="3" s="1"/>
  <c r="N2380" i="3"/>
  <c r="P2380" i="3" s="1"/>
  <c r="R2380" i="3" s="1"/>
  <c r="N1987" i="3"/>
  <c r="P1987" i="3" s="1"/>
  <c r="R1987" i="3" s="1"/>
  <c r="N1963" i="3"/>
  <c r="P1963" i="3" s="1"/>
  <c r="R1963" i="3" s="1"/>
  <c r="N1951" i="3"/>
  <c r="P1951" i="3" s="1"/>
  <c r="R1951" i="3" s="1"/>
  <c r="N1472" i="3"/>
  <c r="P1472" i="3" s="1"/>
  <c r="R1472" i="3" s="1"/>
  <c r="N1469" i="3"/>
  <c r="P1469" i="3" s="1"/>
  <c r="R1469" i="3" s="1"/>
  <c r="N1393" i="3"/>
  <c r="P1393" i="3" s="1"/>
  <c r="R1393" i="3" s="1"/>
  <c r="N1361" i="3"/>
  <c r="P1361" i="3" s="1"/>
  <c r="R1361" i="3" s="1"/>
  <c r="N1321" i="3"/>
  <c r="P1321" i="3" s="1"/>
  <c r="R1321" i="3" s="1"/>
  <c r="N1311" i="3"/>
  <c r="P1311" i="3" s="1"/>
  <c r="R1311" i="3" s="1"/>
  <c r="N1253" i="3"/>
  <c r="P1253" i="3" s="1"/>
  <c r="R1253" i="3" s="1"/>
  <c r="N1199" i="3"/>
  <c r="P1199" i="3" s="1"/>
  <c r="R1199" i="3" s="1"/>
  <c r="N1189" i="3"/>
  <c r="P1189" i="3" s="1"/>
  <c r="R1189" i="3" s="1"/>
  <c r="N1066" i="3"/>
  <c r="P1066" i="3" s="1"/>
  <c r="R1066" i="3" s="1"/>
  <c r="N1056" i="3"/>
  <c r="P1056" i="3" s="1"/>
  <c r="R1056" i="3" s="1"/>
  <c r="N1042" i="3"/>
  <c r="P1042" i="3" s="1"/>
  <c r="R1042" i="3" s="1"/>
  <c r="N864" i="3"/>
  <c r="P864" i="3" s="1"/>
  <c r="R864" i="3" s="1"/>
  <c r="N831" i="3"/>
  <c r="P831" i="3" s="1"/>
  <c r="R831" i="3" s="1"/>
  <c r="N808" i="3"/>
  <c r="P808" i="3" s="1"/>
  <c r="R808" i="3" s="1"/>
  <c r="N783" i="3"/>
  <c r="P783" i="3" s="1"/>
  <c r="R783" i="3" s="1"/>
  <c r="N735" i="3"/>
  <c r="P735" i="3" s="1"/>
  <c r="R735" i="3" s="1"/>
  <c r="N639" i="3"/>
  <c r="P639" i="3" s="1"/>
  <c r="R639" i="3" s="1"/>
  <c r="N537" i="3"/>
  <c r="P537" i="3" s="1"/>
  <c r="R537" i="3" s="1"/>
  <c r="N521" i="3"/>
  <c r="P521" i="3" s="1"/>
  <c r="R521" i="3" s="1"/>
  <c r="N489" i="3"/>
  <c r="P489" i="3" s="1"/>
  <c r="R489" i="3" s="1"/>
  <c r="N390" i="3"/>
  <c r="P390" i="3" s="1"/>
  <c r="R390" i="3" s="1"/>
  <c r="N91" i="3"/>
  <c r="P91" i="3" s="1"/>
  <c r="R91" i="3" s="1"/>
  <c r="N86" i="3"/>
  <c r="P86" i="3" s="1"/>
  <c r="R86" i="3" s="1"/>
  <c r="N1933" i="3"/>
  <c r="P1933" i="3" s="1"/>
  <c r="R1933" i="3" s="1"/>
  <c r="N1867" i="3"/>
  <c r="P1867" i="3" s="1"/>
  <c r="R1867" i="3" s="1"/>
  <c r="N1470" i="3"/>
  <c r="P1470" i="3" s="1"/>
  <c r="R1470" i="3" s="1"/>
  <c r="N1426" i="3"/>
  <c r="P1426" i="3" s="1"/>
  <c r="R1426" i="3" s="1"/>
  <c r="N1379" i="3"/>
  <c r="P1379" i="3" s="1"/>
  <c r="R1379" i="3" s="1"/>
  <c r="N1347" i="3"/>
  <c r="P1347" i="3" s="1"/>
  <c r="R1347" i="3" s="1"/>
  <c r="N1341" i="3"/>
  <c r="P1341" i="3" s="1"/>
  <c r="R1341" i="3" s="1"/>
  <c r="N1325" i="3"/>
  <c r="P1325" i="3" s="1"/>
  <c r="R1325" i="3" s="1"/>
  <c r="N1309" i="3"/>
  <c r="P1309" i="3" s="1"/>
  <c r="R1309" i="3" s="1"/>
  <c r="N1293" i="3"/>
  <c r="P1293" i="3" s="1"/>
  <c r="R1293" i="3" s="1"/>
  <c r="N1283" i="3"/>
  <c r="P1283" i="3" s="1"/>
  <c r="R1283" i="3" s="1"/>
  <c r="N1267" i="3"/>
  <c r="P1267" i="3" s="1"/>
  <c r="R1267" i="3" s="1"/>
  <c r="N1251" i="3"/>
  <c r="P1251" i="3" s="1"/>
  <c r="R1251" i="3" s="1"/>
  <c r="N1235" i="3"/>
  <c r="P1235" i="3" s="1"/>
  <c r="R1235" i="3" s="1"/>
  <c r="N1219" i="3"/>
  <c r="P1219" i="3" s="1"/>
  <c r="R1219" i="3" s="1"/>
  <c r="N1203" i="3"/>
  <c r="P1203" i="3" s="1"/>
  <c r="R1203" i="3" s="1"/>
  <c r="N1187" i="3"/>
  <c r="P1187" i="3" s="1"/>
  <c r="R1187" i="3" s="1"/>
  <c r="N1054" i="3"/>
  <c r="P1054" i="3" s="1"/>
  <c r="R1054" i="3" s="1"/>
  <c r="N1038" i="3"/>
  <c r="P1038" i="3" s="1"/>
  <c r="R1038" i="3" s="1"/>
  <c r="N1022" i="3"/>
  <c r="P1022" i="3" s="1"/>
  <c r="R1022" i="3" s="1"/>
  <c r="N1006" i="3"/>
  <c r="P1006" i="3" s="1"/>
  <c r="R1006" i="3" s="1"/>
  <c r="N990" i="3"/>
  <c r="P990" i="3" s="1"/>
  <c r="R990" i="3" s="1"/>
  <c r="N974" i="3"/>
  <c r="P974" i="3" s="1"/>
  <c r="R974" i="3" s="1"/>
  <c r="N958" i="3"/>
  <c r="P958" i="3" s="1"/>
  <c r="R958" i="3" s="1"/>
  <c r="N942" i="3"/>
  <c r="P942" i="3" s="1"/>
  <c r="R942" i="3" s="1"/>
  <c r="N911" i="3"/>
  <c r="P911" i="3" s="1"/>
  <c r="R911" i="3" s="1"/>
  <c r="N900" i="3"/>
  <c r="P900" i="3" s="1"/>
  <c r="R900" i="3" s="1"/>
  <c r="N891" i="3"/>
  <c r="P891" i="3" s="1"/>
  <c r="R891" i="3" s="1"/>
  <c r="N879" i="3"/>
  <c r="P879" i="3" s="1"/>
  <c r="R879" i="3" s="1"/>
  <c r="N868" i="3"/>
  <c r="P868" i="3" s="1"/>
  <c r="R868" i="3" s="1"/>
  <c r="N613" i="3"/>
  <c r="P613" i="3" s="1"/>
  <c r="R613" i="3" s="1"/>
  <c r="N596" i="3"/>
  <c r="P596" i="3" s="1"/>
  <c r="R596" i="3" s="1"/>
  <c r="N464" i="3"/>
  <c r="P464" i="3" s="1"/>
  <c r="R464" i="3" s="1"/>
  <c r="N460" i="3"/>
  <c r="P460" i="3" s="1"/>
  <c r="R460" i="3" s="1"/>
  <c r="N438" i="3"/>
  <c r="P438" i="3" s="1"/>
  <c r="R438" i="3" s="1"/>
  <c r="N430" i="3"/>
  <c r="P430" i="3" s="1"/>
  <c r="R430" i="3" s="1"/>
  <c r="N416" i="3"/>
  <c r="P416" i="3" s="1"/>
  <c r="R416" i="3" s="1"/>
  <c r="N405" i="3"/>
  <c r="P405" i="3" s="1"/>
  <c r="R405" i="3" s="1"/>
  <c r="N398" i="3"/>
  <c r="P398" i="3" s="1"/>
  <c r="R398" i="3" s="1"/>
  <c r="N345" i="3"/>
  <c r="P345" i="3" s="1"/>
  <c r="R345" i="3" s="1"/>
  <c r="N283" i="3"/>
  <c r="P283" i="3" s="1"/>
  <c r="R283" i="3" s="1"/>
  <c r="N102" i="3"/>
  <c r="P102" i="3" s="1"/>
  <c r="R102" i="3" s="1"/>
  <c r="N78" i="3"/>
  <c r="P78" i="3" s="1"/>
  <c r="R78" i="3" s="1"/>
  <c r="N74" i="3"/>
  <c r="P74" i="3" s="1"/>
  <c r="R74" i="3" s="1"/>
  <c r="N70" i="3"/>
  <c r="P70" i="3" s="1"/>
  <c r="R70" i="3" s="1"/>
  <c r="N66" i="3"/>
  <c r="P66" i="3" s="1"/>
  <c r="R66" i="3" s="1"/>
  <c r="N62" i="3"/>
  <c r="P62" i="3" s="1"/>
  <c r="R62" i="3" s="1"/>
  <c r="N58" i="3"/>
  <c r="P58" i="3" s="1"/>
  <c r="R58" i="3" s="1"/>
  <c r="N54" i="3"/>
  <c r="P54" i="3" s="1"/>
  <c r="R54" i="3" s="1"/>
  <c r="N50" i="3"/>
  <c r="P50" i="3" s="1"/>
  <c r="R50" i="3" s="1"/>
  <c r="N46" i="3"/>
  <c r="P46" i="3" s="1"/>
  <c r="R46" i="3" s="1"/>
  <c r="N42" i="3"/>
  <c r="P42" i="3" s="1"/>
  <c r="R42" i="3" s="1"/>
  <c r="N38" i="3"/>
  <c r="P38" i="3" s="1"/>
  <c r="R38" i="3" s="1"/>
  <c r="N34" i="3"/>
  <c r="P34" i="3" s="1"/>
  <c r="R34" i="3" s="1"/>
  <c r="N30" i="3"/>
  <c r="P30" i="3" s="1"/>
  <c r="R30" i="3" s="1"/>
  <c r="N26" i="3"/>
  <c r="P26" i="3" s="1"/>
  <c r="R26" i="3" s="1"/>
  <c r="N22" i="3"/>
  <c r="P22" i="3" s="1"/>
  <c r="R22" i="3" s="1"/>
  <c r="N18" i="3"/>
  <c r="P18" i="3" s="1"/>
  <c r="R18" i="3" s="1"/>
  <c r="N14" i="3"/>
  <c r="P14" i="3" s="1"/>
  <c r="R14" i="3" s="1"/>
  <c r="N10" i="3"/>
  <c r="P10" i="3" s="1"/>
  <c r="R10" i="3" s="1"/>
  <c r="N1947" i="3"/>
  <c r="P1947" i="3" s="1"/>
  <c r="R1947" i="3" s="1"/>
  <c r="N1926" i="3"/>
  <c r="P1926" i="3" s="1"/>
  <c r="R1926" i="3" s="1"/>
  <c r="N1862" i="3"/>
  <c r="P1862" i="3" s="1"/>
  <c r="R1862" i="3" s="1"/>
  <c r="N1462" i="3"/>
  <c r="P1462" i="3" s="1"/>
  <c r="R1462" i="3" s="1"/>
  <c r="N1371" i="3"/>
  <c r="P1371" i="3" s="1"/>
  <c r="R1371" i="3" s="1"/>
  <c r="N922" i="3"/>
  <c r="P922" i="3" s="1"/>
  <c r="R922" i="3" s="1"/>
  <c r="N886" i="3"/>
  <c r="P886" i="3" s="1"/>
  <c r="R886" i="3" s="1"/>
  <c r="N592" i="3"/>
  <c r="P592" i="3" s="1"/>
  <c r="R592" i="3" s="1"/>
  <c r="N449" i="3"/>
  <c r="P449" i="3" s="1"/>
  <c r="R449" i="3" s="1"/>
  <c r="N428" i="3"/>
  <c r="P428" i="3" s="1"/>
  <c r="R428" i="3" s="1"/>
  <c r="N409" i="3"/>
  <c r="P409" i="3" s="1"/>
  <c r="R409" i="3" s="1"/>
  <c r="N402" i="3"/>
  <c r="P402" i="3" s="1"/>
  <c r="R402" i="3" s="1"/>
  <c r="N358" i="3"/>
  <c r="P358" i="3" s="1"/>
  <c r="R358" i="3" s="1"/>
  <c r="N291" i="3"/>
  <c r="P291" i="3" s="1"/>
  <c r="R291" i="3" s="1"/>
  <c r="N281" i="3"/>
  <c r="P281" i="3" s="1"/>
  <c r="R281" i="3" s="1"/>
  <c r="N118" i="3"/>
  <c r="P118" i="3" s="1"/>
  <c r="R118" i="3" s="1"/>
  <c r="N99" i="3"/>
  <c r="P99" i="3" s="1"/>
  <c r="R99" i="3" s="1"/>
  <c r="N85" i="3"/>
  <c r="P85" i="3" s="1"/>
  <c r="R85" i="3" s="1"/>
  <c r="N2820" i="3"/>
  <c r="P2820" i="3" s="1"/>
  <c r="R2820" i="3" s="1"/>
  <c r="N2812" i="3"/>
  <c r="P2812" i="3" s="1"/>
  <c r="R2812" i="3" s="1"/>
  <c r="N2804" i="3"/>
  <c r="P2804" i="3" s="1"/>
  <c r="R2804" i="3" s="1"/>
  <c r="N2796" i="3"/>
  <c r="P2796" i="3" s="1"/>
  <c r="R2796" i="3" s="1"/>
  <c r="N2788" i="3"/>
  <c r="P2788" i="3" s="1"/>
  <c r="R2788" i="3" s="1"/>
  <c r="N2780" i="3"/>
  <c r="P2780" i="3" s="1"/>
  <c r="R2780" i="3" s="1"/>
  <c r="N2772" i="3"/>
  <c r="P2772" i="3" s="1"/>
  <c r="R2772" i="3" s="1"/>
  <c r="N2764" i="3"/>
  <c r="P2764" i="3" s="1"/>
  <c r="R2764" i="3" s="1"/>
  <c r="N2756" i="3"/>
  <c r="P2756" i="3" s="1"/>
  <c r="R2756" i="3" s="1"/>
  <c r="N2748" i="3"/>
  <c r="P2748" i="3" s="1"/>
  <c r="R2748" i="3" s="1"/>
  <c r="N2740" i="3"/>
  <c r="P2740" i="3" s="1"/>
  <c r="R2740" i="3" s="1"/>
  <c r="N2732" i="3"/>
  <c r="P2732" i="3" s="1"/>
  <c r="R2732" i="3" s="1"/>
  <c r="N2724" i="3"/>
  <c r="P2724" i="3" s="1"/>
  <c r="R2724" i="3" s="1"/>
  <c r="N2714" i="3"/>
  <c r="P2714" i="3" s="1"/>
  <c r="R2714" i="3" s="1"/>
  <c r="N2706" i="3"/>
  <c r="P2706" i="3" s="1"/>
  <c r="R2706" i="3" s="1"/>
  <c r="N2698" i="3"/>
  <c r="P2698" i="3" s="1"/>
  <c r="R2698" i="3" s="1"/>
  <c r="N2690" i="3"/>
  <c r="P2690" i="3" s="1"/>
  <c r="R2690" i="3" s="1"/>
  <c r="N2682" i="3"/>
  <c r="P2682" i="3" s="1"/>
  <c r="R2682" i="3" s="1"/>
  <c r="N2674" i="3"/>
  <c r="P2674" i="3" s="1"/>
  <c r="R2674" i="3" s="1"/>
  <c r="N2666" i="3"/>
  <c r="P2666" i="3" s="1"/>
  <c r="R2666" i="3" s="1"/>
  <c r="N2658" i="3"/>
  <c r="P2658" i="3" s="1"/>
  <c r="R2658" i="3" s="1"/>
  <c r="N2650" i="3"/>
  <c r="P2650" i="3" s="1"/>
  <c r="R2650" i="3" s="1"/>
  <c r="N2642" i="3"/>
  <c r="P2642" i="3" s="1"/>
  <c r="R2642" i="3" s="1"/>
  <c r="N2634" i="3"/>
  <c r="P2634" i="3" s="1"/>
  <c r="R2634" i="3" s="1"/>
  <c r="N2626" i="3"/>
  <c r="P2626" i="3" s="1"/>
  <c r="R2626" i="3" s="1"/>
  <c r="N2618" i="3"/>
  <c r="P2618" i="3" s="1"/>
  <c r="R2618" i="3" s="1"/>
  <c r="N2610" i="3"/>
  <c r="P2610" i="3" s="1"/>
  <c r="R2610" i="3" s="1"/>
  <c r="N2482" i="3"/>
  <c r="P2482" i="3" s="1"/>
  <c r="R2482" i="3" s="1"/>
  <c r="N2474" i="3"/>
  <c r="P2474" i="3" s="1"/>
  <c r="R2474" i="3" s="1"/>
  <c r="N2466" i="3"/>
  <c r="P2466" i="3" s="1"/>
  <c r="R2466" i="3" s="1"/>
  <c r="N2458" i="3"/>
  <c r="P2458" i="3" s="1"/>
  <c r="R2458" i="3" s="1"/>
  <c r="N2450" i="3"/>
  <c r="P2450" i="3" s="1"/>
  <c r="R2450" i="3" s="1"/>
  <c r="N2442" i="3"/>
  <c r="P2442" i="3" s="1"/>
  <c r="R2442" i="3" s="1"/>
  <c r="N2434" i="3"/>
  <c r="P2434" i="3" s="1"/>
  <c r="R2434" i="3" s="1"/>
  <c r="N2426" i="3"/>
  <c r="P2426" i="3" s="1"/>
  <c r="R2426" i="3" s="1"/>
  <c r="N2416" i="3"/>
  <c r="P2416" i="3" s="1"/>
  <c r="R2416" i="3" s="1"/>
  <c r="N2408" i="3"/>
  <c r="P2408" i="3" s="1"/>
  <c r="R2408" i="3" s="1"/>
  <c r="N2400" i="3"/>
  <c r="P2400" i="3" s="1"/>
  <c r="R2400" i="3" s="1"/>
  <c r="N2392" i="3"/>
  <c r="P2392" i="3" s="1"/>
  <c r="R2392" i="3" s="1"/>
  <c r="N2384" i="3"/>
  <c r="P2384" i="3" s="1"/>
  <c r="R2384" i="3" s="1"/>
  <c r="N1995" i="3"/>
  <c r="P1995" i="3" s="1"/>
  <c r="R1995" i="3" s="1"/>
  <c r="N1983" i="3"/>
  <c r="P1983" i="3" s="1"/>
  <c r="R1983" i="3" s="1"/>
  <c r="N1923" i="3"/>
  <c r="P1923" i="3" s="1"/>
  <c r="R1923" i="3" s="1"/>
  <c r="N1847" i="3"/>
  <c r="P1847" i="3" s="1"/>
  <c r="R1847" i="3" s="1"/>
  <c r="N1844" i="3"/>
  <c r="P1844" i="3" s="1"/>
  <c r="R1844" i="3" s="1"/>
  <c r="N1811" i="3"/>
  <c r="P1811" i="3" s="1"/>
  <c r="R1811" i="3" s="1"/>
  <c r="N1783" i="3"/>
  <c r="P1783" i="3" s="1"/>
  <c r="R1783" i="3" s="1"/>
  <c r="N1780" i="3"/>
  <c r="P1780" i="3" s="1"/>
  <c r="R1780" i="3" s="1"/>
  <c r="N1480" i="3"/>
  <c r="P1480" i="3" s="1"/>
  <c r="R1480" i="3" s="1"/>
  <c r="N1455" i="3"/>
  <c r="P1455" i="3" s="1"/>
  <c r="R1455" i="3" s="1"/>
  <c r="N1413" i="3"/>
  <c r="P1413" i="3" s="1"/>
  <c r="R1413" i="3" s="1"/>
  <c r="N1407" i="3"/>
  <c r="P1407" i="3" s="1"/>
  <c r="R1407" i="3" s="1"/>
  <c r="N1397" i="3"/>
  <c r="P1397" i="3" s="1"/>
  <c r="R1397" i="3" s="1"/>
  <c r="N1391" i="3"/>
  <c r="P1391" i="3" s="1"/>
  <c r="R1391" i="3" s="1"/>
  <c r="N1365" i="3"/>
  <c r="P1365" i="3" s="1"/>
  <c r="R1365" i="3" s="1"/>
  <c r="N1359" i="3"/>
  <c r="P1359" i="3" s="1"/>
  <c r="R1359" i="3" s="1"/>
  <c r="N1335" i="3"/>
  <c r="P1335" i="3" s="1"/>
  <c r="R1335" i="3" s="1"/>
  <c r="N1319" i="3"/>
  <c r="P1319" i="3" s="1"/>
  <c r="R1319" i="3" s="1"/>
  <c r="N1303" i="3"/>
  <c r="P1303" i="3" s="1"/>
  <c r="R1303" i="3" s="1"/>
  <c r="N1287" i="3"/>
  <c r="P1287" i="3" s="1"/>
  <c r="R1287" i="3" s="1"/>
  <c r="N1277" i="3"/>
  <c r="P1277" i="3" s="1"/>
  <c r="R1277" i="3" s="1"/>
  <c r="N1261" i="3"/>
  <c r="P1261" i="3" s="1"/>
  <c r="R1261" i="3" s="1"/>
  <c r="N1245" i="3"/>
  <c r="P1245" i="3" s="1"/>
  <c r="R1245" i="3" s="1"/>
  <c r="N1229" i="3"/>
  <c r="P1229" i="3" s="1"/>
  <c r="R1229" i="3" s="1"/>
  <c r="N1213" i="3"/>
  <c r="P1213" i="3" s="1"/>
  <c r="R1213" i="3" s="1"/>
  <c r="N1197" i="3"/>
  <c r="P1197" i="3" s="1"/>
  <c r="R1197" i="3" s="1"/>
  <c r="N1064" i="3"/>
  <c r="P1064" i="3" s="1"/>
  <c r="R1064" i="3" s="1"/>
  <c r="N1048" i="3"/>
  <c r="P1048" i="3" s="1"/>
  <c r="R1048" i="3" s="1"/>
  <c r="N1032" i="3"/>
  <c r="P1032" i="3" s="1"/>
  <c r="R1032" i="3" s="1"/>
  <c r="N1016" i="3"/>
  <c r="P1016" i="3" s="1"/>
  <c r="R1016" i="3" s="1"/>
  <c r="N1000" i="3"/>
  <c r="P1000" i="3" s="1"/>
  <c r="R1000" i="3" s="1"/>
  <c r="N1942" i="3"/>
  <c r="P1942" i="3" s="1"/>
  <c r="R1942" i="3" s="1"/>
  <c r="N1919" i="3"/>
  <c r="P1919" i="3" s="1"/>
  <c r="R1919" i="3" s="1"/>
  <c r="N1859" i="3"/>
  <c r="P1859" i="3" s="1"/>
  <c r="R1859" i="3" s="1"/>
  <c r="N1481" i="3"/>
  <c r="P1481" i="3" s="1"/>
  <c r="R1481" i="3" s="1"/>
  <c r="N1458" i="3"/>
  <c r="P1458" i="3" s="1"/>
  <c r="R1458" i="3" s="1"/>
  <c r="N1395" i="3"/>
  <c r="P1395" i="3" s="1"/>
  <c r="R1395" i="3" s="1"/>
  <c r="N1363" i="3"/>
  <c r="P1363" i="3" s="1"/>
  <c r="R1363" i="3" s="1"/>
  <c r="N1333" i="3"/>
  <c r="P1333" i="3" s="1"/>
  <c r="R1333" i="3" s="1"/>
  <c r="N1317" i="3"/>
  <c r="P1317" i="3" s="1"/>
  <c r="R1317" i="3" s="1"/>
  <c r="N1301" i="3"/>
  <c r="P1301" i="3" s="1"/>
  <c r="R1301" i="3" s="1"/>
  <c r="N1285" i="3"/>
  <c r="P1285" i="3" s="1"/>
  <c r="R1285" i="3" s="1"/>
  <c r="N1275" i="3"/>
  <c r="P1275" i="3" s="1"/>
  <c r="R1275" i="3" s="1"/>
  <c r="N1259" i="3"/>
  <c r="P1259" i="3" s="1"/>
  <c r="R1259" i="3" s="1"/>
  <c r="N1243" i="3"/>
  <c r="P1243" i="3" s="1"/>
  <c r="R1243" i="3" s="1"/>
  <c r="N1227" i="3"/>
  <c r="P1227" i="3" s="1"/>
  <c r="R1227" i="3" s="1"/>
  <c r="N1211" i="3"/>
  <c r="P1211" i="3" s="1"/>
  <c r="R1211" i="3" s="1"/>
  <c r="N1195" i="3"/>
  <c r="P1195" i="3" s="1"/>
  <c r="R1195" i="3" s="1"/>
  <c r="N1062" i="3"/>
  <c r="P1062" i="3" s="1"/>
  <c r="R1062" i="3" s="1"/>
  <c r="N1046" i="3"/>
  <c r="P1046" i="3" s="1"/>
  <c r="R1046" i="3" s="1"/>
  <c r="N1030" i="3"/>
  <c r="P1030" i="3" s="1"/>
  <c r="R1030" i="3" s="1"/>
  <c r="N1014" i="3"/>
  <c r="P1014" i="3" s="1"/>
  <c r="R1014" i="3" s="1"/>
  <c r="N998" i="3"/>
  <c r="P998" i="3" s="1"/>
  <c r="R998" i="3" s="1"/>
  <c r="N982" i="3"/>
  <c r="P982" i="3" s="1"/>
  <c r="R982" i="3" s="1"/>
  <c r="N966" i="3"/>
  <c r="P966" i="3" s="1"/>
  <c r="R966" i="3" s="1"/>
  <c r="N950" i="3"/>
  <c r="P950" i="3" s="1"/>
  <c r="R950" i="3" s="1"/>
  <c r="N934" i="3"/>
  <c r="P934" i="3" s="1"/>
  <c r="R934" i="3" s="1"/>
  <c r="N907" i="3"/>
  <c r="P907" i="3" s="1"/>
  <c r="R907" i="3" s="1"/>
  <c r="N895" i="3"/>
  <c r="P895" i="3" s="1"/>
  <c r="R895" i="3" s="1"/>
  <c r="N884" i="3"/>
  <c r="P884" i="3" s="1"/>
  <c r="R884" i="3" s="1"/>
  <c r="N875" i="3"/>
  <c r="P875" i="3" s="1"/>
  <c r="R875" i="3" s="1"/>
  <c r="N474" i="3"/>
  <c r="P474" i="3" s="1"/>
  <c r="R474" i="3" s="1"/>
  <c r="N462" i="3"/>
  <c r="P462" i="3" s="1"/>
  <c r="R462" i="3" s="1"/>
  <c r="N458" i="3"/>
  <c r="P458" i="3" s="1"/>
  <c r="R458" i="3" s="1"/>
  <c r="N445" i="3"/>
  <c r="P445" i="3" s="1"/>
  <c r="R445" i="3" s="1"/>
  <c r="N432" i="3"/>
  <c r="P432" i="3" s="1"/>
  <c r="R432" i="3" s="1"/>
  <c r="N414" i="3"/>
  <c r="P414" i="3" s="1"/>
  <c r="R414" i="3" s="1"/>
  <c r="N289" i="3"/>
  <c r="P289" i="3" s="1"/>
  <c r="R289" i="3" s="1"/>
  <c r="N115" i="3"/>
  <c r="P115" i="3" s="1"/>
  <c r="R115" i="3" s="1"/>
  <c r="N83" i="3"/>
  <c r="P83" i="3" s="1"/>
  <c r="R83" i="3" s="1"/>
  <c r="N76" i="3"/>
  <c r="P76" i="3" s="1"/>
  <c r="R76" i="3" s="1"/>
  <c r="N72" i="3"/>
  <c r="P72" i="3" s="1"/>
  <c r="R72" i="3" s="1"/>
  <c r="N68" i="3"/>
  <c r="P68" i="3" s="1"/>
  <c r="R68" i="3" s="1"/>
  <c r="N64" i="3"/>
  <c r="P64" i="3" s="1"/>
  <c r="R64" i="3" s="1"/>
  <c r="N60" i="3"/>
  <c r="P60" i="3" s="1"/>
  <c r="R60" i="3" s="1"/>
  <c r="N56" i="3"/>
  <c r="P56" i="3" s="1"/>
  <c r="R56" i="3" s="1"/>
  <c r="N52" i="3"/>
  <c r="P52" i="3" s="1"/>
  <c r="R52" i="3" s="1"/>
  <c r="N48" i="3"/>
  <c r="P48" i="3" s="1"/>
  <c r="R48" i="3" s="1"/>
  <c r="N44" i="3"/>
  <c r="P44" i="3" s="1"/>
  <c r="R44" i="3" s="1"/>
  <c r="N40" i="3"/>
  <c r="P40" i="3" s="1"/>
  <c r="R40" i="3" s="1"/>
  <c r="N36" i="3"/>
  <c r="P36" i="3" s="1"/>
  <c r="R36" i="3" s="1"/>
  <c r="N32" i="3"/>
  <c r="P32" i="3" s="1"/>
  <c r="R32" i="3" s="1"/>
  <c r="N28" i="3"/>
  <c r="P28" i="3" s="1"/>
  <c r="R28" i="3" s="1"/>
  <c r="N24" i="3"/>
  <c r="P24" i="3" s="1"/>
  <c r="R24" i="3" s="1"/>
  <c r="N20" i="3"/>
  <c r="P20" i="3" s="1"/>
  <c r="R20" i="3" s="1"/>
  <c r="N16" i="3"/>
  <c r="P16" i="3" s="1"/>
  <c r="R16" i="3" s="1"/>
  <c r="N12" i="3"/>
  <c r="P12" i="3" s="1"/>
  <c r="R12" i="3" s="1"/>
  <c r="N8" i="3"/>
  <c r="P8" i="3" s="1"/>
  <c r="R8" i="3" s="1"/>
  <c r="N2818" i="3"/>
  <c r="P2818" i="3" s="1"/>
  <c r="R2818" i="3" s="1"/>
  <c r="N2810" i="3"/>
  <c r="P2810" i="3" s="1"/>
  <c r="R2810" i="3" s="1"/>
  <c r="N2802" i="3"/>
  <c r="P2802" i="3" s="1"/>
  <c r="R2802" i="3" s="1"/>
  <c r="N2786" i="3"/>
  <c r="P2786" i="3" s="1"/>
  <c r="R2786" i="3" s="1"/>
  <c r="N2754" i="3"/>
  <c r="P2754" i="3" s="1"/>
  <c r="R2754" i="3" s="1"/>
  <c r="N2746" i="3"/>
  <c r="P2746" i="3" s="1"/>
  <c r="R2746" i="3" s="1"/>
  <c r="N2738" i="3"/>
  <c r="P2738" i="3" s="1"/>
  <c r="R2738" i="3" s="1"/>
  <c r="N2730" i="3"/>
  <c r="P2730" i="3" s="1"/>
  <c r="R2730" i="3" s="1"/>
  <c r="N2722" i="3"/>
  <c r="P2722" i="3" s="1"/>
  <c r="R2722" i="3" s="1"/>
  <c r="N2712" i="3"/>
  <c r="P2712" i="3" s="1"/>
  <c r="R2712" i="3" s="1"/>
  <c r="N2704" i="3"/>
  <c r="P2704" i="3" s="1"/>
  <c r="R2704" i="3" s="1"/>
  <c r="N2696" i="3"/>
  <c r="P2696" i="3" s="1"/>
  <c r="R2696" i="3" s="1"/>
  <c r="N2688" i="3"/>
  <c r="P2688" i="3" s="1"/>
  <c r="R2688" i="3" s="1"/>
  <c r="N2680" i="3"/>
  <c r="P2680" i="3" s="1"/>
  <c r="R2680" i="3" s="1"/>
  <c r="N2672" i="3"/>
  <c r="P2672" i="3" s="1"/>
  <c r="R2672" i="3" s="1"/>
  <c r="N2664" i="3"/>
  <c r="P2664" i="3" s="1"/>
  <c r="R2664" i="3" s="1"/>
  <c r="N2656" i="3"/>
  <c r="P2656" i="3" s="1"/>
  <c r="R2656" i="3" s="1"/>
  <c r="N2648" i="3"/>
  <c r="P2648" i="3" s="1"/>
  <c r="R2648" i="3" s="1"/>
  <c r="N2640" i="3"/>
  <c r="P2640" i="3" s="1"/>
  <c r="R2640" i="3" s="1"/>
  <c r="N2632" i="3"/>
  <c r="P2632" i="3" s="1"/>
  <c r="R2632" i="3" s="1"/>
  <c r="N2624" i="3"/>
  <c r="P2624" i="3" s="1"/>
  <c r="R2624" i="3" s="1"/>
  <c r="N2616" i="3"/>
  <c r="P2616" i="3" s="1"/>
  <c r="R2616" i="3" s="1"/>
  <c r="N2608" i="3"/>
  <c r="P2608" i="3" s="1"/>
  <c r="R2608" i="3" s="1"/>
  <c r="N2480" i="3"/>
  <c r="P2480" i="3" s="1"/>
  <c r="R2480" i="3" s="1"/>
  <c r="N2472" i="3"/>
  <c r="P2472" i="3" s="1"/>
  <c r="R2472" i="3" s="1"/>
  <c r="N2464" i="3"/>
  <c r="P2464" i="3" s="1"/>
  <c r="R2464" i="3" s="1"/>
  <c r="N2456" i="3"/>
  <c r="P2456" i="3" s="1"/>
  <c r="R2456" i="3" s="1"/>
  <c r="N2448" i="3"/>
  <c r="P2448" i="3" s="1"/>
  <c r="R2448" i="3" s="1"/>
  <c r="N2440" i="3"/>
  <c r="P2440" i="3" s="1"/>
  <c r="R2440" i="3" s="1"/>
  <c r="N2432" i="3"/>
  <c r="P2432" i="3" s="1"/>
  <c r="R2432" i="3" s="1"/>
  <c r="N2424" i="3"/>
  <c r="P2424" i="3" s="1"/>
  <c r="R2424" i="3" s="1"/>
  <c r="N2422" i="3"/>
  <c r="P2422" i="3" s="1"/>
  <c r="R2422" i="3" s="1"/>
  <c r="N2414" i="3"/>
  <c r="P2414" i="3" s="1"/>
  <c r="R2414" i="3" s="1"/>
  <c r="N2406" i="3"/>
  <c r="P2406" i="3" s="1"/>
  <c r="R2406" i="3" s="1"/>
  <c r="N2398" i="3"/>
  <c r="P2398" i="3" s="1"/>
  <c r="R2398" i="3" s="1"/>
  <c r="N2390" i="3"/>
  <c r="P2390" i="3" s="1"/>
  <c r="R2390" i="3" s="1"/>
  <c r="N2382" i="3"/>
  <c r="P2382" i="3" s="1"/>
  <c r="R2382" i="3" s="1"/>
  <c r="N1991" i="3"/>
  <c r="P1991" i="3" s="1"/>
  <c r="R1991" i="3" s="1"/>
  <c r="N1979" i="3"/>
  <c r="P1979" i="3" s="1"/>
  <c r="R1979" i="3" s="1"/>
  <c r="N1967" i="3"/>
  <c r="P1967" i="3" s="1"/>
  <c r="R1967" i="3" s="1"/>
  <c r="N1959" i="3"/>
  <c r="P1959" i="3" s="1"/>
  <c r="R1959" i="3" s="1"/>
  <c r="N1939" i="3"/>
  <c r="P1939" i="3" s="1"/>
  <c r="R1939" i="3" s="1"/>
  <c r="N1831" i="3"/>
  <c r="P1831" i="3" s="1"/>
  <c r="R1831" i="3" s="1"/>
  <c r="N1828" i="3"/>
  <c r="P1828" i="3" s="1"/>
  <c r="R1828" i="3" s="1"/>
  <c r="N1795" i="3"/>
  <c r="P1795" i="3" s="1"/>
  <c r="R1795" i="3" s="1"/>
  <c r="N1477" i="3"/>
  <c r="P1477" i="3" s="1"/>
  <c r="R1477" i="3" s="1"/>
  <c r="N1471" i="3"/>
  <c r="P1471" i="3" s="1"/>
  <c r="R1471" i="3" s="1"/>
  <c r="N1453" i="3"/>
  <c r="P1453" i="3" s="1"/>
  <c r="R1453" i="3" s="1"/>
  <c r="N1448" i="3"/>
  <c r="P1448" i="3" s="1"/>
  <c r="R1448" i="3" s="1"/>
  <c r="N1437" i="3"/>
  <c r="P1437" i="3" s="1"/>
  <c r="R1437" i="3" s="1"/>
  <c r="N1415" i="3"/>
  <c r="P1415" i="3" s="1"/>
  <c r="R1415" i="3" s="1"/>
  <c r="N1405" i="3"/>
  <c r="P1405" i="3" s="1"/>
  <c r="R1405" i="3" s="1"/>
  <c r="N1400" i="3"/>
  <c r="P1400" i="3" s="1"/>
  <c r="R1400" i="3" s="1"/>
  <c r="N1389" i="3"/>
  <c r="P1389" i="3" s="1"/>
  <c r="R1389" i="3" s="1"/>
  <c r="N1383" i="3"/>
  <c r="P1383" i="3" s="1"/>
  <c r="R1383" i="3" s="1"/>
  <c r="N1357" i="3"/>
  <c r="P1357" i="3" s="1"/>
  <c r="R1357" i="3" s="1"/>
  <c r="N1351" i="3"/>
  <c r="P1351" i="3" s="1"/>
  <c r="R1351" i="3" s="1"/>
  <c r="N1935" i="3"/>
  <c r="P1935" i="3" s="1"/>
  <c r="R1935" i="3" s="1"/>
  <c r="N1917" i="3"/>
  <c r="P1917" i="3" s="1"/>
  <c r="R1917" i="3" s="1"/>
  <c r="N1432" i="3"/>
  <c r="P1432" i="3" s="1"/>
  <c r="R1432" i="3" s="1"/>
  <c r="N1401" i="3"/>
  <c r="P1401" i="3" s="1"/>
  <c r="R1401" i="3" s="1"/>
  <c r="N1387" i="3"/>
  <c r="P1387" i="3" s="1"/>
  <c r="R1387" i="3" s="1"/>
  <c r="N1355" i="3"/>
  <c r="P1355" i="3" s="1"/>
  <c r="R1355" i="3" s="1"/>
  <c r="N902" i="3"/>
  <c r="P902" i="3" s="1"/>
  <c r="R902" i="3" s="1"/>
  <c r="N870" i="3"/>
  <c r="P870" i="3" s="1"/>
  <c r="R870" i="3" s="1"/>
  <c r="N441" i="3"/>
  <c r="P441" i="3" s="1"/>
  <c r="R441" i="3" s="1"/>
  <c r="N426" i="3"/>
  <c r="P426" i="3" s="1"/>
  <c r="R426" i="3" s="1"/>
  <c r="N393" i="3"/>
  <c r="P393" i="3" s="1"/>
  <c r="R393" i="3" s="1"/>
  <c r="N374" i="3"/>
  <c r="P374" i="3" s="1"/>
  <c r="R374" i="3" s="1"/>
  <c r="N360" i="3"/>
  <c r="P360" i="3" s="1"/>
  <c r="R360" i="3" s="1"/>
  <c r="N297" i="3"/>
  <c r="P297" i="3" s="1"/>
  <c r="R297" i="3" s="1"/>
  <c r="N153" i="3"/>
  <c r="P153" i="3" s="1"/>
  <c r="R153" i="3" s="1"/>
  <c r="N2760" i="3"/>
  <c r="P2760" i="3" s="1"/>
  <c r="R2760" i="3" s="1"/>
  <c r="N2752" i="3"/>
  <c r="P2752" i="3" s="1"/>
  <c r="R2752" i="3" s="1"/>
  <c r="N2744" i="3"/>
  <c r="P2744" i="3" s="1"/>
  <c r="R2744" i="3" s="1"/>
  <c r="N2736" i="3"/>
  <c r="P2736" i="3" s="1"/>
  <c r="R2736" i="3" s="1"/>
  <c r="N2694" i="3"/>
  <c r="P2694" i="3" s="1"/>
  <c r="R2694" i="3" s="1"/>
  <c r="N2686" i="3"/>
  <c r="N2678" i="3"/>
  <c r="P2678" i="3" s="1"/>
  <c r="R2678" i="3" s="1"/>
  <c r="N2630" i="3"/>
  <c r="P2630" i="3" s="1"/>
  <c r="R2630" i="3" s="1"/>
  <c r="N2576" i="3"/>
  <c r="P2576" i="3" s="1"/>
  <c r="R2576" i="3" s="1"/>
  <c r="N1339" i="3"/>
  <c r="P1339" i="3" s="1"/>
  <c r="R1339" i="3" s="1"/>
  <c r="N1331" i="3"/>
  <c r="P1331" i="3" s="1"/>
  <c r="R1331" i="3" s="1"/>
  <c r="N1323" i="3"/>
  <c r="P1323" i="3" s="1"/>
  <c r="R1323" i="3" s="1"/>
  <c r="N1315" i="3"/>
  <c r="P1315" i="3" s="1"/>
  <c r="R1315" i="3" s="1"/>
  <c r="N1307" i="3"/>
  <c r="P1307" i="3" s="1"/>
  <c r="R1307" i="3" s="1"/>
  <c r="N1299" i="3"/>
  <c r="P1299" i="3" s="1"/>
  <c r="R1299" i="3" s="1"/>
  <c r="N1291" i="3"/>
  <c r="P1291" i="3" s="1"/>
  <c r="R1291" i="3" s="1"/>
  <c r="N1281" i="3"/>
  <c r="P1281" i="3" s="1"/>
  <c r="R1281" i="3" s="1"/>
  <c r="N1273" i="3"/>
  <c r="P1273" i="3" s="1"/>
  <c r="R1273" i="3" s="1"/>
  <c r="N1265" i="3"/>
  <c r="P1265" i="3" s="1"/>
  <c r="R1265" i="3" s="1"/>
  <c r="N1257" i="3"/>
  <c r="P1257" i="3" s="1"/>
  <c r="R1257" i="3" s="1"/>
  <c r="N1249" i="3"/>
  <c r="P1249" i="3" s="1"/>
  <c r="R1249" i="3" s="1"/>
  <c r="N1241" i="3"/>
  <c r="P1241" i="3" s="1"/>
  <c r="R1241" i="3" s="1"/>
  <c r="N1233" i="3"/>
  <c r="P1233" i="3" s="1"/>
  <c r="R1233" i="3" s="1"/>
  <c r="N1225" i="3"/>
  <c r="P1225" i="3" s="1"/>
  <c r="R1225" i="3" s="1"/>
  <c r="N1217" i="3"/>
  <c r="P1217" i="3" s="1"/>
  <c r="R1217" i="3" s="1"/>
  <c r="N1209" i="3"/>
  <c r="P1209" i="3" s="1"/>
  <c r="R1209" i="3" s="1"/>
  <c r="N1201" i="3"/>
  <c r="P1201" i="3" s="1"/>
  <c r="R1201" i="3" s="1"/>
  <c r="N1193" i="3"/>
  <c r="P1193" i="3" s="1"/>
  <c r="R1193" i="3" s="1"/>
  <c r="N1185" i="3"/>
  <c r="P1185" i="3" s="1"/>
  <c r="R1185" i="3" s="1"/>
  <c r="N1174" i="3"/>
  <c r="P1174" i="3" s="1"/>
  <c r="R1174" i="3" s="1"/>
  <c r="N1166" i="3"/>
  <c r="P1166" i="3" s="1"/>
  <c r="R1166" i="3" s="1"/>
  <c r="N1142" i="3"/>
  <c r="P1142" i="3" s="1"/>
  <c r="R1142" i="3" s="1"/>
  <c r="N1118" i="3"/>
  <c r="P1118" i="3" s="1"/>
  <c r="R1118" i="3" s="1"/>
  <c r="N1102" i="3"/>
  <c r="P1102" i="3" s="1"/>
  <c r="R1102" i="3" s="1"/>
  <c r="N1060" i="3"/>
  <c r="P1060" i="3" s="1"/>
  <c r="R1060" i="3" s="1"/>
  <c r="N1052" i="3"/>
  <c r="P1052" i="3" s="1"/>
  <c r="R1052" i="3" s="1"/>
  <c r="N1044" i="3"/>
  <c r="P1044" i="3" s="1"/>
  <c r="R1044" i="3" s="1"/>
  <c r="N1036" i="3"/>
  <c r="P1036" i="3" s="1"/>
  <c r="R1036" i="3" s="1"/>
  <c r="N1028" i="3"/>
  <c r="P1028" i="3" s="1"/>
  <c r="R1028" i="3" s="1"/>
  <c r="N1020" i="3"/>
  <c r="P1020" i="3" s="1"/>
  <c r="R1020" i="3" s="1"/>
  <c r="N1012" i="3"/>
  <c r="P1012" i="3" s="1"/>
  <c r="R1012" i="3" s="1"/>
  <c r="N1004" i="3"/>
  <c r="P1004" i="3" s="1"/>
  <c r="R1004" i="3" s="1"/>
  <c r="N996" i="3"/>
  <c r="P996" i="3" s="1"/>
  <c r="R996" i="3" s="1"/>
  <c r="N988" i="3"/>
  <c r="P988" i="3" s="1"/>
  <c r="R988" i="3" s="1"/>
  <c r="N980" i="3"/>
  <c r="P980" i="3" s="1"/>
  <c r="R980" i="3" s="1"/>
  <c r="N972" i="3"/>
  <c r="P972" i="3" s="1"/>
  <c r="R972" i="3" s="1"/>
  <c r="N964" i="3"/>
  <c r="P964" i="3" s="1"/>
  <c r="R964" i="3" s="1"/>
  <c r="N956" i="3"/>
  <c r="P956" i="3" s="1"/>
  <c r="R956" i="3" s="1"/>
  <c r="N948" i="3"/>
  <c r="P948" i="3" s="1"/>
  <c r="R948" i="3" s="1"/>
  <c r="N940" i="3"/>
  <c r="P940" i="3" s="1"/>
  <c r="R940" i="3" s="1"/>
  <c r="N932" i="3"/>
  <c r="P932" i="3" s="1"/>
  <c r="R932" i="3" s="1"/>
  <c r="N920" i="3"/>
  <c r="P920" i="3" s="1"/>
  <c r="R920" i="3" s="1"/>
  <c r="N852" i="3"/>
  <c r="P852" i="3" s="1"/>
  <c r="R852" i="3" s="1"/>
  <c r="N836" i="3"/>
  <c r="P836" i="3" s="1"/>
  <c r="R836" i="3" s="1"/>
  <c r="N605" i="3"/>
  <c r="P605" i="3" s="1"/>
  <c r="R605" i="3" s="1"/>
  <c r="N382" i="3"/>
  <c r="P382" i="3" s="1"/>
  <c r="R382" i="3" s="1"/>
  <c r="P377" i="3"/>
  <c r="R377" i="3" s="1"/>
  <c r="N264" i="3"/>
  <c r="P264" i="3" s="1"/>
  <c r="R264" i="3" s="1"/>
  <c r="N248" i="3"/>
  <c r="P248" i="3" s="1"/>
  <c r="R248" i="3" s="1"/>
  <c r="N147" i="3"/>
  <c r="P147" i="3" s="1"/>
  <c r="R147" i="3" s="1"/>
  <c r="N139" i="3"/>
  <c r="P139" i="3" s="1"/>
  <c r="R139" i="3" s="1"/>
  <c r="N131" i="3"/>
  <c r="P131" i="3" s="1"/>
  <c r="R131" i="3" s="1"/>
  <c r="N123" i="3"/>
  <c r="P123" i="3" s="1"/>
  <c r="R123" i="3" s="1"/>
  <c r="N114" i="3"/>
  <c r="P114" i="3" s="1"/>
  <c r="R114" i="3" s="1"/>
  <c r="N111" i="3"/>
  <c r="P111" i="3" s="1"/>
  <c r="R111" i="3" s="1"/>
  <c r="N98" i="3"/>
  <c r="P98" i="3" s="1"/>
  <c r="R98" i="3" s="1"/>
  <c r="N95" i="3"/>
  <c r="P95" i="3" s="1"/>
  <c r="R95" i="3" s="1"/>
  <c r="P417" i="3"/>
  <c r="R417" i="3" s="1"/>
  <c r="N346" i="3"/>
  <c r="P346" i="3" s="1"/>
  <c r="R346" i="3" s="1"/>
  <c r="N276" i="3"/>
  <c r="P276" i="3" s="1"/>
  <c r="R276" i="3" s="1"/>
  <c r="N263" i="3"/>
  <c r="P263" i="3" s="1"/>
  <c r="R263" i="3" s="1"/>
  <c r="N244" i="3"/>
  <c r="P244" i="3" s="1"/>
  <c r="R244" i="3" s="1"/>
  <c r="P154" i="3"/>
  <c r="R154" i="3" s="1"/>
  <c r="N152" i="3"/>
  <c r="P152" i="3" s="1"/>
  <c r="R152" i="3" s="1"/>
  <c r="N107" i="3"/>
  <c r="P107" i="3" s="1"/>
  <c r="R107" i="3" s="1"/>
  <c r="N2604" i="3"/>
  <c r="P2604" i="3" s="1"/>
  <c r="R2604" i="3" s="1"/>
  <c r="N2588" i="3"/>
  <c r="P2588" i="3" s="1"/>
  <c r="R2588" i="3" s="1"/>
  <c r="N2572" i="3"/>
  <c r="P2572" i="3" s="1"/>
  <c r="R2572" i="3" s="1"/>
  <c r="N2556" i="3"/>
  <c r="P2556" i="3" s="1"/>
  <c r="R2556" i="3" s="1"/>
  <c r="N2540" i="3"/>
  <c r="P2540" i="3" s="1"/>
  <c r="R2540" i="3" s="1"/>
  <c r="N2524" i="3"/>
  <c r="P2524" i="3" s="1"/>
  <c r="R2524" i="3" s="1"/>
  <c r="N2508" i="3"/>
  <c r="P2508" i="3" s="1"/>
  <c r="R2508" i="3" s="1"/>
  <c r="N2492" i="3"/>
  <c r="P2492" i="3" s="1"/>
  <c r="R2492" i="3" s="1"/>
  <c r="N1460" i="3"/>
  <c r="P1460" i="3" s="1"/>
  <c r="R1460" i="3" s="1"/>
  <c r="N1451" i="3"/>
  <c r="P1451" i="3" s="1"/>
  <c r="R1451" i="3" s="1"/>
  <c r="N1446" i="3"/>
  <c r="P1446" i="3" s="1"/>
  <c r="R1446" i="3" s="1"/>
  <c r="N1444" i="3"/>
  <c r="P1444" i="3" s="1"/>
  <c r="R1444" i="3" s="1"/>
  <c r="N1430" i="3"/>
  <c r="P1430" i="3" s="1"/>
  <c r="R1430" i="3" s="1"/>
  <c r="N1428" i="3"/>
  <c r="P1428" i="3" s="1"/>
  <c r="R1428" i="3" s="1"/>
  <c r="N1419" i="3"/>
  <c r="P1419" i="3" s="1"/>
  <c r="R1419" i="3" s="1"/>
  <c r="N1414" i="3"/>
  <c r="P1414" i="3" s="1"/>
  <c r="R1414" i="3" s="1"/>
  <c r="N1997" i="3"/>
  <c r="P1997" i="3" s="1"/>
  <c r="R1997" i="3" s="1"/>
  <c r="N1989" i="3"/>
  <c r="P1989" i="3" s="1"/>
  <c r="R1989" i="3" s="1"/>
  <c r="N1969" i="3"/>
  <c r="P1969" i="3" s="1"/>
  <c r="R1969" i="3" s="1"/>
  <c r="N1965" i="3"/>
  <c r="P1965" i="3" s="1"/>
  <c r="R1965" i="3" s="1"/>
  <c r="N1961" i="3"/>
  <c r="P1961" i="3" s="1"/>
  <c r="R1961" i="3" s="1"/>
  <c r="N1945" i="3"/>
  <c r="P1945" i="3" s="1"/>
  <c r="R1945" i="3" s="1"/>
  <c r="N1913" i="3"/>
  <c r="N1909" i="3"/>
  <c r="P1909" i="3" s="1"/>
  <c r="R1909" i="3" s="1"/>
  <c r="N1905" i="3"/>
  <c r="P1905" i="3" s="1"/>
  <c r="R1905" i="3" s="1"/>
  <c r="N1901" i="3"/>
  <c r="P1901" i="3" s="1"/>
  <c r="R1901" i="3" s="1"/>
  <c r="N1897" i="3"/>
  <c r="P1897" i="3" s="1"/>
  <c r="R1897" i="3" s="1"/>
  <c r="N1893" i="3"/>
  <c r="P1893" i="3" s="1"/>
  <c r="R1893" i="3" s="1"/>
  <c r="N1889" i="3"/>
  <c r="P1889" i="3" s="1"/>
  <c r="R1889" i="3" s="1"/>
  <c r="N1885" i="3"/>
  <c r="P1885" i="3" s="1"/>
  <c r="R1885" i="3" s="1"/>
  <c r="N1881" i="3"/>
  <c r="N1877" i="3"/>
  <c r="P1877" i="3" s="1"/>
  <c r="R1877" i="3" s="1"/>
  <c r="N1873" i="3"/>
  <c r="P1873" i="3" s="1"/>
  <c r="R1873" i="3" s="1"/>
  <c r="N1865" i="3"/>
  <c r="P1865" i="3" s="1"/>
  <c r="R1865" i="3" s="1"/>
  <c r="N1861" i="3"/>
  <c r="P1861" i="3" s="1"/>
  <c r="R1861" i="3" s="1"/>
  <c r="N1857" i="3"/>
  <c r="P1857" i="3" s="1"/>
  <c r="R1857" i="3" s="1"/>
  <c r="N1852" i="3"/>
  <c r="P1852" i="3" s="1"/>
  <c r="R1852" i="3" s="1"/>
  <c r="N1851" i="3"/>
  <c r="P1851" i="3" s="1"/>
  <c r="R1851" i="3" s="1"/>
  <c r="N1840" i="3"/>
  <c r="P1840" i="3" s="1"/>
  <c r="R1840" i="3" s="1"/>
  <c r="N1839" i="3"/>
  <c r="P1839" i="3" s="1"/>
  <c r="R1839" i="3" s="1"/>
  <c r="N1820" i="3"/>
  <c r="P1820" i="3" s="1"/>
  <c r="R1820" i="3" s="1"/>
  <c r="N1819" i="3"/>
  <c r="P1819" i="3" s="1"/>
  <c r="R1819" i="3" s="1"/>
  <c r="N1808" i="3"/>
  <c r="P1808" i="3" s="1"/>
  <c r="R1808" i="3" s="1"/>
  <c r="N1807" i="3"/>
  <c r="P1807" i="3" s="1"/>
  <c r="R1807" i="3" s="1"/>
  <c r="N1788" i="3"/>
  <c r="P1788" i="3" s="1"/>
  <c r="R1788" i="3" s="1"/>
  <c r="N1787" i="3"/>
  <c r="P1787" i="3" s="1"/>
  <c r="R1787" i="3" s="1"/>
  <c r="N1776" i="3"/>
  <c r="P1776" i="3" s="1"/>
  <c r="R1776" i="3" s="1"/>
  <c r="N1775" i="3"/>
  <c r="P1775" i="3" s="1"/>
  <c r="R1775" i="3" s="1"/>
  <c r="N1768" i="3"/>
  <c r="P1768" i="3" s="1"/>
  <c r="R1768" i="3" s="1"/>
  <c r="N1767" i="3"/>
  <c r="P1767" i="3" s="1"/>
  <c r="R1767" i="3" s="1"/>
  <c r="N1760" i="3"/>
  <c r="P1760" i="3" s="1"/>
  <c r="R1760" i="3" s="1"/>
  <c r="N1759" i="3"/>
  <c r="P1759" i="3" s="1"/>
  <c r="R1759" i="3" s="1"/>
  <c r="N1752" i="3"/>
  <c r="P1752" i="3" s="1"/>
  <c r="R1752" i="3" s="1"/>
  <c r="N1751" i="3"/>
  <c r="P1751" i="3" s="1"/>
  <c r="R1751" i="3" s="1"/>
  <c r="N1744" i="3"/>
  <c r="P1744" i="3" s="1"/>
  <c r="R1744" i="3" s="1"/>
  <c r="N1743" i="3"/>
  <c r="P1743" i="3" s="1"/>
  <c r="R1743" i="3" s="1"/>
  <c r="N1736" i="3"/>
  <c r="P1736" i="3" s="1"/>
  <c r="R1736" i="3" s="1"/>
  <c r="N1735" i="3"/>
  <c r="P1735" i="3" s="1"/>
  <c r="R1735" i="3" s="1"/>
  <c r="N1728" i="3"/>
  <c r="P1728" i="3" s="1"/>
  <c r="R1728" i="3" s="1"/>
  <c r="N1727" i="3"/>
  <c r="P1727" i="3" s="1"/>
  <c r="R1727" i="3" s="1"/>
  <c r="N1720" i="3"/>
  <c r="P1720" i="3" s="1"/>
  <c r="R1720" i="3" s="1"/>
  <c r="N1719" i="3"/>
  <c r="P1719" i="3" s="1"/>
  <c r="R1719" i="3" s="1"/>
  <c r="N1712" i="3"/>
  <c r="P1712" i="3" s="1"/>
  <c r="R1712" i="3" s="1"/>
  <c r="N1711" i="3"/>
  <c r="P1711" i="3" s="1"/>
  <c r="R1711" i="3" s="1"/>
  <c r="N1704" i="3"/>
  <c r="P1704" i="3" s="1"/>
  <c r="R1704" i="3" s="1"/>
  <c r="N1703" i="3"/>
  <c r="P1703" i="3" s="1"/>
  <c r="R1703" i="3" s="1"/>
  <c r="N1696" i="3"/>
  <c r="P1696" i="3" s="1"/>
  <c r="R1696" i="3" s="1"/>
  <c r="N1695" i="3"/>
  <c r="P1695" i="3" s="1"/>
  <c r="R1695" i="3" s="1"/>
  <c r="N1688" i="3"/>
  <c r="P1688" i="3" s="1"/>
  <c r="R1688" i="3" s="1"/>
  <c r="N1687" i="3"/>
  <c r="P1687" i="3" s="1"/>
  <c r="R1687" i="3" s="1"/>
  <c r="N1680" i="3"/>
  <c r="P1680" i="3" s="1"/>
  <c r="R1680" i="3" s="1"/>
  <c r="N1679" i="3"/>
  <c r="P1679" i="3" s="1"/>
  <c r="R1679" i="3" s="1"/>
  <c r="N1672" i="3"/>
  <c r="P1672" i="3" s="1"/>
  <c r="R1672" i="3" s="1"/>
  <c r="N1671" i="3"/>
  <c r="P1671" i="3" s="1"/>
  <c r="R1671" i="3" s="1"/>
  <c r="N1664" i="3"/>
  <c r="P1664" i="3" s="1"/>
  <c r="R1664" i="3" s="1"/>
  <c r="N1663" i="3"/>
  <c r="P1663" i="3" s="1"/>
  <c r="R1663" i="3" s="1"/>
  <c r="N1656" i="3"/>
  <c r="P1656" i="3" s="1"/>
  <c r="R1656" i="3" s="1"/>
  <c r="N1655" i="3"/>
  <c r="P1655" i="3" s="1"/>
  <c r="R1655" i="3" s="1"/>
  <c r="N1648" i="3"/>
  <c r="P1648" i="3" s="1"/>
  <c r="R1648" i="3" s="1"/>
  <c r="N1647" i="3"/>
  <c r="P1647" i="3" s="1"/>
  <c r="R1647" i="3" s="1"/>
  <c r="N1640" i="3"/>
  <c r="P1640" i="3" s="1"/>
  <c r="R1640" i="3" s="1"/>
  <c r="N1639" i="3"/>
  <c r="P1639" i="3" s="1"/>
  <c r="R1639" i="3" s="1"/>
  <c r="N1632" i="3"/>
  <c r="P1632" i="3" s="1"/>
  <c r="R1632" i="3" s="1"/>
  <c r="N1631" i="3"/>
  <c r="P1631" i="3" s="1"/>
  <c r="R1631" i="3" s="1"/>
  <c r="N1624" i="3"/>
  <c r="P1624" i="3" s="1"/>
  <c r="R1624" i="3" s="1"/>
  <c r="N1623" i="3"/>
  <c r="P1623" i="3" s="1"/>
  <c r="R1623" i="3" s="1"/>
  <c r="N1616" i="3"/>
  <c r="P1616" i="3" s="1"/>
  <c r="R1616" i="3" s="1"/>
  <c r="N1615" i="3"/>
  <c r="P1615" i="3" s="1"/>
  <c r="R1615" i="3" s="1"/>
  <c r="N1608" i="3"/>
  <c r="P1608" i="3" s="1"/>
  <c r="R1608" i="3" s="1"/>
  <c r="N1607" i="3"/>
  <c r="P1607" i="3" s="1"/>
  <c r="R1607" i="3" s="1"/>
  <c r="N1600" i="3"/>
  <c r="P1600" i="3" s="1"/>
  <c r="R1600" i="3" s="1"/>
  <c r="N1599" i="3"/>
  <c r="P1599" i="3" s="1"/>
  <c r="R1599" i="3" s="1"/>
  <c r="N1592" i="3"/>
  <c r="P1592" i="3" s="1"/>
  <c r="R1592" i="3" s="1"/>
  <c r="N1591" i="3"/>
  <c r="P1591" i="3" s="1"/>
  <c r="R1591" i="3" s="1"/>
  <c r="N1584" i="3"/>
  <c r="P1584" i="3" s="1"/>
  <c r="R1584" i="3" s="1"/>
  <c r="N1583" i="3"/>
  <c r="P1583" i="3" s="1"/>
  <c r="R1583" i="3" s="1"/>
  <c r="N1576" i="3"/>
  <c r="P1576" i="3" s="1"/>
  <c r="R1576" i="3" s="1"/>
  <c r="N1575" i="3"/>
  <c r="P1575" i="3" s="1"/>
  <c r="R1575" i="3" s="1"/>
  <c r="N1568" i="3"/>
  <c r="P1568" i="3" s="1"/>
  <c r="R1568" i="3" s="1"/>
  <c r="N1567" i="3"/>
  <c r="P1567" i="3" s="1"/>
  <c r="R1567" i="3" s="1"/>
  <c r="N1560" i="3"/>
  <c r="P1560" i="3" s="1"/>
  <c r="R1560" i="3" s="1"/>
  <c r="N1559" i="3"/>
  <c r="P1559" i="3" s="1"/>
  <c r="R1559" i="3" s="1"/>
  <c r="N1552" i="3"/>
  <c r="P1552" i="3" s="1"/>
  <c r="R1552" i="3" s="1"/>
  <c r="N1551" i="3"/>
  <c r="P1551" i="3" s="1"/>
  <c r="R1551" i="3" s="1"/>
  <c r="N1544" i="3"/>
  <c r="P1544" i="3" s="1"/>
  <c r="R1544" i="3" s="1"/>
  <c r="N1543" i="3"/>
  <c r="P1543" i="3" s="1"/>
  <c r="R1543" i="3" s="1"/>
  <c r="N1536" i="3"/>
  <c r="P1536" i="3" s="1"/>
  <c r="R1536" i="3" s="1"/>
  <c r="N1535" i="3"/>
  <c r="P1535" i="3" s="1"/>
  <c r="R1535" i="3" s="1"/>
  <c r="N1528" i="3"/>
  <c r="P1528" i="3" s="1"/>
  <c r="R1528" i="3" s="1"/>
  <c r="N1527" i="3"/>
  <c r="P1527" i="3" s="1"/>
  <c r="R1527" i="3" s="1"/>
  <c r="N1520" i="3"/>
  <c r="P1520" i="3" s="1"/>
  <c r="R1520" i="3" s="1"/>
  <c r="N1519" i="3"/>
  <c r="P1519" i="3" s="1"/>
  <c r="R1519" i="3" s="1"/>
  <c r="N1512" i="3"/>
  <c r="P1512" i="3" s="1"/>
  <c r="R1512" i="3" s="1"/>
  <c r="N1511" i="3"/>
  <c r="P1511" i="3" s="1"/>
  <c r="R1511" i="3" s="1"/>
  <c r="N1504" i="3"/>
  <c r="P1504" i="3" s="1"/>
  <c r="R1504" i="3" s="1"/>
  <c r="N1503" i="3"/>
  <c r="P1503" i="3" s="1"/>
  <c r="R1503" i="3" s="1"/>
  <c r="N1496" i="3"/>
  <c r="P1496" i="3" s="1"/>
  <c r="R1496" i="3" s="1"/>
  <c r="N1495" i="3"/>
  <c r="P1495" i="3" s="1"/>
  <c r="R1495" i="3" s="1"/>
  <c r="N1488" i="3"/>
  <c r="P1488" i="3" s="1"/>
  <c r="R1488" i="3" s="1"/>
  <c r="N1487" i="3"/>
  <c r="P1487" i="3" s="1"/>
  <c r="R1487" i="3" s="1"/>
  <c r="N1476" i="3"/>
  <c r="P1476" i="3" s="1"/>
  <c r="R1476" i="3" s="1"/>
  <c r="N1475" i="3"/>
  <c r="P1475" i="3" s="1"/>
  <c r="R1475" i="3" s="1"/>
  <c r="N1436" i="3"/>
  <c r="P1436" i="3" s="1"/>
  <c r="R1436" i="3" s="1"/>
  <c r="N1411" i="3"/>
  <c r="P1411" i="3" s="1"/>
  <c r="R1411" i="3" s="1"/>
  <c r="N1406" i="3"/>
  <c r="P1406" i="3" s="1"/>
  <c r="R1406" i="3" s="1"/>
  <c r="N1404" i="3"/>
  <c r="P1404" i="3" s="1"/>
  <c r="R1404" i="3" s="1"/>
  <c r="N1459" i="3"/>
  <c r="P1459" i="3" s="1"/>
  <c r="R1459" i="3" s="1"/>
  <c r="N1454" i="3"/>
  <c r="P1454" i="3" s="1"/>
  <c r="R1454" i="3" s="1"/>
  <c r="N1452" i="3"/>
  <c r="P1452" i="3" s="1"/>
  <c r="R1452" i="3" s="1"/>
  <c r="N1443" i="3"/>
  <c r="P1443" i="3" s="1"/>
  <c r="R1443" i="3" s="1"/>
  <c r="N1438" i="3"/>
  <c r="P1438" i="3" s="1"/>
  <c r="R1438" i="3" s="1"/>
  <c r="N1427" i="3"/>
  <c r="P1427" i="3" s="1"/>
  <c r="R1427" i="3" s="1"/>
  <c r="N1422" i="3"/>
  <c r="P1422" i="3" s="1"/>
  <c r="R1422" i="3" s="1"/>
  <c r="N1420" i="3"/>
  <c r="P1420" i="3" s="1"/>
  <c r="R1420" i="3" s="1"/>
  <c r="N1396" i="3"/>
  <c r="P1396" i="3" s="1"/>
  <c r="R1396" i="3" s="1"/>
  <c r="N2342" i="3"/>
  <c r="P2342" i="3" s="1"/>
  <c r="R2342" i="3" s="1"/>
  <c r="N2340" i="3"/>
  <c r="P2340" i="3" s="1"/>
  <c r="R2340" i="3" s="1"/>
  <c r="N2338" i="3"/>
  <c r="P2338" i="3" s="1"/>
  <c r="R2338" i="3" s="1"/>
  <c r="N2336" i="3"/>
  <c r="P2336" i="3" s="1"/>
  <c r="R2336" i="3" s="1"/>
  <c r="N2334" i="3"/>
  <c r="P2334" i="3" s="1"/>
  <c r="R2334" i="3" s="1"/>
  <c r="N2332" i="3"/>
  <c r="P2332" i="3" s="1"/>
  <c r="R2332" i="3" s="1"/>
  <c r="N2330" i="3"/>
  <c r="P2330" i="3" s="1"/>
  <c r="R2330" i="3" s="1"/>
  <c r="N2328" i="3"/>
  <c r="P2328" i="3" s="1"/>
  <c r="R2328" i="3" s="1"/>
  <c r="N2326" i="3"/>
  <c r="P2326" i="3" s="1"/>
  <c r="R2326" i="3" s="1"/>
  <c r="N2324" i="3"/>
  <c r="P2324" i="3" s="1"/>
  <c r="R2324" i="3" s="1"/>
  <c r="N2322" i="3"/>
  <c r="P2322" i="3" s="1"/>
  <c r="R2322" i="3" s="1"/>
  <c r="N2320" i="3"/>
  <c r="P2320" i="3" s="1"/>
  <c r="R2320" i="3" s="1"/>
  <c r="N2318" i="3"/>
  <c r="P2318" i="3" s="1"/>
  <c r="R2318" i="3" s="1"/>
  <c r="N2316" i="3"/>
  <c r="P2316" i="3" s="1"/>
  <c r="R2316" i="3" s="1"/>
  <c r="N2314" i="3"/>
  <c r="P2314" i="3" s="1"/>
  <c r="R2314" i="3" s="1"/>
  <c r="N2312" i="3"/>
  <c r="P2312" i="3" s="1"/>
  <c r="R2312" i="3" s="1"/>
  <c r="N2310" i="3"/>
  <c r="P2310" i="3" s="1"/>
  <c r="R2310" i="3" s="1"/>
  <c r="N2308" i="3"/>
  <c r="P2308" i="3" s="1"/>
  <c r="R2308" i="3" s="1"/>
  <c r="N2306" i="3"/>
  <c r="P2306" i="3" s="1"/>
  <c r="R2306" i="3" s="1"/>
  <c r="N2304" i="3"/>
  <c r="P2304" i="3" s="1"/>
  <c r="R2304" i="3" s="1"/>
  <c r="N2302" i="3"/>
  <c r="P2302" i="3" s="1"/>
  <c r="R2302" i="3" s="1"/>
  <c r="N2300" i="3"/>
  <c r="P2300" i="3" s="1"/>
  <c r="R2300" i="3" s="1"/>
  <c r="N2298" i="3"/>
  <c r="P2298" i="3" s="1"/>
  <c r="R2298" i="3" s="1"/>
  <c r="N2296" i="3"/>
  <c r="P2296" i="3" s="1"/>
  <c r="R2296" i="3" s="1"/>
  <c r="N2294" i="3"/>
  <c r="P2294" i="3" s="1"/>
  <c r="R2294" i="3" s="1"/>
  <c r="N2292" i="3"/>
  <c r="P2292" i="3" s="1"/>
  <c r="R2292" i="3" s="1"/>
  <c r="N2290" i="3"/>
  <c r="P2290" i="3" s="1"/>
  <c r="R2290" i="3" s="1"/>
  <c r="N2288" i="3"/>
  <c r="P2288" i="3" s="1"/>
  <c r="R2288" i="3" s="1"/>
  <c r="N2286" i="3"/>
  <c r="P2286" i="3" s="1"/>
  <c r="R2286" i="3" s="1"/>
  <c r="N2284" i="3"/>
  <c r="P2284" i="3" s="1"/>
  <c r="R2284" i="3" s="1"/>
  <c r="N2282" i="3"/>
  <c r="P2282" i="3" s="1"/>
  <c r="R2282" i="3" s="1"/>
  <c r="N2280" i="3"/>
  <c r="P2280" i="3" s="1"/>
  <c r="R2280" i="3" s="1"/>
  <c r="N2278" i="3"/>
  <c r="P2278" i="3" s="1"/>
  <c r="R2278" i="3" s="1"/>
  <c r="N2276" i="3"/>
  <c r="P2276" i="3" s="1"/>
  <c r="R2276" i="3" s="1"/>
  <c r="N2274" i="3"/>
  <c r="P2274" i="3" s="1"/>
  <c r="R2274" i="3" s="1"/>
  <c r="N2272" i="3"/>
  <c r="P2272" i="3" s="1"/>
  <c r="R2272" i="3" s="1"/>
  <c r="N2270" i="3"/>
  <c r="P2270" i="3" s="1"/>
  <c r="R2270" i="3" s="1"/>
  <c r="N2268" i="3"/>
  <c r="P2268" i="3" s="1"/>
  <c r="R2268" i="3" s="1"/>
  <c r="N2266" i="3"/>
  <c r="P2266" i="3" s="1"/>
  <c r="R2266" i="3" s="1"/>
  <c r="N2264" i="3"/>
  <c r="P2264" i="3" s="1"/>
  <c r="R2264" i="3" s="1"/>
  <c r="N2262" i="3"/>
  <c r="P2262" i="3" s="1"/>
  <c r="R2262" i="3" s="1"/>
  <c r="N2260" i="3"/>
  <c r="P2260" i="3" s="1"/>
  <c r="R2260" i="3" s="1"/>
  <c r="N2258" i="3"/>
  <c r="P2258" i="3" s="1"/>
  <c r="R2258" i="3" s="1"/>
  <c r="N2256" i="3"/>
  <c r="P2256" i="3" s="1"/>
  <c r="R2256" i="3" s="1"/>
  <c r="N2254" i="3"/>
  <c r="P2254" i="3" s="1"/>
  <c r="R2254" i="3" s="1"/>
  <c r="N2252" i="3"/>
  <c r="P2252" i="3" s="1"/>
  <c r="R2252" i="3" s="1"/>
  <c r="N2250" i="3"/>
  <c r="P2250" i="3" s="1"/>
  <c r="R2250" i="3" s="1"/>
  <c r="N2248" i="3"/>
  <c r="P2248" i="3" s="1"/>
  <c r="R2248" i="3" s="1"/>
  <c r="N2246" i="3"/>
  <c r="P2246" i="3" s="1"/>
  <c r="R2246" i="3" s="1"/>
  <c r="N2244" i="3"/>
  <c r="P2244" i="3" s="1"/>
  <c r="R2244" i="3" s="1"/>
  <c r="N2242" i="3"/>
  <c r="P2242" i="3" s="1"/>
  <c r="R2242" i="3" s="1"/>
  <c r="N2240" i="3"/>
  <c r="P2240" i="3" s="1"/>
  <c r="R2240" i="3" s="1"/>
  <c r="N2238" i="3"/>
  <c r="P2238" i="3" s="1"/>
  <c r="R2238" i="3" s="1"/>
  <c r="N2236" i="3"/>
  <c r="P2236" i="3" s="1"/>
  <c r="R2236" i="3" s="1"/>
  <c r="N2234" i="3"/>
  <c r="P2234" i="3" s="1"/>
  <c r="R2234" i="3" s="1"/>
  <c r="N2232" i="3"/>
  <c r="P2232" i="3" s="1"/>
  <c r="R2232" i="3" s="1"/>
  <c r="N2230" i="3"/>
  <c r="P2230" i="3" s="1"/>
  <c r="R2230" i="3" s="1"/>
  <c r="N2228" i="3"/>
  <c r="P2228" i="3" s="1"/>
  <c r="R2228" i="3" s="1"/>
  <c r="N2226" i="3"/>
  <c r="P2226" i="3" s="1"/>
  <c r="R2226" i="3" s="1"/>
  <c r="N2224" i="3"/>
  <c r="P2224" i="3" s="1"/>
  <c r="R2224" i="3" s="1"/>
  <c r="N2222" i="3"/>
  <c r="P2222" i="3" s="1"/>
  <c r="R2222" i="3" s="1"/>
  <c r="N2220" i="3"/>
  <c r="P2220" i="3" s="1"/>
  <c r="R2220" i="3" s="1"/>
  <c r="N2218" i="3"/>
  <c r="P2218" i="3" s="1"/>
  <c r="R2218" i="3" s="1"/>
  <c r="N2216" i="3"/>
  <c r="P2216" i="3" s="1"/>
  <c r="R2216" i="3" s="1"/>
  <c r="N2214" i="3"/>
  <c r="P2214" i="3" s="1"/>
  <c r="R2214" i="3" s="1"/>
  <c r="N2212" i="3"/>
  <c r="P2212" i="3" s="1"/>
  <c r="R2212" i="3" s="1"/>
  <c r="N2210" i="3"/>
  <c r="P2210" i="3" s="1"/>
  <c r="R2210" i="3" s="1"/>
  <c r="N2204" i="3"/>
  <c r="P2204" i="3" s="1"/>
  <c r="R2204" i="3" s="1"/>
  <c r="N2202" i="3"/>
  <c r="P2202" i="3" s="1"/>
  <c r="R2202" i="3" s="1"/>
  <c r="N2200" i="3"/>
  <c r="P2200" i="3" s="1"/>
  <c r="R2200" i="3" s="1"/>
  <c r="N2198" i="3"/>
  <c r="P2198" i="3" s="1"/>
  <c r="R2198" i="3" s="1"/>
  <c r="N2196" i="3"/>
  <c r="P2196" i="3" s="1"/>
  <c r="R2196" i="3" s="1"/>
  <c r="N2194" i="3"/>
  <c r="P2194" i="3" s="1"/>
  <c r="R2194" i="3" s="1"/>
  <c r="N2192" i="3"/>
  <c r="P2192" i="3" s="1"/>
  <c r="R2192" i="3" s="1"/>
  <c r="N2190" i="3"/>
  <c r="P2190" i="3" s="1"/>
  <c r="R2190" i="3" s="1"/>
  <c r="N2188" i="3"/>
  <c r="P2188" i="3" s="1"/>
  <c r="R2188" i="3" s="1"/>
  <c r="N2186" i="3"/>
  <c r="P2186" i="3" s="1"/>
  <c r="R2186" i="3" s="1"/>
  <c r="N2184" i="3"/>
  <c r="P2184" i="3" s="1"/>
  <c r="R2184" i="3" s="1"/>
  <c r="N2182" i="3"/>
  <c r="P2182" i="3" s="1"/>
  <c r="R2182" i="3" s="1"/>
  <c r="N2180" i="3"/>
  <c r="P2180" i="3" s="1"/>
  <c r="R2180" i="3" s="1"/>
  <c r="N2178" i="3"/>
  <c r="P2178" i="3" s="1"/>
  <c r="R2178" i="3" s="1"/>
  <c r="N2176" i="3"/>
  <c r="P2176" i="3" s="1"/>
  <c r="R2176" i="3" s="1"/>
  <c r="N2174" i="3"/>
  <c r="P2174" i="3" s="1"/>
  <c r="R2174" i="3" s="1"/>
  <c r="N2172" i="3"/>
  <c r="P2172" i="3" s="1"/>
  <c r="R2172" i="3" s="1"/>
  <c r="N2170" i="3"/>
  <c r="P2170" i="3" s="1"/>
  <c r="R2170" i="3" s="1"/>
  <c r="N2168" i="3"/>
  <c r="P2168" i="3" s="1"/>
  <c r="R2168" i="3" s="1"/>
  <c r="N2166" i="3"/>
  <c r="P2166" i="3" s="1"/>
  <c r="R2166" i="3" s="1"/>
  <c r="N2164" i="3"/>
  <c r="P2164" i="3" s="1"/>
  <c r="R2164" i="3" s="1"/>
  <c r="N2162" i="3"/>
  <c r="P2162" i="3" s="1"/>
  <c r="R2162" i="3" s="1"/>
  <c r="N2160" i="3"/>
  <c r="P2160" i="3" s="1"/>
  <c r="R2160" i="3" s="1"/>
  <c r="N2158" i="3"/>
  <c r="P2158" i="3" s="1"/>
  <c r="R2158" i="3" s="1"/>
  <c r="N2156" i="3"/>
  <c r="P2156" i="3" s="1"/>
  <c r="R2156" i="3" s="1"/>
  <c r="N2154" i="3"/>
  <c r="P2154" i="3" s="1"/>
  <c r="R2154" i="3" s="1"/>
  <c r="N2152" i="3"/>
  <c r="P2152" i="3" s="1"/>
  <c r="R2152" i="3" s="1"/>
  <c r="N2150" i="3"/>
  <c r="P2150" i="3" s="1"/>
  <c r="R2150" i="3" s="1"/>
  <c r="N2148" i="3"/>
  <c r="P2148" i="3" s="1"/>
  <c r="R2148" i="3" s="1"/>
  <c r="N2146" i="3"/>
  <c r="P2146" i="3" s="1"/>
  <c r="R2146" i="3" s="1"/>
  <c r="N2144" i="3"/>
  <c r="P2144" i="3" s="1"/>
  <c r="R2144" i="3" s="1"/>
  <c r="N2142" i="3"/>
  <c r="P2142" i="3" s="1"/>
  <c r="R2142" i="3" s="1"/>
  <c r="N2140" i="3"/>
  <c r="P2140" i="3" s="1"/>
  <c r="R2140" i="3" s="1"/>
  <c r="N2138" i="3"/>
  <c r="P2138" i="3" s="1"/>
  <c r="R2138" i="3" s="1"/>
  <c r="N2136" i="3"/>
  <c r="P2136" i="3" s="1"/>
  <c r="R2136" i="3" s="1"/>
  <c r="N2134" i="3"/>
  <c r="P2134" i="3" s="1"/>
  <c r="R2134" i="3" s="1"/>
  <c r="N2132" i="3"/>
  <c r="P2132" i="3" s="1"/>
  <c r="R2132" i="3" s="1"/>
  <c r="N2130" i="3"/>
  <c r="P2130" i="3" s="1"/>
  <c r="R2130" i="3" s="1"/>
  <c r="N2128" i="3"/>
  <c r="P2128" i="3" s="1"/>
  <c r="R2128" i="3" s="1"/>
  <c r="N2126" i="3"/>
  <c r="P2126" i="3" s="1"/>
  <c r="R2126" i="3" s="1"/>
  <c r="N2124" i="3"/>
  <c r="P2124" i="3" s="1"/>
  <c r="R2124" i="3" s="1"/>
  <c r="N2122" i="3"/>
  <c r="P2122" i="3" s="1"/>
  <c r="R2122" i="3" s="1"/>
  <c r="N2120" i="3"/>
  <c r="P2120" i="3" s="1"/>
  <c r="R2120" i="3" s="1"/>
  <c r="N2118" i="3"/>
  <c r="P2118" i="3" s="1"/>
  <c r="R2118" i="3" s="1"/>
  <c r="N2116" i="3"/>
  <c r="P2116" i="3" s="1"/>
  <c r="R2116" i="3" s="1"/>
  <c r="N2114" i="3"/>
  <c r="P2114" i="3" s="1"/>
  <c r="R2114" i="3" s="1"/>
  <c r="N2112" i="3"/>
  <c r="P2112" i="3" s="1"/>
  <c r="R2112" i="3" s="1"/>
  <c r="N2110" i="3"/>
  <c r="P2110" i="3" s="1"/>
  <c r="R2110" i="3" s="1"/>
  <c r="N2108" i="3"/>
  <c r="P2108" i="3" s="1"/>
  <c r="R2108" i="3" s="1"/>
  <c r="N2106" i="3"/>
  <c r="P2106" i="3" s="1"/>
  <c r="R2106" i="3" s="1"/>
  <c r="N2104" i="3"/>
  <c r="P2104" i="3" s="1"/>
  <c r="R2104" i="3" s="1"/>
  <c r="N2102" i="3"/>
  <c r="P2102" i="3" s="1"/>
  <c r="R2102" i="3" s="1"/>
  <c r="N2100" i="3"/>
  <c r="P2100" i="3" s="1"/>
  <c r="R2100" i="3" s="1"/>
  <c r="N2098" i="3"/>
  <c r="P2098" i="3" s="1"/>
  <c r="R2098" i="3" s="1"/>
  <c r="N2096" i="3"/>
  <c r="P2096" i="3" s="1"/>
  <c r="R2096" i="3" s="1"/>
  <c r="N2094" i="3"/>
  <c r="P2094" i="3" s="1"/>
  <c r="R2094" i="3" s="1"/>
  <c r="N2092" i="3"/>
  <c r="P2092" i="3" s="1"/>
  <c r="R2092" i="3" s="1"/>
  <c r="N2090" i="3"/>
  <c r="P2090" i="3" s="1"/>
  <c r="R2090" i="3" s="1"/>
  <c r="N2088" i="3"/>
  <c r="P2088" i="3" s="1"/>
  <c r="R2088" i="3" s="1"/>
  <c r="N2086" i="3"/>
  <c r="P2086" i="3" s="1"/>
  <c r="R2086" i="3" s="1"/>
  <c r="N2084" i="3"/>
  <c r="P2084" i="3" s="1"/>
  <c r="R2084" i="3" s="1"/>
  <c r="N2082" i="3"/>
  <c r="P2082" i="3" s="1"/>
  <c r="R2082" i="3" s="1"/>
  <c r="N2080" i="3"/>
  <c r="P2080" i="3" s="1"/>
  <c r="R2080" i="3" s="1"/>
  <c r="N2078" i="3"/>
  <c r="P2078" i="3" s="1"/>
  <c r="R2078" i="3" s="1"/>
  <c r="N2076" i="3"/>
  <c r="P2076" i="3" s="1"/>
  <c r="R2076" i="3" s="1"/>
  <c r="N2074" i="3"/>
  <c r="P2074" i="3" s="1"/>
  <c r="R2074" i="3" s="1"/>
  <c r="N2072" i="3"/>
  <c r="P2072" i="3" s="1"/>
  <c r="R2072" i="3" s="1"/>
  <c r="N2070" i="3"/>
  <c r="P2070" i="3" s="1"/>
  <c r="R2070" i="3" s="1"/>
  <c r="N2068" i="3"/>
  <c r="P2068" i="3" s="1"/>
  <c r="R2068" i="3" s="1"/>
  <c r="N2066" i="3"/>
  <c r="P2066" i="3" s="1"/>
  <c r="R2066" i="3" s="1"/>
  <c r="N2064" i="3"/>
  <c r="P2064" i="3" s="1"/>
  <c r="R2064" i="3" s="1"/>
  <c r="N2062" i="3"/>
  <c r="P2062" i="3" s="1"/>
  <c r="R2062" i="3" s="1"/>
  <c r="N2060" i="3"/>
  <c r="P2060" i="3" s="1"/>
  <c r="R2060" i="3" s="1"/>
  <c r="N2058" i="3"/>
  <c r="P2058" i="3" s="1"/>
  <c r="R2058" i="3" s="1"/>
  <c r="N2056" i="3"/>
  <c r="P2056" i="3" s="1"/>
  <c r="R2056" i="3" s="1"/>
  <c r="N2054" i="3"/>
  <c r="P2054" i="3" s="1"/>
  <c r="R2054" i="3" s="1"/>
  <c r="N2052" i="3"/>
  <c r="P2052" i="3" s="1"/>
  <c r="R2052" i="3" s="1"/>
  <c r="N2050" i="3"/>
  <c r="P2050" i="3" s="1"/>
  <c r="R2050" i="3" s="1"/>
  <c r="N2048" i="3"/>
  <c r="P2048" i="3" s="1"/>
  <c r="R2048" i="3" s="1"/>
  <c r="N2046" i="3"/>
  <c r="P2046" i="3" s="1"/>
  <c r="R2046" i="3" s="1"/>
  <c r="N2044" i="3"/>
  <c r="P2044" i="3" s="1"/>
  <c r="R2044" i="3" s="1"/>
  <c r="N2042" i="3"/>
  <c r="P2042" i="3" s="1"/>
  <c r="R2042" i="3" s="1"/>
  <c r="N2040" i="3"/>
  <c r="P2040" i="3" s="1"/>
  <c r="R2040" i="3" s="1"/>
  <c r="N2038" i="3"/>
  <c r="P2038" i="3" s="1"/>
  <c r="R2038" i="3" s="1"/>
  <c r="N2036" i="3"/>
  <c r="P2036" i="3" s="1"/>
  <c r="R2036" i="3" s="1"/>
  <c r="N2034" i="3"/>
  <c r="P2034" i="3" s="1"/>
  <c r="R2034" i="3" s="1"/>
  <c r="N2032" i="3"/>
  <c r="P2032" i="3" s="1"/>
  <c r="R2032" i="3" s="1"/>
  <c r="N2030" i="3"/>
  <c r="P2030" i="3" s="1"/>
  <c r="R2030" i="3" s="1"/>
  <c r="N2028" i="3"/>
  <c r="P2028" i="3" s="1"/>
  <c r="R2028" i="3" s="1"/>
  <c r="N2026" i="3"/>
  <c r="P2026" i="3" s="1"/>
  <c r="R2026" i="3" s="1"/>
  <c r="N2024" i="3"/>
  <c r="P2024" i="3" s="1"/>
  <c r="R2024" i="3" s="1"/>
  <c r="N2022" i="3"/>
  <c r="P2022" i="3" s="1"/>
  <c r="R2022" i="3" s="1"/>
  <c r="N2020" i="3"/>
  <c r="P2020" i="3" s="1"/>
  <c r="R2020" i="3" s="1"/>
  <c r="N2018" i="3"/>
  <c r="P2018" i="3" s="1"/>
  <c r="R2018" i="3" s="1"/>
  <c r="N2016" i="3"/>
  <c r="P2016" i="3" s="1"/>
  <c r="R2016" i="3" s="1"/>
  <c r="N2014" i="3"/>
  <c r="P2014" i="3" s="1"/>
  <c r="R2014" i="3" s="1"/>
  <c r="N2012" i="3"/>
  <c r="P2012" i="3" s="1"/>
  <c r="R2012" i="3" s="1"/>
  <c r="N2010" i="3"/>
  <c r="P2010" i="3" s="1"/>
  <c r="R2010" i="3" s="1"/>
  <c r="N2008" i="3"/>
  <c r="P2008" i="3" s="1"/>
  <c r="R2008" i="3" s="1"/>
  <c r="N2006" i="3"/>
  <c r="P2006" i="3" s="1"/>
  <c r="R2006" i="3" s="1"/>
  <c r="N1996" i="3"/>
  <c r="P1996" i="3" s="1"/>
  <c r="R1996" i="3" s="1"/>
  <c r="N1992" i="3"/>
  <c r="P1992" i="3" s="1"/>
  <c r="R1992" i="3" s="1"/>
  <c r="N1988" i="3"/>
  <c r="P1988" i="3" s="1"/>
  <c r="R1988" i="3" s="1"/>
  <c r="N1984" i="3"/>
  <c r="P1984" i="3" s="1"/>
  <c r="R1984" i="3" s="1"/>
  <c r="N1980" i="3"/>
  <c r="P1980" i="3" s="1"/>
  <c r="R1980" i="3" s="1"/>
  <c r="N1976" i="3"/>
  <c r="P1976" i="3" s="1"/>
  <c r="R1976" i="3" s="1"/>
  <c r="N1972" i="3"/>
  <c r="P1972" i="3" s="1"/>
  <c r="R1972" i="3" s="1"/>
  <c r="N1968" i="3"/>
  <c r="P1968" i="3" s="1"/>
  <c r="R1968" i="3" s="1"/>
  <c r="N1964" i="3"/>
  <c r="P1964" i="3" s="1"/>
  <c r="R1964" i="3" s="1"/>
  <c r="N1960" i="3"/>
  <c r="P1960" i="3" s="1"/>
  <c r="R1960" i="3" s="1"/>
  <c r="N1956" i="3"/>
  <c r="P1956" i="3" s="1"/>
  <c r="R1956" i="3" s="1"/>
  <c r="N1952" i="3"/>
  <c r="P1952" i="3" s="1"/>
  <c r="R1952" i="3" s="1"/>
  <c r="N1948" i="3"/>
  <c r="P1948" i="3" s="1"/>
  <c r="R1948" i="3" s="1"/>
  <c r="N1944" i="3"/>
  <c r="P1944" i="3" s="1"/>
  <c r="R1944" i="3" s="1"/>
  <c r="N1940" i="3"/>
  <c r="P1940" i="3" s="1"/>
  <c r="R1940" i="3" s="1"/>
  <c r="N1936" i="3"/>
  <c r="P1936" i="3" s="1"/>
  <c r="R1936" i="3" s="1"/>
  <c r="N1932" i="3"/>
  <c r="P1932" i="3" s="1"/>
  <c r="R1932" i="3" s="1"/>
  <c r="N1928" i="3"/>
  <c r="P1928" i="3" s="1"/>
  <c r="R1928" i="3" s="1"/>
  <c r="N1924" i="3"/>
  <c r="P1924" i="3" s="1"/>
  <c r="R1924" i="3" s="1"/>
  <c r="N1920" i="3"/>
  <c r="P1920" i="3" s="1"/>
  <c r="R1920" i="3" s="1"/>
  <c r="N1916" i="3"/>
  <c r="P1916" i="3" s="1"/>
  <c r="R1916" i="3" s="1"/>
  <c r="N1912" i="3"/>
  <c r="P1912" i="3" s="1"/>
  <c r="R1912" i="3" s="1"/>
  <c r="N1908" i="3"/>
  <c r="P1908" i="3" s="1"/>
  <c r="R1908" i="3" s="1"/>
  <c r="N1904" i="3"/>
  <c r="P1904" i="3" s="1"/>
  <c r="R1904" i="3" s="1"/>
  <c r="N1900" i="3"/>
  <c r="P1900" i="3" s="1"/>
  <c r="R1900" i="3" s="1"/>
  <c r="N1896" i="3"/>
  <c r="P1896" i="3" s="1"/>
  <c r="R1896" i="3" s="1"/>
  <c r="N1892" i="3"/>
  <c r="P1892" i="3" s="1"/>
  <c r="R1892" i="3" s="1"/>
  <c r="N1888" i="3"/>
  <c r="P1888" i="3" s="1"/>
  <c r="R1888" i="3" s="1"/>
  <c r="N1884" i="3"/>
  <c r="P1884" i="3" s="1"/>
  <c r="R1884" i="3" s="1"/>
  <c r="N1880" i="3"/>
  <c r="P1880" i="3" s="1"/>
  <c r="R1880" i="3" s="1"/>
  <c r="N1876" i="3"/>
  <c r="P1876" i="3" s="1"/>
  <c r="R1876" i="3" s="1"/>
  <c r="N1872" i="3"/>
  <c r="P1872" i="3" s="1"/>
  <c r="R1872" i="3" s="1"/>
  <c r="N1868" i="3"/>
  <c r="P1868" i="3" s="1"/>
  <c r="R1868" i="3" s="1"/>
  <c r="N1864" i="3"/>
  <c r="P1864" i="3" s="1"/>
  <c r="R1864" i="3" s="1"/>
  <c r="N1860" i="3"/>
  <c r="P1860" i="3" s="1"/>
  <c r="R1860" i="3" s="1"/>
  <c r="N1856" i="3"/>
  <c r="P1856" i="3" s="1"/>
  <c r="R1856" i="3" s="1"/>
  <c r="N1836" i="3"/>
  <c r="P1836" i="3" s="1"/>
  <c r="R1836" i="3" s="1"/>
  <c r="N1835" i="3"/>
  <c r="P1835" i="3" s="1"/>
  <c r="R1835" i="3" s="1"/>
  <c r="N1824" i="3"/>
  <c r="P1824" i="3" s="1"/>
  <c r="R1824" i="3" s="1"/>
  <c r="N1804" i="3"/>
  <c r="P1804" i="3" s="1"/>
  <c r="R1804" i="3" s="1"/>
  <c r="N1803" i="3"/>
  <c r="P1803" i="3" s="1"/>
  <c r="R1803" i="3" s="1"/>
  <c r="N1792" i="3"/>
  <c r="P1792" i="3" s="1"/>
  <c r="R1792" i="3" s="1"/>
  <c r="N1772" i="3"/>
  <c r="P1772" i="3" s="1"/>
  <c r="R1772" i="3" s="1"/>
  <c r="N1764" i="3"/>
  <c r="P1764" i="3" s="1"/>
  <c r="R1764" i="3" s="1"/>
  <c r="N1763" i="3"/>
  <c r="P1763" i="3" s="1"/>
  <c r="R1763" i="3" s="1"/>
  <c r="N1756" i="3"/>
  <c r="P1756" i="3" s="1"/>
  <c r="R1756" i="3" s="1"/>
  <c r="N1748" i="3"/>
  <c r="P1748" i="3" s="1"/>
  <c r="R1748" i="3" s="1"/>
  <c r="N1740" i="3"/>
  <c r="P1740" i="3" s="1"/>
  <c r="R1740" i="3" s="1"/>
  <c r="N1732" i="3"/>
  <c r="P1732" i="3" s="1"/>
  <c r="R1732" i="3" s="1"/>
  <c r="N1724" i="3"/>
  <c r="P1724" i="3" s="1"/>
  <c r="R1724" i="3" s="1"/>
  <c r="N1716" i="3"/>
  <c r="P1716" i="3" s="1"/>
  <c r="R1716" i="3" s="1"/>
  <c r="N1708" i="3"/>
  <c r="P1708" i="3" s="1"/>
  <c r="R1708" i="3" s="1"/>
  <c r="N1700" i="3"/>
  <c r="P1700" i="3" s="1"/>
  <c r="R1700" i="3" s="1"/>
  <c r="N1692" i="3"/>
  <c r="P1692" i="3" s="1"/>
  <c r="R1692" i="3" s="1"/>
  <c r="N1684" i="3"/>
  <c r="P1684" i="3" s="1"/>
  <c r="R1684" i="3" s="1"/>
  <c r="N1676" i="3"/>
  <c r="P1676" i="3" s="1"/>
  <c r="R1676" i="3" s="1"/>
  <c r="N1668" i="3"/>
  <c r="P1668" i="3" s="1"/>
  <c r="R1668" i="3" s="1"/>
  <c r="N1660" i="3"/>
  <c r="P1660" i="3" s="1"/>
  <c r="R1660" i="3" s="1"/>
  <c r="N1652" i="3"/>
  <c r="P1652" i="3" s="1"/>
  <c r="R1652" i="3" s="1"/>
  <c r="N1644" i="3"/>
  <c r="P1644" i="3" s="1"/>
  <c r="R1644" i="3" s="1"/>
  <c r="N1636" i="3"/>
  <c r="P1636" i="3" s="1"/>
  <c r="R1636" i="3" s="1"/>
  <c r="N1628" i="3"/>
  <c r="P1628" i="3" s="1"/>
  <c r="R1628" i="3" s="1"/>
  <c r="N1620" i="3"/>
  <c r="P1620" i="3" s="1"/>
  <c r="R1620" i="3" s="1"/>
  <c r="N1612" i="3"/>
  <c r="P1612" i="3" s="1"/>
  <c r="R1612" i="3" s="1"/>
  <c r="N1604" i="3"/>
  <c r="P1604" i="3" s="1"/>
  <c r="R1604" i="3" s="1"/>
  <c r="N1596" i="3"/>
  <c r="P1596" i="3" s="1"/>
  <c r="R1596" i="3" s="1"/>
  <c r="N1588" i="3"/>
  <c r="P1588" i="3" s="1"/>
  <c r="R1588" i="3" s="1"/>
  <c r="N1580" i="3"/>
  <c r="P1580" i="3" s="1"/>
  <c r="R1580" i="3" s="1"/>
  <c r="N1579" i="3"/>
  <c r="P1579" i="3" s="1"/>
  <c r="R1579" i="3" s="1"/>
  <c r="N1572" i="3"/>
  <c r="P1572" i="3" s="1"/>
  <c r="R1572" i="3" s="1"/>
  <c r="N1571" i="3"/>
  <c r="P1571" i="3" s="1"/>
  <c r="R1571" i="3" s="1"/>
  <c r="N1564" i="3"/>
  <c r="P1564" i="3" s="1"/>
  <c r="R1564" i="3" s="1"/>
  <c r="N1563" i="3"/>
  <c r="P1563" i="3" s="1"/>
  <c r="R1563" i="3" s="1"/>
  <c r="N1556" i="3"/>
  <c r="P1556" i="3" s="1"/>
  <c r="R1556" i="3" s="1"/>
  <c r="N1555" i="3"/>
  <c r="P1555" i="3" s="1"/>
  <c r="R1555" i="3" s="1"/>
  <c r="N1548" i="3"/>
  <c r="P1548" i="3" s="1"/>
  <c r="R1548" i="3" s="1"/>
  <c r="N1547" i="3"/>
  <c r="P1547" i="3" s="1"/>
  <c r="R1547" i="3" s="1"/>
  <c r="N1540" i="3"/>
  <c r="P1540" i="3" s="1"/>
  <c r="R1540" i="3" s="1"/>
  <c r="N1532" i="3"/>
  <c r="P1532" i="3" s="1"/>
  <c r="R1532" i="3" s="1"/>
  <c r="N1524" i="3"/>
  <c r="P1524" i="3" s="1"/>
  <c r="R1524" i="3" s="1"/>
  <c r="N1523" i="3"/>
  <c r="P1523" i="3" s="1"/>
  <c r="R1523" i="3" s="1"/>
  <c r="N1516" i="3"/>
  <c r="P1516" i="3" s="1"/>
  <c r="R1516" i="3" s="1"/>
  <c r="N1515" i="3"/>
  <c r="P1515" i="3" s="1"/>
  <c r="R1515" i="3" s="1"/>
  <c r="N1508" i="3"/>
  <c r="P1508" i="3" s="1"/>
  <c r="R1508" i="3" s="1"/>
  <c r="N1500" i="3"/>
  <c r="P1500" i="3" s="1"/>
  <c r="R1500" i="3" s="1"/>
  <c r="N1492" i="3"/>
  <c r="P1492" i="3" s="1"/>
  <c r="R1492" i="3" s="1"/>
  <c r="N1484" i="3"/>
  <c r="P1484" i="3" s="1"/>
  <c r="R1484" i="3" s="1"/>
  <c r="N1468" i="3"/>
  <c r="P1468" i="3" s="1"/>
  <c r="R1468" i="3" s="1"/>
  <c r="N1467" i="3"/>
  <c r="P1467" i="3" s="1"/>
  <c r="R1467" i="3" s="1"/>
  <c r="N1435" i="3"/>
  <c r="P1435" i="3" s="1"/>
  <c r="R1435" i="3" s="1"/>
  <c r="N1412" i="3"/>
  <c r="P1412" i="3" s="1"/>
  <c r="R1412" i="3" s="1"/>
  <c r="N1403" i="3"/>
  <c r="P1403" i="3" s="1"/>
  <c r="R1403" i="3" s="1"/>
  <c r="N1398" i="3"/>
  <c r="P1398" i="3" s="1"/>
  <c r="R1398" i="3" s="1"/>
  <c r="N855" i="3"/>
  <c r="P855" i="3" s="1"/>
  <c r="R855" i="3" s="1"/>
  <c r="N843" i="3"/>
  <c r="P843" i="3" s="1"/>
  <c r="R843" i="3" s="1"/>
  <c r="N826" i="3"/>
  <c r="P826" i="3" s="1"/>
  <c r="R826" i="3" s="1"/>
  <c r="N1170" i="3"/>
  <c r="P1170" i="3" s="1"/>
  <c r="R1170" i="3" s="1"/>
  <c r="N1154" i="3"/>
  <c r="P1154" i="3" s="1"/>
  <c r="R1154" i="3" s="1"/>
  <c r="N1138" i="3"/>
  <c r="P1138" i="3" s="1"/>
  <c r="R1138" i="3" s="1"/>
  <c r="N1122" i="3"/>
  <c r="P1122" i="3" s="1"/>
  <c r="R1122" i="3" s="1"/>
  <c r="N1106" i="3"/>
  <c r="P1106" i="3" s="1"/>
  <c r="R1106" i="3" s="1"/>
  <c r="N1090" i="3"/>
  <c r="P1090" i="3" s="1"/>
  <c r="R1090" i="3" s="1"/>
  <c r="N1074" i="3"/>
  <c r="P1074" i="3" s="1"/>
  <c r="R1074" i="3" s="1"/>
  <c r="N906" i="3"/>
  <c r="P906" i="3" s="1"/>
  <c r="R906" i="3" s="1"/>
  <c r="N896" i="3"/>
  <c r="P896" i="3" s="1"/>
  <c r="R896" i="3" s="1"/>
  <c r="N890" i="3"/>
  <c r="P890" i="3" s="1"/>
  <c r="R890" i="3" s="1"/>
  <c r="N880" i="3"/>
  <c r="P880" i="3" s="1"/>
  <c r="R880" i="3" s="1"/>
  <c r="N874" i="3"/>
  <c r="P874" i="3" s="1"/>
  <c r="R874" i="3" s="1"/>
  <c r="N860" i="3"/>
  <c r="P860" i="3" s="1"/>
  <c r="R860" i="3" s="1"/>
  <c r="N839" i="3"/>
  <c r="P839" i="3" s="1"/>
  <c r="R839" i="3" s="1"/>
  <c r="N827" i="3"/>
  <c r="P827" i="3" s="1"/>
  <c r="R827" i="3" s="1"/>
  <c r="N856" i="3"/>
  <c r="P856" i="3" s="1"/>
  <c r="R856" i="3" s="1"/>
  <c r="N844" i="3"/>
  <c r="P844" i="3" s="1"/>
  <c r="R844" i="3" s="1"/>
  <c r="N1130" i="3"/>
  <c r="P1130" i="3" s="1"/>
  <c r="R1130" i="3" s="1"/>
  <c r="P914" i="3"/>
  <c r="R914" i="3" s="1"/>
  <c r="N912" i="3"/>
  <c r="P912" i="3" s="1"/>
  <c r="R912" i="3" s="1"/>
  <c r="N904" i="3"/>
  <c r="P904" i="3" s="1"/>
  <c r="R904" i="3" s="1"/>
  <c r="N898" i="3"/>
  <c r="P898" i="3" s="1"/>
  <c r="R898" i="3" s="1"/>
  <c r="N888" i="3"/>
  <c r="P888" i="3" s="1"/>
  <c r="R888" i="3" s="1"/>
  <c r="N882" i="3"/>
  <c r="P882" i="3" s="1"/>
  <c r="R882" i="3" s="1"/>
  <c r="N872" i="3"/>
  <c r="P872" i="3" s="1"/>
  <c r="R872" i="3" s="1"/>
  <c r="N866" i="3"/>
  <c r="P866" i="3" s="1"/>
  <c r="R866" i="3" s="1"/>
  <c r="N859" i="3"/>
  <c r="P859" i="3" s="1"/>
  <c r="R859" i="3" s="1"/>
  <c r="N840" i="3"/>
  <c r="P840" i="3" s="1"/>
  <c r="R840" i="3" s="1"/>
  <c r="N828" i="3"/>
  <c r="P828" i="3" s="1"/>
  <c r="R828" i="3" s="1"/>
  <c r="N812" i="3"/>
  <c r="P812" i="3" s="1"/>
  <c r="R812" i="3" s="1"/>
  <c r="N811" i="3"/>
  <c r="P811" i="3" s="1"/>
  <c r="R811" i="3" s="1"/>
  <c r="N796" i="3"/>
  <c r="P796" i="3" s="1"/>
  <c r="R796" i="3" s="1"/>
  <c r="N795" i="3"/>
  <c r="P795" i="3" s="1"/>
  <c r="R795" i="3" s="1"/>
  <c r="N780" i="3"/>
  <c r="P780" i="3" s="1"/>
  <c r="R780" i="3" s="1"/>
  <c r="N779" i="3"/>
  <c r="P779" i="3" s="1"/>
  <c r="R779" i="3" s="1"/>
  <c r="N764" i="3"/>
  <c r="P764" i="3" s="1"/>
  <c r="R764" i="3" s="1"/>
  <c r="N763" i="3"/>
  <c r="P763" i="3" s="1"/>
  <c r="R763" i="3" s="1"/>
  <c r="N748" i="3"/>
  <c r="P748" i="3" s="1"/>
  <c r="R748" i="3" s="1"/>
  <c r="N747" i="3"/>
  <c r="P747" i="3" s="1"/>
  <c r="R747" i="3" s="1"/>
  <c r="N732" i="3"/>
  <c r="P732" i="3" s="1"/>
  <c r="R732" i="3" s="1"/>
  <c r="N731" i="3"/>
  <c r="P731" i="3" s="1"/>
  <c r="R731" i="3" s="1"/>
  <c r="N716" i="3"/>
  <c r="P716" i="3" s="1"/>
  <c r="R716" i="3" s="1"/>
  <c r="N715" i="3"/>
  <c r="P715" i="3" s="1"/>
  <c r="R715" i="3" s="1"/>
  <c r="N700" i="3"/>
  <c r="P700" i="3" s="1"/>
  <c r="R700" i="3" s="1"/>
  <c r="N699" i="3"/>
  <c r="P699" i="3" s="1"/>
  <c r="R699" i="3" s="1"/>
  <c r="N684" i="3"/>
  <c r="P684" i="3" s="1"/>
  <c r="R684" i="3" s="1"/>
  <c r="N683" i="3"/>
  <c r="P683" i="3" s="1"/>
  <c r="R683" i="3" s="1"/>
  <c r="N668" i="3"/>
  <c r="P668" i="3" s="1"/>
  <c r="R668" i="3" s="1"/>
  <c r="N667" i="3"/>
  <c r="P667" i="3" s="1"/>
  <c r="R667" i="3" s="1"/>
  <c r="N652" i="3"/>
  <c r="P652" i="3" s="1"/>
  <c r="R652" i="3" s="1"/>
  <c r="N651" i="3"/>
  <c r="P651" i="3" s="1"/>
  <c r="R651" i="3" s="1"/>
  <c r="N636" i="3"/>
  <c r="P636" i="3" s="1"/>
  <c r="R636" i="3" s="1"/>
  <c r="N635" i="3"/>
  <c r="P635" i="3" s="1"/>
  <c r="R635" i="3" s="1"/>
  <c r="N597" i="3"/>
  <c r="P597" i="3" s="1"/>
  <c r="R597" i="3" s="1"/>
  <c r="N581" i="3"/>
  <c r="P581" i="3" s="1"/>
  <c r="R581" i="3" s="1"/>
  <c r="N565" i="3"/>
  <c r="P565" i="3" s="1"/>
  <c r="R565" i="3" s="1"/>
  <c r="N549" i="3"/>
  <c r="P549" i="3" s="1"/>
  <c r="R549" i="3" s="1"/>
  <c r="N533" i="3"/>
  <c r="P533" i="3" s="1"/>
  <c r="R533" i="3" s="1"/>
  <c r="N517" i="3"/>
  <c r="P517" i="3" s="1"/>
  <c r="R517" i="3" s="1"/>
  <c r="N501" i="3"/>
  <c r="P501" i="3" s="1"/>
  <c r="R501" i="3" s="1"/>
  <c r="N450" i="3"/>
  <c r="P450" i="3" s="1"/>
  <c r="R450" i="3" s="1"/>
  <c r="N370" i="3"/>
  <c r="P370" i="3" s="1"/>
  <c r="R370" i="3" s="1"/>
  <c r="N350" i="3"/>
  <c r="P350" i="3" s="1"/>
  <c r="R350" i="3" s="1"/>
  <c r="N349" i="3"/>
  <c r="P349" i="3" s="1"/>
  <c r="R349" i="3" s="1"/>
  <c r="N335" i="3"/>
  <c r="P335" i="3" s="1"/>
  <c r="R335" i="3" s="1"/>
  <c r="N334" i="3"/>
  <c r="P334" i="3" s="1"/>
  <c r="R334" i="3" s="1"/>
  <c r="N295" i="3"/>
  <c r="P295" i="3" s="1"/>
  <c r="R295" i="3" s="1"/>
  <c r="N279" i="3"/>
  <c r="P279" i="3" s="1"/>
  <c r="R279" i="3" s="1"/>
  <c r="N272" i="3"/>
  <c r="P272" i="3" s="1"/>
  <c r="R272" i="3" s="1"/>
  <c r="N271" i="3"/>
  <c r="P271" i="3" s="1"/>
  <c r="R271" i="3" s="1"/>
  <c r="N252" i="3"/>
  <c r="P252" i="3" s="1"/>
  <c r="R252" i="3" s="1"/>
  <c r="N251" i="3"/>
  <c r="P251" i="3" s="1"/>
  <c r="R251" i="3" s="1"/>
  <c r="N240" i="3"/>
  <c r="P240" i="3" s="1"/>
  <c r="R240" i="3" s="1"/>
  <c r="N239" i="3"/>
  <c r="P239" i="3" s="1"/>
  <c r="R239" i="3" s="1"/>
  <c r="N232" i="3"/>
  <c r="P232" i="3" s="1"/>
  <c r="R232" i="3" s="1"/>
  <c r="N231" i="3"/>
  <c r="P231" i="3" s="1"/>
  <c r="R231" i="3" s="1"/>
  <c r="N224" i="3"/>
  <c r="P224" i="3" s="1"/>
  <c r="R224" i="3" s="1"/>
  <c r="N223" i="3"/>
  <c r="P223" i="3" s="1"/>
  <c r="R223" i="3" s="1"/>
  <c r="N216" i="3"/>
  <c r="P216" i="3" s="1"/>
  <c r="R216" i="3" s="1"/>
  <c r="N215" i="3"/>
  <c r="P215" i="3" s="1"/>
  <c r="R215" i="3" s="1"/>
  <c r="N208" i="3"/>
  <c r="P208" i="3" s="1"/>
  <c r="R208" i="3" s="1"/>
  <c r="N207" i="3"/>
  <c r="P207" i="3" s="1"/>
  <c r="R207" i="3" s="1"/>
  <c r="N200" i="3"/>
  <c r="P200" i="3" s="1"/>
  <c r="R200" i="3" s="1"/>
  <c r="N199" i="3"/>
  <c r="P199" i="3" s="1"/>
  <c r="R199" i="3" s="1"/>
  <c r="N192" i="3"/>
  <c r="P192" i="3" s="1"/>
  <c r="R192" i="3" s="1"/>
  <c r="N191" i="3"/>
  <c r="P191" i="3" s="1"/>
  <c r="R191" i="3" s="1"/>
  <c r="N184" i="3"/>
  <c r="P184" i="3" s="1"/>
  <c r="R184" i="3" s="1"/>
  <c r="N183" i="3"/>
  <c r="P183" i="3" s="1"/>
  <c r="R183" i="3" s="1"/>
  <c r="N176" i="3"/>
  <c r="P176" i="3" s="1"/>
  <c r="R176" i="3" s="1"/>
  <c r="N175" i="3"/>
  <c r="P175" i="3" s="1"/>
  <c r="R175" i="3" s="1"/>
  <c r="N168" i="3"/>
  <c r="P168" i="3" s="1"/>
  <c r="R168" i="3" s="1"/>
  <c r="N167" i="3"/>
  <c r="P167" i="3" s="1"/>
  <c r="R167" i="3" s="1"/>
  <c r="N160" i="3"/>
  <c r="P160" i="3" s="1"/>
  <c r="R160" i="3" s="1"/>
  <c r="N159" i="3"/>
  <c r="P159" i="3" s="1"/>
  <c r="R159" i="3" s="1"/>
  <c r="N143" i="3"/>
  <c r="P143" i="3" s="1"/>
  <c r="R143" i="3" s="1"/>
  <c r="N127" i="3"/>
  <c r="P127" i="3" s="1"/>
  <c r="R127" i="3" s="1"/>
  <c r="N87" i="3"/>
  <c r="P87" i="3" s="1"/>
  <c r="R87" i="3" s="1"/>
  <c r="N4" i="3"/>
  <c r="P4" i="3" s="1"/>
  <c r="R4" i="3" s="1"/>
  <c r="N820" i="3"/>
  <c r="P820" i="3" s="1"/>
  <c r="R820" i="3" s="1"/>
  <c r="N819" i="3"/>
  <c r="P819" i="3" s="1"/>
  <c r="R819" i="3" s="1"/>
  <c r="N804" i="3"/>
  <c r="P804" i="3" s="1"/>
  <c r="R804" i="3" s="1"/>
  <c r="N788" i="3"/>
  <c r="P788" i="3" s="1"/>
  <c r="R788" i="3" s="1"/>
  <c r="N772" i="3"/>
  <c r="P772" i="3" s="1"/>
  <c r="R772" i="3" s="1"/>
  <c r="N771" i="3"/>
  <c r="P771" i="3" s="1"/>
  <c r="R771" i="3" s="1"/>
  <c r="N756" i="3"/>
  <c r="P756" i="3" s="1"/>
  <c r="R756" i="3" s="1"/>
  <c r="N740" i="3"/>
  <c r="P740" i="3" s="1"/>
  <c r="R740" i="3" s="1"/>
  <c r="N724" i="3"/>
  <c r="P724" i="3" s="1"/>
  <c r="R724" i="3" s="1"/>
  <c r="N723" i="3"/>
  <c r="P723" i="3" s="1"/>
  <c r="R723" i="3" s="1"/>
  <c r="N708" i="3"/>
  <c r="P708" i="3" s="1"/>
  <c r="R708" i="3" s="1"/>
  <c r="N707" i="3"/>
  <c r="P707" i="3" s="1"/>
  <c r="R707" i="3" s="1"/>
  <c r="N692" i="3"/>
  <c r="P692" i="3" s="1"/>
  <c r="R692" i="3" s="1"/>
  <c r="N691" i="3"/>
  <c r="P691" i="3" s="1"/>
  <c r="R691" i="3" s="1"/>
  <c r="N676" i="3"/>
  <c r="P676" i="3" s="1"/>
  <c r="R676" i="3" s="1"/>
  <c r="N675" i="3"/>
  <c r="P675" i="3" s="1"/>
  <c r="R675" i="3" s="1"/>
  <c r="N660" i="3"/>
  <c r="P660" i="3" s="1"/>
  <c r="R660" i="3" s="1"/>
  <c r="N659" i="3"/>
  <c r="P659" i="3" s="1"/>
  <c r="R659" i="3" s="1"/>
  <c r="N644" i="3"/>
  <c r="P644" i="3" s="1"/>
  <c r="R644" i="3" s="1"/>
  <c r="N628" i="3"/>
  <c r="P628" i="3" s="1"/>
  <c r="R628" i="3" s="1"/>
  <c r="N493" i="3"/>
  <c r="P493" i="3" s="1"/>
  <c r="R493" i="3" s="1"/>
  <c r="N486" i="3"/>
  <c r="P486" i="3" s="1"/>
  <c r="R486" i="3" s="1"/>
  <c r="N434" i="3"/>
  <c r="P434" i="3" s="1"/>
  <c r="R434" i="3" s="1"/>
  <c r="N410" i="3"/>
  <c r="P410" i="3" s="1"/>
  <c r="R410" i="3" s="1"/>
  <c r="N394" i="3"/>
  <c r="P394" i="3" s="1"/>
  <c r="R394" i="3" s="1"/>
  <c r="N378" i="3"/>
  <c r="P378" i="3" s="1"/>
  <c r="R378" i="3" s="1"/>
  <c r="N332" i="3"/>
  <c r="P332" i="3" s="1"/>
  <c r="R332" i="3" s="1"/>
  <c r="N330" i="3"/>
  <c r="P330" i="3" s="1"/>
  <c r="R330" i="3" s="1"/>
  <c r="N328" i="3"/>
  <c r="P328" i="3" s="1"/>
  <c r="R328" i="3" s="1"/>
  <c r="N326" i="3"/>
  <c r="P326" i="3" s="1"/>
  <c r="R326" i="3" s="1"/>
  <c r="N324" i="3"/>
  <c r="P324" i="3" s="1"/>
  <c r="R324" i="3" s="1"/>
  <c r="N322" i="3"/>
  <c r="P322" i="3" s="1"/>
  <c r="R322" i="3" s="1"/>
  <c r="N320" i="3"/>
  <c r="P320" i="3" s="1"/>
  <c r="R320" i="3" s="1"/>
  <c r="N318" i="3"/>
  <c r="P318" i="3" s="1"/>
  <c r="R318" i="3" s="1"/>
  <c r="N316" i="3"/>
  <c r="P316" i="3" s="1"/>
  <c r="R316" i="3" s="1"/>
  <c r="N314" i="3"/>
  <c r="P314" i="3" s="1"/>
  <c r="R314" i="3" s="1"/>
  <c r="N312" i="3"/>
  <c r="P312" i="3" s="1"/>
  <c r="R312" i="3" s="1"/>
  <c r="N310" i="3"/>
  <c r="P310" i="3" s="1"/>
  <c r="R310" i="3" s="1"/>
  <c r="N308" i="3"/>
  <c r="P308" i="3" s="1"/>
  <c r="R308" i="3" s="1"/>
  <c r="N306" i="3"/>
  <c r="P306" i="3" s="1"/>
  <c r="R306" i="3" s="1"/>
  <c r="N304" i="3"/>
  <c r="P304" i="3" s="1"/>
  <c r="R304" i="3" s="1"/>
  <c r="N302" i="3"/>
  <c r="P302" i="3" s="1"/>
  <c r="R302" i="3" s="1"/>
  <c r="N300" i="3"/>
  <c r="P300" i="3" s="1"/>
  <c r="R300" i="3" s="1"/>
  <c r="N287" i="3"/>
  <c r="P287" i="3" s="1"/>
  <c r="R287" i="3" s="1"/>
  <c r="N268" i="3"/>
  <c r="P268" i="3" s="1"/>
  <c r="R268" i="3" s="1"/>
  <c r="N267" i="3"/>
  <c r="P267" i="3" s="1"/>
  <c r="R267" i="3" s="1"/>
  <c r="N256" i="3"/>
  <c r="P256" i="3" s="1"/>
  <c r="R256" i="3" s="1"/>
  <c r="N236" i="3"/>
  <c r="P236" i="3" s="1"/>
  <c r="R236" i="3" s="1"/>
  <c r="N235" i="3"/>
  <c r="P235" i="3" s="1"/>
  <c r="R235" i="3" s="1"/>
  <c r="N228" i="3"/>
  <c r="P228" i="3" s="1"/>
  <c r="R228" i="3" s="1"/>
  <c r="N227" i="3"/>
  <c r="P227" i="3" s="1"/>
  <c r="R227" i="3" s="1"/>
  <c r="N220" i="3"/>
  <c r="P220" i="3" s="1"/>
  <c r="R220" i="3" s="1"/>
  <c r="N219" i="3"/>
  <c r="P219" i="3" s="1"/>
  <c r="R219" i="3" s="1"/>
  <c r="N212" i="3"/>
  <c r="P212" i="3" s="1"/>
  <c r="R212" i="3" s="1"/>
  <c r="N211" i="3"/>
  <c r="P211" i="3" s="1"/>
  <c r="R211" i="3" s="1"/>
  <c r="N204" i="3"/>
  <c r="P204" i="3" s="1"/>
  <c r="R204" i="3" s="1"/>
  <c r="N203" i="3"/>
  <c r="P203" i="3" s="1"/>
  <c r="R203" i="3" s="1"/>
  <c r="N196" i="3"/>
  <c r="P196" i="3" s="1"/>
  <c r="R196" i="3" s="1"/>
  <c r="N195" i="3"/>
  <c r="P195" i="3" s="1"/>
  <c r="R195" i="3" s="1"/>
  <c r="N188" i="3"/>
  <c r="P188" i="3" s="1"/>
  <c r="R188" i="3" s="1"/>
  <c r="N187" i="3"/>
  <c r="P187" i="3" s="1"/>
  <c r="R187" i="3" s="1"/>
  <c r="N180" i="3"/>
  <c r="P180" i="3" s="1"/>
  <c r="R180" i="3" s="1"/>
  <c r="N179" i="3"/>
  <c r="P179" i="3" s="1"/>
  <c r="R179" i="3" s="1"/>
  <c r="N172" i="3"/>
  <c r="P172" i="3" s="1"/>
  <c r="R172" i="3" s="1"/>
  <c r="N171" i="3"/>
  <c r="P171" i="3" s="1"/>
  <c r="R171" i="3" s="1"/>
  <c r="N164" i="3"/>
  <c r="P164" i="3" s="1"/>
  <c r="R164" i="3" s="1"/>
  <c r="N163" i="3"/>
  <c r="P163" i="3" s="1"/>
  <c r="R163" i="3" s="1"/>
  <c r="N156" i="3"/>
  <c r="P156" i="3" s="1"/>
  <c r="R156" i="3" s="1"/>
  <c r="N155" i="3"/>
  <c r="P155" i="3" s="1"/>
  <c r="R155" i="3" s="1"/>
  <c r="N135" i="3"/>
  <c r="P135" i="3" s="1"/>
  <c r="R135" i="3" s="1"/>
  <c r="N79" i="3"/>
  <c r="P79" i="3" s="1"/>
  <c r="R79" i="3" s="1"/>
  <c r="P2386" i="3"/>
  <c r="R2386" i="3" s="1"/>
  <c r="P960" i="3"/>
  <c r="R960" i="3" s="1"/>
  <c r="P550" i="3"/>
  <c r="R550" i="3" s="1"/>
  <c r="P193" i="3"/>
  <c r="R193" i="3" s="1"/>
  <c r="P116" i="3"/>
  <c r="R116" i="3" s="1"/>
  <c r="N2807" i="3"/>
  <c r="P2807" i="3" s="1"/>
  <c r="R2807" i="3" s="1"/>
  <c r="N2711" i="3"/>
  <c r="P2711" i="3" s="1"/>
  <c r="R2711" i="3" s="1"/>
  <c r="N2615" i="3"/>
  <c r="P2615" i="3" s="1"/>
  <c r="R2615" i="3" s="1"/>
  <c r="N1029" i="3"/>
  <c r="P1029" i="3" s="1"/>
  <c r="R1029" i="3" s="1"/>
  <c r="N620" i="3"/>
  <c r="P620" i="3" s="1"/>
  <c r="R620" i="3" s="1"/>
  <c r="N604" i="3"/>
  <c r="P604" i="3" s="1"/>
  <c r="R604" i="3" s="1"/>
  <c r="N2799" i="3"/>
  <c r="P2799" i="3" s="1"/>
  <c r="R2799" i="3" s="1"/>
  <c r="N2767" i="3"/>
  <c r="P2767" i="3" s="1"/>
  <c r="R2767" i="3" s="1"/>
  <c r="N2735" i="3"/>
  <c r="P2735" i="3" s="1"/>
  <c r="R2735" i="3" s="1"/>
  <c r="N2703" i="3"/>
  <c r="P2703" i="3" s="1"/>
  <c r="R2703" i="3" s="1"/>
  <c r="N2671" i="3"/>
  <c r="P2671" i="3" s="1"/>
  <c r="R2671" i="3" s="1"/>
  <c r="N2639" i="3"/>
  <c r="P2639" i="3" s="1"/>
  <c r="R2639" i="3" s="1"/>
  <c r="N2607" i="3"/>
  <c r="P2607" i="3" s="1"/>
  <c r="R2607" i="3" s="1"/>
  <c r="N1658" i="3"/>
  <c r="P1658" i="3" s="1"/>
  <c r="R1658" i="3" s="1"/>
  <c r="N2775" i="3"/>
  <c r="P2775" i="3" s="1"/>
  <c r="R2775" i="3" s="1"/>
  <c r="N2679" i="3"/>
  <c r="P2679" i="3" s="1"/>
  <c r="R2679" i="3" s="1"/>
  <c r="N622" i="3"/>
  <c r="P622" i="3" s="1"/>
  <c r="R622" i="3" s="1"/>
  <c r="N614" i="3"/>
  <c r="P614" i="3" s="1"/>
  <c r="R614" i="3" s="1"/>
  <c r="N2823" i="3"/>
  <c r="P2823" i="3" s="1"/>
  <c r="R2823" i="3" s="1"/>
  <c r="N2791" i="3"/>
  <c r="P2791" i="3" s="1"/>
  <c r="R2791" i="3" s="1"/>
  <c r="N2759" i="3"/>
  <c r="P2759" i="3" s="1"/>
  <c r="R2759" i="3" s="1"/>
  <c r="N2727" i="3"/>
  <c r="P2727" i="3" s="1"/>
  <c r="R2727" i="3" s="1"/>
  <c r="N2695" i="3"/>
  <c r="P2695" i="3" s="1"/>
  <c r="R2695" i="3" s="1"/>
  <c r="N2663" i="3"/>
  <c r="P2663" i="3" s="1"/>
  <c r="R2663" i="3" s="1"/>
  <c r="N2631" i="3"/>
  <c r="P2631" i="3" s="1"/>
  <c r="R2631" i="3" s="1"/>
  <c r="N2743" i="3"/>
  <c r="P2743" i="3" s="1"/>
  <c r="R2743" i="3" s="1"/>
  <c r="N2647" i="3"/>
  <c r="P2647" i="3" s="1"/>
  <c r="R2647" i="3" s="1"/>
  <c r="N612" i="3"/>
  <c r="P612" i="3" s="1"/>
  <c r="R612" i="3" s="1"/>
  <c r="N606" i="3"/>
  <c r="P606" i="3" s="1"/>
  <c r="R606" i="3" s="1"/>
  <c r="N162" i="3"/>
  <c r="P162" i="3" s="1"/>
  <c r="R162" i="3" s="1"/>
  <c r="N2815" i="3"/>
  <c r="P2815" i="3" s="1"/>
  <c r="R2815" i="3" s="1"/>
  <c r="N2783" i="3"/>
  <c r="P2783" i="3" s="1"/>
  <c r="R2783" i="3" s="1"/>
  <c r="N2751" i="3"/>
  <c r="P2751" i="3" s="1"/>
  <c r="R2751" i="3" s="1"/>
  <c r="N2719" i="3"/>
  <c r="P2719" i="3" s="1"/>
  <c r="R2719" i="3" s="1"/>
  <c r="N2687" i="3"/>
  <c r="P2687" i="3" s="1"/>
  <c r="R2687" i="3" s="1"/>
  <c r="N2655" i="3"/>
  <c r="P2655" i="3" s="1"/>
  <c r="R2655" i="3" s="1"/>
  <c r="N2623" i="3"/>
  <c r="P2623" i="3" s="1"/>
  <c r="R2623" i="3" s="1"/>
  <c r="N1394" i="3"/>
  <c r="P1394" i="3" s="1"/>
  <c r="R1394" i="3" s="1"/>
  <c r="N1594" i="3"/>
  <c r="P1594" i="3" s="1"/>
  <c r="R1594" i="3" s="1"/>
  <c r="N1330" i="3"/>
  <c r="P1330" i="3" s="1"/>
  <c r="R1330" i="3" s="1"/>
  <c r="N2819" i="3"/>
  <c r="P2819" i="3" s="1"/>
  <c r="R2819" i="3" s="1"/>
  <c r="N2811" i="3"/>
  <c r="P2811" i="3" s="1"/>
  <c r="R2811" i="3" s="1"/>
  <c r="N2803" i="3"/>
  <c r="P2803" i="3" s="1"/>
  <c r="R2803" i="3" s="1"/>
  <c r="N2795" i="3"/>
  <c r="P2795" i="3" s="1"/>
  <c r="R2795" i="3" s="1"/>
  <c r="N2787" i="3"/>
  <c r="P2787" i="3" s="1"/>
  <c r="R2787" i="3" s="1"/>
  <c r="N2779" i="3"/>
  <c r="P2779" i="3" s="1"/>
  <c r="R2779" i="3" s="1"/>
  <c r="N2771" i="3"/>
  <c r="P2771" i="3" s="1"/>
  <c r="R2771" i="3" s="1"/>
  <c r="N2763" i="3"/>
  <c r="P2763" i="3" s="1"/>
  <c r="R2763" i="3" s="1"/>
  <c r="N2755" i="3"/>
  <c r="P2755" i="3" s="1"/>
  <c r="R2755" i="3" s="1"/>
  <c r="N2747" i="3"/>
  <c r="P2747" i="3" s="1"/>
  <c r="R2747" i="3" s="1"/>
  <c r="N2739" i="3"/>
  <c r="P2739" i="3" s="1"/>
  <c r="R2739" i="3" s="1"/>
  <c r="N2731" i="3"/>
  <c r="P2731" i="3" s="1"/>
  <c r="R2731" i="3" s="1"/>
  <c r="N2723" i="3"/>
  <c r="P2723" i="3" s="1"/>
  <c r="R2723" i="3" s="1"/>
  <c r="N2715" i="3"/>
  <c r="P2715" i="3" s="1"/>
  <c r="R2715" i="3" s="1"/>
  <c r="N2707" i="3"/>
  <c r="P2707" i="3" s="1"/>
  <c r="R2707" i="3" s="1"/>
  <c r="N2699" i="3"/>
  <c r="P2699" i="3" s="1"/>
  <c r="R2699" i="3" s="1"/>
  <c r="N2691" i="3"/>
  <c r="P2691" i="3" s="1"/>
  <c r="R2691" i="3" s="1"/>
  <c r="N2683" i="3"/>
  <c r="P2683" i="3" s="1"/>
  <c r="R2683" i="3" s="1"/>
  <c r="N2675" i="3"/>
  <c r="P2675" i="3" s="1"/>
  <c r="R2675" i="3" s="1"/>
  <c r="N2667" i="3"/>
  <c r="P2667" i="3" s="1"/>
  <c r="R2667" i="3" s="1"/>
  <c r="N2659" i="3"/>
  <c r="P2659" i="3" s="1"/>
  <c r="R2659" i="3" s="1"/>
  <c r="N2651" i="3"/>
  <c r="P2651" i="3" s="1"/>
  <c r="R2651" i="3" s="1"/>
  <c r="N2643" i="3"/>
  <c r="P2643" i="3" s="1"/>
  <c r="R2643" i="3" s="1"/>
  <c r="N2635" i="3"/>
  <c r="P2635" i="3" s="1"/>
  <c r="R2635" i="3" s="1"/>
  <c r="N2627" i="3"/>
  <c r="P2627" i="3" s="1"/>
  <c r="R2627" i="3" s="1"/>
  <c r="N2619" i="3"/>
  <c r="P2619" i="3" s="1"/>
  <c r="R2619" i="3" s="1"/>
  <c r="N2611" i="3"/>
  <c r="P2611" i="3" s="1"/>
  <c r="R2611" i="3" s="1"/>
  <c r="N1530" i="3"/>
  <c r="P1530" i="3" s="1"/>
  <c r="R1530" i="3" s="1"/>
  <c r="N1266" i="3"/>
  <c r="P1266" i="3" s="1"/>
  <c r="R1266" i="3" s="1"/>
  <c r="P2782" i="3"/>
  <c r="R2782" i="3" s="1"/>
  <c r="P2702" i="3"/>
  <c r="R2702" i="3" s="1"/>
  <c r="P2686" i="3"/>
  <c r="R2686" i="3" s="1"/>
  <c r="N1722" i="3"/>
  <c r="P1722" i="3" s="1"/>
  <c r="R1722" i="3" s="1"/>
  <c r="N2821" i="3"/>
  <c r="P2821" i="3" s="1"/>
  <c r="R2821" i="3" s="1"/>
  <c r="N2817" i="3"/>
  <c r="P2817" i="3" s="1"/>
  <c r="R2817" i="3" s="1"/>
  <c r="N2813" i="3"/>
  <c r="P2813" i="3" s="1"/>
  <c r="R2813" i="3" s="1"/>
  <c r="N2809" i="3"/>
  <c r="P2809" i="3" s="1"/>
  <c r="R2809" i="3" s="1"/>
  <c r="N2805" i="3"/>
  <c r="P2805" i="3" s="1"/>
  <c r="R2805" i="3" s="1"/>
  <c r="N2801" i="3"/>
  <c r="P2801" i="3" s="1"/>
  <c r="R2801" i="3" s="1"/>
  <c r="N2797" i="3"/>
  <c r="P2797" i="3" s="1"/>
  <c r="R2797" i="3" s="1"/>
  <c r="N2793" i="3"/>
  <c r="P2793" i="3" s="1"/>
  <c r="R2793" i="3" s="1"/>
  <c r="N2789" i="3"/>
  <c r="P2789" i="3" s="1"/>
  <c r="R2789" i="3" s="1"/>
  <c r="N2785" i="3"/>
  <c r="P2785" i="3" s="1"/>
  <c r="R2785" i="3" s="1"/>
  <c r="N2781" i="3"/>
  <c r="P2781" i="3" s="1"/>
  <c r="R2781" i="3" s="1"/>
  <c r="N2777" i="3"/>
  <c r="P2777" i="3" s="1"/>
  <c r="R2777" i="3" s="1"/>
  <c r="N2773" i="3"/>
  <c r="P2773" i="3" s="1"/>
  <c r="R2773" i="3" s="1"/>
  <c r="N2769" i="3"/>
  <c r="P2769" i="3" s="1"/>
  <c r="R2769" i="3" s="1"/>
  <c r="N2765" i="3"/>
  <c r="P2765" i="3" s="1"/>
  <c r="R2765" i="3" s="1"/>
  <c r="N2761" i="3"/>
  <c r="P2761" i="3" s="1"/>
  <c r="R2761" i="3" s="1"/>
  <c r="N2757" i="3"/>
  <c r="P2757" i="3" s="1"/>
  <c r="R2757" i="3" s="1"/>
  <c r="N2753" i="3"/>
  <c r="P2753" i="3" s="1"/>
  <c r="R2753" i="3" s="1"/>
  <c r="N2749" i="3"/>
  <c r="P2749" i="3" s="1"/>
  <c r="R2749" i="3" s="1"/>
  <c r="N2745" i="3"/>
  <c r="P2745" i="3" s="1"/>
  <c r="R2745" i="3" s="1"/>
  <c r="N2741" i="3"/>
  <c r="P2741" i="3" s="1"/>
  <c r="R2741" i="3" s="1"/>
  <c r="N2737" i="3"/>
  <c r="P2737" i="3" s="1"/>
  <c r="R2737" i="3" s="1"/>
  <c r="N2733" i="3"/>
  <c r="P2733" i="3" s="1"/>
  <c r="R2733" i="3" s="1"/>
  <c r="N2729" i="3"/>
  <c r="P2729" i="3" s="1"/>
  <c r="R2729" i="3" s="1"/>
  <c r="N2725" i="3"/>
  <c r="P2725" i="3" s="1"/>
  <c r="R2725" i="3" s="1"/>
  <c r="N2721" i="3"/>
  <c r="P2721" i="3" s="1"/>
  <c r="R2721" i="3" s="1"/>
  <c r="N2717" i="3"/>
  <c r="P2717" i="3" s="1"/>
  <c r="R2717" i="3" s="1"/>
  <c r="N2713" i="3"/>
  <c r="P2713" i="3" s="1"/>
  <c r="R2713" i="3" s="1"/>
  <c r="N2709" i="3"/>
  <c r="P2709" i="3" s="1"/>
  <c r="R2709" i="3" s="1"/>
  <c r="N2705" i="3"/>
  <c r="P2705" i="3" s="1"/>
  <c r="R2705" i="3" s="1"/>
  <c r="N2701" i="3"/>
  <c r="P2701" i="3" s="1"/>
  <c r="R2701" i="3" s="1"/>
  <c r="N2697" i="3"/>
  <c r="P2697" i="3" s="1"/>
  <c r="R2697" i="3" s="1"/>
  <c r="N2693" i="3"/>
  <c r="P2693" i="3" s="1"/>
  <c r="R2693" i="3" s="1"/>
  <c r="N2689" i="3"/>
  <c r="P2689" i="3" s="1"/>
  <c r="R2689" i="3" s="1"/>
  <c r="N2685" i="3"/>
  <c r="P2685" i="3" s="1"/>
  <c r="R2685" i="3" s="1"/>
  <c r="N2681" i="3"/>
  <c r="P2681" i="3" s="1"/>
  <c r="R2681" i="3" s="1"/>
  <c r="N2677" i="3"/>
  <c r="P2677" i="3" s="1"/>
  <c r="R2677" i="3" s="1"/>
  <c r="N2673" i="3"/>
  <c r="P2673" i="3" s="1"/>
  <c r="R2673" i="3" s="1"/>
  <c r="N2669" i="3"/>
  <c r="P2669" i="3" s="1"/>
  <c r="R2669" i="3" s="1"/>
  <c r="N2665" i="3"/>
  <c r="P2665" i="3" s="1"/>
  <c r="R2665" i="3" s="1"/>
  <c r="N2661" i="3"/>
  <c r="P2661" i="3" s="1"/>
  <c r="R2661" i="3" s="1"/>
  <c r="N2657" i="3"/>
  <c r="P2657" i="3" s="1"/>
  <c r="R2657" i="3" s="1"/>
  <c r="N2653" i="3"/>
  <c r="P2653" i="3" s="1"/>
  <c r="R2653" i="3" s="1"/>
  <c r="N2649" i="3"/>
  <c r="P2649" i="3" s="1"/>
  <c r="R2649" i="3" s="1"/>
  <c r="N2645" i="3"/>
  <c r="P2645" i="3" s="1"/>
  <c r="R2645" i="3" s="1"/>
  <c r="N2641" i="3"/>
  <c r="P2641" i="3" s="1"/>
  <c r="R2641" i="3" s="1"/>
  <c r="N2637" i="3"/>
  <c r="P2637" i="3" s="1"/>
  <c r="R2637" i="3" s="1"/>
  <c r="N2633" i="3"/>
  <c r="P2633" i="3" s="1"/>
  <c r="R2633" i="3" s="1"/>
  <c r="N2629" i="3"/>
  <c r="P2629" i="3" s="1"/>
  <c r="R2629" i="3" s="1"/>
  <c r="N2625" i="3"/>
  <c r="P2625" i="3" s="1"/>
  <c r="R2625" i="3" s="1"/>
  <c r="N2621" i="3"/>
  <c r="P2621" i="3" s="1"/>
  <c r="R2621" i="3" s="1"/>
  <c r="N2617" i="3"/>
  <c r="P2617" i="3" s="1"/>
  <c r="R2617" i="3" s="1"/>
  <c r="N2613" i="3"/>
  <c r="P2613" i="3" s="1"/>
  <c r="R2613" i="3" s="1"/>
  <c r="N2609" i="3"/>
  <c r="P2609" i="3" s="1"/>
  <c r="R2609" i="3" s="1"/>
  <c r="N2605" i="3"/>
  <c r="P2605" i="3" s="1"/>
  <c r="R2605" i="3" s="1"/>
  <c r="P2603" i="3"/>
  <c r="R2603" i="3" s="1"/>
  <c r="N2601" i="3"/>
  <c r="P2601" i="3" s="1"/>
  <c r="R2601" i="3" s="1"/>
  <c r="N2597" i="3"/>
  <c r="P2597" i="3" s="1"/>
  <c r="R2597" i="3" s="1"/>
  <c r="N2593" i="3"/>
  <c r="P2593" i="3" s="1"/>
  <c r="R2593" i="3" s="1"/>
  <c r="N2589" i="3"/>
  <c r="P2589" i="3" s="1"/>
  <c r="R2589" i="3" s="1"/>
  <c r="N2585" i="3"/>
  <c r="P2585" i="3" s="1"/>
  <c r="R2585" i="3" s="1"/>
  <c r="N2581" i="3"/>
  <c r="P2581" i="3" s="1"/>
  <c r="R2581" i="3" s="1"/>
  <c r="P2579" i="3"/>
  <c r="R2579" i="3" s="1"/>
  <c r="N2577" i="3"/>
  <c r="P2577" i="3" s="1"/>
  <c r="R2577" i="3" s="1"/>
  <c r="N2573" i="3"/>
  <c r="P2573" i="3" s="1"/>
  <c r="R2573" i="3" s="1"/>
  <c r="P2571" i="3"/>
  <c r="R2571" i="3" s="1"/>
  <c r="N2569" i="3"/>
  <c r="P2569" i="3" s="1"/>
  <c r="R2569" i="3" s="1"/>
  <c r="N2565" i="3"/>
  <c r="P2565" i="3" s="1"/>
  <c r="R2565" i="3" s="1"/>
  <c r="N2561" i="3"/>
  <c r="P2561" i="3" s="1"/>
  <c r="R2561" i="3" s="1"/>
  <c r="N2557" i="3"/>
  <c r="P2557" i="3" s="1"/>
  <c r="R2557" i="3" s="1"/>
  <c r="N2553" i="3"/>
  <c r="P2553" i="3" s="1"/>
  <c r="R2553" i="3" s="1"/>
  <c r="N2549" i="3"/>
  <c r="P2549" i="3" s="1"/>
  <c r="R2549" i="3" s="1"/>
  <c r="N2545" i="3"/>
  <c r="P2545" i="3" s="1"/>
  <c r="R2545" i="3" s="1"/>
  <c r="N2541" i="3"/>
  <c r="P2541" i="3" s="1"/>
  <c r="R2541" i="3" s="1"/>
  <c r="P2539" i="3"/>
  <c r="R2539" i="3" s="1"/>
  <c r="N2537" i="3"/>
  <c r="P2537" i="3" s="1"/>
  <c r="R2537" i="3" s="1"/>
  <c r="P2535" i="3"/>
  <c r="R2535" i="3" s="1"/>
  <c r="N2533" i="3"/>
  <c r="P2533" i="3" s="1"/>
  <c r="R2533" i="3" s="1"/>
  <c r="N2529" i="3"/>
  <c r="P2529" i="3" s="1"/>
  <c r="R2529" i="3" s="1"/>
  <c r="N2525" i="3"/>
  <c r="P2525" i="3" s="1"/>
  <c r="R2525" i="3" s="1"/>
  <c r="P2523" i="3"/>
  <c r="R2523" i="3" s="1"/>
  <c r="N2521" i="3"/>
  <c r="P2521" i="3" s="1"/>
  <c r="R2521" i="3" s="1"/>
  <c r="N2517" i="3"/>
  <c r="P2517" i="3" s="1"/>
  <c r="R2517" i="3" s="1"/>
  <c r="P2515" i="3"/>
  <c r="R2515" i="3" s="1"/>
  <c r="N2513" i="3"/>
  <c r="P2513" i="3" s="1"/>
  <c r="R2513" i="3" s="1"/>
  <c r="N2509" i="3"/>
  <c r="P2509" i="3" s="1"/>
  <c r="R2509" i="3" s="1"/>
  <c r="P2507" i="3"/>
  <c r="R2507" i="3" s="1"/>
  <c r="N2505" i="3"/>
  <c r="P2505" i="3" s="1"/>
  <c r="R2505" i="3" s="1"/>
  <c r="N2501" i="3"/>
  <c r="P2501" i="3" s="1"/>
  <c r="R2501" i="3" s="1"/>
  <c r="N2497" i="3"/>
  <c r="P2497" i="3" s="1"/>
  <c r="R2497" i="3" s="1"/>
  <c r="N2493" i="3"/>
  <c r="P2493" i="3" s="1"/>
  <c r="R2493" i="3" s="1"/>
  <c r="P2491" i="3"/>
  <c r="R2491" i="3" s="1"/>
  <c r="N2489" i="3"/>
  <c r="P2489" i="3" s="1"/>
  <c r="R2489" i="3" s="1"/>
  <c r="P2487" i="3"/>
  <c r="R2487" i="3" s="1"/>
  <c r="N2485" i="3"/>
  <c r="P2485" i="3" s="1"/>
  <c r="R2485" i="3" s="1"/>
  <c r="N2481" i="3"/>
  <c r="P2481" i="3" s="1"/>
  <c r="R2481" i="3" s="1"/>
  <c r="N2477" i="3"/>
  <c r="P2477" i="3" s="1"/>
  <c r="R2477" i="3" s="1"/>
  <c r="N2473" i="3"/>
  <c r="P2473" i="3" s="1"/>
  <c r="R2473" i="3" s="1"/>
  <c r="N2469" i="3"/>
  <c r="P2469" i="3" s="1"/>
  <c r="R2469" i="3" s="1"/>
  <c r="N2465" i="3"/>
  <c r="P2465" i="3" s="1"/>
  <c r="R2465" i="3" s="1"/>
  <c r="N2461" i="3"/>
  <c r="P2461" i="3" s="1"/>
  <c r="R2461" i="3" s="1"/>
  <c r="N2457" i="3"/>
  <c r="P2457" i="3" s="1"/>
  <c r="R2457" i="3" s="1"/>
  <c r="N2453" i="3"/>
  <c r="P2453" i="3" s="1"/>
  <c r="R2453" i="3" s="1"/>
  <c r="N2449" i="3"/>
  <c r="P2449" i="3" s="1"/>
  <c r="R2449" i="3" s="1"/>
  <c r="N2445" i="3"/>
  <c r="P2445" i="3" s="1"/>
  <c r="R2445" i="3" s="1"/>
  <c r="N2441" i="3"/>
  <c r="P2441" i="3" s="1"/>
  <c r="R2441" i="3" s="1"/>
  <c r="N2437" i="3"/>
  <c r="P2437" i="3" s="1"/>
  <c r="R2437" i="3" s="1"/>
  <c r="N2433" i="3"/>
  <c r="P2433" i="3" s="1"/>
  <c r="R2433" i="3" s="1"/>
  <c r="N2429" i="3"/>
  <c r="P2429" i="3" s="1"/>
  <c r="R2429" i="3" s="1"/>
  <c r="N2425" i="3"/>
  <c r="P2425" i="3" s="1"/>
  <c r="R2425" i="3" s="1"/>
  <c r="N2421" i="3"/>
  <c r="P2421" i="3" s="1"/>
  <c r="R2421" i="3" s="1"/>
  <c r="N2417" i="3"/>
  <c r="P2417" i="3" s="1"/>
  <c r="R2417" i="3" s="1"/>
  <c r="N2413" i="3"/>
  <c r="P2413" i="3" s="1"/>
  <c r="R2413" i="3" s="1"/>
  <c r="N2409" i="3"/>
  <c r="P2409" i="3" s="1"/>
  <c r="R2409" i="3" s="1"/>
  <c r="N2405" i="3"/>
  <c r="P2405" i="3" s="1"/>
  <c r="R2405" i="3" s="1"/>
  <c r="N2401" i="3"/>
  <c r="P2401" i="3" s="1"/>
  <c r="R2401" i="3" s="1"/>
  <c r="N2397" i="3"/>
  <c r="P2397" i="3" s="1"/>
  <c r="R2397" i="3" s="1"/>
  <c r="N2393" i="3"/>
  <c r="P2393" i="3" s="1"/>
  <c r="R2393" i="3" s="1"/>
  <c r="N2389" i="3"/>
  <c r="P2389" i="3" s="1"/>
  <c r="R2389" i="3" s="1"/>
  <c r="N2385" i="3"/>
  <c r="P2385" i="3" s="1"/>
  <c r="R2385" i="3" s="1"/>
  <c r="N2381" i="3"/>
  <c r="P2381" i="3" s="1"/>
  <c r="R2381" i="3" s="1"/>
  <c r="N2377" i="3"/>
  <c r="P2377" i="3" s="1"/>
  <c r="R2377" i="3" s="1"/>
  <c r="N2373" i="3"/>
  <c r="P2373" i="3" s="1"/>
  <c r="R2373" i="3" s="1"/>
  <c r="N2369" i="3"/>
  <c r="P2369" i="3" s="1"/>
  <c r="R2369" i="3" s="1"/>
  <c r="N2365" i="3"/>
  <c r="P2365" i="3" s="1"/>
  <c r="R2365" i="3" s="1"/>
  <c r="N2361" i="3"/>
  <c r="P2361" i="3" s="1"/>
  <c r="R2361" i="3" s="1"/>
  <c r="N2357" i="3"/>
  <c r="P2357" i="3" s="1"/>
  <c r="R2357" i="3" s="1"/>
  <c r="N2353" i="3"/>
  <c r="P2353" i="3" s="1"/>
  <c r="R2353" i="3" s="1"/>
  <c r="N2349" i="3"/>
  <c r="P2349" i="3" s="1"/>
  <c r="R2349" i="3" s="1"/>
  <c r="N2345" i="3"/>
  <c r="P2345" i="3" s="1"/>
  <c r="R2345" i="3" s="1"/>
  <c r="N2341" i="3"/>
  <c r="P2341" i="3" s="1"/>
  <c r="R2341" i="3" s="1"/>
  <c r="N2337" i="3"/>
  <c r="P2337" i="3" s="1"/>
  <c r="R2337" i="3" s="1"/>
  <c r="N2333" i="3"/>
  <c r="P2333" i="3" s="1"/>
  <c r="R2333" i="3" s="1"/>
  <c r="N2329" i="3"/>
  <c r="P2329" i="3" s="1"/>
  <c r="R2329" i="3" s="1"/>
  <c r="N2325" i="3"/>
  <c r="P2325" i="3" s="1"/>
  <c r="R2325" i="3" s="1"/>
  <c r="N2321" i="3"/>
  <c r="P2321" i="3" s="1"/>
  <c r="R2321" i="3" s="1"/>
  <c r="N2317" i="3"/>
  <c r="P2317" i="3" s="1"/>
  <c r="R2317" i="3" s="1"/>
  <c r="N2313" i="3"/>
  <c r="P2313" i="3" s="1"/>
  <c r="R2313" i="3" s="1"/>
  <c r="N2309" i="3"/>
  <c r="P2309" i="3" s="1"/>
  <c r="R2309" i="3" s="1"/>
  <c r="N2305" i="3"/>
  <c r="P2305" i="3" s="1"/>
  <c r="R2305" i="3" s="1"/>
  <c r="N2301" i="3"/>
  <c r="P2301" i="3" s="1"/>
  <c r="R2301" i="3" s="1"/>
  <c r="N2297" i="3"/>
  <c r="P2297" i="3" s="1"/>
  <c r="R2297" i="3" s="1"/>
  <c r="N2293" i="3"/>
  <c r="P2293" i="3" s="1"/>
  <c r="R2293" i="3" s="1"/>
  <c r="N2289" i="3"/>
  <c r="P2289" i="3" s="1"/>
  <c r="R2289" i="3" s="1"/>
  <c r="N2283" i="3"/>
  <c r="P2283" i="3" s="1"/>
  <c r="R2283" i="3" s="1"/>
  <c r="N2275" i="3"/>
  <c r="P2275" i="3" s="1"/>
  <c r="R2275" i="3" s="1"/>
  <c r="N2267" i="3"/>
  <c r="P2267" i="3" s="1"/>
  <c r="R2267" i="3" s="1"/>
  <c r="N2259" i="3"/>
  <c r="P2259" i="3" s="1"/>
  <c r="R2259" i="3" s="1"/>
  <c r="N2251" i="3"/>
  <c r="P2251" i="3" s="1"/>
  <c r="R2251" i="3" s="1"/>
  <c r="N2243" i="3"/>
  <c r="P2243" i="3" s="1"/>
  <c r="R2243" i="3" s="1"/>
  <c r="N2235" i="3"/>
  <c r="P2235" i="3" s="1"/>
  <c r="R2235" i="3" s="1"/>
  <c r="N2227" i="3"/>
  <c r="P2227" i="3" s="1"/>
  <c r="R2227" i="3" s="1"/>
  <c r="N2219" i="3"/>
  <c r="P2219" i="3" s="1"/>
  <c r="R2219" i="3" s="1"/>
  <c r="N2211" i="3"/>
  <c r="P2211" i="3" s="1"/>
  <c r="R2211" i="3" s="1"/>
  <c r="N2203" i="3"/>
  <c r="P2203" i="3" s="1"/>
  <c r="R2203" i="3" s="1"/>
  <c r="N2195" i="3"/>
  <c r="P2195" i="3" s="1"/>
  <c r="R2195" i="3" s="1"/>
  <c r="N2187" i="3"/>
  <c r="P2187" i="3" s="1"/>
  <c r="R2187" i="3" s="1"/>
  <c r="N2179" i="3"/>
  <c r="P2179" i="3" s="1"/>
  <c r="R2179" i="3" s="1"/>
  <c r="N2171" i="3"/>
  <c r="P2171" i="3" s="1"/>
  <c r="R2171" i="3" s="1"/>
  <c r="N2163" i="3"/>
  <c r="P2163" i="3" s="1"/>
  <c r="R2163" i="3" s="1"/>
  <c r="N2155" i="3"/>
  <c r="P2155" i="3" s="1"/>
  <c r="R2155" i="3" s="1"/>
  <c r="N2147" i="3"/>
  <c r="P2147" i="3" s="1"/>
  <c r="R2147" i="3" s="1"/>
  <c r="N2139" i="3"/>
  <c r="P2139" i="3" s="1"/>
  <c r="R2139" i="3" s="1"/>
  <c r="N2131" i="3"/>
  <c r="P2131" i="3" s="1"/>
  <c r="R2131" i="3" s="1"/>
  <c r="N2123" i="3"/>
  <c r="P2123" i="3" s="1"/>
  <c r="R2123" i="3" s="1"/>
  <c r="N2115" i="3"/>
  <c r="P2115" i="3" s="1"/>
  <c r="R2115" i="3" s="1"/>
  <c r="N2107" i="3"/>
  <c r="P2107" i="3" s="1"/>
  <c r="R2107" i="3" s="1"/>
  <c r="N2099" i="3"/>
  <c r="P2099" i="3" s="1"/>
  <c r="R2099" i="3" s="1"/>
  <c r="N2091" i="3"/>
  <c r="P2091" i="3" s="1"/>
  <c r="R2091" i="3" s="1"/>
  <c r="N2083" i="3"/>
  <c r="P2083" i="3" s="1"/>
  <c r="R2083" i="3" s="1"/>
  <c r="N2075" i="3"/>
  <c r="P2075" i="3" s="1"/>
  <c r="R2075" i="3" s="1"/>
  <c r="N2067" i="3"/>
  <c r="P2067" i="3" s="1"/>
  <c r="R2067" i="3" s="1"/>
  <c r="N2059" i="3"/>
  <c r="P2059" i="3" s="1"/>
  <c r="R2059" i="3" s="1"/>
  <c r="N2051" i="3"/>
  <c r="P2051" i="3" s="1"/>
  <c r="R2051" i="3" s="1"/>
  <c r="N2043" i="3"/>
  <c r="P2043" i="3" s="1"/>
  <c r="R2043" i="3" s="1"/>
  <c r="N2035" i="3"/>
  <c r="P2035" i="3" s="1"/>
  <c r="R2035" i="3" s="1"/>
  <c r="N2027" i="3"/>
  <c r="P2027" i="3" s="1"/>
  <c r="R2027" i="3" s="1"/>
  <c r="N2019" i="3"/>
  <c r="P2019" i="3" s="1"/>
  <c r="R2019" i="3" s="1"/>
  <c r="N2011" i="3"/>
  <c r="P2011" i="3" s="1"/>
  <c r="R2011" i="3" s="1"/>
  <c r="N2003" i="3"/>
  <c r="P2003" i="3" s="1"/>
  <c r="R2003" i="3" s="1"/>
  <c r="N1770" i="3"/>
  <c r="P1770" i="3" s="1"/>
  <c r="R1770" i="3" s="1"/>
  <c r="N1706" i="3"/>
  <c r="P1706" i="3" s="1"/>
  <c r="R1706" i="3" s="1"/>
  <c r="N1642" i="3"/>
  <c r="P1642" i="3" s="1"/>
  <c r="R1642" i="3" s="1"/>
  <c r="N1578" i="3"/>
  <c r="P1578" i="3" s="1"/>
  <c r="R1578" i="3" s="1"/>
  <c r="N1514" i="3"/>
  <c r="P1514" i="3" s="1"/>
  <c r="R1514" i="3" s="1"/>
  <c r="N1378" i="3"/>
  <c r="P1378" i="3" s="1"/>
  <c r="R1378" i="3" s="1"/>
  <c r="N1314" i="3"/>
  <c r="P1314" i="3" s="1"/>
  <c r="R1314" i="3" s="1"/>
  <c r="N1250" i="3"/>
  <c r="P1250" i="3" s="1"/>
  <c r="R1250" i="3" s="1"/>
  <c r="P2590" i="3"/>
  <c r="R2590" i="3" s="1"/>
  <c r="P2566" i="3"/>
  <c r="R2566" i="3" s="1"/>
  <c r="N1754" i="3"/>
  <c r="P1754" i="3" s="1"/>
  <c r="R1754" i="3" s="1"/>
  <c r="N1690" i="3"/>
  <c r="P1690" i="3" s="1"/>
  <c r="R1690" i="3" s="1"/>
  <c r="N1626" i="3"/>
  <c r="P1626" i="3" s="1"/>
  <c r="R1626" i="3" s="1"/>
  <c r="N1562" i="3"/>
  <c r="P1562" i="3" s="1"/>
  <c r="R1562" i="3" s="1"/>
  <c r="N1498" i="3"/>
  <c r="P1498" i="3" s="1"/>
  <c r="R1498" i="3" s="1"/>
  <c r="N1362" i="3"/>
  <c r="P1362" i="3" s="1"/>
  <c r="R1362" i="3" s="1"/>
  <c r="N1298" i="3"/>
  <c r="P1298" i="3" s="1"/>
  <c r="R1298" i="3" s="1"/>
  <c r="N1234" i="3"/>
  <c r="P1234" i="3" s="1"/>
  <c r="R1234" i="3" s="1"/>
  <c r="N2483" i="3"/>
  <c r="P2483" i="3" s="1"/>
  <c r="R2483" i="3" s="1"/>
  <c r="N2479" i="3"/>
  <c r="P2479" i="3" s="1"/>
  <c r="R2479" i="3" s="1"/>
  <c r="N2475" i="3"/>
  <c r="P2475" i="3" s="1"/>
  <c r="R2475" i="3" s="1"/>
  <c r="N2471" i="3"/>
  <c r="P2471" i="3" s="1"/>
  <c r="R2471" i="3" s="1"/>
  <c r="N2467" i="3"/>
  <c r="P2467" i="3" s="1"/>
  <c r="R2467" i="3" s="1"/>
  <c r="N2463" i="3"/>
  <c r="P2463" i="3" s="1"/>
  <c r="R2463" i="3" s="1"/>
  <c r="N2459" i="3"/>
  <c r="P2459" i="3" s="1"/>
  <c r="R2459" i="3" s="1"/>
  <c r="N2455" i="3"/>
  <c r="P2455" i="3" s="1"/>
  <c r="R2455" i="3" s="1"/>
  <c r="N2451" i="3"/>
  <c r="P2451" i="3" s="1"/>
  <c r="R2451" i="3" s="1"/>
  <c r="N2447" i="3"/>
  <c r="P2447" i="3" s="1"/>
  <c r="R2447" i="3" s="1"/>
  <c r="N2443" i="3"/>
  <c r="P2443" i="3" s="1"/>
  <c r="R2443" i="3" s="1"/>
  <c r="N2439" i="3"/>
  <c r="P2439" i="3" s="1"/>
  <c r="R2439" i="3" s="1"/>
  <c r="N2435" i="3"/>
  <c r="P2435" i="3" s="1"/>
  <c r="R2435" i="3" s="1"/>
  <c r="N2431" i="3"/>
  <c r="P2431" i="3" s="1"/>
  <c r="R2431" i="3" s="1"/>
  <c r="N2427" i="3"/>
  <c r="P2427" i="3" s="1"/>
  <c r="R2427" i="3" s="1"/>
  <c r="N2423" i="3"/>
  <c r="P2423" i="3" s="1"/>
  <c r="R2423" i="3" s="1"/>
  <c r="N2419" i="3"/>
  <c r="P2419" i="3" s="1"/>
  <c r="R2419" i="3" s="1"/>
  <c r="N2415" i="3"/>
  <c r="P2415" i="3" s="1"/>
  <c r="R2415" i="3" s="1"/>
  <c r="N2411" i="3"/>
  <c r="P2411" i="3" s="1"/>
  <c r="R2411" i="3" s="1"/>
  <c r="N2407" i="3"/>
  <c r="P2407" i="3" s="1"/>
  <c r="R2407" i="3" s="1"/>
  <c r="N2403" i="3"/>
  <c r="P2403" i="3" s="1"/>
  <c r="R2403" i="3" s="1"/>
  <c r="N2399" i="3"/>
  <c r="P2399" i="3" s="1"/>
  <c r="R2399" i="3" s="1"/>
  <c r="N2395" i="3"/>
  <c r="P2395" i="3" s="1"/>
  <c r="R2395" i="3" s="1"/>
  <c r="N2391" i="3"/>
  <c r="P2391" i="3" s="1"/>
  <c r="R2391" i="3" s="1"/>
  <c r="N2387" i="3"/>
  <c r="P2387" i="3" s="1"/>
  <c r="R2387" i="3" s="1"/>
  <c r="N2383" i="3"/>
  <c r="P2383" i="3" s="1"/>
  <c r="R2383" i="3" s="1"/>
  <c r="N2379" i="3"/>
  <c r="P2379" i="3" s="1"/>
  <c r="R2379" i="3" s="1"/>
  <c r="N2375" i="3"/>
  <c r="P2375" i="3" s="1"/>
  <c r="R2375" i="3" s="1"/>
  <c r="N2371" i="3"/>
  <c r="P2371" i="3" s="1"/>
  <c r="R2371" i="3" s="1"/>
  <c r="N2367" i="3"/>
  <c r="P2367" i="3" s="1"/>
  <c r="R2367" i="3" s="1"/>
  <c r="N2363" i="3"/>
  <c r="P2363" i="3" s="1"/>
  <c r="R2363" i="3" s="1"/>
  <c r="N2359" i="3"/>
  <c r="P2359" i="3" s="1"/>
  <c r="R2359" i="3" s="1"/>
  <c r="N2355" i="3"/>
  <c r="P2355" i="3" s="1"/>
  <c r="R2355" i="3" s="1"/>
  <c r="N2351" i="3"/>
  <c r="P2351" i="3" s="1"/>
  <c r="R2351" i="3" s="1"/>
  <c r="N2347" i="3"/>
  <c r="P2347" i="3" s="1"/>
  <c r="R2347" i="3" s="1"/>
  <c r="N2343" i="3"/>
  <c r="P2343" i="3" s="1"/>
  <c r="R2343" i="3" s="1"/>
  <c r="N2339" i="3"/>
  <c r="P2339" i="3" s="1"/>
  <c r="R2339" i="3" s="1"/>
  <c r="N2335" i="3"/>
  <c r="P2335" i="3" s="1"/>
  <c r="R2335" i="3" s="1"/>
  <c r="N2331" i="3"/>
  <c r="P2331" i="3" s="1"/>
  <c r="R2331" i="3" s="1"/>
  <c r="N2327" i="3"/>
  <c r="P2327" i="3" s="1"/>
  <c r="R2327" i="3" s="1"/>
  <c r="N2323" i="3"/>
  <c r="P2323" i="3" s="1"/>
  <c r="R2323" i="3" s="1"/>
  <c r="N2319" i="3"/>
  <c r="P2319" i="3" s="1"/>
  <c r="R2319" i="3" s="1"/>
  <c r="N2315" i="3"/>
  <c r="P2315" i="3" s="1"/>
  <c r="R2315" i="3" s="1"/>
  <c r="N2311" i="3"/>
  <c r="P2311" i="3" s="1"/>
  <c r="R2311" i="3" s="1"/>
  <c r="N2307" i="3"/>
  <c r="P2307" i="3" s="1"/>
  <c r="R2307" i="3" s="1"/>
  <c r="N2303" i="3"/>
  <c r="P2303" i="3" s="1"/>
  <c r="R2303" i="3" s="1"/>
  <c r="N2299" i="3"/>
  <c r="P2299" i="3" s="1"/>
  <c r="R2299" i="3" s="1"/>
  <c r="N2295" i="3"/>
  <c r="P2295" i="3" s="1"/>
  <c r="R2295" i="3" s="1"/>
  <c r="N2291" i="3"/>
  <c r="P2291" i="3" s="1"/>
  <c r="R2291" i="3" s="1"/>
  <c r="N2287" i="3"/>
  <c r="P2287" i="3" s="1"/>
  <c r="R2287" i="3" s="1"/>
  <c r="N2279" i="3"/>
  <c r="P2279" i="3" s="1"/>
  <c r="R2279" i="3" s="1"/>
  <c r="N2271" i="3"/>
  <c r="P2271" i="3" s="1"/>
  <c r="R2271" i="3" s="1"/>
  <c r="N2263" i="3"/>
  <c r="P2263" i="3" s="1"/>
  <c r="R2263" i="3" s="1"/>
  <c r="N2255" i="3"/>
  <c r="P2255" i="3" s="1"/>
  <c r="R2255" i="3" s="1"/>
  <c r="N2247" i="3"/>
  <c r="P2247" i="3" s="1"/>
  <c r="R2247" i="3" s="1"/>
  <c r="N2239" i="3"/>
  <c r="P2239" i="3" s="1"/>
  <c r="R2239" i="3" s="1"/>
  <c r="N2231" i="3"/>
  <c r="P2231" i="3" s="1"/>
  <c r="R2231" i="3" s="1"/>
  <c r="N2223" i="3"/>
  <c r="P2223" i="3" s="1"/>
  <c r="R2223" i="3" s="1"/>
  <c r="N2215" i="3"/>
  <c r="P2215" i="3" s="1"/>
  <c r="R2215" i="3" s="1"/>
  <c r="N2207" i="3"/>
  <c r="P2207" i="3" s="1"/>
  <c r="R2207" i="3" s="1"/>
  <c r="N2199" i="3"/>
  <c r="P2199" i="3" s="1"/>
  <c r="R2199" i="3" s="1"/>
  <c r="N2191" i="3"/>
  <c r="P2191" i="3" s="1"/>
  <c r="R2191" i="3" s="1"/>
  <c r="N2183" i="3"/>
  <c r="P2183" i="3" s="1"/>
  <c r="R2183" i="3" s="1"/>
  <c r="N2175" i="3"/>
  <c r="P2175" i="3" s="1"/>
  <c r="R2175" i="3" s="1"/>
  <c r="N2167" i="3"/>
  <c r="P2167" i="3" s="1"/>
  <c r="R2167" i="3" s="1"/>
  <c r="N2159" i="3"/>
  <c r="P2159" i="3" s="1"/>
  <c r="R2159" i="3" s="1"/>
  <c r="N2151" i="3"/>
  <c r="P2151" i="3" s="1"/>
  <c r="R2151" i="3" s="1"/>
  <c r="N2143" i="3"/>
  <c r="P2143" i="3" s="1"/>
  <c r="R2143" i="3" s="1"/>
  <c r="N2135" i="3"/>
  <c r="P2135" i="3" s="1"/>
  <c r="R2135" i="3" s="1"/>
  <c r="N2127" i="3"/>
  <c r="P2127" i="3" s="1"/>
  <c r="R2127" i="3" s="1"/>
  <c r="N2119" i="3"/>
  <c r="P2119" i="3" s="1"/>
  <c r="R2119" i="3" s="1"/>
  <c r="N2111" i="3"/>
  <c r="P2111" i="3" s="1"/>
  <c r="R2111" i="3" s="1"/>
  <c r="N2103" i="3"/>
  <c r="P2103" i="3" s="1"/>
  <c r="R2103" i="3" s="1"/>
  <c r="N2095" i="3"/>
  <c r="P2095" i="3" s="1"/>
  <c r="R2095" i="3" s="1"/>
  <c r="N2087" i="3"/>
  <c r="P2087" i="3" s="1"/>
  <c r="R2087" i="3" s="1"/>
  <c r="N2079" i="3"/>
  <c r="P2079" i="3" s="1"/>
  <c r="R2079" i="3" s="1"/>
  <c r="N2071" i="3"/>
  <c r="P2071" i="3" s="1"/>
  <c r="R2071" i="3" s="1"/>
  <c r="N2063" i="3"/>
  <c r="P2063" i="3" s="1"/>
  <c r="R2063" i="3" s="1"/>
  <c r="N2055" i="3"/>
  <c r="P2055" i="3" s="1"/>
  <c r="R2055" i="3" s="1"/>
  <c r="N2047" i="3"/>
  <c r="P2047" i="3" s="1"/>
  <c r="R2047" i="3" s="1"/>
  <c r="N2039" i="3"/>
  <c r="P2039" i="3" s="1"/>
  <c r="R2039" i="3" s="1"/>
  <c r="N2031" i="3"/>
  <c r="P2031" i="3" s="1"/>
  <c r="R2031" i="3" s="1"/>
  <c r="N2023" i="3"/>
  <c r="P2023" i="3" s="1"/>
  <c r="R2023" i="3" s="1"/>
  <c r="N2015" i="3"/>
  <c r="P2015" i="3" s="1"/>
  <c r="R2015" i="3" s="1"/>
  <c r="N2007" i="3"/>
  <c r="P2007" i="3" s="1"/>
  <c r="R2007" i="3" s="1"/>
  <c r="N1846" i="3"/>
  <c r="P1846" i="3" s="1"/>
  <c r="R1846" i="3" s="1"/>
  <c r="N1841" i="3"/>
  <c r="P1841" i="3" s="1"/>
  <c r="R1841" i="3" s="1"/>
  <c r="N1830" i="3"/>
  <c r="P1830" i="3" s="1"/>
  <c r="R1830" i="3" s="1"/>
  <c r="N1825" i="3"/>
  <c r="P1825" i="3" s="1"/>
  <c r="R1825" i="3" s="1"/>
  <c r="N1814" i="3"/>
  <c r="P1814" i="3" s="1"/>
  <c r="R1814" i="3" s="1"/>
  <c r="N1809" i="3"/>
  <c r="P1809" i="3" s="1"/>
  <c r="R1809" i="3" s="1"/>
  <c r="N1798" i="3"/>
  <c r="P1798" i="3" s="1"/>
  <c r="R1798" i="3" s="1"/>
  <c r="N1793" i="3"/>
  <c r="P1793" i="3" s="1"/>
  <c r="R1793" i="3" s="1"/>
  <c r="N1782" i="3"/>
  <c r="P1782" i="3" s="1"/>
  <c r="R1782" i="3" s="1"/>
  <c r="N1777" i="3"/>
  <c r="P1777" i="3" s="1"/>
  <c r="R1777" i="3" s="1"/>
  <c r="N1738" i="3"/>
  <c r="P1738" i="3" s="1"/>
  <c r="R1738" i="3" s="1"/>
  <c r="N1674" i="3"/>
  <c r="P1674" i="3" s="1"/>
  <c r="R1674" i="3" s="1"/>
  <c r="N1610" i="3"/>
  <c r="P1610" i="3" s="1"/>
  <c r="R1610" i="3" s="1"/>
  <c r="N1546" i="3"/>
  <c r="P1546" i="3" s="1"/>
  <c r="R1546" i="3" s="1"/>
  <c r="N1346" i="3"/>
  <c r="P1346" i="3" s="1"/>
  <c r="R1346" i="3" s="1"/>
  <c r="N1282" i="3"/>
  <c r="P1282" i="3" s="1"/>
  <c r="R1282" i="3" s="1"/>
  <c r="N1206" i="3"/>
  <c r="P1206" i="3" s="1"/>
  <c r="R1206" i="3" s="1"/>
  <c r="N2285" i="3"/>
  <c r="P2285" i="3" s="1"/>
  <c r="R2285" i="3" s="1"/>
  <c r="N2281" i="3"/>
  <c r="P2281" i="3" s="1"/>
  <c r="R2281" i="3" s="1"/>
  <c r="N2277" i="3"/>
  <c r="P2277" i="3" s="1"/>
  <c r="R2277" i="3" s="1"/>
  <c r="N2273" i="3"/>
  <c r="P2273" i="3" s="1"/>
  <c r="R2273" i="3" s="1"/>
  <c r="N2269" i="3"/>
  <c r="P2269" i="3" s="1"/>
  <c r="R2269" i="3" s="1"/>
  <c r="N2265" i="3"/>
  <c r="P2265" i="3" s="1"/>
  <c r="R2265" i="3" s="1"/>
  <c r="N2261" i="3"/>
  <c r="P2261" i="3" s="1"/>
  <c r="R2261" i="3" s="1"/>
  <c r="N2257" i="3"/>
  <c r="P2257" i="3" s="1"/>
  <c r="R2257" i="3" s="1"/>
  <c r="N2253" i="3"/>
  <c r="P2253" i="3" s="1"/>
  <c r="R2253" i="3" s="1"/>
  <c r="N2249" i="3"/>
  <c r="P2249" i="3" s="1"/>
  <c r="R2249" i="3" s="1"/>
  <c r="N2245" i="3"/>
  <c r="P2245" i="3" s="1"/>
  <c r="R2245" i="3" s="1"/>
  <c r="N2241" i="3"/>
  <c r="P2241" i="3" s="1"/>
  <c r="R2241" i="3" s="1"/>
  <c r="N2237" i="3"/>
  <c r="P2237" i="3" s="1"/>
  <c r="R2237" i="3" s="1"/>
  <c r="N2233" i="3"/>
  <c r="P2233" i="3" s="1"/>
  <c r="R2233" i="3" s="1"/>
  <c r="N2229" i="3"/>
  <c r="P2229" i="3" s="1"/>
  <c r="R2229" i="3" s="1"/>
  <c r="N2225" i="3"/>
  <c r="P2225" i="3" s="1"/>
  <c r="R2225" i="3" s="1"/>
  <c r="N2221" i="3"/>
  <c r="P2221" i="3" s="1"/>
  <c r="R2221" i="3" s="1"/>
  <c r="N2217" i="3"/>
  <c r="P2217" i="3" s="1"/>
  <c r="R2217" i="3" s="1"/>
  <c r="N2213" i="3"/>
  <c r="P2213" i="3" s="1"/>
  <c r="R2213" i="3" s="1"/>
  <c r="N2209" i="3"/>
  <c r="P2209" i="3" s="1"/>
  <c r="R2209" i="3" s="1"/>
  <c r="N2205" i="3"/>
  <c r="P2205" i="3" s="1"/>
  <c r="R2205" i="3" s="1"/>
  <c r="N2201" i="3"/>
  <c r="P2201" i="3" s="1"/>
  <c r="R2201" i="3" s="1"/>
  <c r="N2197" i="3"/>
  <c r="P2197" i="3" s="1"/>
  <c r="R2197" i="3" s="1"/>
  <c r="N2193" i="3"/>
  <c r="P2193" i="3" s="1"/>
  <c r="R2193" i="3" s="1"/>
  <c r="N2189" i="3"/>
  <c r="P2189" i="3" s="1"/>
  <c r="R2189" i="3" s="1"/>
  <c r="N2185" i="3"/>
  <c r="P2185" i="3" s="1"/>
  <c r="R2185" i="3" s="1"/>
  <c r="N2181" i="3"/>
  <c r="P2181" i="3" s="1"/>
  <c r="R2181" i="3" s="1"/>
  <c r="N2177" i="3"/>
  <c r="P2177" i="3" s="1"/>
  <c r="R2177" i="3" s="1"/>
  <c r="N2173" i="3"/>
  <c r="P2173" i="3" s="1"/>
  <c r="R2173" i="3" s="1"/>
  <c r="N2169" i="3"/>
  <c r="P2169" i="3" s="1"/>
  <c r="R2169" i="3" s="1"/>
  <c r="N2165" i="3"/>
  <c r="P2165" i="3" s="1"/>
  <c r="R2165" i="3" s="1"/>
  <c r="N2161" i="3"/>
  <c r="P2161" i="3" s="1"/>
  <c r="R2161" i="3" s="1"/>
  <c r="N2157" i="3"/>
  <c r="P2157" i="3" s="1"/>
  <c r="R2157" i="3" s="1"/>
  <c r="N2153" i="3"/>
  <c r="P2153" i="3" s="1"/>
  <c r="R2153" i="3" s="1"/>
  <c r="N2149" i="3"/>
  <c r="P2149" i="3" s="1"/>
  <c r="R2149" i="3" s="1"/>
  <c r="N2145" i="3"/>
  <c r="P2145" i="3" s="1"/>
  <c r="R2145" i="3" s="1"/>
  <c r="N2141" i="3"/>
  <c r="P2141" i="3" s="1"/>
  <c r="R2141" i="3" s="1"/>
  <c r="N2137" i="3"/>
  <c r="P2137" i="3" s="1"/>
  <c r="R2137" i="3" s="1"/>
  <c r="N2133" i="3"/>
  <c r="P2133" i="3" s="1"/>
  <c r="R2133" i="3" s="1"/>
  <c r="N2129" i="3"/>
  <c r="P2129" i="3" s="1"/>
  <c r="R2129" i="3" s="1"/>
  <c r="N2125" i="3"/>
  <c r="P2125" i="3" s="1"/>
  <c r="R2125" i="3" s="1"/>
  <c r="N2121" i="3"/>
  <c r="P2121" i="3" s="1"/>
  <c r="R2121" i="3" s="1"/>
  <c r="N2117" i="3"/>
  <c r="P2117" i="3" s="1"/>
  <c r="R2117" i="3" s="1"/>
  <c r="N2113" i="3"/>
  <c r="P2113" i="3" s="1"/>
  <c r="R2113" i="3" s="1"/>
  <c r="N2109" i="3"/>
  <c r="P2109" i="3" s="1"/>
  <c r="R2109" i="3" s="1"/>
  <c r="N2105" i="3"/>
  <c r="P2105" i="3" s="1"/>
  <c r="R2105" i="3" s="1"/>
  <c r="N2101" i="3"/>
  <c r="P2101" i="3" s="1"/>
  <c r="R2101" i="3" s="1"/>
  <c r="N2097" i="3"/>
  <c r="P2097" i="3" s="1"/>
  <c r="R2097" i="3" s="1"/>
  <c r="N2093" i="3"/>
  <c r="P2093" i="3" s="1"/>
  <c r="R2093" i="3" s="1"/>
  <c r="N2089" i="3"/>
  <c r="P2089" i="3" s="1"/>
  <c r="R2089" i="3" s="1"/>
  <c r="N2085" i="3"/>
  <c r="P2085" i="3" s="1"/>
  <c r="R2085" i="3" s="1"/>
  <c r="N2081" i="3"/>
  <c r="P2081" i="3" s="1"/>
  <c r="R2081" i="3" s="1"/>
  <c r="N2077" i="3"/>
  <c r="P2077" i="3" s="1"/>
  <c r="R2077" i="3" s="1"/>
  <c r="N2073" i="3"/>
  <c r="P2073" i="3" s="1"/>
  <c r="R2073" i="3" s="1"/>
  <c r="N2069" i="3"/>
  <c r="P2069" i="3" s="1"/>
  <c r="R2069" i="3" s="1"/>
  <c r="N2065" i="3"/>
  <c r="P2065" i="3" s="1"/>
  <c r="R2065" i="3" s="1"/>
  <c r="N2061" i="3"/>
  <c r="P2061" i="3" s="1"/>
  <c r="R2061" i="3" s="1"/>
  <c r="N2057" i="3"/>
  <c r="P2057" i="3" s="1"/>
  <c r="R2057" i="3" s="1"/>
  <c r="N2053" i="3"/>
  <c r="P2053" i="3" s="1"/>
  <c r="R2053" i="3" s="1"/>
  <c r="N2049" i="3"/>
  <c r="P2049" i="3" s="1"/>
  <c r="R2049" i="3" s="1"/>
  <c r="N2045" i="3"/>
  <c r="P2045" i="3" s="1"/>
  <c r="R2045" i="3" s="1"/>
  <c r="N2041" i="3"/>
  <c r="P2041" i="3" s="1"/>
  <c r="R2041" i="3" s="1"/>
  <c r="N2037" i="3"/>
  <c r="P2037" i="3" s="1"/>
  <c r="R2037" i="3" s="1"/>
  <c r="N2033" i="3"/>
  <c r="P2033" i="3" s="1"/>
  <c r="R2033" i="3" s="1"/>
  <c r="N2029" i="3"/>
  <c r="P2029" i="3" s="1"/>
  <c r="R2029" i="3" s="1"/>
  <c r="N2025" i="3"/>
  <c r="P2025" i="3" s="1"/>
  <c r="R2025" i="3" s="1"/>
  <c r="N2021" i="3"/>
  <c r="P2021" i="3" s="1"/>
  <c r="R2021" i="3" s="1"/>
  <c r="N2017" i="3"/>
  <c r="P2017" i="3" s="1"/>
  <c r="R2017" i="3" s="1"/>
  <c r="N2013" i="3"/>
  <c r="P2013" i="3" s="1"/>
  <c r="R2013" i="3" s="1"/>
  <c r="N2009" i="3"/>
  <c r="P2009" i="3" s="1"/>
  <c r="R2009" i="3" s="1"/>
  <c r="N2005" i="3"/>
  <c r="P2005" i="3" s="1"/>
  <c r="R2005" i="3" s="1"/>
  <c r="N2001" i="3"/>
  <c r="P2001" i="3" s="1"/>
  <c r="R2001" i="3" s="1"/>
  <c r="N1842" i="3"/>
  <c r="P1842" i="3" s="1"/>
  <c r="R1842" i="3" s="1"/>
  <c r="N1826" i="3"/>
  <c r="P1826" i="3" s="1"/>
  <c r="R1826" i="3" s="1"/>
  <c r="N1810" i="3"/>
  <c r="P1810" i="3" s="1"/>
  <c r="R1810" i="3" s="1"/>
  <c r="P1805" i="3"/>
  <c r="R1805" i="3" s="1"/>
  <c r="N1794" i="3"/>
  <c r="P1794" i="3" s="1"/>
  <c r="R1794" i="3" s="1"/>
  <c r="N1778" i="3"/>
  <c r="P1778" i="3" s="1"/>
  <c r="R1778" i="3" s="1"/>
  <c r="N1774" i="3"/>
  <c r="P1774" i="3" s="1"/>
  <c r="R1774" i="3" s="1"/>
  <c r="P1765" i="3"/>
  <c r="R1765" i="3" s="1"/>
  <c r="N1758" i="3"/>
  <c r="P1758" i="3" s="1"/>
  <c r="R1758" i="3" s="1"/>
  <c r="N1742" i="3"/>
  <c r="P1742" i="3" s="1"/>
  <c r="R1742" i="3" s="1"/>
  <c r="P1733" i="3"/>
  <c r="R1733" i="3" s="1"/>
  <c r="N1726" i="3"/>
  <c r="P1726" i="3" s="1"/>
  <c r="R1726" i="3" s="1"/>
  <c r="N1710" i="3"/>
  <c r="P1710" i="3" s="1"/>
  <c r="R1710" i="3" s="1"/>
  <c r="P1701" i="3"/>
  <c r="R1701" i="3" s="1"/>
  <c r="N1694" i="3"/>
  <c r="P1694" i="3" s="1"/>
  <c r="R1694" i="3" s="1"/>
  <c r="N1678" i="3"/>
  <c r="P1678" i="3" s="1"/>
  <c r="R1678" i="3" s="1"/>
  <c r="P1669" i="3"/>
  <c r="R1669" i="3" s="1"/>
  <c r="N1662" i="3"/>
  <c r="P1662" i="3" s="1"/>
  <c r="R1662" i="3" s="1"/>
  <c r="N1646" i="3"/>
  <c r="P1646" i="3" s="1"/>
  <c r="R1646" i="3" s="1"/>
  <c r="P1637" i="3"/>
  <c r="R1637" i="3" s="1"/>
  <c r="N1630" i="3"/>
  <c r="P1630" i="3" s="1"/>
  <c r="R1630" i="3" s="1"/>
  <c r="N1614" i="3"/>
  <c r="P1614" i="3" s="1"/>
  <c r="R1614" i="3" s="1"/>
  <c r="P1605" i="3"/>
  <c r="R1605" i="3" s="1"/>
  <c r="N1598" i="3"/>
  <c r="P1598" i="3" s="1"/>
  <c r="R1598" i="3" s="1"/>
  <c r="N1582" i="3"/>
  <c r="P1582" i="3" s="1"/>
  <c r="R1582" i="3" s="1"/>
  <c r="P1573" i="3"/>
  <c r="R1573" i="3" s="1"/>
  <c r="N1566" i="3"/>
  <c r="P1566" i="3" s="1"/>
  <c r="R1566" i="3" s="1"/>
  <c r="N1550" i="3"/>
  <c r="P1550" i="3" s="1"/>
  <c r="R1550" i="3" s="1"/>
  <c r="P1541" i="3"/>
  <c r="R1541" i="3" s="1"/>
  <c r="N1534" i="3"/>
  <c r="P1534" i="3" s="1"/>
  <c r="R1534" i="3" s="1"/>
  <c r="N1518" i="3"/>
  <c r="P1518" i="3" s="1"/>
  <c r="R1518" i="3" s="1"/>
  <c r="P1509" i="3"/>
  <c r="R1509" i="3" s="1"/>
  <c r="N1502" i="3"/>
  <c r="P1502" i="3" s="1"/>
  <c r="R1502" i="3" s="1"/>
  <c r="N1486" i="3"/>
  <c r="P1486" i="3" s="1"/>
  <c r="R1486" i="3" s="1"/>
  <c r="N1390" i="3"/>
  <c r="P1390" i="3" s="1"/>
  <c r="R1390" i="3" s="1"/>
  <c r="N1374" i="3"/>
  <c r="P1374" i="3" s="1"/>
  <c r="R1374" i="3" s="1"/>
  <c r="N1358" i="3"/>
  <c r="P1358" i="3" s="1"/>
  <c r="R1358" i="3" s="1"/>
  <c r="N1342" i="3"/>
  <c r="P1342" i="3" s="1"/>
  <c r="R1342" i="3" s="1"/>
  <c r="N1326" i="3"/>
  <c r="P1326" i="3" s="1"/>
  <c r="R1326" i="3" s="1"/>
  <c r="N1310" i="3"/>
  <c r="P1310" i="3" s="1"/>
  <c r="R1310" i="3" s="1"/>
  <c r="N1294" i="3"/>
  <c r="P1294" i="3" s="1"/>
  <c r="R1294" i="3" s="1"/>
  <c r="N1278" i="3"/>
  <c r="P1278" i="3" s="1"/>
  <c r="R1278" i="3" s="1"/>
  <c r="N1262" i="3"/>
  <c r="P1262" i="3" s="1"/>
  <c r="R1262" i="3" s="1"/>
  <c r="N1246" i="3"/>
  <c r="P1246" i="3" s="1"/>
  <c r="R1246" i="3" s="1"/>
  <c r="N1230" i="3"/>
  <c r="P1230" i="3" s="1"/>
  <c r="R1230" i="3" s="1"/>
  <c r="N1198" i="3"/>
  <c r="P1198" i="3" s="1"/>
  <c r="R1198" i="3" s="1"/>
  <c r="N1854" i="3"/>
  <c r="P1854" i="3" s="1"/>
  <c r="R1854" i="3" s="1"/>
  <c r="P1849" i="3"/>
  <c r="R1849" i="3" s="1"/>
  <c r="N1838" i="3"/>
  <c r="P1838" i="3" s="1"/>
  <c r="R1838" i="3" s="1"/>
  <c r="N1822" i="3"/>
  <c r="P1822" i="3" s="1"/>
  <c r="R1822" i="3" s="1"/>
  <c r="N1806" i="3"/>
  <c r="P1806" i="3" s="1"/>
  <c r="R1806" i="3" s="1"/>
  <c r="N1790" i="3"/>
  <c r="P1790" i="3" s="1"/>
  <c r="R1790" i="3" s="1"/>
  <c r="N1762" i="3"/>
  <c r="P1762" i="3" s="1"/>
  <c r="R1762" i="3" s="1"/>
  <c r="N1746" i="3"/>
  <c r="P1746" i="3" s="1"/>
  <c r="R1746" i="3" s="1"/>
  <c r="N1730" i="3"/>
  <c r="P1730" i="3" s="1"/>
  <c r="R1730" i="3" s="1"/>
  <c r="N1714" i="3"/>
  <c r="P1714" i="3" s="1"/>
  <c r="R1714" i="3" s="1"/>
  <c r="N1698" i="3"/>
  <c r="P1698" i="3" s="1"/>
  <c r="R1698" i="3" s="1"/>
  <c r="N1682" i="3"/>
  <c r="P1682" i="3" s="1"/>
  <c r="R1682" i="3" s="1"/>
  <c r="N1666" i="3"/>
  <c r="P1666" i="3" s="1"/>
  <c r="R1666" i="3" s="1"/>
  <c r="N1650" i="3"/>
  <c r="P1650" i="3" s="1"/>
  <c r="R1650" i="3" s="1"/>
  <c r="N1634" i="3"/>
  <c r="P1634" i="3" s="1"/>
  <c r="R1634" i="3" s="1"/>
  <c r="N1618" i="3"/>
  <c r="P1618" i="3" s="1"/>
  <c r="R1618" i="3" s="1"/>
  <c r="N1602" i="3"/>
  <c r="P1602" i="3" s="1"/>
  <c r="R1602" i="3" s="1"/>
  <c r="N1586" i="3"/>
  <c r="P1586" i="3" s="1"/>
  <c r="R1586" i="3" s="1"/>
  <c r="N1570" i="3"/>
  <c r="P1570" i="3" s="1"/>
  <c r="R1570" i="3" s="1"/>
  <c r="N1554" i="3"/>
  <c r="P1554" i="3" s="1"/>
  <c r="R1554" i="3" s="1"/>
  <c r="N1538" i="3"/>
  <c r="P1538" i="3" s="1"/>
  <c r="R1538" i="3" s="1"/>
  <c r="N1522" i="3"/>
  <c r="P1522" i="3" s="1"/>
  <c r="R1522" i="3" s="1"/>
  <c r="N1506" i="3"/>
  <c r="P1506" i="3" s="1"/>
  <c r="R1506" i="3" s="1"/>
  <c r="N1490" i="3"/>
  <c r="P1490" i="3" s="1"/>
  <c r="R1490" i="3" s="1"/>
  <c r="N1386" i="3"/>
  <c r="P1386" i="3" s="1"/>
  <c r="R1386" i="3" s="1"/>
  <c r="N1370" i="3"/>
  <c r="P1370" i="3" s="1"/>
  <c r="R1370" i="3" s="1"/>
  <c r="N1354" i="3"/>
  <c r="P1354" i="3" s="1"/>
  <c r="R1354" i="3" s="1"/>
  <c r="N1338" i="3"/>
  <c r="P1338" i="3" s="1"/>
  <c r="R1338" i="3" s="1"/>
  <c r="N1322" i="3"/>
  <c r="P1322" i="3" s="1"/>
  <c r="R1322" i="3" s="1"/>
  <c r="N1306" i="3"/>
  <c r="P1306" i="3" s="1"/>
  <c r="R1306" i="3" s="1"/>
  <c r="N1290" i="3"/>
  <c r="P1290" i="3" s="1"/>
  <c r="R1290" i="3" s="1"/>
  <c r="N1274" i="3"/>
  <c r="P1274" i="3" s="1"/>
  <c r="R1274" i="3" s="1"/>
  <c r="N1258" i="3"/>
  <c r="P1258" i="3" s="1"/>
  <c r="R1258" i="3" s="1"/>
  <c r="N1242" i="3"/>
  <c r="P1242" i="3" s="1"/>
  <c r="R1242" i="3" s="1"/>
  <c r="N1222" i="3"/>
  <c r="P1222" i="3" s="1"/>
  <c r="R1222" i="3" s="1"/>
  <c r="N1190" i="3"/>
  <c r="P1190" i="3" s="1"/>
  <c r="R1190" i="3" s="1"/>
  <c r="N1061" i="3"/>
  <c r="P1061" i="3" s="1"/>
  <c r="R1061" i="3" s="1"/>
  <c r="P1993" i="3"/>
  <c r="R1993" i="3" s="1"/>
  <c r="P1977" i="3"/>
  <c r="R1977" i="3" s="1"/>
  <c r="P1937" i="3"/>
  <c r="R1937" i="3" s="1"/>
  <c r="P1913" i="3"/>
  <c r="R1913" i="3" s="1"/>
  <c r="P1881" i="3"/>
  <c r="R1881" i="3" s="1"/>
  <c r="N1850" i="3"/>
  <c r="P1850" i="3" s="1"/>
  <c r="R1850" i="3" s="1"/>
  <c r="N1834" i="3"/>
  <c r="P1834" i="3" s="1"/>
  <c r="R1834" i="3" s="1"/>
  <c r="P1829" i="3"/>
  <c r="R1829" i="3" s="1"/>
  <c r="N1818" i="3"/>
  <c r="P1818" i="3" s="1"/>
  <c r="R1818" i="3" s="1"/>
  <c r="N1802" i="3"/>
  <c r="P1802" i="3" s="1"/>
  <c r="R1802" i="3" s="1"/>
  <c r="N1786" i="3"/>
  <c r="P1786" i="3" s="1"/>
  <c r="R1786" i="3" s="1"/>
  <c r="N1766" i="3"/>
  <c r="P1766" i="3" s="1"/>
  <c r="R1766" i="3" s="1"/>
  <c r="P1757" i="3"/>
  <c r="R1757" i="3" s="1"/>
  <c r="N1750" i="3"/>
  <c r="P1750" i="3" s="1"/>
  <c r="R1750" i="3" s="1"/>
  <c r="N1734" i="3"/>
  <c r="P1734" i="3" s="1"/>
  <c r="R1734" i="3" s="1"/>
  <c r="N1718" i="3"/>
  <c r="P1718" i="3" s="1"/>
  <c r="R1718" i="3" s="1"/>
  <c r="P1709" i="3"/>
  <c r="R1709" i="3" s="1"/>
  <c r="N1702" i="3"/>
  <c r="P1702" i="3" s="1"/>
  <c r="R1702" i="3" s="1"/>
  <c r="N1686" i="3"/>
  <c r="P1686" i="3" s="1"/>
  <c r="R1686" i="3" s="1"/>
  <c r="N1670" i="3"/>
  <c r="P1670" i="3" s="1"/>
  <c r="R1670" i="3" s="1"/>
  <c r="N1654" i="3"/>
  <c r="P1654" i="3" s="1"/>
  <c r="R1654" i="3" s="1"/>
  <c r="N1638" i="3"/>
  <c r="P1638" i="3" s="1"/>
  <c r="R1638" i="3" s="1"/>
  <c r="N1622" i="3"/>
  <c r="P1622" i="3" s="1"/>
  <c r="R1622" i="3" s="1"/>
  <c r="N1606" i="3"/>
  <c r="P1606" i="3" s="1"/>
  <c r="R1606" i="3" s="1"/>
  <c r="N1590" i="3"/>
  <c r="P1590" i="3" s="1"/>
  <c r="R1590" i="3" s="1"/>
  <c r="N1574" i="3"/>
  <c r="P1574" i="3" s="1"/>
  <c r="R1574" i="3" s="1"/>
  <c r="N1558" i="3"/>
  <c r="P1558" i="3" s="1"/>
  <c r="R1558" i="3" s="1"/>
  <c r="N1542" i="3"/>
  <c r="P1542" i="3" s="1"/>
  <c r="R1542" i="3" s="1"/>
  <c r="N1526" i="3"/>
  <c r="P1526" i="3" s="1"/>
  <c r="R1526" i="3" s="1"/>
  <c r="N1510" i="3"/>
  <c r="P1510" i="3" s="1"/>
  <c r="R1510" i="3" s="1"/>
  <c r="P1501" i="3"/>
  <c r="R1501" i="3" s="1"/>
  <c r="N1494" i="3"/>
  <c r="P1494" i="3" s="1"/>
  <c r="R1494" i="3" s="1"/>
  <c r="N1382" i="3"/>
  <c r="P1382" i="3" s="1"/>
  <c r="R1382" i="3" s="1"/>
  <c r="N1366" i="3"/>
  <c r="P1366" i="3" s="1"/>
  <c r="R1366" i="3" s="1"/>
  <c r="N1350" i="3"/>
  <c r="P1350" i="3" s="1"/>
  <c r="R1350" i="3" s="1"/>
  <c r="N1334" i="3"/>
  <c r="P1334" i="3" s="1"/>
  <c r="R1334" i="3" s="1"/>
  <c r="N1318" i="3"/>
  <c r="P1318" i="3" s="1"/>
  <c r="R1318" i="3" s="1"/>
  <c r="N1302" i="3"/>
  <c r="P1302" i="3" s="1"/>
  <c r="R1302" i="3" s="1"/>
  <c r="N1286" i="3"/>
  <c r="P1286" i="3" s="1"/>
  <c r="R1286" i="3" s="1"/>
  <c r="N1270" i="3"/>
  <c r="P1270" i="3" s="1"/>
  <c r="R1270" i="3" s="1"/>
  <c r="N1254" i="3"/>
  <c r="P1254" i="3" s="1"/>
  <c r="R1254" i="3" s="1"/>
  <c r="N1238" i="3"/>
  <c r="P1238" i="3" s="1"/>
  <c r="R1238" i="3" s="1"/>
  <c r="N1214" i="3"/>
  <c r="P1214" i="3" s="1"/>
  <c r="R1214" i="3" s="1"/>
  <c r="N1182" i="3"/>
  <c r="P1182" i="3" s="1"/>
  <c r="R1182" i="3" s="1"/>
  <c r="N1045" i="3"/>
  <c r="P1045" i="3" s="1"/>
  <c r="R1045" i="3" s="1"/>
  <c r="N1057" i="3"/>
  <c r="P1057" i="3" s="1"/>
  <c r="R1057" i="3" s="1"/>
  <c r="N1041" i="3"/>
  <c r="P1041" i="3" s="1"/>
  <c r="R1041" i="3" s="1"/>
  <c r="N1025" i="3"/>
  <c r="P1025" i="3" s="1"/>
  <c r="R1025" i="3" s="1"/>
  <c r="P1465" i="3"/>
  <c r="R1465" i="3" s="1"/>
  <c r="P1457" i="3"/>
  <c r="R1457" i="3" s="1"/>
  <c r="P1433" i="3"/>
  <c r="R1433" i="3" s="1"/>
  <c r="N1392" i="3"/>
  <c r="P1392" i="3" s="1"/>
  <c r="R1392" i="3" s="1"/>
  <c r="N1388" i="3"/>
  <c r="P1388" i="3" s="1"/>
  <c r="R1388" i="3" s="1"/>
  <c r="N1384" i="3"/>
  <c r="P1384" i="3" s="1"/>
  <c r="R1384" i="3" s="1"/>
  <c r="N1380" i="3"/>
  <c r="P1380" i="3" s="1"/>
  <c r="R1380" i="3" s="1"/>
  <c r="N1376" i="3"/>
  <c r="P1376" i="3" s="1"/>
  <c r="R1376" i="3" s="1"/>
  <c r="N1372" i="3"/>
  <c r="P1372" i="3" s="1"/>
  <c r="R1372" i="3" s="1"/>
  <c r="N1368" i="3"/>
  <c r="P1368" i="3" s="1"/>
  <c r="R1368" i="3" s="1"/>
  <c r="N1364" i="3"/>
  <c r="P1364" i="3" s="1"/>
  <c r="R1364" i="3" s="1"/>
  <c r="N1360" i="3"/>
  <c r="P1360" i="3" s="1"/>
  <c r="R1360" i="3" s="1"/>
  <c r="N1356" i="3"/>
  <c r="P1356" i="3" s="1"/>
  <c r="R1356" i="3" s="1"/>
  <c r="N1352" i="3"/>
  <c r="P1352" i="3" s="1"/>
  <c r="R1352" i="3" s="1"/>
  <c r="N1348" i="3"/>
  <c r="P1348" i="3" s="1"/>
  <c r="R1348" i="3" s="1"/>
  <c r="N1344" i="3"/>
  <c r="P1344" i="3" s="1"/>
  <c r="R1344" i="3" s="1"/>
  <c r="N1340" i="3"/>
  <c r="P1340" i="3" s="1"/>
  <c r="R1340" i="3" s="1"/>
  <c r="N1336" i="3"/>
  <c r="P1336" i="3" s="1"/>
  <c r="R1336" i="3" s="1"/>
  <c r="N1332" i="3"/>
  <c r="P1332" i="3" s="1"/>
  <c r="R1332" i="3" s="1"/>
  <c r="N1328" i="3"/>
  <c r="P1328" i="3" s="1"/>
  <c r="R1328" i="3" s="1"/>
  <c r="N1324" i="3"/>
  <c r="P1324" i="3" s="1"/>
  <c r="R1324" i="3" s="1"/>
  <c r="N1320" i="3"/>
  <c r="P1320" i="3" s="1"/>
  <c r="R1320" i="3" s="1"/>
  <c r="N1316" i="3"/>
  <c r="P1316" i="3" s="1"/>
  <c r="R1316" i="3" s="1"/>
  <c r="N1312" i="3"/>
  <c r="P1312" i="3" s="1"/>
  <c r="R1312" i="3" s="1"/>
  <c r="N1308" i="3"/>
  <c r="P1308" i="3" s="1"/>
  <c r="R1308" i="3" s="1"/>
  <c r="N1304" i="3"/>
  <c r="P1304" i="3" s="1"/>
  <c r="R1304" i="3" s="1"/>
  <c r="N1300" i="3"/>
  <c r="P1300" i="3" s="1"/>
  <c r="R1300" i="3" s="1"/>
  <c r="N1296" i="3"/>
  <c r="P1296" i="3" s="1"/>
  <c r="R1296" i="3" s="1"/>
  <c r="N1292" i="3"/>
  <c r="P1292" i="3" s="1"/>
  <c r="R1292" i="3" s="1"/>
  <c r="N1288" i="3"/>
  <c r="P1288" i="3" s="1"/>
  <c r="R1288" i="3" s="1"/>
  <c r="N1284" i="3"/>
  <c r="P1284" i="3" s="1"/>
  <c r="R1284" i="3" s="1"/>
  <c r="N1280" i="3"/>
  <c r="P1280" i="3" s="1"/>
  <c r="R1280" i="3" s="1"/>
  <c r="N1276" i="3"/>
  <c r="P1276" i="3" s="1"/>
  <c r="R1276" i="3" s="1"/>
  <c r="N1272" i="3"/>
  <c r="P1272" i="3" s="1"/>
  <c r="R1272" i="3" s="1"/>
  <c r="N1268" i="3"/>
  <c r="P1268" i="3" s="1"/>
  <c r="R1268" i="3" s="1"/>
  <c r="N1264" i="3"/>
  <c r="P1264" i="3" s="1"/>
  <c r="R1264" i="3" s="1"/>
  <c r="N1260" i="3"/>
  <c r="P1260" i="3" s="1"/>
  <c r="R1260" i="3" s="1"/>
  <c r="N1256" i="3"/>
  <c r="P1256" i="3" s="1"/>
  <c r="R1256" i="3" s="1"/>
  <c r="N1252" i="3"/>
  <c r="P1252" i="3" s="1"/>
  <c r="R1252" i="3" s="1"/>
  <c r="N1248" i="3"/>
  <c r="P1248" i="3" s="1"/>
  <c r="R1248" i="3" s="1"/>
  <c r="N1244" i="3"/>
  <c r="P1244" i="3" s="1"/>
  <c r="R1244" i="3" s="1"/>
  <c r="N1240" i="3"/>
  <c r="P1240" i="3" s="1"/>
  <c r="R1240" i="3" s="1"/>
  <c r="N1236" i="3"/>
  <c r="P1236" i="3" s="1"/>
  <c r="R1236" i="3" s="1"/>
  <c r="N1232" i="3"/>
  <c r="P1232" i="3" s="1"/>
  <c r="R1232" i="3" s="1"/>
  <c r="N1226" i="3"/>
  <c r="P1226" i="3" s="1"/>
  <c r="R1226" i="3" s="1"/>
  <c r="N1218" i="3"/>
  <c r="P1218" i="3" s="1"/>
  <c r="R1218" i="3" s="1"/>
  <c r="N1210" i="3"/>
  <c r="P1210" i="3" s="1"/>
  <c r="R1210" i="3" s="1"/>
  <c r="N1202" i="3"/>
  <c r="P1202" i="3" s="1"/>
  <c r="R1202" i="3" s="1"/>
  <c r="N1194" i="3"/>
  <c r="P1194" i="3" s="1"/>
  <c r="R1194" i="3" s="1"/>
  <c r="N1186" i="3"/>
  <c r="P1186" i="3" s="1"/>
  <c r="R1186" i="3" s="1"/>
  <c r="N1178" i="3"/>
  <c r="P1178" i="3" s="1"/>
  <c r="R1178" i="3" s="1"/>
  <c r="N1053" i="3"/>
  <c r="P1053" i="3" s="1"/>
  <c r="R1053" i="3" s="1"/>
  <c r="N1037" i="3"/>
  <c r="P1037" i="3" s="1"/>
  <c r="R1037" i="3" s="1"/>
  <c r="N1065" i="3"/>
  <c r="P1065" i="3" s="1"/>
  <c r="R1065" i="3" s="1"/>
  <c r="N1049" i="3"/>
  <c r="P1049" i="3" s="1"/>
  <c r="R1049" i="3" s="1"/>
  <c r="N1033" i="3"/>
  <c r="P1033" i="3" s="1"/>
  <c r="R1033" i="3" s="1"/>
  <c r="N1228" i="3"/>
  <c r="P1228" i="3" s="1"/>
  <c r="R1228" i="3" s="1"/>
  <c r="N1224" i="3"/>
  <c r="P1224" i="3" s="1"/>
  <c r="R1224" i="3" s="1"/>
  <c r="N1220" i="3"/>
  <c r="P1220" i="3" s="1"/>
  <c r="R1220" i="3" s="1"/>
  <c r="N1216" i="3"/>
  <c r="P1216" i="3" s="1"/>
  <c r="R1216" i="3" s="1"/>
  <c r="N1212" i="3"/>
  <c r="P1212" i="3" s="1"/>
  <c r="R1212" i="3" s="1"/>
  <c r="N1208" i="3"/>
  <c r="P1208" i="3" s="1"/>
  <c r="R1208" i="3" s="1"/>
  <c r="N1204" i="3"/>
  <c r="P1204" i="3" s="1"/>
  <c r="R1204" i="3" s="1"/>
  <c r="N1200" i="3"/>
  <c r="P1200" i="3" s="1"/>
  <c r="R1200" i="3" s="1"/>
  <c r="N1196" i="3"/>
  <c r="P1196" i="3" s="1"/>
  <c r="R1196" i="3" s="1"/>
  <c r="N1192" i="3"/>
  <c r="P1192" i="3" s="1"/>
  <c r="R1192" i="3" s="1"/>
  <c r="N1188" i="3"/>
  <c r="P1188" i="3" s="1"/>
  <c r="R1188" i="3" s="1"/>
  <c r="N1184" i="3"/>
  <c r="P1184" i="3" s="1"/>
  <c r="R1184" i="3" s="1"/>
  <c r="N1180" i="3"/>
  <c r="P1180" i="3" s="1"/>
  <c r="R1180" i="3" s="1"/>
  <c r="N1176" i="3"/>
  <c r="P1176" i="3" s="1"/>
  <c r="R1176" i="3" s="1"/>
  <c r="N1175" i="3"/>
  <c r="P1175" i="3" s="1"/>
  <c r="R1175" i="3" s="1"/>
  <c r="N1171" i="3"/>
  <c r="P1171" i="3" s="1"/>
  <c r="R1171" i="3" s="1"/>
  <c r="N1167" i="3"/>
  <c r="P1167" i="3" s="1"/>
  <c r="R1167" i="3" s="1"/>
  <c r="N1163" i="3"/>
  <c r="P1163" i="3" s="1"/>
  <c r="R1163" i="3" s="1"/>
  <c r="N1159" i="3"/>
  <c r="P1159" i="3" s="1"/>
  <c r="R1159" i="3" s="1"/>
  <c r="P1157" i="3"/>
  <c r="R1157" i="3" s="1"/>
  <c r="N1155" i="3"/>
  <c r="P1155" i="3" s="1"/>
  <c r="R1155" i="3" s="1"/>
  <c r="N1151" i="3"/>
  <c r="P1151" i="3" s="1"/>
  <c r="R1151" i="3" s="1"/>
  <c r="N1147" i="3"/>
  <c r="P1147" i="3" s="1"/>
  <c r="R1147" i="3" s="1"/>
  <c r="N1143" i="3"/>
  <c r="P1143" i="3" s="1"/>
  <c r="R1143" i="3" s="1"/>
  <c r="N1139" i="3"/>
  <c r="P1139" i="3" s="1"/>
  <c r="R1139" i="3" s="1"/>
  <c r="N1135" i="3"/>
  <c r="P1135" i="3" s="1"/>
  <c r="R1135" i="3" s="1"/>
  <c r="N1131" i="3"/>
  <c r="P1131" i="3" s="1"/>
  <c r="R1131" i="3" s="1"/>
  <c r="N1127" i="3"/>
  <c r="P1127" i="3" s="1"/>
  <c r="R1127" i="3" s="1"/>
  <c r="P1125" i="3"/>
  <c r="R1125" i="3" s="1"/>
  <c r="N1123" i="3"/>
  <c r="P1123" i="3" s="1"/>
  <c r="R1123" i="3" s="1"/>
  <c r="N1119" i="3"/>
  <c r="P1119" i="3" s="1"/>
  <c r="R1119" i="3" s="1"/>
  <c r="N1115" i="3"/>
  <c r="P1115" i="3" s="1"/>
  <c r="R1115" i="3" s="1"/>
  <c r="N1111" i="3"/>
  <c r="P1111" i="3" s="1"/>
  <c r="R1111" i="3" s="1"/>
  <c r="N1107" i="3"/>
  <c r="P1107" i="3" s="1"/>
  <c r="R1107" i="3" s="1"/>
  <c r="N1103" i="3"/>
  <c r="P1103" i="3" s="1"/>
  <c r="R1103" i="3" s="1"/>
  <c r="P1101" i="3"/>
  <c r="R1101" i="3" s="1"/>
  <c r="N1099" i="3"/>
  <c r="P1099" i="3" s="1"/>
  <c r="R1099" i="3" s="1"/>
  <c r="N1095" i="3"/>
  <c r="P1095" i="3" s="1"/>
  <c r="R1095" i="3" s="1"/>
  <c r="P1093" i="3"/>
  <c r="R1093" i="3" s="1"/>
  <c r="N1091" i="3"/>
  <c r="P1091" i="3" s="1"/>
  <c r="R1091" i="3" s="1"/>
  <c r="N1087" i="3"/>
  <c r="P1087" i="3" s="1"/>
  <c r="R1087" i="3" s="1"/>
  <c r="N1083" i="3"/>
  <c r="P1083" i="3" s="1"/>
  <c r="R1083" i="3" s="1"/>
  <c r="N1079" i="3"/>
  <c r="P1079" i="3" s="1"/>
  <c r="R1079" i="3" s="1"/>
  <c r="N1075" i="3"/>
  <c r="P1075" i="3" s="1"/>
  <c r="R1075" i="3" s="1"/>
  <c r="N1071" i="3"/>
  <c r="P1071" i="3" s="1"/>
  <c r="R1071" i="3" s="1"/>
  <c r="N1067" i="3"/>
  <c r="P1067" i="3" s="1"/>
  <c r="R1067" i="3" s="1"/>
  <c r="N1017" i="3"/>
  <c r="P1017" i="3" s="1"/>
  <c r="R1017" i="3" s="1"/>
  <c r="N1009" i="3"/>
  <c r="P1009" i="3" s="1"/>
  <c r="R1009" i="3" s="1"/>
  <c r="N1001" i="3"/>
  <c r="P1001" i="3" s="1"/>
  <c r="R1001" i="3" s="1"/>
  <c r="N993" i="3"/>
  <c r="P993" i="3" s="1"/>
  <c r="R993" i="3" s="1"/>
  <c r="N985" i="3"/>
  <c r="P985" i="3" s="1"/>
  <c r="R985" i="3" s="1"/>
  <c r="N977" i="3"/>
  <c r="P977" i="3" s="1"/>
  <c r="R977" i="3" s="1"/>
  <c r="N969" i="3"/>
  <c r="P969" i="3" s="1"/>
  <c r="R969" i="3" s="1"/>
  <c r="N961" i="3"/>
  <c r="P961" i="3" s="1"/>
  <c r="R961" i="3" s="1"/>
  <c r="N953" i="3"/>
  <c r="P953" i="3" s="1"/>
  <c r="R953" i="3" s="1"/>
  <c r="N945" i="3"/>
  <c r="P945" i="3" s="1"/>
  <c r="R945" i="3" s="1"/>
  <c r="N937" i="3"/>
  <c r="P937" i="3" s="1"/>
  <c r="R937" i="3" s="1"/>
  <c r="N929" i="3"/>
  <c r="P929" i="3" s="1"/>
  <c r="R929" i="3" s="1"/>
  <c r="N921" i="3"/>
  <c r="P921" i="3" s="1"/>
  <c r="R921" i="3" s="1"/>
  <c r="P1152" i="3"/>
  <c r="R1152" i="3" s="1"/>
  <c r="P1120" i="3"/>
  <c r="R1120" i="3" s="1"/>
  <c r="P1096" i="3"/>
  <c r="R1096" i="3" s="1"/>
  <c r="P1088" i="3"/>
  <c r="R1088" i="3" s="1"/>
  <c r="N1063" i="3"/>
  <c r="P1063" i="3" s="1"/>
  <c r="R1063" i="3" s="1"/>
  <c r="N1059" i="3"/>
  <c r="P1059" i="3" s="1"/>
  <c r="R1059" i="3" s="1"/>
  <c r="N1055" i="3"/>
  <c r="P1055" i="3" s="1"/>
  <c r="R1055" i="3" s="1"/>
  <c r="N1051" i="3"/>
  <c r="P1051" i="3" s="1"/>
  <c r="R1051" i="3" s="1"/>
  <c r="N1047" i="3"/>
  <c r="P1047" i="3" s="1"/>
  <c r="R1047" i="3" s="1"/>
  <c r="N1043" i="3"/>
  <c r="P1043" i="3" s="1"/>
  <c r="R1043" i="3" s="1"/>
  <c r="N1039" i="3"/>
  <c r="P1039" i="3" s="1"/>
  <c r="R1039" i="3" s="1"/>
  <c r="N1035" i="3"/>
  <c r="P1035" i="3" s="1"/>
  <c r="R1035" i="3" s="1"/>
  <c r="N1031" i="3"/>
  <c r="P1031" i="3" s="1"/>
  <c r="R1031" i="3" s="1"/>
  <c r="N1027" i="3"/>
  <c r="P1027" i="3" s="1"/>
  <c r="R1027" i="3" s="1"/>
  <c r="N1021" i="3"/>
  <c r="P1021" i="3" s="1"/>
  <c r="R1021" i="3" s="1"/>
  <c r="N1013" i="3"/>
  <c r="P1013" i="3" s="1"/>
  <c r="R1013" i="3" s="1"/>
  <c r="N1005" i="3"/>
  <c r="P1005" i="3" s="1"/>
  <c r="R1005" i="3" s="1"/>
  <c r="N997" i="3"/>
  <c r="P997" i="3" s="1"/>
  <c r="R997" i="3" s="1"/>
  <c r="N989" i="3"/>
  <c r="P989" i="3" s="1"/>
  <c r="R989" i="3" s="1"/>
  <c r="N981" i="3"/>
  <c r="P981" i="3" s="1"/>
  <c r="R981" i="3" s="1"/>
  <c r="N973" i="3"/>
  <c r="P973" i="3" s="1"/>
  <c r="R973" i="3" s="1"/>
  <c r="N965" i="3"/>
  <c r="P965" i="3" s="1"/>
  <c r="R965" i="3" s="1"/>
  <c r="N957" i="3"/>
  <c r="P957" i="3" s="1"/>
  <c r="R957" i="3" s="1"/>
  <c r="N949" i="3"/>
  <c r="P949" i="3" s="1"/>
  <c r="R949" i="3" s="1"/>
  <c r="N941" i="3"/>
  <c r="P941" i="3" s="1"/>
  <c r="R941" i="3" s="1"/>
  <c r="N933" i="3"/>
  <c r="P933" i="3" s="1"/>
  <c r="R933" i="3" s="1"/>
  <c r="N925" i="3"/>
  <c r="P925" i="3" s="1"/>
  <c r="R925" i="3" s="1"/>
  <c r="N917" i="3"/>
  <c r="P917" i="3" s="1"/>
  <c r="R917" i="3" s="1"/>
  <c r="N858" i="3"/>
  <c r="P858" i="3" s="1"/>
  <c r="R858" i="3" s="1"/>
  <c r="N853" i="3"/>
  <c r="P853" i="3" s="1"/>
  <c r="R853" i="3" s="1"/>
  <c r="N842" i="3"/>
  <c r="P842" i="3" s="1"/>
  <c r="R842" i="3" s="1"/>
  <c r="N837" i="3"/>
  <c r="P837" i="3" s="1"/>
  <c r="R837" i="3" s="1"/>
  <c r="N1023" i="3"/>
  <c r="P1023" i="3" s="1"/>
  <c r="R1023" i="3" s="1"/>
  <c r="N1019" i="3"/>
  <c r="P1019" i="3" s="1"/>
  <c r="R1019" i="3" s="1"/>
  <c r="N1015" i="3"/>
  <c r="P1015" i="3" s="1"/>
  <c r="R1015" i="3" s="1"/>
  <c r="N1011" i="3"/>
  <c r="P1011" i="3" s="1"/>
  <c r="R1011" i="3" s="1"/>
  <c r="N1007" i="3"/>
  <c r="P1007" i="3" s="1"/>
  <c r="R1007" i="3" s="1"/>
  <c r="N1003" i="3"/>
  <c r="P1003" i="3" s="1"/>
  <c r="R1003" i="3" s="1"/>
  <c r="N999" i="3"/>
  <c r="P999" i="3" s="1"/>
  <c r="R999" i="3" s="1"/>
  <c r="N995" i="3"/>
  <c r="P995" i="3" s="1"/>
  <c r="R995" i="3" s="1"/>
  <c r="N991" i="3"/>
  <c r="P991" i="3" s="1"/>
  <c r="R991" i="3" s="1"/>
  <c r="N987" i="3"/>
  <c r="P987" i="3" s="1"/>
  <c r="R987" i="3" s="1"/>
  <c r="N983" i="3"/>
  <c r="P983" i="3" s="1"/>
  <c r="R983" i="3" s="1"/>
  <c r="N979" i="3"/>
  <c r="P979" i="3" s="1"/>
  <c r="R979" i="3" s="1"/>
  <c r="N975" i="3"/>
  <c r="P975" i="3" s="1"/>
  <c r="R975" i="3" s="1"/>
  <c r="N971" i="3"/>
  <c r="P971" i="3" s="1"/>
  <c r="R971" i="3" s="1"/>
  <c r="N967" i="3"/>
  <c r="P967" i="3" s="1"/>
  <c r="R967" i="3" s="1"/>
  <c r="N963" i="3"/>
  <c r="P963" i="3" s="1"/>
  <c r="R963" i="3" s="1"/>
  <c r="N959" i="3"/>
  <c r="P959" i="3" s="1"/>
  <c r="R959" i="3" s="1"/>
  <c r="N955" i="3"/>
  <c r="P955" i="3" s="1"/>
  <c r="R955" i="3" s="1"/>
  <c r="N951" i="3"/>
  <c r="P951" i="3" s="1"/>
  <c r="R951" i="3" s="1"/>
  <c r="N947" i="3"/>
  <c r="P947" i="3" s="1"/>
  <c r="R947" i="3" s="1"/>
  <c r="N943" i="3"/>
  <c r="P943" i="3" s="1"/>
  <c r="R943" i="3" s="1"/>
  <c r="N939" i="3"/>
  <c r="P939" i="3" s="1"/>
  <c r="R939" i="3" s="1"/>
  <c r="N935" i="3"/>
  <c r="P935" i="3" s="1"/>
  <c r="R935" i="3" s="1"/>
  <c r="N931" i="3"/>
  <c r="P931" i="3" s="1"/>
  <c r="R931" i="3" s="1"/>
  <c r="N927" i="3"/>
  <c r="P927" i="3" s="1"/>
  <c r="R927" i="3" s="1"/>
  <c r="N923" i="3"/>
  <c r="P923" i="3" s="1"/>
  <c r="R923" i="3" s="1"/>
  <c r="N919" i="3"/>
  <c r="P919" i="3" s="1"/>
  <c r="R919" i="3" s="1"/>
  <c r="N854" i="3"/>
  <c r="P854" i="3" s="1"/>
  <c r="R854" i="3" s="1"/>
  <c r="N838" i="3"/>
  <c r="P838" i="3" s="1"/>
  <c r="R838" i="3" s="1"/>
  <c r="N825" i="3"/>
  <c r="P825" i="3" s="1"/>
  <c r="R825" i="3" s="1"/>
  <c r="N817" i="3"/>
  <c r="P817" i="3" s="1"/>
  <c r="R817" i="3" s="1"/>
  <c r="N809" i="3"/>
  <c r="P809" i="3" s="1"/>
  <c r="R809" i="3" s="1"/>
  <c r="N801" i="3"/>
  <c r="P801" i="3" s="1"/>
  <c r="R801" i="3" s="1"/>
  <c r="N793" i="3"/>
  <c r="P793" i="3" s="1"/>
  <c r="R793" i="3" s="1"/>
  <c r="N785" i="3"/>
  <c r="P785" i="3" s="1"/>
  <c r="R785" i="3" s="1"/>
  <c r="N777" i="3"/>
  <c r="P777" i="3" s="1"/>
  <c r="R777" i="3" s="1"/>
  <c r="N769" i="3"/>
  <c r="P769" i="3" s="1"/>
  <c r="R769" i="3" s="1"/>
  <c r="N761" i="3"/>
  <c r="P761" i="3" s="1"/>
  <c r="R761" i="3" s="1"/>
  <c r="N753" i="3"/>
  <c r="P753" i="3" s="1"/>
  <c r="R753" i="3" s="1"/>
  <c r="N745" i="3"/>
  <c r="P745" i="3" s="1"/>
  <c r="R745" i="3" s="1"/>
  <c r="N737" i="3"/>
  <c r="P737" i="3" s="1"/>
  <c r="R737" i="3" s="1"/>
  <c r="N729" i="3"/>
  <c r="P729" i="3" s="1"/>
  <c r="R729" i="3" s="1"/>
  <c r="N721" i="3"/>
  <c r="P721" i="3" s="1"/>
  <c r="R721" i="3" s="1"/>
  <c r="N713" i="3"/>
  <c r="P713" i="3" s="1"/>
  <c r="R713" i="3" s="1"/>
  <c r="N705" i="3"/>
  <c r="P705" i="3" s="1"/>
  <c r="R705" i="3" s="1"/>
  <c r="N697" i="3"/>
  <c r="P697" i="3" s="1"/>
  <c r="R697" i="3" s="1"/>
  <c r="N689" i="3"/>
  <c r="P689" i="3" s="1"/>
  <c r="R689" i="3" s="1"/>
  <c r="N681" i="3"/>
  <c r="P681" i="3" s="1"/>
  <c r="R681" i="3" s="1"/>
  <c r="N673" i="3"/>
  <c r="P673" i="3" s="1"/>
  <c r="R673" i="3" s="1"/>
  <c r="N665" i="3"/>
  <c r="P665" i="3" s="1"/>
  <c r="R665" i="3" s="1"/>
  <c r="N657" i="3"/>
  <c r="P657" i="3" s="1"/>
  <c r="R657" i="3" s="1"/>
  <c r="N649" i="3"/>
  <c r="P649" i="3" s="1"/>
  <c r="R649" i="3" s="1"/>
  <c r="N641" i="3"/>
  <c r="P641" i="3" s="1"/>
  <c r="R641" i="3" s="1"/>
  <c r="N633" i="3"/>
  <c r="P633" i="3" s="1"/>
  <c r="R633" i="3" s="1"/>
  <c r="N625" i="3"/>
  <c r="P625" i="3" s="1"/>
  <c r="R625" i="3" s="1"/>
  <c r="N619" i="3"/>
  <c r="P619" i="3" s="1"/>
  <c r="R619" i="3" s="1"/>
  <c r="N611" i="3"/>
  <c r="P611" i="3" s="1"/>
  <c r="R611" i="3" s="1"/>
  <c r="N603" i="3"/>
  <c r="P603" i="3" s="1"/>
  <c r="R603" i="3" s="1"/>
  <c r="N850" i="3"/>
  <c r="P850" i="3" s="1"/>
  <c r="R850" i="3" s="1"/>
  <c r="N834" i="3"/>
  <c r="P834" i="3" s="1"/>
  <c r="R834" i="3" s="1"/>
  <c r="N624" i="3"/>
  <c r="P624" i="3" s="1"/>
  <c r="R624" i="3" s="1"/>
  <c r="N618" i="3"/>
  <c r="P618" i="3" s="1"/>
  <c r="R618" i="3" s="1"/>
  <c r="N616" i="3"/>
  <c r="P616" i="3" s="1"/>
  <c r="R616" i="3" s="1"/>
  <c r="N610" i="3"/>
  <c r="P610" i="3" s="1"/>
  <c r="R610" i="3" s="1"/>
  <c r="N608" i="3"/>
  <c r="P608" i="3" s="1"/>
  <c r="R608" i="3" s="1"/>
  <c r="N602" i="3"/>
  <c r="P602" i="3" s="1"/>
  <c r="R602" i="3" s="1"/>
  <c r="N600" i="3"/>
  <c r="P600" i="3" s="1"/>
  <c r="R600" i="3" s="1"/>
  <c r="N594" i="3"/>
  <c r="P594" i="3" s="1"/>
  <c r="R594" i="3" s="1"/>
  <c r="N862" i="3"/>
  <c r="P862" i="3" s="1"/>
  <c r="R862" i="3" s="1"/>
  <c r="N846" i="3"/>
  <c r="P846" i="3" s="1"/>
  <c r="R846" i="3" s="1"/>
  <c r="N830" i="3"/>
  <c r="P830" i="3" s="1"/>
  <c r="R830" i="3" s="1"/>
  <c r="N821" i="3"/>
  <c r="P821" i="3" s="1"/>
  <c r="R821" i="3" s="1"/>
  <c r="N813" i="3"/>
  <c r="P813" i="3" s="1"/>
  <c r="R813" i="3" s="1"/>
  <c r="N805" i="3"/>
  <c r="P805" i="3" s="1"/>
  <c r="R805" i="3" s="1"/>
  <c r="N797" i="3"/>
  <c r="P797" i="3" s="1"/>
  <c r="R797" i="3" s="1"/>
  <c r="N789" i="3"/>
  <c r="P789" i="3" s="1"/>
  <c r="R789" i="3" s="1"/>
  <c r="N781" i="3"/>
  <c r="P781" i="3" s="1"/>
  <c r="R781" i="3" s="1"/>
  <c r="N773" i="3"/>
  <c r="P773" i="3" s="1"/>
  <c r="R773" i="3" s="1"/>
  <c r="N765" i="3"/>
  <c r="P765" i="3" s="1"/>
  <c r="R765" i="3" s="1"/>
  <c r="N757" i="3"/>
  <c r="P757" i="3" s="1"/>
  <c r="R757" i="3" s="1"/>
  <c r="N749" i="3"/>
  <c r="P749" i="3" s="1"/>
  <c r="R749" i="3" s="1"/>
  <c r="N741" i="3"/>
  <c r="P741" i="3" s="1"/>
  <c r="R741" i="3" s="1"/>
  <c r="N733" i="3"/>
  <c r="P733" i="3" s="1"/>
  <c r="R733" i="3" s="1"/>
  <c r="N725" i="3"/>
  <c r="P725" i="3" s="1"/>
  <c r="R725" i="3" s="1"/>
  <c r="N717" i="3"/>
  <c r="P717" i="3" s="1"/>
  <c r="R717" i="3" s="1"/>
  <c r="N709" i="3"/>
  <c r="P709" i="3" s="1"/>
  <c r="R709" i="3" s="1"/>
  <c r="N701" i="3"/>
  <c r="P701" i="3" s="1"/>
  <c r="R701" i="3" s="1"/>
  <c r="N693" i="3"/>
  <c r="P693" i="3" s="1"/>
  <c r="R693" i="3" s="1"/>
  <c r="N685" i="3"/>
  <c r="P685" i="3" s="1"/>
  <c r="R685" i="3" s="1"/>
  <c r="N677" i="3"/>
  <c r="P677" i="3" s="1"/>
  <c r="R677" i="3" s="1"/>
  <c r="N669" i="3"/>
  <c r="P669" i="3" s="1"/>
  <c r="R669" i="3" s="1"/>
  <c r="N661" i="3"/>
  <c r="P661" i="3" s="1"/>
  <c r="R661" i="3" s="1"/>
  <c r="N653" i="3"/>
  <c r="P653" i="3" s="1"/>
  <c r="R653" i="3" s="1"/>
  <c r="N645" i="3"/>
  <c r="P645" i="3" s="1"/>
  <c r="R645" i="3" s="1"/>
  <c r="N637" i="3"/>
  <c r="P637" i="3" s="1"/>
  <c r="R637" i="3" s="1"/>
  <c r="N629" i="3"/>
  <c r="P629" i="3" s="1"/>
  <c r="R629" i="3" s="1"/>
  <c r="N623" i="3"/>
  <c r="P623" i="3" s="1"/>
  <c r="R623" i="3" s="1"/>
  <c r="N615" i="3"/>
  <c r="P615" i="3" s="1"/>
  <c r="R615" i="3" s="1"/>
  <c r="N607" i="3"/>
  <c r="P607" i="3" s="1"/>
  <c r="R607" i="3" s="1"/>
  <c r="N599" i="3"/>
  <c r="P599" i="3" s="1"/>
  <c r="R599" i="3" s="1"/>
  <c r="P802" i="3"/>
  <c r="R802" i="3" s="1"/>
  <c r="P786" i="3"/>
  <c r="R786" i="3" s="1"/>
  <c r="P706" i="3"/>
  <c r="R706" i="3" s="1"/>
  <c r="P690" i="3"/>
  <c r="R690" i="3" s="1"/>
  <c r="P626" i="3"/>
  <c r="R626" i="3" s="1"/>
  <c r="N595" i="3"/>
  <c r="P595" i="3" s="1"/>
  <c r="R595" i="3" s="1"/>
  <c r="N583" i="3"/>
  <c r="P583" i="3" s="1"/>
  <c r="R583" i="3" s="1"/>
  <c r="N575" i="3"/>
  <c r="P575" i="3" s="1"/>
  <c r="R575" i="3" s="1"/>
  <c r="N567" i="3"/>
  <c r="P567" i="3" s="1"/>
  <c r="R567" i="3" s="1"/>
  <c r="N559" i="3"/>
  <c r="P559" i="3" s="1"/>
  <c r="R559" i="3" s="1"/>
  <c r="N551" i="3"/>
  <c r="P551" i="3" s="1"/>
  <c r="R551" i="3" s="1"/>
  <c r="N543" i="3"/>
  <c r="P543" i="3" s="1"/>
  <c r="R543" i="3" s="1"/>
  <c r="N535" i="3"/>
  <c r="P535" i="3" s="1"/>
  <c r="R535" i="3" s="1"/>
  <c r="N527" i="3"/>
  <c r="P527" i="3" s="1"/>
  <c r="R527" i="3" s="1"/>
  <c r="N519" i="3"/>
  <c r="P519" i="3" s="1"/>
  <c r="R519" i="3" s="1"/>
  <c r="N511" i="3"/>
  <c r="P511" i="3" s="1"/>
  <c r="R511" i="3" s="1"/>
  <c r="P506" i="3"/>
  <c r="R506" i="3" s="1"/>
  <c r="N503" i="3"/>
  <c r="P503" i="3" s="1"/>
  <c r="R503" i="3" s="1"/>
  <c r="N495" i="3"/>
  <c r="P495" i="3" s="1"/>
  <c r="R495" i="3" s="1"/>
  <c r="N591" i="3"/>
  <c r="P591" i="3" s="1"/>
  <c r="R591" i="3" s="1"/>
  <c r="N587" i="3"/>
  <c r="P587" i="3" s="1"/>
  <c r="R587" i="3" s="1"/>
  <c r="N579" i="3"/>
  <c r="P579" i="3" s="1"/>
  <c r="R579" i="3" s="1"/>
  <c r="N571" i="3"/>
  <c r="P571" i="3" s="1"/>
  <c r="R571" i="3" s="1"/>
  <c r="N563" i="3"/>
  <c r="P563" i="3" s="1"/>
  <c r="R563" i="3" s="1"/>
  <c r="N555" i="3"/>
  <c r="P555" i="3" s="1"/>
  <c r="R555" i="3" s="1"/>
  <c r="N547" i="3"/>
  <c r="P547" i="3" s="1"/>
  <c r="R547" i="3" s="1"/>
  <c r="N539" i="3"/>
  <c r="P539" i="3" s="1"/>
  <c r="R539" i="3" s="1"/>
  <c r="N531" i="3"/>
  <c r="P531" i="3" s="1"/>
  <c r="R531" i="3" s="1"/>
  <c r="N523" i="3"/>
  <c r="P523" i="3" s="1"/>
  <c r="R523" i="3" s="1"/>
  <c r="N515" i="3"/>
  <c r="P515" i="3" s="1"/>
  <c r="R515" i="3" s="1"/>
  <c r="N507" i="3"/>
  <c r="P507" i="3" s="1"/>
  <c r="R507" i="3" s="1"/>
  <c r="P502" i="3"/>
  <c r="R502" i="3" s="1"/>
  <c r="N499" i="3"/>
  <c r="P499" i="3" s="1"/>
  <c r="R499" i="3" s="1"/>
  <c r="N491" i="3"/>
  <c r="P491" i="3" s="1"/>
  <c r="R491" i="3" s="1"/>
  <c r="N483" i="3"/>
  <c r="P483" i="3" s="1"/>
  <c r="R483" i="3" s="1"/>
  <c r="N343" i="3"/>
  <c r="P343" i="3" s="1"/>
  <c r="R343" i="3" s="1"/>
  <c r="N484" i="3"/>
  <c r="P484" i="3" s="1"/>
  <c r="R484" i="3" s="1"/>
  <c r="N471" i="3"/>
  <c r="P471" i="3" s="1"/>
  <c r="R471" i="3" s="1"/>
  <c r="N463" i="3"/>
  <c r="P463" i="3" s="1"/>
  <c r="R463" i="3" s="1"/>
  <c r="N455" i="3"/>
  <c r="P455" i="3" s="1"/>
  <c r="R455" i="3" s="1"/>
  <c r="N447" i="3"/>
  <c r="P447" i="3" s="1"/>
  <c r="R447" i="3" s="1"/>
  <c r="N439" i="3"/>
  <c r="P439" i="3" s="1"/>
  <c r="R439" i="3" s="1"/>
  <c r="N431" i="3"/>
  <c r="P431" i="3" s="1"/>
  <c r="R431" i="3" s="1"/>
  <c r="N423" i="3"/>
  <c r="P423" i="3" s="1"/>
  <c r="R423" i="3" s="1"/>
  <c r="N415" i="3"/>
  <c r="P415" i="3" s="1"/>
  <c r="R415" i="3" s="1"/>
  <c r="N407" i="3"/>
  <c r="P407" i="3" s="1"/>
  <c r="R407" i="3" s="1"/>
  <c r="N399" i="3"/>
  <c r="P399" i="3" s="1"/>
  <c r="R399" i="3" s="1"/>
  <c r="N391" i="3"/>
  <c r="P391" i="3" s="1"/>
  <c r="R391" i="3" s="1"/>
  <c r="N383" i="3"/>
  <c r="P383" i="3" s="1"/>
  <c r="R383" i="3" s="1"/>
  <c r="N375" i="3"/>
  <c r="P375" i="3" s="1"/>
  <c r="R375" i="3" s="1"/>
  <c r="N367" i="3"/>
  <c r="P367" i="3" s="1"/>
  <c r="R367" i="3" s="1"/>
  <c r="N359" i="3"/>
  <c r="P359" i="3" s="1"/>
  <c r="R359" i="3" s="1"/>
  <c r="N351" i="3"/>
  <c r="P351" i="3" s="1"/>
  <c r="R351" i="3" s="1"/>
  <c r="N309" i="3"/>
  <c r="P309" i="3" s="1"/>
  <c r="R309" i="3" s="1"/>
  <c r="N487" i="3"/>
  <c r="P487" i="3" s="1"/>
  <c r="R487" i="3" s="1"/>
  <c r="N480" i="3"/>
  <c r="P480" i="3" s="1"/>
  <c r="R480" i="3" s="1"/>
  <c r="P475" i="3"/>
  <c r="R475" i="3" s="1"/>
  <c r="N339" i="3"/>
  <c r="P339" i="3" s="1"/>
  <c r="R339" i="3" s="1"/>
  <c r="N301" i="3"/>
  <c r="P301" i="3" s="1"/>
  <c r="R301" i="3" s="1"/>
  <c r="N476" i="3"/>
  <c r="P476" i="3" s="1"/>
  <c r="R476" i="3" s="1"/>
  <c r="N467" i="3"/>
  <c r="P467" i="3" s="1"/>
  <c r="R467" i="3" s="1"/>
  <c r="N459" i="3"/>
  <c r="P459" i="3" s="1"/>
  <c r="R459" i="3" s="1"/>
  <c r="N451" i="3"/>
  <c r="P451" i="3" s="1"/>
  <c r="R451" i="3" s="1"/>
  <c r="N443" i="3"/>
  <c r="P443" i="3" s="1"/>
  <c r="R443" i="3" s="1"/>
  <c r="N435" i="3"/>
  <c r="P435" i="3" s="1"/>
  <c r="R435" i="3" s="1"/>
  <c r="N427" i="3"/>
  <c r="P427" i="3" s="1"/>
  <c r="R427" i="3" s="1"/>
  <c r="N419" i="3"/>
  <c r="P419" i="3" s="1"/>
  <c r="R419" i="3" s="1"/>
  <c r="N411" i="3"/>
  <c r="P411" i="3" s="1"/>
  <c r="R411" i="3" s="1"/>
  <c r="N403" i="3"/>
  <c r="P403" i="3" s="1"/>
  <c r="R403" i="3" s="1"/>
  <c r="N395" i="3"/>
  <c r="P395" i="3" s="1"/>
  <c r="R395" i="3" s="1"/>
  <c r="N387" i="3"/>
  <c r="P387" i="3" s="1"/>
  <c r="R387" i="3" s="1"/>
  <c r="N379" i="3"/>
  <c r="P379" i="3" s="1"/>
  <c r="R379" i="3" s="1"/>
  <c r="N371" i="3"/>
  <c r="P371" i="3" s="1"/>
  <c r="R371" i="3" s="1"/>
  <c r="N363" i="3"/>
  <c r="P363" i="3" s="1"/>
  <c r="R363" i="3" s="1"/>
  <c r="N355" i="3"/>
  <c r="P355" i="3" s="1"/>
  <c r="R355" i="3" s="1"/>
  <c r="N347" i="3"/>
  <c r="P347" i="3" s="1"/>
  <c r="R347" i="3" s="1"/>
  <c r="N226" i="3"/>
  <c r="P226" i="3" s="1"/>
  <c r="R226" i="3" s="1"/>
  <c r="P424" i="3"/>
  <c r="R424" i="3" s="1"/>
  <c r="P420" i="3"/>
  <c r="R420" i="3" s="1"/>
  <c r="P404" i="3"/>
  <c r="R404" i="3" s="1"/>
  <c r="P388" i="3"/>
  <c r="R388" i="3" s="1"/>
  <c r="P384" i="3"/>
  <c r="R384" i="3" s="1"/>
  <c r="P372" i="3"/>
  <c r="R372" i="3" s="1"/>
  <c r="P352" i="3"/>
  <c r="R352" i="3" s="1"/>
  <c r="P348" i="3"/>
  <c r="R348" i="3" s="1"/>
  <c r="N341" i="3"/>
  <c r="P341" i="3" s="1"/>
  <c r="R341" i="3" s="1"/>
  <c r="N337" i="3"/>
  <c r="P337" i="3" s="1"/>
  <c r="R337" i="3" s="1"/>
  <c r="N331" i="3"/>
  <c r="P331" i="3" s="1"/>
  <c r="R331" i="3" s="1"/>
  <c r="N327" i="3"/>
  <c r="P327" i="3" s="1"/>
  <c r="R327" i="3" s="1"/>
  <c r="N323" i="3"/>
  <c r="P323" i="3" s="1"/>
  <c r="R323" i="3" s="1"/>
  <c r="N319" i="3"/>
  <c r="P319" i="3" s="1"/>
  <c r="R319" i="3" s="1"/>
  <c r="N315" i="3"/>
  <c r="P315" i="3" s="1"/>
  <c r="R315" i="3" s="1"/>
  <c r="N270" i="3"/>
  <c r="P270" i="3" s="1"/>
  <c r="R270" i="3" s="1"/>
  <c r="N265" i="3"/>
  <c r="P265" i="3" s="1"/>
  <c r="R265" i="3" s="1"/>
  <c r="N254" i="3"/>
  <c r="P254" i="3" s="1"/>
  <c r="R254" i="3" s="1"/>
  <c r="N249" i="3"/>
  <c r="P249" i="3" s="1"/>
  <c r="R249" i="3" s="1"/>
  <c r="N210" i="3"/>
  <c r="P210" i="3" s="1"/>
  <c r="R210" i="3" s="1"/>
  <c r="P336" i="3"/>
  <c r="R336" i="3" s="1"/>
  <c r="N313" i="3"/>
  <c r="P313" i="3" s="1"/>
  <c r="R313" i="3" s="1"/>
  <c r="N305" i="3"/>
  <c r="P305" i="3" s="1"/>
  <c r="R305" i="3" s="1"/>
  <c r="N194" i="3"/>
  <c r="P194" i="3" s="1"/>
  <c r="R194" i="3" s="1"/>
  <c r="N329" i="3"/>
  <c r="P329" i="3" s="1"/>
  <c r="R329" i="3" s="1"/>
  <c r="N325" i="3"/>
  <c r="P325" i="3" s="1"/>
  <c r="R325" i="3" s="1"/>
  <c r="N321" i="3"/>
  <c r="P321" i="3" s="1"/>
  <c r="R321" i="3" s="1"/>
  <c r="N317" i="3"/>
  <c r="P317" i="3" s="1"/>
  <c r="R317" i="3" s="1"/>
  <c r="N178" i="3"/>
  <c r="P178" i="3" s="1"/>
  <c r="R178" i="3" s="1"/>
  <c r="N311" i="3"/>
  <c r="P311" i="3" s="1"/>
  <c r="R311" i="3" s="1"/>
  <c r="N307" i="3"/>
  <c r="P307" i="3" s="1"/>
  <c r="R307" i="3" s="1"/>
  <c r="N303" i="3"/>
  <c r="P303" i="3" s="1"/>
  <c r="R303" i="3" s="1"/>
  <c r="N299" i="3"/>
  <c r="P299" i="3" s="1"/>
  <c r="R299" i="3" s="1"/>
  <c r="N296" i="3"/>
  <c r="P296" i="3" s="1"/>
  <c r="R296" i="3" s="1"/>
  <c r="N292" i="3"/>
  <c r="P292" i="3" s="1"/>
  <c r="R292" i="3" s="1"/>
  <c r="N288" i="3"/>
  <c r="P288" i="3" s="1"/>
  <c r="R288" i="3" s="1"/>
  <c r="N284" i="3"/>
  <c r="P284" i="3" s="1"/>
  <c r="R284" i="3" s="1"/>
  <c r="N280" i="3"/>
  <c r="P280" i="3" s="1"/>
  <c r="R280" i="3" s="1"/>
  <c r="N266" i="3"/>
  <c r="P266" i="3" s="1"/>
  <c r="R266" i="3" s="1"/>
  <c r="N250" i="3"/>
  <c r="P250" i="3" s="1"/>
  <c r="R250" i="3" s="1"/>
  <c r="P245" i="3"/>
  <c r="R245" i="3" s="1"/>
  <c r="N230" i="3"/>
  <c r="P230" i="3" s="1"/>
  <c r="R230" i="3" s="1"/>
  <c r="N214" i="3"/>
  <c r="P214" i="3" s="1"/>
  <c r="R214" i="3" s="1"/>
  <c r="N198" i="3"/>
  <c r="P198" i="3" s="1"/>
  <c r="R198" i="3" s="1"/>
  <c r="N182" i="3"/>
  <c r="P182" i="3" s="1"/>
  <c r="R182" i="3" s="1"/>
  <c r="P173" i="3"/>
  <c r="R173" i="3" s="1"/>
  <c r="N166" i="3"/>
  <c r="P166" i="3" s="1"/>
  <c r="R166" i="3" s="1"/>
  <c r="N109" i="3"/>
  <c r="P109" i="3" s="1"/>
  <c r="R109" i="3" s="1"/>
  <c r="P293" i="3"/>
  <c r="R293" i="3" s="1"/>
  <c r="N262" i="3"/>
  <c r="P262" i="3" s="1"/>
  <c r="R262" i="3" s="1"/>
  <c r="N246" i="3"/>
  <c r="P246" i="3" s="1"/>
  <c r="R246" i="3" s="1"/>
  <c r="N234" i="3"/>
  <c r="P234" i="3" s="1"/>
  <c r="R234" i="3" s="1"/>
  <c r="N218" i="3"/>
  <c r="P218" i="3" s="1"/>
  <c r="R218" i="3" s="1"/>
  <c r="N202" i="3"/>
  <c r="P202" i="3" s="1"/>
  <c r="R202" i="3" s="1"/>
  <c r="N186" i="3"/>
  <c r="P186" i="3" s="1"/>
  <c r="R186" i="3" s="1"/>
  <c r="N170" i="3"/>
  <c r="P170" i="3" s="1"/>
  <c r="R170" i="3" s="1"/>
  <c r="N93" i="3"/>
  <c r="P93" i="3" s="1"/>
  <c r="R93" i="3" s="1"/>
  <c r="N65" i="3"/>
  <c r="P65" i="3" s="1"/>
  <c r="R65" i="3" s="1"/>
  <c r="N274" i="3"/>
  <c r="P274" i="3" s="1"/>
  <c r="R274" i="3" s="1"/>
  <c r="P269" i="3"/>
  <c r="R269" i="3" s="1"/>
  <c r="N258" i="3"/>
  <c r="P258" i="3" s="1"/>
  <c r="R258" i="3" s="1"/>
  <c r="N242" i="3"/>
  <c r="P242" i="3" s="1"/>
  <c r="R242" i="3" s="1"/>
  <c r="N238" i="3"/>
  <c r="P238" i="3" s="1"/>
  <c r="R238" i="3" s="1"/>
  <c r="P229" i="3"/>
  <c r="R229" i="3" s="1"/>
  <c r="N222" i="3"/>
  <c r="P222" i="3" s="1"/>
  <c r="R222" i="3" s="1"/>
  <c r="P213" i="3"/>
  <c r="R213" i="3" s="1"/>
  <c r="N206" i="3"/>
  <c r="P206" i="3" s="1"/>
  <c r="R206" i="3" s="1"/>
  <c r="P197" i="3"/>
  <c r="R197" i="3" s="1"/>
  <c r="N190" i="3"/>
  <c r="P190" i="3" s="1"/>
  <c r="R190" i="3" s="1"/>
  <c r="P181" i="3"/>
  <c r="R181" i="3" s="1"/>
  <c r="N174" i="3"/>
  <c r="P174" i="3" s="1"/>
  <c r="R174" i="3" s="1"/>
  <c r="P165" i="3"/>
  <c r="R165" i="3" s="1"/>
  <c r="N158" i="3"/>
  <c r="P158" i="3" s="1"/>
  <c r="R158" i="3" s="1"/>
  <c r="N148" i="3"/>
  <c r="P148" i="3" s="1"/>
  <c r="R148" i="3" s="1"/>
  <c r="N37" i="3"/>
  <c r="P37" i="3" s="1"/>
  <c r="R37" i="3" s="1"/>
  <c r="N149" i="3"/>
  <c r="P149" i="3" s="1"/>
  <c r="R149" i="3" s="1"/>
  <c r="P144" i="3"/>
  <c r="R144" i="3" s="1"/>
  <c r="N141" i="3"/>
  <c r="P141" i="3" s="1"/>
  <c r="R141" i="3" s="1"/>
  <c r="N133" i="3"/>
  <c r="P133" i="3" s="1"/>
  <c r="R133" i="3" s="1"/>
  <c r="N125" i="3"/>
  <c r="P125" i="3" s="1"/>
  <c r="R125" i="3" s="1"/>
  <c r="N113" i="3"/>
  <c r="P113" i="3" s="1"/>
  <c r="R113" i="3" s="1"/>
  <c r="N97" i="3"/>
  <c r="P97" i="3" s="1"/>
  <c r="R97" i="3" s="1"/>
  <c r="N77" i="3"/>
  <c r="P77" i="3" s="1"/>
  <c r="R77" i="3" s="1"/>
  <c r="N61" i="3"/>
  <c r="P61" i="3" s="1"/>
  <c r="R61" i="3" s="1"/>
  <c r="N29" i="3"/>
  <c r="P29" i="3" s="1"/>
  <c r="R29" i="3" s="1"/>
  <c r="N145" i="3"/>
  <c r="P145" i="3" s="1"/>
  <c r="R145" i="3" s="1"/>
  <c r="N117" i="3"/>
  <c r="P117" i="3" s="1"/>
  <c r="R117" i="3" s="1"/>
  <c r="N101" i="3"/>
  <c r="P101" i="3" s="1"/>
  <c r="R101" i="3" s="1"/>
  <c r="P92" i="3"/>
  <c r="R92" i="3" s="1"/>
  <c r="N73" i="3"/>
  <c r="P73" i="3" s="1"/>
  <c r="R73" i="3" s="1"/>
  <c r="N53" i="3"/>
  <c r="P53" i="3" s="1"/>
  <c r="R53" i="3" s="1"/>
  <c r="N21" i="3"/>
  <c r="P21" i="3" s="1"/>
  <c r="R21" i="3" s="1"/>
  <c r="P140" i="3"/>
  <c r="R140" i="3" s="1"/>
  <c r="N137" i="3"/>
  <c r="P137" i="3" s="1"/>
  <c r="R137" i="3" s="1"/>
  <c r="P132" i="3"/>
  <c r="R132" i="3" s="1"/>
  <c r="N129" i="3"/>
  <c r="P129" i="3" s="1"/>
  <c r="R129" i="3" s="1"/>
  <c r="N121" i="3"/>
  <c r="P121" i="3" s="1"/>
  <c r="R121" i="3" s="1"/>
  <c r="N105" i="3"/>
  <c r="P105" i="3" s="1"/>
  <c r="R105" i="3" s="1"/>
  <c r="N89" i="3"/>
  <c r="P89" i="3" s="1"/>
  <c r="R89" i="3" s="1"/>
  <c r="N69" i="3"/>
  <c r="P69" i="3" s="1"/>
  <c r="R69" i="3" s="1"/>
  <c r="N45" i="3"/>
  <c r="P45" i="3" s="1"/>
  <c r="R45" i="3" s="1"/>
  <c r="N13" i="3"/>
  <c r="P13" i="3" s="1"/>
  <c r="R13" i="3" s="1"/>
  <c r="P84" i="3"/>
  <c r="R84" i="3" s="1"/>
  <c r="N75" i="3"/>
  <c r="P75" i="3" s="1"/>
  <c r="R75" i="3" s="1"/>
  <c r="N71" i="3"/>
  <c r="P71" i="3" s="1"/>
  <c r="R71" i="3" s="1"/>
  <c r="N67" i="3"/>
  <c r="P67" i="3" s="1"/>
  <c r="R67" i="3" s="1"/>
  <c r="N63" i="3"/>
  <c r="P63" i="3" s="1"/>
  <c r="R63" i="3" s="1"/>
  <c r="N57" i="3"/>
  <c r="P57" i="3" s="1"/>
  <c r="R57" i="3" s="1"/>
  <c r="N49" i="3"/>
  <c r="P49" i="3" s="1"/>
  <c r="R49" i="3" s="1"/>
  <c r="N41" i="3"/>
  <c r="P41" i="3" s="1"/>
  <c r="R41" i="3" s="1"/>
  <c r="N33" i="3"/>
  <c r="P33" i="3" s="1"/>
  <c r="R33" i="3" s="1"/>
  <c r="N25" i="3"/>
  <c r="P25" i="3" s="1"/>
  <c r="R25" i="3" s="1"/>
  <c r="N17" i="3"/>
  <c r="P17" i="3" s="1"/>
  <c r="R17" i="3" s="1"/>
  <c r="N9" i="3"/>
  <c r="P9" i="3" s="1"/>
  <c r="R9" i="3" s="1"/>
  <c r="N5" i="3"/>
  <c r="P5" i="3" s="1"/>
  <c r="R5" i="3" s="1"/>
  <c r="N59" i="3"/>
  <c r="P59" i="3" s="1"/>
  <c r="R59" i="3" s="1"/>
  <c r="N55" i="3"/>
  <c r="P55" i="3" s="1"/>
  <c r="R55" i="3" s="1"/>
  <c r="N51" i="3"/>
  <c r="P51" i="3" s="1"/>
  <c r="R51" i="3" s="1"/>
  <c r="N47" i="3"/>
  <c r="P47" i="3" s="1"/>
  <c r="R47" i="3" s="1"/>
  <c r="N43" i="3"/>
  <c r="P43" i="3" s="1"/>
  <c r="R43" i="3" s="1"/>
  <c r="N39" i="3"/>
  <c r="P39" i="3" s="1"/>
  <c r="R39" i="3" s="1"/>
  <c r="N35" i="3"/>
  <c r="P35" i="3" s="1"/>
  <c r="R35" i="3" s="1"/>
  <c r="N31" i="3"/>
  <c r="P31" i="3" s="1"/>
  <c r="R31" i="3" s="1"/>
  <c r="N27" i="3"/>
  <c r="P27" i="3" s="1"/>
  <c r="R27" i="3" s="1"/>
  <c r="N23" i="3"/>
  <c r="P23" i="3" s="1"/>
  <c r="R23" i="3" s="1"/>
  <c r="N19" i="3"/>
  <c r="P19" i="3" s="1"/>
  <c r="R19" i="3" s="1"/>
  <c r="N15" i="3"/>
  <c r="P15" i="3" s="1"/>
  <c r="R15" i="3" s="1"/>
  <c r="N11" i="3"/>
  <c r="P11" i="3" s="1"/>
  <c r="R11" i="3" s="1"/>
  <c r="N7" i="3"/>
  <c r="P7" i="3" s="1"/>
  <c r="R7" i="3" s="1"/>
  <c r="D11" i="4" l="1"/>
  <c r="D10" i="4"/>
  <c r="P2" i="3"/>
  <c r="H2" i="4"/>
  <c r="R2" i="3" l="1"/>
  <c r="H4" i="4"/>
  <c r="H5" i="4" l="1"/>
  <c r="F3" i="4" s="1"/>
  <c r="D9" i="4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upermarket_sales data - AND SOME EXCEL ANALYSIS DONE (PRAC).xlsx!Table1" type="102" refreshedVersion="5" minRefreshableVersion="5">
    <extLst>
      <ext xmlns:x15="http://schemas.microsoft.com/office/spreadsheetml/2010/11/main" uri="{DE250136-89BD-433C-8126-D09CA5730AF9}">
        <x15:connection id="Table1-ab861a69-8416-42e9-95d0-1ae058c1cc62" autoDelete="1">
          <x15:rangePr sourceName="_xlcn.WorksheetConnection_supermarket_salesdataANDSOMEEXCELANALYSISDONEPRAC.xlsxTable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le1].[YEAR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<sst xmlns="http://schemas.openxmlformats.org/spreadsheetml/2006/main" count="8877" uniqueCount="220">
  <si>
    <t>ORDER ID</t>
  </si>
  <si>
    <t>ORDER NUMBER</t>
  </si>
  <si>
    <t>ORDERLINE NUMBER</t>
  </si>
  <si>
    <t>ORDER DATE</t>
  </si>
  <si>
    <t>STATUS</t>
  </si>
  <si>
    <t>PRODUCTCODE</t>
  </si>
  <si>
    <t>CUSTOMER ID</t>
  </si>
  <si>
    <t>DEALSIZE</t>
  </si>
  <si>
    <t>QUANTITY ORDERED</t>
  </si>
  <si>
    <t>UNIT PRICE</t>
  </si>
  <si>
    <t>SALES</t>
  </si>
  <si>
    <t>TOTAL SALES</t>
  </si>
  <si>
    <t>Shipped</t>
  </si>
  <si>
    <t>S18_1749</t>
  </si>
  <si>
    <t>Medium</t>
  </si>
  <si>
    <t>S18_2248</t>
  </si>
  <si>
    <t>S18_4409</t>
  </si>
  <si>
    <t>Small</t>
  </si>
  <si>
    <t>S24_3969</t>
  </si>
  <si>
    <t>S18_2325</t>
  </si>
  <si>
    <t>S18_2795</t>
  </si>
  <si>
    <t>S24_2022</t>
  </si>
  <si>
    <t>S24_1937</t>
  </si>
  <si>
    <t>S18_1342</t>
  </si>
  <si>
    <t>S18_1367</t>
  </si>
  <si>
    <t>S10_1949</t>
  </si>
  <si>
    <t>S10_4962</t>
  </si>
  <si>
    <t>S18_3320</t>
  </si>
  <si>
    <t>S700_2824</t>
  </si>
  <si>
    <t>S18_4600</t>
  </si>
  <si>
    <t>S18_1097</t>
  </si>
  <si>
    <t>S24_2300</t>
  </si>
  <si>
    <t>S32_3522</t>
  </si>
  <si>
    <t>S12_1666</t>
  </si>
  <si>
    <t>S32_1268</t>
  </si>
  <si>
    <t>S24_4258</t>
  </si>
  <si>
    <t>S18_3136</t>
  </si>
  <si>
    <t>S18_2949</t>
  </si>
  <si>
    <t>S18_2957</t>
  </si>
  <si>
    <t>S18_4668</t>
  </si>
  <si>
    <t>S18_2432</t>
  </si>
  <si>
    <t>S12_3148</t>
  </si>
  <si>
    <t>S18_4027</t>
  </si>
  <si>
    <t>S12_4473</t>
  </si>
  <si>
    <t>S18_3232</t>
  </si>
  <si>
    <t>S18_2319</t>
  </si>
  <si>
    <t>S50_1392</t>
  </si>
  <si>
    <t>S18_2238</t>
  </si>
  <si>
    <t>S32_3207</t>
  </si>
  <si>
    <t>S24_4048</t>
  </si>
  <si>
    <t>S24_1444</t>
  </si>
  <si>
    <t>S24_2840</t>
  </si>
  <si>
    <t>S50_1514</t>
  </si>
  <si>
    <t>S32_2509</t>
  </si>
  <si>
    <t>S12_1108</t>
  </si>
  <si>
    <t>Large</t>
  </si>
  <si>
    <t>S10_4757</t>
  </si>
  <si>
    <t>S24_2011</t>
  </si>
  <si>
    <t>S12_3891</t>
  </si>
  <si>
    <t>S18_3259</t>
  </si>
  <si>
    <t>S24_3816</t>
  </si>
  <si>
    <t>S18_4522</t>
  </si>
  <si>
    <t>S24_3151</t>
  </si>
  <si>
    <t>S700_3505</t>
  </si>
  <si>
    <t>S18_3140</t>
  </si>
  <si>
    <t>S700_1138</t>
  </si>
  <si>
    <t>S700_3962</t>
  </si>
  <si>
    <t>S700_2610</t>
  </si>
  <si>
    <t>S700_1938</t>
  </si>
  <si>
    <t>S72_3212</t>
  </si>
  <si>
    <t>S18_1662</t>
  </si>
  <si>
    <t>S18_3856</t>
  </si>
  <si>
    <t>S700_2834</t>
  </si>
  <si>
    <t>S700_2466</t>
  </si>
  <si>
    <t>S24_2841</t>
  </si>
  <si>
    <t>S18_3029</t>
  </si>
  <si>
    <t>S700_1691</t>
  </si>
  <si>
    <t>S700_3167</t>
  </si>
  <si>
    <t>S24_3949</t>
  </si>
  <si>
    <t>S700_2047</t>
  </si>
  <si>
    <t>S18_2581</t>
  </si>
  <si>
    <t>S700_4002</t>
  </si>
  <si>
    <t>S72_1253</t>
  </si>
  <si>
    <t>S24_1785</t>
  </si>
  <si>
    <t>S32_4289</t>
  </si>
  <si>
    <t>S24_4278</t>
  </si>
  <si>
    <t>S24_3420</t>
  </si>
  <si>
    <t>S50_1341</t>
  </si>
  <si>
    <t>S10_4698</t>
  </si>
  <si>
    <t>S10_2016</t>
  </si>
  <si>
    <t>S24_2000</t>
  </si>
  <si>
    <t>S12_2823</t>
  </si>
  <si>
    <t>S10_1678</t>
  </si>
  <si>
    <t>S24_1578</t>
  </si>
  <si>
    <t>S18_2625</t>
  </si>
  <si>
    <t>S32_1374</t>
  </si>
  <si>
    <t>S12_3380</t>
  </si>
  <si>
    <t>S18_4721</t>
  </si>
  <si>
    <t>S24_3856</t>
  </si>
  <si>
    <t>S12_1099</t>
  </si>
  <si>
    <t>S18_3482</t>
  </si>
  <si>
    <t>S12_4675</t>
  </si>
  <si>
    <t>S32_4485</t>
  </si>
  <si>
    <t>S12_3990</t>
  </si>
  <si>
    <t>S18_1889</t>
  </si>
  <si>
    <t>S18_3782</t>
  </si>
  <si>
    <t>S50_4713</t>
  </si>
  <si>
    <t>S24_4620</t>
  </si>
  <si>
    <t>S24_2360</t>
  </si>
  <si>
    <t>S24_3371</t>
  </si>
  <si>
    <t>S18_3278</t>
  </si>
  <si>
    <t>S32_2206</t>
  </si>
  <si>
    <t>S18_3685</t>
  </si>
  <si>
    <t>S18_1984</t>
  </si>
  <si>
    <t>S18_1129</t>
  </si>
  <si>
    <t>S18_2870</t>
  </si>
  <si>
    <t>S24_2972</t>
  </si>
  <si>
    <t>S24_2887</t>
  </si>
  <si>
    <t>S18_1589</t>
  </si>
  <si>
    <t>S24_3432</t>
  </si>
  <si>
    <t>S24_2766</t>
  </si>
  <si>
    <t>S24_1046</t>
  </si>
  <si>
    <t>S18_4933</t>
  </si>
  <si>
    <t>S24_3191</t>
  </si>
  <si>
    <t>S24_1628</t>
  </si>
  <si>
    <t>Resolved</t>
  </si>
  <si>
    <t>Cancelled</t>
  </si>
  <si>
    <t>On Hold</t>
  </si>
  <si>
    <t>Disputed</t>
  </si>
  <si>
    <t>In Process</t>
  </si>
  <si>
    <t>VAT PERCENT</t>
  </si>
  <si>
    <t>DICOUTN</t>
  </si>
  <si>
    <t>TOTAL VAT</t>
  </si>
  <si>
    <t>TOTAL QUANTITY ORDERD</t>
  </si>
  <si>
    <t>TOTAL TRANSACTION</t>
  </si>
  <si>
    <t>TOTAL DUE PAYMENT PER YEAR</t>
  </si>
  <si>
    <t>YEAR</t>
  </si>
  <si>
    <t>Row Labels</t>
  </si>
  <si>
    <t>Grand Total</t>
  </si>
  <si>
    <t>Sum of DUE PAYMENT</t>
  </si>
  <si>
    <t>MONTHS</t>
  </si>
  <si>
    <t>"UNDER PREVIEW"</t>
  </si>
  <si>
    <t>SHIPPED</t>
  </si>
  <si>
    <t>TRANSACTION</t>
  </si>
  <si>
    <t>QUESTION TO TACKLE</t>
  </si>
  <si>
    <t>AVERAGE SALES PER EACH YEAR</t>
  </si>
  <si>
    <t>TOTAL DISCOUNT EACH DEAL SIZE</t>
  </si>
  <si>
    <t>WHICH OF THE DEAL SIZE HAS THE HIGHEST SALES</t>
  </si>
  <si>
    <t xml:space="preserve">HOW MANY TRANSACTION COMPLETE AND </t>
  </si>
  <si>
    <t>"COMPLETED"</t>
  </si>
  <si>
    <t>TOTAL DUE PAYMENT ON EACH DEAL SIZE</t>
  </si>
  <si>
    <t>(All)</t>
  </si>
  <si>
    <t>Average of TOTAL SALES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</si>
  <si>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</si>
  <si>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</si>
  <si>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</si>
  <si>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</si>
  <si>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</si>
  <si>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</si>
  <si>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</si>
  <si>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</si>
  <si>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</si>
  <si>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</si>
  <si>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</si>
  <si>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</si>
  <si>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</si>
  <si>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STATISTICSAL ANALYSIS FOR TOTAL SALES </t>
  </si>
  <si>
    <t>Sum of DISCOUNTED AMOUNT</t>
  </si>
  <si>
    <t>Column Labels</t>
  </si>
  <si>
    <t>Sum of SALES</t>
  </si>
  <si>
    <t>DEAL SIZE</t>
  </si>
  <si>
    <t>sales that’s more than 2300 has access to 8.35% discount</t>
  </si>
  <si>
    <t>SHIPPED TRANSACTION SHOULD BE MARK HAS COMPLETED</t>
  </si>
  <si>
    <t>CONDITION GIVEN =</t>
  </si>
  <si>
    <t>NON SHIPPED SHOULD BE MARK HAS UNDERPREVIEW</t>
  </si>
  <si>
    <t>CRITERIA 1 =</t>
  </si>
  <si>
    <t>CRITERIA 2 =</t>
  </si>
  <si>
    <t>6.42% VAT</t>
  </si>
  <si>
    <t xml:space="preserve"> 8.35% DISCOUNT</t>
  </si>
  <si>
    <t>TOTAL DUE PAYMENT</t>
  </si>
  <si>
    <t xml:space="preserve"> </t>
  </si>
  <si>
    <t>HOW MANY CUSTOMERS DOESN’T HAVE ACCESS TO THE 8.35% ?</t>
  </si>
  <si>
    <t xml:space="preserve">HOW MANY CUSTOMERS HAVE THERE TRANSACTION COMPLETE 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</si>
  <si>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</si>
  <si>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</si>
  <si>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</si>
  <si>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</si>
  <si>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</si>
  <si>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</si>
  <si>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</si>
  <si>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</si>
  <si>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</si>
  <si>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</si>
  <si>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</si>
  <si>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</si>
  <si>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Sum of TOTAL SALES</t>
  </si>
  <si>
    <t>Sum of TOTAL DUE PAYMENT</t>
  </si>
  <si>
    <t>All</t>
  </si>
  <si>
    <t>MONTHLY SALES ANALYSIS AND YEARLY SALES GROWTH</t>
  </si>
  <si>
    <t>Count of STATUS</t>
  </si>
  <si>
    <t>Values</t>
  </si>
  <si>
    <t>Sum of QUANTITY ORDERED</t>
  </si>
  <si>
    <t>ProductCODE</t>
  </si>
  <si>
    <t>DEALSIZE SALES ANALYSIS</t>
  </si>
  <si>
    <t>AMOUNT DUE PAYMENT</t>
  </si>
  <si>
    <t>TOTAL  DISCOUNTED AMOUNT</t>
  </si>
  <si>
    <t>TOP 5-SELLING PRODUCT BASED ON QUANTITY ORDERED</t>
  </si>
  <si>
    <t>TOP 10 PATRONIZNG CUSTOMER AND COUNT OF ORDERS</t>
  </si>
  <si>
    <t>CUSTOMERS ID</t>
  </si>
  <si>
    <t>Count of ORDERS</t>
  </si>
  <si>
    <t>Count of TRANSACTION</t>
  </si>
  <si>
    <t>Sum of UNIT PRICE</t>
  </si>
  <si>
    <t>PRODUCT</t>
  </si>
  <si>
    <t>ORDER STATUS DISTRIBUTION AND SALES ANALYSIS</t>
  </si>
  <si>
    <r>
      <rPr>
        <b/>
        <sz val="11"/>
        <color theme="0"/>
        <rFont val="Calibri"/>
        <family val="2"/>
        <scheme val="minor"/>
      </rPr>
      <t>TRANSACTION ANALYSIS BASED ON PRODUCT CODE</t>
    </r>
    <r>
      <rPr>
        <b/>
        <sz val="11"/>
        <color theme="1"/>
        <rFont val="Calibri"/>
        <family val="2"/>
        <scheme val="minor"/>
      </rPr>
      <t xml:space="preserve"> </t>
    </r>
  </si>
  <si>
    <t xml:space="preserve">BOTTOM 5- SELLING PRODUCT BASED ON QUANTITY ORDERED </t>
  </si>
  <si>
    <t xml:space="preserve">TOTAL DISCOUNT ON EACH DEAL SIZE </t>
  </si>
  <si>
    <t>Largest(1)</t>
  </si>
  <si>
    <t>Smallest(1)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</si>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</sst>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7" fillId="33" borderId="0" xfId="8" applyFont="1" applyFill="1"/>
    <xf numFmtId="44" fontId="0" fillId="0" borderId="0" xfId="42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0" fontId="0" fillId="34" borderId="0" xfId="0" applyFill="1"/>
    <xf numFmtId="0" fontId="19" fillId="34" borderId="0" xfId="0" applyFont="1" applyFill="1" applyAlignment="1">
      <alignment horizontal="center"/>
    </xf>
    <xf numFmtId="0" fontId="0" fillId="35" borderId="0" xfId="0" applyFill="1"/>
    <xf numFmtId="0" fontId="19" fillId="35" borderId="0" xfId="0" applyFont="1" applyFill="1" applyAlignment="1">
      <alignment horizontal="center"/>
    </xf>
    <xf numFmtId="0" fontId="0" fillId="0" borderId="0" xfId="0" applyAlignment="1"/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/>
    <xf numFmtId="0" fontId="20" fillId="36" borderId="0" xfId="0" applyFont="1" applyFill="1" applyAlignment="1">
      <alignment horizontal="center"/>
    </xf>
    <xf numFmtId="0" fontId="20" fillId="7" borderId="7" xfId="13" applyFont="1" applyAlignment="1">
      <alignment horizontal="center"/>
    </xf>
    <xf numFmtId="0" fontId="13" fillId="7" borderId="7" xfId="13" applyAlignment="1">
      <alignment horizontal="center"/>
    </xf>
    <xf numFmtId="0" fontId="0" fillId="37" borderId="0" xfId="0" applyFill="1" applyAlignment="1">
      <alignment horizontal="center"/>
    </xf>
    <xf numFmtId="0" fontId="21" fillId="37" borderId="0" xfId="0" applyFont="1" applyFill="1" applyAlignment="1">
      <alignment horizontal="center"/>
    </xf>
    <xf numFmtId="44" fontId="0" fillId="0" borderId="0" xfId="0" applyNumberFormat="1"/>
    <xf numFmtId="0" fontId="16" fillId="38" borderId="0" xfId="0" applyFont="1" applyFill="1" applyAlignment="1">
      <alignment horizontal="center"/>
    </xf>
    <xf numFmtId="0" fontId="17" fillId="0" borderId="0" xfId="0" applyFont="1"/>
    <xf numFmtId="0" fontId="13" fillId="38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data - AND SOME EXCEL ANALYSIS DONE (PRAC).xlsx]ANALYSIS AND CHART!PivotTable10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DEALSIZE</a:t>
            </a:r>
            <a:r>
              <a:rPr lang="en-US" baseline="0"/>
              <a:t> SALES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AND CHART'!$C$38:$C$39</c:f>
              <c:strCache>
                <c:ptCount val="1"/>
                <c:pt idx="0">
                  <c:v>Sum of QUANTITY ORDERED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'ANALYSIS AND CHART'!$B$40:$B$43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'ANALYSIS AND CHART'!$C$40:$C$43</c:f>
              <c:numCache>
                <c:formatCode>General</c:formatCode>
                <c:ptCount val="3"/>
                <c:pt idx="0">
                  <c:v>7414</c:v>
                </c:pt>
                <c:pt idx="1">
                  <c:v>52519</c:v>
                </c:pt>
                <c:pt idx="2">
                  <c:v>39134</c:v>
                </c:pt>
              </c:numCache>
            </c:numRef>
          </c:val>
        </c:ser>
        <c:ser>
          <c:idx val="1"/>
          <c:order val="1"/>
          <c:tx>
            <c:strRef>
              <c:f>'ANALYSIS AND CHART'!$D$38:$D$39</c:f>
              <c:strCache>
                <c:ptCount val="1"/>
                <c:pt idx="0">
                  <c:v>Sum of SALES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'ANALYSIS AND CHART'!$B$40:$B$43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'ANALYSIS AND CHART'!$D$40:$D$43</c:f>
              <c:numCache>
                <c:formatCode>_("$"* #,##0.00_);_("$"* \(#,##0.00\);_("$"* "-"??_);_(@_)</c:formatCode>
                <c:ptCount val="3"/>
                <c:pt idx="0">
                  <c:v>738757.91</c:v>
                </c:pt>
                <c:pt idx="1">
                  <c:v>4961736.6800000006</c:v>
                </c:pt>
                <c:pt idx="2">
                  <c:v>2590392.1999999983</c:v>
                </c:pt>
              </c:numCache>
            </c:numRef>
          </c:val>
        </c:ser>
        <c:ser>
          <c:idx val="2"/>
          <c:order val="2"/>
          <c:tx>
            <c:strRef>
              <c:f>'ANALYSIS AND CHART'!$E$38:$E$39</c:f>
              <c:strCache>
                <c:ptCount val="1"/>
                <c:pt idx="0">
                  <c:v>Sum of TOTAL SALES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'ANALYSIS AND CHART'!$B$40:$B$43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'ANALYSIS AND CHART'!$E$40:$E$43</c:f>
              <c:numCache>
                <c:formatCode>_("$"* #,##0.00_);_("$"* \(#,##0.00\);_("$"* "-"??_);_(@_)</c:formatCode>
                <c:ptCount val="3"/>
                <c:pt idx="0">
                  <c:v>794164.75325000007</c:v>
                </c:pt>
                <c:pt idx="1">
                  <c:v>5333866.930999998</c:v>
                </c:pt>
                <c:pt idx="2">
                  <c:v>2784671.614999997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2869488"/>
        <c:axId val="292869880"/>
      </c:barChart>
      <c:catAx>
        <c:axId val="29286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69880"/>
        <c:crosses val="autoZero"/>
        <c:auto val="1"/>
        <c:lblAlgn val="ctr"/>
        <c:lblOffset val="100"/>
        <c:noMultiLvlLbl val="0"/>
      </c:catAx>
      <c:valAx>
        <c:axId val="292869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69488"/>
        <c:crosses val="autoZero"/>
        <c:crossBetween val="between"/>
      </c:valAx>
      <c:spPr>
        <a:noFill/>
        <a:ln>
          <a:noFill/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data - AND SOME EXCEL ANALYSIS DONE (PRAC).xlsx]ANALYSIS AND CHART!PivotTable4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589607852929589"/>
          <c:y val="0.14712744240303297"/>
          <c:w val="0.49976283619938627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'ANALYSIS AND CHART'!$E$53:$E$54</c:f>
              <c:strCache>
                <c:ptCount val="1"/>
                <c:pt idx="0">
                  <c:v>Sum of QUANTITY ORDERED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'ANALYSIS AND CHART'!$D$55:$D$65</c:f>
              <c:strCache>
                <c:ptCount val="10"/>
                <c:pt idx="0">
                  <c:v>124</c:v>
                </c:pt>
                <c:pt idx="1">
                  <c:v>140</c:v>
                </c:pt>
                <c:pt idx="2">
                  <c:v>111</c:v>
                </c:pt>
                <c:pt idx="3">
                  <c:v>115</c:v>
                </c:pt>
                <c:pt idx="4">
                  <c:v>178</c:v>
                </c:pt>
                <c:pt idx="5">
                  <c:v>175</c:v>
                </c:pt>
                <c:pt idx="6">
                  <c:v>162</c:v>
                </c:pt>
                <c:pt idx="7">
                  <c:v>187</c:v>
                </c:pt>
                <c:pt idx="8">
                  <c:v>101</c:v>
                </c:pt>
                <c:pt idx="9">
                  <c:v>121</c:v>
                </c:pt>
              </c:strCache>
            </c:strRef>
          </c:cat>
          <c:val>
            <c:numRef>
              <c:f>'ANALYSIS AND CHART'!$E$55:$E$65</c:f>
              <c:numCache>
                <c:formatCode>General</c:formatCode>
                <c:ptCount val="10"/>
                <c:pt idx="0">
                  <c:v>9327</c:v>
                </c:pt>
                <c:pt idx="1">
                  <c:v>6366</c:v>
                </c:pt>
                <c:pt idx="2">
                  <c:v>1926</c:v>
                </c:pt>
                <c:pt idx="3">
                  <c:v>1832</c:v>
                </c:pt>
                <c:pt idx="4">
                  <c:v>1778</c:v>
                </c:pt>
                <c:pt idx="5">
                  <c:v>1775</c:v>
                </c:pt>
                <c:pt idx="6">
                  <c:v>1656</c:v>
                </c:pt>
                <c:pt idx="7">
                  <c:v>1650</c:v>
                </c:pt>
                <c:pt idx="8">
                  <c:v>1631</c:v>
                </c:pt>
                <c:pt idx="9">
                  <c:v>1601</c:v>
                </c:pt>
              </c:numCache>
            </c:numRef>
          </c:val>
        </c:ser>
        <c:ser>
          <c:idx val="1"/>
          <c:order val="1"/>
          <c:tx>
            <c:strRef>
              <c:f>'ANALYSIS AND CHART'!$F$53:$F$54</c:f>
              <c:strCache>
                <c:ptCount val="1"/>
                <c:pt idx="0">
                  <c:v>Sum of TOTAL SALES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'ANALYSIS AND CHART'!$D$55:$D$65</c:f>
              <c:strCache>
                <c:ptCount val="10"/>
                <c:pt idx="0">
                  <c:v>124</c:v>
                </c:pt>
                <c:pt idx="1">
                  <c:v>140</c:v>
                </c:pt>
                <c:pt idx="2">
                  <c:v>111</c:v>
                </c:pt>
                <c:pt idx="3">
                  <c:v>115</c:v>
                </c:pt>
                <c:pt idx="4">
                  <c:v>178</c:v>
                </c:pt>
                <c:pt idx="5">
                  <c:v>175</c:v>
                </c:pt>
                <c:pt idx="6">
                  <c:v>162</c:v>
                </c:pt>
                <c:pt idx="7">
                  <c:v>187</c:v>
                </c:pt>
                <c:pt idx="8">
                  <c:v>101</c:v>
                </c:pt>
                <c:pt idx="9">
                  <c:v>121</c:v>
                </c:pt>
              </c:strCache>
            </c:strRef>
          </c:cat>
          <c:val>
            <c:numRef>
              <c:f>'ANALYSIS AND CHART'!$F$55:$F$65</c:f>
              <c:numCache>
                <c:formatCode>_("$"* #,##0.00_);_("$"* \(#,##0.00\);_("$"* "-"??_);_(@_)</c:formatCode>
                <c:ptCount val="10"/>
                <c:pt idx="0">
                  <c:v>823659.67874999985</c:v>
                </c:pt>
                <c:pt idx="1">
                  <c:v>570381.22924999986</c:v>
                </c:pt>
                <c:pt idx="2">
                  <c:v>176919.06025000001</c:v>
                </c:pt>
                <c:pt idx="3">
                  <c:v>165453.05650000001</c:v>
                </c:pt>
                <c:pt idx="4">
                  <c:v>147138.74375000005</c:v>
                </c:pt>
                <c:pt idx="5">
                  <c:v>163165.69299999997</c:v>
                </c:pt>
                <c:pt idx="6">
                  <c:v>146611.76799999995</c:v>
                </c:pt>
                <c:pt idx="7">
                  <c:v>136679.41299999997</c:v>
                </c:pt>
                <c:pt idx="8">
                  <c:v>149208.03274999995</c:v>
                </c:pt>
                <c:pt idx="9">
                  <c:v>143215.13350000003</c:v>
                </c:pt>
              </c:numCache>
            </c:numRef>
          </c:val>
        </c:ser>
        <c:ser>
          <c:idx val="2"/>
          <c:order val="2"/>
          <c:tx>
            <c:strRef>
              <c:f>'ANALYSIS AND CHART'!$G$53:$G$54</c:f>
              <c:strCache>
                <c:ptCount val="1"/>
                <c:pt idx="0">
                  <c:v>Sum of DUE PAYMENT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'ANALYSIS AND CHART'!$D$55:$D$65</c:f>
              <c:strCache>
                <c:ptCount val="10"/>
                <c:pt idx="0">
                  <c:v>124</c:v>
                </c:pt>
                <c:pt idx="1">
                  <c:v>140</c:v>
                </c:pt>
                <c:pt idx="2">
                  <c:v>111</c:v>
                </c:pt>
                <c:pt idx="3">
                  <c:v>115</c:v>
                </c:pt>
                <c:pt idx="4">
                  <c:v>178</c:v>
                </c:pt>
                <c:pt idx="5">
                  <c:v>175</c:v>
                </c:pt>
                <c:pt idx="6">
                  <c:v>162</c:v>
                </c:pt>
                <c:pt idx="7">
                  <c:v>187</c:v>
                </c:pt>
                <c:pt idx="8">
                  <c:v>101</c:v>
                </c:pt>
                <c:pt idx="9">
                  <c:v>121</c:v>
                </c:pt>
              </c:strCache>
            </c:strRef>
          </c:cat>
          <c:val>
            <c:numRef>
              <c:f>'ANALYSIS AND CHART'!$G$55:$G$65</c:f>
              <c:numCache>
                <c:formatCode>_("$"* #,##0.00_);_("$"* \(#,##0.00\);_("$"* "-"??_);_(@_)</c:formatCode>
                <c:ptCount val="10"/>
                <c:pt idx="0">
                  <c:v>759682.39207500021</c:v>
                </c:pt>
                <c:pt idx="1">
                  <c:v>526077.19888500008</c:v>
                </c:pt>
                <c:pt idx="2">
                  <c:v>163176.97510499999</c:v>
                </c:pt>
                <c:pt idx="3">
                  <c:v>152601.58653000006</c:v>
                </c:pt>
                <c:pt idx="4">
                  <c:v>135709.82737499999</c:v>
                </c:pt>
                <c:pt idx="5">
                  <c:v>150491.89266000001</c:v>
                </c:pt>
                <c:pt idx="6">
                  <c:v>135223.78415999998</c:v>
                </c:pt>
                <c:pt idx="7">
                  <c:v>126062.91905999999</c:v>
                </c:pt>
                <c:pt idx="8">
                  <c:v>137618.38555499996</c:v>
                </c:pt>
                <c:pt idx="9">
                  <c:v>132090.98126999999</c:v>
                </c:pt>
              </c:numCache>
            </c:numRef>
          </c:val>
        </c:ser>
        <c:ser>
          <c:idx val="3"/>
          <c:order val="3"/>
          <c:tx>
            <c:strRef>
              <c:f>'ANALYSIS AND CHART'!$H$53:$H$54</c:f>
              <c:strCache>
                <c:ptCount val="1"/>
                <c:pt idx="0">
                  <c:v>Count of ORDERS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'ANALYSIS AND CHART'!$D$55:$D$65</c:f>
              <c:strCache>
                <c:ptCount val="10"/>
                <c:pt idx="0">
                  <c:v>124</c:v>
                </c:pt>
                <c:pt idx="1">
                  <c:v>140</c:v>
                </c:pt>
                <c:pt idx="2">
                  <c:v>111</c:v>
                </c:pt>
                <c:pt idx="3">
                  <c:v>115</c:v>
                </c:pt>
                <c:pt idx="4">
                  <c:v>178</c:v>
                </c:pt>
                <c:pt idx="5">
                  <c:v>175</c:v>
                </c:pt>
                <c:pt idx="6">
                  <c:v>162</c:v>
                </c:pt>
                <c:pt idx="7">
                  <c:v>187</c:v>
                </c:pt>
                <c:pt idx="8">
                  <c:v>101</c:v>
                </c:pt>
                <c:pt idx="9">
                  <c:v>121</c:v>
                </c:pt>
              </c:strCache>
            </c:strRef>
          </c:cat>
          <c:val>
            <c:numRef>
              <c:f>'ANALYSIS AND CHART'!$H$55:$H$65</c:f>
              <c:numCache>
                <c:formatCode>General</c:formatCode>
                <c:ptCount val="10"/>
                <c:pt idx="0">
                  <c:v>259</c:v>
                </c:pt>
                <c:pt idx="1">
                  <c:v>180</c:v>
                </c:pt>
                <c:pt idx="2">
                  <c:v>55</c:v>
                </c:pt>
                <c:pt idx="3">
                  <c:v>53</c:v>
                </c:pt>
                <c:pt idx="4">
                  <c:v>51</c:v>
                </c:pt>
                <c:pt idx="5">
                  <c:v>48</c:v>
                </c:pt>
                <c:pt idx="6">
                  <c:v>40</c:v>
                </c:pt>
                <c:pt idx="7">
                  <c:v>48</c:v>
                </c:pt>
                <c:pt idx="8">
                  <c:v>49</c:v>
                </c:pt>
                <c:pt idx="9">
                  <c:v>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6061824"/>
        <c:axId val="396063392"/>
      </c:barChart>
      <c:catAx>
        <c:axId val="39606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63392"/>
        <c:crosses val="autoZero"/>
        <c:auto val="1"/>
        <c:lblAlgn val="ctr"/>
        <c:lblOffset val="100"/>
        <c:noMultiLvlLbl val="0"/>
      </c:catAx>
      <c:valAx>
        <c:axId val="396063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61824"/>
        <c:crosses val="autoZero"/>
        <c:crossBetween val="between"/>
      </c:valAx>
      <c:spPr>
        <a:noFill/>
        <a:ln>
          <a:noFill/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data - AND SOME EXCEL ANALYSIS DONE (PRAC).xlsx]ANALYSIS AND CHART!PivotTable6</c:name>
    <c:fmtId val="0"/>
  </c:pivotSource>
  <c:chart>
    <c:autoTitleDeleted val="1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1434614722037814E-2"/>
          <c:y val="0.16825218708496029"/>
          <c:w val="0.74887988920413218"/>
          <c:h val="0.7572270255075505"/>
        </c:manualLayout>
      </c:layout>
      <c:ofPieChart>
        <c:ofPieType val="pie"/>
        <c:varyColors val="1"/>
        <c:ser>
          <c:idx val="0"/>
          <c:order val="0"/>
          <c:tx>
            <c:strRef>
              <c:f>'ANALYSIS AND CHART'!$B$71:$B$72</c:f>
              <c:strCache>
                <c:ptCount val="1"/>
                <c:pt idx="0">
                  <c:v>"COMPLETED"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'ANALYSIS AND CHART'!$A$73:$A$182</c:f>
              <c:strCache>
                <c:ptCount val="109"/>
                <c:pt idx="0">
                  <c:v>S18_3232</c:v>
                </c:pt>
                <c:pt idx="1">
                  <c:v>S32_2509</c:v>
                </c:pt>
                <c:pt idx="2">
                  <c:v>S24_2840</c:v>
                </c:pt>
                <c:pt idx="3">
                  <c:v>S10_1949</c:v>
                </c:pt>
                <c:pt idx="4">
                  <c:v>S50_1392</c:v>
                </c:pt>
                <c:pt idx="5">
                  <c:v>S24_1444</c:v>
                </c:pt>
                <c:pt idx="6">
                  <c:v>S50_1514</c:v>
                </c:pt>
                <c:pt idx="7">
                  <c:v>S24_2000</c:v>
                </c:pt>
                <c:pt idx="8">
                  <c:v>S18_2957</c:v>
                </c:pt>
                <c:pt idx="9">
                  <c:v>S12_1108</c:v>
                </c:pt>
                <c:pt idx="10">
                  <c:v>S24_4048</c:v>
                </c:pt>
                <c:pt idx="11">
                  <c:v>S12_1666</c:v>
                </c:pt>
                <c:pt idx="12">
                  <c:v>S18_2949</c:v>
                </c:pt>
                <c:pt idx="13">
                  <c:v>S12_3891</c:v>
                </c:pt>
                <c:pt idx="14">
                  <c:v>S18_3136</c:v>
                </c:pt>
                <c:pt idx="15">
                  <c:v>S12_4473</c:v>
                </c:pt>
                <c:pt idx="16">
                  <c:v>S24_3856</c:v>
                </c:pt>
                <c:pt idx="17">
                  <c:v>S18_1097</c:v>
                </c:pt>
                <c:pt idx="18">
                  <c:v>S32_3207</c:v>
                </c:pt>
                <c:pt idx="19">
                  <c:v>S18_2238</c:v>
                </c:pt>
                <c:pt idx="20">
                  <c:v>S18_2432</c:v>
                </c:pt>
                <c:pt idx="21">
                  <c:v>S18_4027</c:v>
                </c:pt>
                <c:pt idx="22">
                  <c:v>S24_2972</c:v>
                </c:pt>
                <c:pt idx="23">
                  <c:v>S32_3522</c:v>
                </c:pt>
                <c:pt idx="24">
                  <c:v>S24_4258</c:v>
                </c:pt>
                <c:pt idx="25">
                  <c:v>S18_2625</c:v>
                </c:pt>
                <c:pt idx="26">
                  <c:v>S50_4713</c:v>
                </c:pt>
                <c:pt idx="27">
                  <c:v>S12_3148</c:v>
                </c:pt>
                <c:pt idx="28">
                  <c:v>S18_1342</c:v>
                </c:pt>
                <c:pt idx="29">
                  <c:v>S12_4675</c:v>
                </c:pt>
                <c:pt idx="30">
                  <c:v>S32_2206</c:v>
                </c:pt>
                <c:pt idx="31">
                  <c:v>S10_2016</c:v>
                </c:pt>
                <c:pt idx="32">
                  <c:v>S10_4962</c:v>
                </c:pt>
                <c:pt idx="33">
                  <c:v>S18_3320</c:v>
                </c:pt>
                <c:pt idx="34">
                  <c:v>S10_4698</c:v>
                </c:pt>
                <c:pt idx="35">
                  <c:v>S18_3482</c:v>
                </c:pt>
                <c:pt idx="36">
                  <c:v>S24_3371</c:v>
                </c:pt>
                <c:pt idx="37">
                  <c:v>S18_3782</c:v>
                </c:pt>
                <c:pt idx="38">
                  <c:v>S18_1367</c:v>
                </c:pt>
                <c:pt idx="39">
                  <c:v>S18_4668</c:v>
                </c:pt>
                <c:pt idx="40">
                  <c:v>S32_1268</c:v>
                </c:pt>
                <c:pt idx="41">
                  <c:v>S10_1678</c:v>
                </c:pt>
                <c:pt idx="42">
                  <c:v>S18_1889</c:v>
                </c:pt>
                <c:pt idx="43">
                  <c:v>S24_1578</c:v>
                </c:pt>
                <c:pt idx="44">
                  <c:v>S32_4485</c:v>
                </c:pt>
                <c:pt idx="45">
                  <c:v>S18_1129</c:v>
                </c:pt>
                <c:pt idx="46">
                  <c:v>S18_1984</c:v>
                </c:pt>
                <c:pt idx="47">
                  <c:v>S12_2823</c:v>
                </c:pt>
                <c:pt idx="48">
                  <c:v>S700_2824</c:v>
                </c:pt>
                <c:pt idx="49">
                  <c:v>S24_2360</c:v>
                </c:pt>
                <c:pt idx="50">
                  <c:v>S24_2300</c:v>
                </c:pt>
                <c:pt idx="51">
                  <c:v>S12_3990</c:v>
                </c:pt>
                <c:pt idx="52">
                  <c:v>S24_3949</c:v>
                </c:pt>
                <c:pt idx="53">
                  <c:v>S18_2795</c:v>
                </c:pt>
                <c:pt idx="54">
                  <c:v>S24_4620</c:v>
                </c:pt>
                <c:pt idx="55">
                  <c:v>S700_2466</c:v>
                </c:pt>
                <c:pt idx="56">
                  <c:v>S18_2319</c:v>
                </c:pt>
                <c:pt idx="57">
                  <c:v>S50_1341</c:v>
                </c:pt>
                <c:pt idx="58">
                  <c:v>S12_3380</c:v>
                </c:pt>
                <c:pt idx="59">
                  <c:v>S18_4721</c:v>
                </c:pt>
                <c:pt idx="60">
                  <c:v>S10_4757</c:v>
                </c:pt>
                <c:pt idx="61">
                  <c:v>S700_1691</c:v>
                </c:pt>
                <c:pt idx="62">
                  <c:v>S700_2834</c:v>
                </c:pt>
                <c:pt idx="63">
                  <c:v>S18_3278</c:v>
                </c:pt>
                <c:pt idx="64">
                  <c:v>S700_4002</c:v>
                </c:pt>
                <c:pt idx="65">
                  <c:v>S18_4600</c:v>
                </c:pt>
                <c:pt idx="66">
                  <c:v>S18_4522</c:v>
                </c:pt>
                <c:pt idx="67">
                  <c:v>S12_1099</c:v>
                </c:pt>
                <c:pt idx="68">
                  <c:v>S24_3151</c:v>
                </c:pt>
                <c:pt idx="69">
                  <c:v>S700_1138</c:v>
                </c:pt>
                <c:pt idx="70">
                  <c:v>S18_2325</c:v>
                </c:pt>
                <c:pt idx="71">
                  <c:v>S24_3420</c:v>
                </c:pt>
                <c:pt idx="72">
                  <c:v>S18_3140</c:v>
                </c:pt>
                <c:pt idx="73">
                  <c:v>S18_3259</c:v>
                </c:pt>
                <c:pt idx="74">
                  <c:v>S24_2011</c:v>
                </c:pt>
                <c:pt idx="75">
                  <c:v>S18_2870</c:v>
                </c:pt>
                <c:pt idx="76">
                  <c:v>S24_2022</c:v>
                </c:pt>
                <c:pt idx="77">
                  <c:v>S32_1374</c:v>
                </c:pt>
                <c:pt idx="78">
                  <c:v>S700_2047</c:v>
                </c:pt>
                <c:pt idx="79">
                  <c:v>S72_1253</c:v>
                </c:pt>
                <c:pt idx="80">
                  <c:v>S24_1937</c:v>
                </c:pt>
                <c:pt idx="81">
                  <c:v>S24_3816</c:v>
                </c:pt>
                <c:pt idx="82">
                  <c:v>S700_1938</c:v>
                </c:pt>
                <c:pt idx="83">
                  <c:v>S24_2841</c:v>
                </c:pt>
                <c:pt idx="84">
                  <c:v>S18_3856</c:v>
                </c:pt>
                <c:pt idx="85">
                  <c:v>S24_4278</c:v>
                </c:pt>
                <c:pt idx="86">
                  <c:v>S18_1662</c:v>
                </c:pt>
                <c:pt idx="87">
                  <c:v>S18_1589</c:v>
                </c:pt>
                <c:pt idx="88">
                  <c:v>S700_3167</c:v>
                </c:pt>
                <c:pt idx="89">
                  <c:v>S18_3685</c:v>
                </c:pt>
                <c:pt idx="90">
                  <c:v>S32_4289</c:v>
                </c:pt>
                <c:pt idx="91">
                  <c:v>S700_3962</c:v>
                </c:pt>
                <c:pt idx="92">
                  <c:v>S24_2766</c:v>
                </c:pt>
                <c:pt idx="93">
                  <c:v>S24_3969</c:v>
                </c:pt>
                <c:pt idx="94">
                  <c:v>S24_3432</c:v>
                </c:pt>
                <c:pt idx="95">
                  <c:v>S700_3505</c:v>
                </c:pt>
                <c:pt idx="96">
                  <c:v>S72_3212</c:v>
                </c:pt>
                <c:pt idx="97">
                  <c:v>S24_3191</c:v>
                </c:pt>
                <c:pt idx="98">
                  <c:v>S24_1628</c:v>
                </c:pt>
                <c:pt idx="99">
                  <c:v>S700_2610</c:v>
                </c:pt>
                <c:pt idx="100">
                  <c:v>S24_2887</c:v>
                </c:pt>
                <c:pt idx="101">
                  <c:v>S18_2581</c:v>
                </c:pt>
                <c:pt idx="102">
                  <c:v>S18_3029</c:v>
                </c:pt>
                <c:pt idx="103">
                  <c:v>S24_1785</c:v>
                </c:pt>
                <c:pt idx="104">
                  <c:v>S24_1046</c:v>
                </c:pt>
                <c:pt idx="105">
                  <c:v>S18_2248</c:v>
                </c:pt>
                <c:pt idx="106">
                  <c:v>S18_4409</c:v>
                </c:pt>
                <c:pt idx="107">
                  <c:v>S18_4933</c:v>
                </c:pt>
                <c:pt idx="108">
                  <c:v>S18_1749</c:v>
                </c:pt>
              </c:strCache>
            </c:strRef>
          </c:cat>
          <c:val>
            <c:numRef>
              <c:f>'ANALYSIS AND CHART'!$B$73:$B$182</c:f>
              <c:numCache>
                <c:formatCode>General</c:formatCode>
                <c:ptCount val="109"/>
                <c:pt idx="0">
                  <c:v>49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</c:numCache>
            </c:numRef>
          </c:val>
        </c:ser>
        <c:ser>
          <c:idx val="1"/>
          <c:order val="1"/>
          <c:tx>
            <c:strRef>
              <c:f>'ANALYSIS AND CHART'!$C$71:$C$72</c:f>
              <c:strCache>
                <c:ptCount val="1"/>
                <c:pt idx="0">
                  <c:v>"UNDER PREVIEW"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'ANALYSIS AND CHART'!$A$73:$A$182</c:f>
              <c:strCache>
                <c:ptCount val="109"/>
                <c:pt idx="0">
                  <c:v>S18_3232</c:v>
                </c:pt>
                <c:pt idx="1">
                  <c:v>S32_2509</c:v>
                </c:pt>
                <c:pt idx="2">
                  <c:v>S24_2840</c:v>
                </c:pt>
                <c:pt idx="3">
                  <c:v>S10_1949</c:v>
                </c:pt>
                <c:pt idx="4">
                  <c:v>S50_1392</c:v>
                </c:pt>
                <c:pt idx="5">
                  <c:v>S24_1444</c:v>
                </c:pt>
                <c:pt idx="6">
                  <c:v>S50_1514</c:v>
                </c:pt>
                <c:pt idx="7">
                  <c:v>S24_2000</c:v>
                </c:pt>
                <c:pt idx="8">
                  <c:v>S18_2957</c:v>
                </c:pt>
                <c:pt idx="9">
                  <c:v>S12_1108</c:v>
                </c:pt>
                <c:pt idx="10">
                  <c:v>S24_4048</c:v>
                </c:pt>
                <c:pt idx="11">
                  <c:v>S12_1666</c:v>
                </c:pt>
                <c:pt idx="12">
                  <c:v>S18_2949</c:v>
                </c:pt>
                <c:pt idx="13">
                  <c:v>S12_3891</c:v>
                </c:pt>
                <c:pt idx="14">
                  <c:v>S18_3136</c:v>
                </c:pt>
                <c:pt idx="15">
                  <c:v>S12_4473</c:v>
                </c:pt>
                <c:pt idx="16">
                  <c:v>S24_3856</c:v>
                </c:pt>
                <c:pt idx="17">
                  <c:v>S18_1097</c:v>
                </c:pt>
                <c:pt idx="18">
                  <c:v>S32_3207</c:v>
                </c:pt>
                <c:pt idx="19">
                  <c:v>S18_2238</c:v>
                </c:pt>
                <c:pt idx="20">
                  <c:v>S18_2432</c:v>
                </c:pt>
                <c:pt idx="21">
                  <c:v>S18_4027</c:v>
                </c:pt>
                <c:pt idx="22">
                  <c:v>S24_2972</c:v>
                </c:pt>
                <c:pt idx="23">
                  <c:v>S32_3522</c:v>
                </c:pt>
                <c:pt idx="24">
                  <c:v>S24_4258</c:v>
                </c:pt>
                <c:pt idx="25">
                  <c:v>S18_2625</c:v>
                </c:pt>
                <c:pt idx="26">
                  <c:v>S50_4713</c:v>
                </c:pt>
                <c:pt idx="27">
                  <c:v>S12_3148</c:v>
                </c:pt>
                <c:pt idx="28">
                  <c:v>S18_1342</c:v>
                </c:pt>
                <c:pt idx="29">
                  <c:v>S12_4675</c:v>
                </c:pt>
                <c:pt idx="30">
                  <c:v>S32_2206</c:v>
                </c:pt>
                <c:pt idx="31">
                  <c:v>S10_2016</c:v>
                </c:pt>
                <c:pt idx="32">
                  <c:v>S10_4962</c:v>
                </c:pt>
                <c:pt idx="33">
                  <c:v>S18_3320</c:v>
                </c:pt>
                <c:pt idx="34">
                  <c:v>S10_4698</c:v>
                </c:pt>
                <c:pt idx="35">
                  <c:v>S18_3482</c:v>
                </c:pt>
                <c:pt idx="36">
                  <c:v>S24_3371</c:v>
                </c:pt>
                <c:pt idx="37">
                  <c:v>S18_3782</c:v>
                </c:pt>
                <c:pt idx="38">
                  <c:v>S18_1367</c:v>
                </c:pt>
                <c:pt idx="39">
                  <c:v>S18_4668</c:v>
                </c:pt>
                <c:pt idx="40">
                  <c:v>S32_1268</c:v>
                </c:pt>
                <c:pt idx="41">
                  <c:v>S10_1678</c:v>
                </c:pt>
                <c:pt idx="42">
                  <c:v>S18_1889</c:v>
                </c:pt>
                <c:pt idx="43">
                  <c:v>S24_1578</c:v>
                </c:pt>
                <c:pt idx="44">
                  <c:v>S32_4485</c:v>
                </c:pt>
                <c:pt idx="45">
                  <c:v>S18_1129</c:v>
                </c:pt>
                <c:pt idx="46">
                  <c:v>S18_1984</c:v>
                </c:pt>
                <c:pt idx="47">
                  <c:v>S12_2823</c:v>
                </c:pt>
                <c:pt idx="48">
                  <c:v>S700_2824</c:v>
                </c:pt>
                <c:pt idx="49">
                  <c:v>S24_2360</c:v>
                </c:pt>
                <c:pt idx="50">
                  <c:v>S24_2300</c:v>
                </c:pt>
                <c:pt idx="51">
                  <c:v>S12_3990</c:v>
                </c:pt>
                <c:pt idx="52">
                  <c:v>S24_3949</c:v>
                </c:pt>
                <c:pt idx="53">
                  <c:v>S18_2795</c:v>
                </c:pt>
                <c:pt idx="54">
                  <c:v>S24_4620</c:v>
                </c:pt>
                <c:pt idx="55">
                  <c:v>S700_2466</c:v>
                </c:pt>
                <c:pt idx="56">
                  <c:v>S18_2319</c:v>
                </c:pt>
                <c:pt idx="57">
                  <c:v>S50_1341</c:v>
                </c:pt>
                <c:pt idx="58">
                  <c:v>S12_3380</c:v>
                </c:pt>
                <c:pt idx="59">
                  <c:v>S18_4721</c:v>
                </c:pt>
                <c:pt idx="60">
                  <c:v>S10_4757</c:v>
                </c:pt>
                <c:pt idx="61">
                  <c:v>S700_1691</c:v>
                </c:pt>
                <c:pt idx="62">
                  <c:v>S700_2834</c:v>
                </c:pt>
                <c:pt idx="63">
                  <c:v>S18_3278</c:v>
                </c:pt>
                <c:pt idx="64">
                  <c:v>S700_4002</c:v>
                </c:pt>
                <c:pt idx="65">
                  <c:v>S18_4600</c:v>
                </c:pt>
                <c:pt idx="66">
                  <c:v>S18_4522</c:v>
                </c:pt>
                <c:pt idx="67">
                  <c:v>S12_1099</c:v>
                </c:pt>
                <c:pt idx="68">
                  <c:v>S24_3151</c:v>
                </c:pt>
                <c:pt idx="69">
                  <c:v>S700_1138</c:v>
                </c:pt>
                <c:pt idx="70">
                  <c:v>S18_2325</c:v>
                </c:pt>
                <c:pt idx="71">
                  <c:v>S24_3420</c:v>
                </c:pt>
                <c:pt idx="72">
                  <c:v>S18_3140</c:v>
                </c:pt>
                <c:pt idx="73">
                  <c:v>S18_3259</c:v>
                </c:pt>
                <c:pt idx="74">
                  <c:v>S24_2011</c:v>
                </c:pt>
                <c:pt idx="75">
                  <c:v>S18_2870</c:v>
                </c:pt>
                <c:pt idx="76">
                  <c:v>S24_2022</c:v>
                </c:pt>
                <c:pt idx="77">
                  <c:v>S32_1374</c:v>
                </c:pt>
                <c:pt idx="78">
                  <c:v>S700_2047</c:v>
                </c:pt>
                <c:pt idx="79">
                  <c:v>S72_1253</c:v>
                </c:pt>
                <c:pt idx="80">
                  <c:v>S24_1937</c:v>
                </c:pt>
                <c:pt idx="81">
                  <c:v>S24_3816</c:v>
                </c:pt>
                <c:pt idx="82">
                  <c:v>S700_1938</c:v>
                </c:pt>
                <c:pt idx="83">
                  <c:v>S24_2841</c:v>
                </c:pt>
                <c:pt idx="84">
                  <c:v>S18_3856</c:v>
                </c:pt>
                <c:pt idx="85">
                  <c:v>S24_4278</c:v>
                </c:pt>
                <c:pt idx="86">
                  <c:v>S18_1662</c:v>
                </c:pt>
                <c:pt idx="87">
                  <c:v>S18_1589</c:v>
                </c:pt>
                <c:pt idx="88">
                  <c:v>S700_3167</c:v>
                </c:pt>
                <c:pt idx="89">
                  <c:v>S18_3685</c:v>
                </c:pt>
                <c:pt idx="90">
                  <c:v>S32_4289</c:v>
                </c:pt>
                <c:pt idx="91">
                  <c:v>S700_3962</c:v>
                </c:pt>
                <c:pt idx="92">
                  <c:v>S24_2766</c:v>
                </c:pt>
                <c:pt idx="93">
                  <c:v>S24_3969</c:v>
                </c:pt>
                <c:pt idx="94">
                  <c:v>S24_3432</c:v>
                </c:pt>
                <c:pt idx="95">
                  <c:v>S700_3505</c:v>
                </c:pt>
                <c:pt idx="96">
                  <c:v>S72_3212</c:v>
                </c:pt>
                <c:pt idx="97">
                  <c:v>S24_3191</c:v>
                </c:pt>
                <c:pt idx="98">
                  <c:v>S24_1628</c:v>
                </c:pt>
                <c:pt idx="99">
                  <c:v>S700_2610</c:v>
                </c:pt>
                <c:pt idx="100">
                  <c:v>S24_2887</c:v>
                </c:pt>
                <c:pt idx="101">
                  <c:v>S18_2581</c:v>
                </c:pt>
                <c:pt idx="102">
                  <c:v>S18_3029</c:v>
                </c:pt>
                <c:pt idx="103">
                  <c:v>S24_1785</c:v>
                </c:pt>
                <c:pt idx="104">
                  <c:v>S24_1046</c:v>
                </c:pt>
                <c:pt idx="105">
                  <c:v>S18_2248</c:v>
                </c:pt>
                <c:pt idx="106">
                  <c:v>S18_4409</c:v>
                </c:pt>
                <c:pt idx="107">
                  <c:v>S18_4933</c:v>
                </c:pt>
                <c:pt idx="108">
                  <c:v>S18_1749</c:v>
                </c:pt>
              </c:strCache>
            </c:strRef>
          </c:cat>
          <c:val>
            <c:numRef>
              <c:f>'ANALYSIS AND CHART'!$C$73:$C$182</c:f>
              <c:numCache>
                <c:formatCode>General</c:formatCode>
                <c:ptCount val="10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8">
                  <c:v>1</c:v>
                </c:pt>
                <c:pt idx="11">
                  <c:v>2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9">
                  <c:v>1</c:v>
                </c:pt>
                <c:pt idx="20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8">
                  <c:v>1</c:v>
                </c:pt>
                <c:pt idx="29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3</c:v>
                </c:pt>
                <c:pt idx="53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4</c:v>
                </c:pt>
                <c:pt idx="79">
                  <c:v>4</c:v>
                </c:pt>
                <c:pt idx="80">
                  <c:v>2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5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5</c:v>
                </c:pt>
                <c:pt idx="96">
                  <c:v>5</c:v>
                </c:pt>
                <c:pt idx="97">
                  <c:v>2</c:v>
                </c:pt>
                <c:pt idx="98">
                  <c:v>3</c:v>
                </c:pt>
                <c:pt idx="99">
                  <c:v>5</c:v>
                </c:pt>
                <c:pt idx="100">
                  <c:v>2</c:v>
                </c:pt>
                <c:pt idx="101">
                  <c:v>3</c:v>
                </c:pt>
                <c:pt idx="102">
                  <c:v>6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data - AND SOME EXCEL ANALYSIS DONE (PRAC).xlsx]ANALYSIS AND CHART!PivotTable3</c:name>
    <c:fmtId val="2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8728121591353242"/>
          <c:y val="0.19495953630796151"/>
          <c:w val="0.72516003466955214"/>
          <c:h val="0.683752187226596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'ANALYSIS AND CHART'!$M$5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'ANALYSIS AND CHART'!$L$6:$L$12</c:f>
              <c:strCache>
                <c:ptCount val="6"/>
                <c:pt idx="0">
                  <c:v>Cancelled</c:v>
                </c:pt>
                <c:pt idx="1">
                  <c:v>Disputed</c:v>
                </c:pt>
                <c:pt idx="2">
                  <c:v>In Process</c:v>
                </c:pt>
                <c:pt idx="3">
                  <c:v>On Hold</c:v>
                </c:pt>
                <c:pt idx="4">
                  <c:v>Resolved</c:v>
                </c:pt>
                <c:pt idx="5">
                  <c:v>Shipped</c:v>
                </c:pt>
              </c:strCache>
            </c:strRef>
          </c:cat>
          <c:val>
            <c:numRef>
              <c:f>'ANALYSIS AND CHART'!$M$6:$M$12</c:f>
              <c:numCache>
                <c:formatCode>General</c:formatCode>
                <c:ptCount val="6"/>
                <c:pt idx="0">
                  <c:v>60</c:v>
                </c:pt>
                <c:pt idx="1">
                  <c:v>14</c:v>
                </c:pt>
                <c:pt idx="2">
                  <c:v>41</c:v>
                </c:pt>
                <c:pt idx="3">
                  <c:v>44</c:v>
                </c:pt>
                <c:pt idx="4">
                  <c:v>47</c:v>
                </c:pt>
                <c:pt idx="5">
                  <c:v>2617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98468416"/>
        <c:axId val="398468024"/>
      </c:barChart>
      <c:valAx>
        <c:axId val="398468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68416"/>
        <c:crosses val="autoZero"/>
        <c:crossBetween val="between"/>
      </c:valAx>
      <c:catAx>
        <c:axId val="398468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68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35</xdr:row>
      <xdr:rowOff>157162</xdr:rowOff>
    </xdr:from>
    <xdr:to>
      <xdr:col>9</xdr:col>
      <xdr:colOff>990600</xdr:colOff>
      <xdr:row>48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51</xdr:row>
      <xdr:rowOff>176212</xdr:rowOff>
    </xdr:from>
    <xdr:to>
      <xdr:col>13</xdr:col>
      <xdr:colOff>285750</xdr:colOff>
      <xdr:row>66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400050</xdr:colOff>
      <xdr:row>70</xdr:row>
      <xdr:rowOff>171451</xdr:rowOff>
    </xdr:from>
    <xdr:to>
      <xdr:col>7</xdr:col>
      <xdr:colOff>257174</xdr:colOff>
      <xdr:row>89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</xdr:row>
      <xdr:rowOff>123825</xdr:rowOff>
    </xdr:from>
    <xdr:to>
      <xdr:col>19</xdr:col>
      <xdr:colOff>438151</xdr:colOff>
      <xdr:row>17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luwaseyi Ajayi" refreshedDate="45365.653731597224" createdVersion="3" refreshedVersion="3" minRefreshableVersion="3" recordCount="2823">
  <cacheSource type="worksheet">
    <worksheetSource name="Table1"/>
  </cacheSource>
  <cacheFields count="19">
    <cacheField name="ORDER ID" numFmtId="0">
      <sharedItems containsSemiMixedTypes="0" containsString="0" containsNumber="1" containsInteger="1" minValue="1" maxValue="2823"/>
    </cacheField>
    <cacheField name="ORDER NUMBER" numFmtId="0">
      <sharedItems containsSemiMixedTypes="0" containsString="0" containsNumber="1" containsInteger="1" minValue="10100" maxValue="10425"/>
    </cacheField>
    <cacheField name="ORDERLINE NUMBER" numFmtId="0">
      <sharedItems containsSemiMixedTypes="0" containsString="0" containsNumber="1" containsInteger="1" minValue="1" maxValue="18"/>
    </cacheField>
    <cacheField name="MONTHS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YEAR" numFmtId="0">
      <sharedItems containsSemiMixedTypes="0" containsString="0" containsNumber="1" containsInteger="1" minValue="2003" maxValue="2005" count="3">
        <n v="2003"/>
        <n v="2004"/>
        <n v="2005"/>
      </sharedItems>
    </cacheField>
    <cacheField name="ORDER DATE" numFmtId="14">
      <sharedItems containsSemiMixedTypes="0" containsNonDate="0" containsDate="1" containsString="0" minDate="2003-01-06T00:00:00" maxDate="2005-06-01T00:00:00"/>
    </cacheField>
    <cacheField name="STATUS" numFmtId="0">
      <sharedItems count="6">
        <s v="Shipped"/>
        <s v="Resolved"/>
        <s v="Cancelled"/>
        <s v="On Hold"/>
        <s v="Disputed"/>
        <s v="In Process"/>
      </sharedItems>
    </cacheField>
    <cacheField name="PRODUCTCODE" numFmtId="0">
      <sharedItems count="109">
        <s v="S18_1749"/>
        <s v="S18_2248"/>
        <s v="S18_4409"/>
        <s v="S24_3969"/>
        <s v="S18_2325"/>
        <s v="S18_2795"/>
        <s v="S24_2022"/>
        <s v="S24_1937"/>
        <s v="S18_1342"/>
        <s v="S18_1367"/>
        <s v="S10_1949"/>
        <s v="S10_4962"/>
        <s v="S18_3320"/>
        <s v="S700_2824"/>
        <s v="S18_4600"/>
        <s v="S18_1097"/>
        <s v="S24_2300"/>
        <s v="S32_3522"/>
        <s v="S12_1666"/>
        <s v="S32_1268"/>
        <s v="S24_4258"/>
        <s v="S18_3136"/>
        <s v="S18_2949"/>
        <s v="S18_2957"/>
        <s v="S18_4668"/>
        <s v="S18_2432"/>
        <s v="S12_3148"/>
        <s v="S18_4027"/>
        <s v="S12_4473"/>
        <s v="S18_3232"/>
        <s v="S18_2319"/>
        <s v="S50_1392"/>
        <s v="S18_2238"/>
        <s v="S32_3207"/>
        <s v="S24_4048"/>
        <s v="S24_1444"/>
        <s v="S24_2840"/>
        <s v="S50_1514"/>
        <s v="S32_2509"/>
        <s v="S12_1108"/>
        <s v="S10_4757"/>
        <s v="S24_2011"/>
        <s v="S12_3891"/>
        <s v="S18_3259"/>
        <s v="S24_3816"/>
        <s v="S18_4522"/>
        <s v="S24_3151"/>
        <s v="S700_3505"/>
        <s v="S18_3140"/>
        <s v="S700_1138"/>
        <s v="S700_3962"/>
        <s v="S700_2610"/>
        <s v="S700_1938"/>
        <s v="S72_3212"/>
        <s v="S18_1662"/>
        <s v="S18_3856"/>
        <s v="S700_2834"/>
        <s v="S700_2466"/>
        <s v="S24_2841"/>
        <s v="S18_3029"/>
        <s v="S700_1691"/>
        <s v="S700_3167"/>
        <s v="S24_3949"/>
        <s v="S700_2047"/>
        <s v="S18_2581"/>
        <s v="S700_4002"/>
        <s v="S72_1253"/>
        <s v="S24_1785"/>
        <s v="S32_4289"/>
        <s v="S24_4278"/>
        <s v="S24_3420"/>
        <s v="S50_1341"/>
        <s v="S10_4698"/>
        <s v="S10_2016"/>
        <s v="S24_2000"/>
        <s v="S12_2823"/>
        <s v="S10_1678"/>
        <s v="S24_1578"/>
        <s v="S18_2625"/>
        <s v="S32_1374"/>
        <s v="S12_3380"/>
        <s v="S18_4721"/>
        <s v="S24_3856"/>
        <s v="S12_1099"/>
        <s v="S18_3482"/>
        <s v="S12_4675"/>
        <s v="S32_4485"/>
        <s v="S12_3990"/>
        <s v="S18_1889"/>
        <s v="S18_3782"/>
        <s v="S50_4713"/>
        <s v="S24_4620"/>
        <s v="S24_2360"/>
        <s v="S24_3371"/>
        <s v="S18_3278"/>
        <s v="S32_2206"/>
        <s v="S18_3685"/>
        <s v="S18_1984"/>
        <s v="S18_1129"/>
        <s v="S18_2870"/>
        <s v="S24_2972"/>
        <s v="S24_2887"/>
        <s v="S18_1589"/>
        <s v="S24_3432"/>
        <s v="S24_2766"/>
        <s v="S24_1046"/>
        <s v="S18_4933"/>
        <s v="S24_3191"/>
        <s v="S24_1628"/>
      </sharedItems>
    </cacheField>
    <cacheField name="CUSTOMER ID" numFmtId="0">
      <sharedItems containsSemiMixedTypes="0" containsString="0" containsNumber="1" containsInteger="1" minValue="101" maxValue="192" count="92">
        <n v="141"/>
        <n v="173"/>
        <n v="112"/>
        <n v="118"/>
        <n v="124"/>
        <n v="149"/>
        <n v="187"/>
        <n v="101"/>
        <n v="167"/>
        <n v="146"/>
        <n v="178"/>
        <n v="109"/>
        <n v="125"/>
        <n v="140"/>
        <n v="163"/>
        <n v="128"/>
        <n v="191"/>
        <n v="127"/>
        <n v="154"/>
        <n v="120"/>
        <n v="111"/>
        <n v="102"/>
        <n v="168"/>
        <n v="147"/>
        <n v="185"/>
        <n v="126"/>
        <n v="175"/>
        <n v="150"/>
        <n v="192"/>
        <n v="189"/>
        <n v="103"/>
        <n v="152"/>
        <n v="121"/>
        <n v="106"/>
        <n v="174"/>
        <n v="151"/>
        <n v="104"/>
        <n v="142"/>
        <n v="143"/>
        <n v="183"/>
        <n v="161"/>
        <n v="129"/>
        <n v="181"/>
        <n v="117"/>
        <n v="105"/>
        <n v="155"/>
        <n v="179"/>
        <n v="164"/>
        <n v="122"/>
        <n v="138"/>
        <n v="144"/>
        <n v="114"/>
        <n v="171"/>
        <n v="177"/>
        <n v="107"/>
        <n v="108"/>
        <n v="130"/>
        <n v="182"/>
        <n v="153"/>
        <n v="169"/>
        <n v="188"/>
        <n v="131"/>
        <n v="148"/>
        <n v="135"/>
        <n v="133"/>
        <n v="132"/>
        <n v="165"/>
        <n v="145"/>
        <n v="110"/>
        <n v="139"/>
        <n v="166"/>
        <n v="176"/>
        <n v="157"/>
        <n v="156"/>
        <n v="170"/>
        <n v="134"/>
        <n v="160"/>
        <n v="113"/>
        <n v="158"/>
        <n v="184"/>
        <n v="180"/>
        <n v="162"/>
        <n v="123"/>
        <n v="136"/>
        <n v="159"/>
        <n v="119"/>
        <n v="115"/>
        <n v="172"/>
        <n v="137"/>
        <n v="186"/>
        <n v="116"/>
        <n v="190"/>
      </sharedItems>
    </cacheField>
    <cacheField name="DEALSIZE" numFmtId="0">
      <sharedItems count="3">
        <s v="Medium"/>
        <s v="Small"/>
        <s v="Large"/>
      </sharedItems>
    </cacheField>
    <cacheField name="QUANTITY ORDERED" numFmtId="0">
      <sharedItems containsSemiMixedTypes="0" containsString="0" containsNumber="1" containsInteger="1" minValue="6" maxValue="97"/>
    </cacheField>
    <cacheField name="UNIT PRICE" numFmtId="44">
      <sharedItems containsSemiMixedTypes="0" containsString="0" containsNumber="1" minValue="26.88" maxValue="100"/>
    </cacheField>
    <cacheField name="SALES" numFmtId="44">
      <sharedItems containsSemiMixedTypes="0" containsString="0" containsNumber="1" minValue="482.13" maxValue="9048.16" count="1543">
        <n v="3000"/>
        <n v="3390"/>
        <n v="1903.22"/>
        <n v="1689.03"/>
        <n v="2500"/>
        <n v="2600"/>
        <n v="2472.96"/>
        <n v="1404"/>
        <n v="3900"/>
        <n v="2055.7400000000002"/>
        <n v="4200"/>
        <n v="4600"/>
        <n v="3600"/>
        <n v="3500"/>
        <n v="3403.35"/>
        <n v="2700"/>
        <n v="3100"/>
        <n v="2242.89"/>
        <n v="2011.1000000000001"/>
        <n v="1938.8899999999999"/>
        <n v="1189.98"/>
        <n v="3400"/>
        <n v="3800"/>
        <n v="4100"/>
        <n v="2300"/>
        <n v="2900"/>
        <n v="3300"/>
        <n v="2400"/>
        <n v="3227.63"/>
        <n v="1942.15"/>
        <n v="1742.4"/>
        <n v="1705.92"/>
        <n v="1666.6999999999998"/>
        <n v="5000"/>
        <n v="4300"/>
        <n v="3983.5"/>
        <n v="3382.5"/>
        <n v="3193.52"/>
        <n v="3164.46"/>
        <n v="2200"/>
        <n v="2897.4700000000003"/>
        <n v="2038.87"/>
        <n v="2034.3500000000001"/>
        <n v="1419.5"/>
        <n v="3200"/>
        <n v="3659.32"/>
        <n v="3421.04"/>
        <n v="3273.6000000000004"/>
        <n v="3241.5"/>
        <n v="3073.26"/>
        <n v="2949.12"/>
        <n v="2526.7200000000003"/>
        <n v="2481.64"/>
        <n v="2406.36"/>
        <n v="1657.76"/>
        <n v="1630.6000000000001"/>
        <n v="1565.85"/>
        <n v="3896.49"/>
        <n v="3155.14"/>
        <n v="2100"/>
        <n v="2871"/>
        <n v="2055.23"/>
        <n v="1858"/>
        <n v="4500"/>
        <n v="4400"/>
        <n v="4000"/>
        <n v="3485.8199999999997"/>
        <n v="3130.82"/>
        <n v="2914.1099999999997"/>
        <n v="2821.66"/>
        <n v="2130.0099999999998"/>
        <n v="2060.4499999999998"/>
        <n v="1892.1"/>
        <n v="1777.1"/>
        <n v="1173.1500000000001"/>
        <n v="4700"/>
        <n v="930.90000000000009"/>
        <n v="3700"/>
        <n v="3360.4500000000003"/>
        <n v="3069"/>
        <n v="2574.1799999999998"/>
        <n v="2499.56"/>
        <n v="1987.7400000000002"/>
        <n v="1729.65"/>
        <n v="1721.73"/>
        <n v="1654.56"/>
        <n v="1608"/>
        <n v="710.19999999999993"/>
        <n v="3288.7799999999997"/>
        <n v="2354.88"/>
        <n v="2253.6800000000003"/>
        <n v="1801.24"/>
        <n v="4900"/>
        <n v="2490.5"/>
        <n v="1575.9599999999998"/>
        <n v="4800"/>
        <n v="3090.15"/>
        <n v="1560.4399999999998"/>
        <n v="721.43999999999994"/>
        <n v="3259.92"/>
        <n v="1711.26"/>
        <n v="3753.9"/>
        <n v="3027.84"/>
        <n v="2240.66"/>
        <n v="2184"/>
        <n v="2011.8"/>
        <n v="1033.4100000000001"/>
        <n v="3169.95"/>
        <n v="3066.7000000000003"/>
        <n v="2730.06"/>
        <n v="2687.04"/>
        <n v="2499.2599999999998"/>
        <n v="2443.6"/>
        <n v="1968.1200000000001"/>
        <n v="1916.75"/>
        <n v="1878.6599999999999"/>
        <n v="1539.72"/>
        <n v="1459.6000000000001"/>
        <n v="1348.76"/>
        <n v="3863.87"/>
        <n v="3431.75"/>
        <n v="3268"/>
        <n v="2848.86"/>
        <n v="2793.86"/>
        <n v="2674.9"/>
        <n v="2480.3799999999997"/>
        <n v="2479.21"/>
        <n v="2094.67"/>
        <n v="2082.4900000000002"/>
        <n v="3293.3999999999996"/>
        <n v="2765.8999999999996"/>
        <n v="2460.16"/>
        <n v="2168.5"/>
        <n v="3693.3399999999997"/>
        <n v="2800"/>
        <n v="3112.3399999999997"/>
        <n v="2000"/>
        <n v="2063.06"/>
        <n v="2042.88"/>
        <n v="1740.9"/>
        <n v="1707.14"/>
        <n v="1536.57"/>
        <n v="1384.4599999999998"/>
        <n v="1207.44"/>
        <n v="2993.5"/>
        <n v="4068.9600000000005"/>
        <n v="3081.2400000000002"/>
        <n v="2348.75"/>
        <n v="2326.4"/>
        <n v="2262.96"/>
        <n v="1713.8000000000002"/>
        <n v="1702.8000000000002"/>
        <n v="1528.58"/>
        <n v="1327.79"/>
        <n v="995.5"/>
        <n v="4141.33"/>
        <n v="3390.2000000000003"/>
        <n v="3128.92"/>
        <n v="2921.7"/>
        <n v="2795.8599999999997"/>
        <n v="2795.27"/>
        <n v="2314.69"/>
        <n v="2309.58"/>
        <n v="1630.2"/>
        <n v="3179.5200000000004"/>
        <n v="2337.75"/>
        <n v="2054.36"/>
        <n v="1939.8"/>
        <n v="1489.4099999999999"/>
        <n v="1213.8"/>
        <n v="3962.8799999999997"/>
        <n v="3104"/>
        <n v="3899.4999999999995"/>
        <n v="3883.1099999999997"/>
        <n v="3838.05"/>
        <n v="3828.3"/>
        <n v="2562.2999999999997"/>
        <n v="2079.04"/>
        <n v="1860"/>
        <n v="3853.6000000000004"/>
        <n v="4094.5"/>
        <n v="2349.9"/>
        <n v="2213.38"/>
        <n v="1891.78"/>
        <n v="1716.22"/>
        <n v="875.91"/>
        <n v="3858.1"/>
        <n v="3565.9199999999996"/>
        <n v="3394.23"/>
        <n v="2797.9"/>
        <n v="2691.09"/>
        <n v="1863.3600000000001"/>
        <n v="1355.1299999999999"/>
        <n v="3884.3399999999997"/>
        <n v="3570.29"/>
        <n v="3273.9"/>
        <n v="1853.4"/>
        <n v="4224"/>
        <n v="3806.88"/>
        <n v="3510"/>
        <n v="2838.81"/>
        <n v="2694"/>
        <n v="2266.1999999999998"/>
        <n v="2008.13"/>
        <n v="1800.2400000000002"/>
        <n v="1787.56"/>
        <n v="1785.5099999999998"/>
        <n v="1327.59"/>
        <n v="717.4"/>
        <n v="4380.2"/>
        <n v="1295.06"/>
        <n v="2113.3700000000003"/>
        <n v="1801.2"/>
        <n v="1424"/>
        <n v="2851.54"/>
        <n v="1701.28"/>
        <n v="1254.8300000000002"/>
        <n v="3784.8"/>
        <n v="1103.76"/>
        <n v="1086.5999999999999"/>
        <n v="891.03"/>
        <n v="4814.25"/>
        <n v="3612.4300000000003"/>
        <n v="3245.58"/>
        <n v="3131.9399999999996"/>
        <n v="2624"/>
        <n v="2151.8200000000002"/>
        <n v="2091.1799999999998"/>
        <n v="1724.9699999999998"/>
        <n v="1685.28"/>
        <n v="3442.6400000000003"/>
        <n v="2919.58"/>
        <n v="2688"/>
        <n v="2643.9900000000002"/>
        <n v="2560.4700000000003"/>
        <n v="2152.02"/>
        <n v="1874.05"/>
        <n v="1853.32"/>
        <n v="1851.73"/>
        <n v="1646.19"/>
        <n v="1246.4399999999998"/>
        <n v="1637.2"/>
        <n v="4119.3999999999996"/>
        <n v="3902.41"/>
        <n v="3746.7000000000003"/>
        <n v="3501.6000000000004"/>
        <n v="3098.7000000000003"/>
        <n v="3091.68"/>
        <n v="2797.41"/>
        <n v="2559.6"/>
        <n v="1645.65"/>
        <n v="1490.1000000000001"/>
        <n v="1109.8"/>
        <n v="3155.58"/>
        <n v="3230.37"/>
        <n v="3097.44"/>
        <n v="2142.14"/>
        <n v="2057.4"/>
        <n v="2004.77"/>
        <n v="1340.64"/>
        <n v="1066.75"/>
        <n v="2671.9500000000003"/>
        <n v="2356.25"/>
        <n v="2282.2200000000003"/>
        <n v="1545.6"/>
        <n v="1506.5"/>
        <n v="3958.5"/>
        <n v="2414.7200000000003"/>
        <n v="1811.3999999999999"/>
        <n v="1746.6"/>
        <n v="1496.6399999999999"/>
        <n v="1194.8399999999999"/>
        <n v="1013.4799999999999"/>
        <n v="4285.46"/>
        <n v="2850.82"/>
        <n v="1499.1"/>
        <n v="1282.8"/>
        <n v="2701.92"/>
        <n v="2617.85"/>
        <n v="1209.3000000000002"/>
        <n v="1681.3500000000001"/>
        <n v="1632.75"/>
        <n v="4407.5"/>
        <n v="3003"/>
        <n v="2780.81"/>
        <n v="2711.88"/>
        <n v="2573.46"/>
        <n v="1834.36"/>
        <n v="1779.7099999999998"/>
        <n v="2826.27"/>
        <n v="2315.88"/>
        <n v="3778.28"/>
        <n v="3715.2000000000003"/>
        <n v="3482.16"/>
        <n v="3392.84"/>
        <n v="2925.76"/>
        <n v="2513.4100000000003"/>
        <n v="1900.26"/>
        <n v="1671.4399999999998"/>
        <n v="1670.2600000000002"/>
        <n v="820.40000000000009"/>
        <n v="1474.66"/>
        <n v="3490"/>
        <n v="2219.6"/>
        <n v="2169.1800000000003"/>
        <n v="2162.16"/>
        <n v="1762.08"/>
        <n v="1705.4099999999999"/>
        <n v="1543.3"/>
        <n v="1357.86"/>
        <n v="1239"/>
        <n v="3364.9"/>
        <n v="1554"/>
        <n v="2692.1200000000003"/>
        <n v="2013.5000000000002"/>
        <n v="1541"/>
        <n v="1226.5899999999999"/>
        <n v="4389.12"/>
        <n v="2304.4499999999998"/>
        <n v="1879.7400000000002"/>
        <n v="1560.47"/>
        <n v="1442.26"/>
        <n v="1007.14"/>
        <n v="3845.1"/>
        <n v="3358.08"/>
        <n v="3570.12"/>
        <n v="3195.2700000000004"/>
        <n v="2692.06"/>
        <n v="1345.75"/>
        <n v="4556.16"/>
        <n v="2537.64"/>
        <n v="2384.64"/>
        <n v="2351.3599999999997"/>
        <n v="2207.52"/>
        <n v="2204.1"/>
        <n v="1734"/>
        <n v="859.14"/>
        <n v="1916.98"/>
        <n v="3363.5200000000004"/>
        <n v="3239.6200000000003"/>
        <n v="3225.06"/>
        <n v="2431.94"/>
        <n v="2019.84"/>
        <n v="1846.42"/>
        <n v="1668.4"/>
        <n v="1593.1999999999998"/>
        <n v="1467.48"/>
        <n v="4608"/>
        <n v="3756"/>
        <n v="3479.7599999999998"/>
        <n v="3233.49"/>
        <n v="2814.28"/>
        <n v="2762.2000000000003"/>
        <n v="2492.64"/>
        <n v="2281.91"/>
        <n v="2186.89"/>
        <n v="1971.54"/>
        <n v="1490.1599999999999"/>
        <n v="3866.3999999999996"/>
        <n v="2816.18"/>
        <n v="2598.8200000000002"/>
        <n v="2298.2400000000002"/>
        <n v="2269.92"/>
        <n v="2264.3200000000002"/>
        <n v="1035.58"/>
        <n v="1262.8"/>
        <n v="1277.6400000000001"/>
        <n v="2422.08"/>
        <n v="2167.2200000000003"/>
        <n v="1951.92"/>
        <n v="1639.22"/>
        <n v="1453.84"/>
        <n v="2807.2200000000003"/>
        <n v="2761.96"/>
        <n v="2759.31"/>
        <n v="2122.08"/>
        <n v="1584.6599999999999"/>
        <n v="1504.1599999999999"/>
        <n v="1495.26"/>
        <n v="1163.05"/>
        <n v="1112.94"/>
        <n v="977.43000000000006"/>
        <n v="4480.32"/>
        <n v="2194.2200000000003"/>
        <n v="3611.1600000000003"/>
        <n v="3165.5"/>
        <n v="2840.48"/>
        <n v="2174.42"/>
        <n v="1151.44"/>
        <n v="2448.7199999999998"/>
        <n v="1857.06"/>
        <n v="1408"/>
        <n v="4055.04"/>
        <n v="3266.1"/>
        <n v="2738.54"/>
        <n v="2611"/>
        <n v="2451.84"/>
        <n v="2009.1999999999998"/>
        <n v="1824"/>
        <n v="3431.25"/>
        <n v="3350.52"/>
        <n v="3293.24"/>
        <n v="2748.56"/>
        <n v="2301.75"/>
        <n v="2169.9"/>
        <n v="1988.28"/>
        <n v="1930.5"/>
        <n v="1514.52"/>
        <n v="2521.0500000000002"/>
        <n v="2497.77"/>
        <n v="1991.92"/>
        <n v="1964.76"/>
        <n v="1919.3999999999999"/>
        <n v="1605"/>
        <n v="1545.64"/>
        <n v="1057.56"/>
        <n v="2484.6"/>
        <n v="1830.22"/>
        <n v="1628"/>
        <n v="1626.24"/>
        <n v="1578.79"/>
        <n v="1506.9599999999998"/>
        <n v="3488.34"/>
        <n v="3107.61"/>
        <n v="3072.96"/>
        <n v="2848.23"/>
        <n v="2649.6"/>
        <n v="2323.6999999999998"/>
        <n v="2183.25"/>
        <n v="1436.7600000000002"/>
        <n v="1138.94"/>
        <n v="971.9799999999999"/>
        <n v="3298.55"/>
        <n v="3167.36"/>
        <n v="2655.12"/>
        <n v="2033.64"/>
        <n v="2000.77"/>
        <n v="1972"/>
        <n v="2647.04"/>
        <n v="2445.6000000000004"/>
        <n v="2071.4100000000003"/>
        <n v="1863.41"/>
        <n v="1336.44"/>
        <n v="3952.83"/>
        <n v="3630.2799999999997"/>
        <n v="2832"/>
        <n v="2453.5499999999997"/>
        <n v="2254.98"/>
        <n v="1804.0400000000002"/>
        <n v="1747.9"/>
        <n v="1134"/>
        <n v="972.4"/>
        <n v="3079.44"/>
        <n v="2862.72"/>
        <n v="2389.6799999999998"/>
        <n v="1522.4"/>
        <n v="1459.92"/>
        <n v="1449.8400000000001"/>
        <n v="4351.16"/>
        <n v="3660.92"/>
        <n v="3656"/>
        <n v="2093.44"/>
        <n v="3600.24"/>
        <n v="3199.98"/>
        <n v="2668.8"/>
        <n v="1517.5400000000002"/>
        <n v="3415.68"/>
        <n v="3127.8199999999997"/>
        <n v="2916.76"/>
        <n v="2880.48"/>
        <n v="1939.2"/>
        <n v="4088.7"/>
        <n v="3845.6"/>
        <n v="2583.3399999999997"/>
        <n v="2530.0099999999998"/>
        <n v="2328.64"/>
        <n v="917.7"/>
        <n v="2609.8799999999997"/>
        <n v="2539.84"/>
        <n v="2491.86"/>
        <n v="2455.02"/>
        <n v="2341.1999999999998"/>
        <n v="1906.5000000000002"/>
        <n v="1244.1600000000001"/>
        <n v="1012.4"/>
        <n v="902.66000000000008"/>
        <n v="759.46"/>
        <n v="3598.99"/>
        <n v="3172.0499999999997"/>
        <n v="2314.2600000000002"/>
        <n v="2142.66"/>
        <n v="1960.14"/>
        <n v="1835.98"/>
        <n v="2924.68"/>
        <n v="1804.44"/>
        <n v="1385.28"/>
        <n v="905.28"/>
        <n v="4720"/>
        <n v="2856.1400000000003"/>
        <n v="4036.04"/>
        <n v="3939.5000000000005"/>
        <n v="3910.4"/>
        <n v="3267.25"/>
        <n v="2488.3199999999997"/>
        <n v="2172.48"/>
        <n v="2109.66"/>
        <n v="1900.36"/>
        <n v="1487.41"/>
        <n v="1209.5899999999999"/>
        <n v="3255.3599999999997"/>
        <n v="2846.17"/>
        <n v="2546.8000000000002"/>
        <n v="1935.0900000000001"/>
        <n v="3989.76"/>
        <n v="3131.2000000000003"/>
        <n v="1113.5999999999999"/>
        <n v="2168.54"/>
        <n v="1944.3000000000002"/>
        <n v="1847"/>
        <n v="3846.15"/>
        <n v="3651.56"/>
        <n v="2839.32"/>
        <n v="2206.6000000000004"/>
        <n v="777"/>
        <n v="4527.04"/>
        <n v="4368.96"/>
        <n v="3431.7000000000003"/>
        <n v="3184.8"/>
        <n v="2482.11"/>
        <n v="2241.4500000000003"/>
        <n v="1643.12"/>
        <n v="1295.9699999999998"/>
        <n v="1249.4000000000001"/>
        <n v="3053.2799999999997"/>
        <n v="1189.44"/>
        <n v="913.92"/>
        <n v="3336.29"/>
        <n v="3213.87"/>
        <n v="2444.4"/>
        <n v="2117.52"/>
        <n v="1888.8799999999999"/>
        <n v="1119.93"/>
        <n v="3964.1000000000004"/>
        <n v="3384.36"/>
        <n v="2657.76"/>
        <n v="2585.9299999999998"/>
        <n v="2544.75"/>
        <n v="2294.1799999999998"/>
        <n v="1621.6200000000001"/>
        <n v="1247.3999999999999"/>
        <n v="3949.6499999999996"/>
        <n v="3424.7000000000003"/>
        <n v="3222"/>
        <n v="2837.46"/>
        <n v="2818.5299999999997"/>
        <n v="2682.96"/>
        <n v="1968.3"/>
        <n v="1788"/>
        <n v="3535.0299999999997"/>
        <n v="2927.43"/>
        <n v="2793.2400000000002"/>
        <n v="2145.12"/>
        <n v="1974.0600000000002"/>
        <n v="3844"/>
        <n v="3675.8599999999997"/>
        <n v="2953.86"/>
        <n v="2840"/>
        <n v="2678.4"/>
        <n v="2658.96"/>
        <n v="2592.7199999999998"/>
        <n v="2307.2399999999998"/>
        <n v="2018.3999999999999"/>
        <n v="1986.8000000000002"/>
        <n v="1851"/>
        <n v="1763.8600000000001"/>
        <n v="1649.55"/>
        <n v="2730"/>
        <n v="2591.96"/>
        <n v="2488.1400000000003"/>
        <n v="2351.04"/>
        <n v="2254"/>
        <n v="2027.52"/>
        <n v="1731.8400000000001"/>
        <n v="1338.12"/>
        <n v="4039.26"/>
        <n v="3966.3"/>
        <n v="3374.71"/>
        <n v="2399.85"/>
        <n v="2149.7400000000002"/>
        <n v="1476.28"/>
        <n v="1339.8"/>
        <n v="3602.0200000000004"/>
        <n v="2084.75"/>
        <n v="2349.06"/>
        <n v="1534.72"/>
        <n v="1322.16"/>
        <n v="683.8"/>
        <n v="3532.2299999999996"/>
        <n v="2413.2599999999998"/>
        <n v="2082.88"/>
        <n v="1820.01"/>
        <n v="1423.2900000000002"/>
        <n v="2728"/>
        <n v="2419.9499999999998"/>
        <n v="2148.3000000000002"/>
        <n v="1931.6499999999999"/>
        <n v="846.51"/>
        <n v="2056.2000000000003"/>
        <n v="1457.82"/>
        <n v="1056.4000000000001"/>
        <n v="3491.67"/>
        <n v="2231"/>
        <n v="1855.41"/>
        <n v="4636.38"/>
        <n v="3858.75"/>
        <n v="3703.46"/>
        <n v="3328.07"/>
        <n v="3246.75"/>
        <n v="3183.29"/>
        <n v="3025.0499999999997"/>
        <n v="2955.54"/>
        <n v="2914.2000000000003"/>
        <n v="2718.7200000000003"/>
        <n v="2608.96"/>
        <n v="2280.2400000000002"/>
        <n v="1942.77"/>
        <n v="1416.3899999999999"/>
        <n v="2921.28"/>
        <n v="2633.78"/>
        <n v="1896.6599999999999"/>
        <n v="1747.2"/>
        <n v="1716.2600000000002"/>
        <n v="1695.96"/>
        <n v="1320.8000000000002"/>
        <n v="3864.5000000000005"/>
        <n v="2972.58"/>
        <n v="2220.7199999999998"/>
        <n v="1695.49"/>
        <n v="3540.5299999999997"/>
        <n v="3235.18"/>
        <n v="3039.9600000000005"/>
        <n v="2864.17"/>
        <n v="2495.5"/>
        <n v="1538.46"/>
        <n v="1205.04"/>
        <n v="4420.32"/>
        <n v="1557.72"/>
        <n v="1265.46"/>
        <n v="4142.58"/>
        <n v="2136.0099999999998"/>
        <n v="1504.1200000000001"/>
        <n v="1423.8"/>
        <n v="1226.82"/>
        <n v="1185.3"/>
        <n v="1161.1200000000001"/>
        <n v="2866.95"/>
        <n v="2191.2000000000003"/>
        <n v="1667.3999999999999"/>
        <n v="1569.75"/>
        <n v="1244.53"/>
        <n v="1085.0400000000002"/>
        <n v="2801.4"/>
        <n v="2242.02"/>
        <n v="1955.8799999999999"/>
        <n v="4615.68"/>
        <n v="4598.3999999999996"/>
        <n v="2885.05"/>
        <n v="2296.84"/>
        <n v="2059.19"/>
        <n v="1192.56"/>
        <n v="3788.3999999999996"/>
        <n v="2544.12"/>
        <n v="2389.6000000000004"/>
        <n v="3372.5"/>
        <n v="3245.6"/>
        <n v="2944"/>
        <n v="2642.82"/>
        <n v="2466.6999999999998"/>
        <n v="2402.75"/>
        <n v="2214.67"/>
        <n v="1981.6499999999999"/>
        <n v="1824.72"/>
        <n v="1449.3500000000001"/>
        <n v="3153.6"/>
        <n v="1281.56"/>
        <n v="2070.9"/>
        <n v="1366.8000000000002"/>
        <n v="1357.72"/>
        <n v="1045.98"/>
        <n v="2999.9700000000003"/>
        <n v="2935.15"/>
        <n v="2062.94"/>
        <n v="1484.1999999999998"/>
        <n v="3400.32"/>
        <n v="1958.88"/>
        <n v="891.2"/>
        <n v="4441.5"/>
        <n v="3787.98"/>
        <n v="2397.4500000000003"/>
        <n v="2341.71"/>
        <n v="2114.58"/>
        <n v="2009.6999999999998"/>
        <n v="1681.46"/>
        <n v="845.25"/>
        <n v="1698.78"/>
        <n v="974.81999999999994"/>
        <n v="3467.2000000000003"/>
        <n v="3035.88"/>
        <n v="1764.75"/>
        <n v="1394.16"/>
        <n v="1164.4000000000001"/>
        <n v="3043.04"/>
        <n v="2694.15"/>
        <n v="2314.4"/>
        <n v="2159.96"/>
        <n v="1859.7"/>
        <n v="1767.43"/>
        <n v="1704.5"/>
        <n v="3128.65"/>
        <n v="1988.4"/>
        <n v="3170.1600000000003"/>
        <n v="3162.9500000000003"/>
        <n v="2568.2400000000002"/>
        <n v="2428.48"/>
        <n v="1755.13"/>
        <n v="1553.5800000000002"/>
        <n v="3838"/>
        <n v="1843.52"/>
        <n v="1742.5"/>
        <n v="1356.3999999999999"/>
        <n v="3061"/>
        <n v="3002.4"/>
        <n v="2956.8"/>
        <n v="2831.54"/>
        <n v="2803.2"/>
        <n v="2760.94"/>
        <n v="2747.5299999999997"/>
        <n v="2668.6800000000003"/>
        <n v="2363.2199999999998"/>
        <n v="1869.48"/>
        <n v="1774.22"/>
        <n v="3475.68"/>
        <n v="3317.78"/>
        <n v="3092.6"/>
        <n v="1738.08"/>
        <n v="1638.0400000000002"/>
        <n v="1527.8"/>
        <n v="2254.25"/>
        <n v="1930.39"/>
        <n v="1706.8000000000002"/>
        <n v="1263.8399999999999"/>
        <n v="1690.9"/>
        <n v="3248.7"/>
        <n v="1500.75"/>
        <n v="4407"/>
        <n v="3628.94"/>
        <n v="3138.3399999999997"/>
        <n v="2632.2799999999997"/>
        <n v="2321.54"/>
        <n v="3641.4"/>
        <n v="1257.27"/>
        <n v="1228.1999999999998"/>
        <n v="3900.6000000000004"/>
        <n v="3379.94"/>
        <n v="1753.1999999999998"/>
        <n v="1476.6"/>
        <n v="1310.96"/>
        <n v="1030.44"/>
        <n v="4071.5000000000005"/>
        <n v="3021.48"/>
        <n v="2203.75"/>
        <n v="2108"/>
        <n v="2005.74"/>
        <n v="1790.6"/>
        <n v="1472.6200000000001"/>
        <n v="4273.29"/>
        <n v="4142.16"/>
        <n v="3361.2"/>
        <n v="3310.92"/>
        <n v="3236.1"/>
        <n v="3164.4"/>
        <n v="2994.75"/>
        <n v="2948.16"/>
        <n v="2697.6"/>
        <n v="2487.4499999999998"/>
        <n v="2052"/>
        <n v="1860.53"/>
        <n v="1611.3600000000001"/>
        <n v="1199.31"/>
        <n v="2843.61"/>
        <n v="2477.21"/>
        <n v="2311.02"/>
        <n v="1997.5"/>
        <n v="1808.3999999999999"/>
        <n v="4206.5"/>
        <n v="3913.6899999999996"/>
        <n v="3330.98"/>
        <n v="2626.08"/>
        <n v="2408.6999999999998"/>
        <n v="651.80000000000007"/>
        <n v="3907.8"/>
        <n v="2681.35"/>
        <n v="2464.77"/>
        <n v="1373.6"/>
        <n v="1352.3999999999999"/>
        <n v="4256.5599999999995"/>
        <n v="3315.12"/>
        <n v="3204"/>
        <n v="2719.7999999999997"/>
        <n v="4674.72"/>
        <n v="2018.56"/>
        <n v="4164.12"/>
        <n v="4048"/>
        <n v="2983.44"/>
        <n v="2743.04"/>
        <n v="2567.84"/>
        <n v="1330.3500000000001"/>
        <n v="3345.26"/>
        <n v="3012.27"/>
        <n v="2913.2999999999997"/>
        <n v="1732"/>
        <n v="1585.36"/>
        <n v="2908.35"/>
        <n v="2443.2600000000002"/>
        <n v="4287.5"/>
        <n v="3984.96"/>
        <n v="3446"/>
        <n v="3334.04"/>
        <n v="2610.7199999999998"/>
        <n v="2345.9700000000003"/>
        <n v="1696.82"/>
        <n v="1372.14"/>
        <n v="2603.1999999999998"/>
        <n v="1875.2"/>
        <n v="1735.92"/>
        <n v="4177.3500000000004"/>
        <n v="3357.4900000000002"/>
        <n v="3164.7999999999997"/>
        <n v="3163.65"/>
        <n v="2864.32"/>
        <n v="2399.4"/>
        <n v="2380"/>
        <n v="2353.2000000000003"/>
        <n v="2249.0499999999997"/>
        <n v="1883.9299999999998"/>
        <n v="1791.1599999999999"/>
        <n v="1724.82"/>
        <n v="1682.3700000000001"/>
        <n v="3608.6400000000003"/>
        <n v="3472.54"/>
        <n v="3184.0200000000004"/>
        <n v="2658.4799999999996"/>
        <n v="1661.8799999999999"/>
        <n v="1486.38"/>
        <n v="1224.5999999999999"/>
        <n v="988.47"/>
        <n v="2634.94"/>
        <n v="1584.8"/>
        <n v="1205.5899999999999"/>
        <n v="3918.5299999999997"/>
        <n v="2398.7199999999998"/>
        <n v="2344.98"/>
        <n v="1575.08"/>
        <n v="2954.5299999999997"/>
        <n v="2137.0500000000002"/>
        <n v="1656.69"/>
        <n v="1574"/>
        <n v="1557.36"/>
        <n v="1381.05"/>
        <n v="577.6"/>
        <n v="2792.5199999999995"/>
        <n v="2634.2799999999997"/>
        <n v="2482.25"/>
        <n v="2402.0700000000002"/>
        <n v="2321.46"/>
        <n v="1710.8899999999999"/>
        <n v="1674.1699999999998"/>
        <n v="813.19999999999993"/>
        <n v="3724.23"/>
        <n v="2470.86"/>
        <n v="2147.4"/>
        <n v="1357.78"/>
        <n v="3540.15"/>
        <n v="3396.4399999999996"/>
        <n v="3159.96"/>
        <n v="3091.1899999999996"/>
        <n v="2477.23"/>
        <n v="2407.6799999999998"/>
        <n v="2059.2600000000002"/>
        <n v="1939.3000000000002"/>
        <n v="1882.8"/>
        <n v="1693.56"/>
        <n v="4093"/>
        <n v="2795.13"/>
        <n v="2226.11"/>
        <n v="2219.6999999999998"/>
        <n v="2061.12"/>
        <n v="1994.88"/>
        <n v="1739.9999999999998"/>
        <n v="1713.69"/>
        <n v="1491"/>
        <n v="1175.1600000000001"/>
        <n v="3658.93"/>
        <n v="3077.88"/>
        <n v="2733.12"/>
        <n v="2263.2800000000002"/>
        <n v="1518.1100000000001"/>
        <n v="981.2"/>
        <n v="2173.6"/>
        <n v="3625.16"/>
        <n v="3524.8"/>
        <n v="3042.6800000000003"/>
        <n v="2846.63"/>
        <n v="1427.3999999999999"/>
        <n v="1359.4"/>
        <n v="2834.6499999999996"/>
        <n v="2830.4500000000003"/>
        <n v="2616"/>
        <n v="2381.04"/>
        <n v="2328.66"/>
        <n v="1729"/>
        <n v="1688.4299999999998"/>
        <n v="1340.4599999999998"/>
        <n v="1106.93"/>
        <n v="2177.1"/>
        <n v="1345.68"/>
        <n v="2501.98"/>
        <n v="2296"/>
        <n v="2178.54"/>
        <n v="1871.8300000000002"/>
        <n v="1502.78"/>
        <n v="1500.98"/>
        <n v="2326.5"/>
        <n v="2150"/>
        <n v="2099.63"/>
        <n v="1927.45"/>
        <n v="1172.3399999999999"/>
        <n v="2084.81"/>
        <n v="1921.92"/>
        <n v="3908.62"/>
        <n v="2576.1999999999998"/>
        <n v="1958.8400000000001"/>
        <n v="4071.1400000000003"/>
        <n v="2292.8000000000002"/>
        <n v="2023.14"/>
        <n v="1863.4"/>
        <n v="1777.6"/>
        <n v="1697.3000000000002"/>
        <n v="1671.52"/>
        <n v="1496.25"/>
        <n v="1259.44"/>
        <n v="948.99"/>
        <n v="2234.4"/>
        <n v="2096.3200000000002"/>
        <n v="2069.75"/>
        <n v="1666.3500000000001"/>
        <n v="3757.26"/>
        <n v="1550.72"/>
        <n v="3544.2"/>
        <n v="2586.88"/>
        <n v="2194.1699999999996"/>
        <n v="2182.0500000000002"/>
        <n v="1013.76"/>
        <n v="3861.2"/>
        <n v="3788.4"/>
        <n v="1822.18"/>
        <n v="1685.42"/>
        <n v="2120.1400000000003"/>
        <n v="1944.54"/>
        <n v="1649.28"/>
        <n v="1129.04"/>
        <n v="3575.04"/>
        <n v="3392.2599999999998"/>
        <n v="1672.1000000000001"/>
        <n v="2255.84"/>
        <n v="965.04"/>
        <n v="4508"/>
        <n v="3535.35"/>
        <n v="2629.44"/>
        <n v="2232.62"/>
        <n v="1795.24"/>
        <n v="1734.48"/>
        <n v="1676.1999999999998"/>
        <n v="1559.04"/>
        <n v="694.6"/>
        <n v="2783.25"/>
        <n v="2316"/>
        <n v="2192.6799999999998"/>
        <n v="2184.38"/>
        <n v="1510.56"/>
        <n v="3670.4"/>
        <n v="3525.6000000000004"/>
        <n v="3488.78"/>
        <n v="3232.31"/>
        <n v="2884.8"/>
        <n v="2606.48"/>
        <n v="2315.1799999999998"/>
        <n v="2082.85"/>
        <n v="2051.56"/>
        <n v="4166.88"/>
        <n v="3323.84"/>
        <n v="2586.64"/>
        <n v="2011.02"/>
        <n v="1884"/>
        <n v="1823.42"/>
        <n v="1576.74"/>
        <n v="3666.08"/>
        <n v="3286.4900000000002"/>
        <n v="3106.25"/>
        <n v="3037.84"/>
        <n v="2971.34"/>
        <n v="2656.29"/>
        <n v="2235.3300000000004"/>
        <n v="2051.08"/>
        <n v="1917.84"/>
        <n v="1831.2"/>
        <n v="1771.0600000000002"/>
        <n v="4235"/>
        <n v="2483.04"/>
        <n v="1346.4"/>
        <n v="4753.4900000000007"/>
        <n v="3988.6000000000004"/>
        <n v="2819.88"/>
        <n v="2171.0699999999997"/>
        <n v="2163.7199999999998"/>
        <n v="1832.6"/>
        <n v="1549.8"/>
        <n v="1383.03"/>
        <n v="4236.1400000000003"/>
        <n v="3358.31"/>
        <n v="2620.7999999999997"/>
        <n v="2273.7000000000003"/>
        <n v="2218.5"/>
        <n v="2076"/>
        <n v="1674.7499999999998"/>
        <n v="3843.3399999999997"/>
        <n v="2217.15"/>
        <n v="1880.2"/>
        <n v="1834.5"/>
        <n v="1152.06"/>
        <n v="1105.25"/>
        <n v="1093.99"/>
        <n v="865.49"/>
        <n v="2973.8999999999996"/>
        <n v="2366.2800000000002"/>
        <n v="1912.16"/>
        <n v="1797.58"/>
        <n v="1727.1000000000001"/>
        <n v="2339.92"/>
        <n v="2337.38"/>
        <n v="2327.1499999999996"/>
        <n v="1753.06"/>
        <n v="1448.0700000000002"/>
        <n v="3380.69"/>
        <n v="2670.65"/>
        <n v="2542"/>
        <n v="2227.6"/>
        <n v="2081.7599999999998"/>
        <n v="4195.8"/>
        <n v="4080.07"/>
        <n v="3615.7100000000005"/>
        <n v="3609.6000000000004"/>
        <n v="3573.6000000000004"/>
        <n v="2795.14"/>
        <n v="2736.3599999999997"/>
        <n v="2333.7000000000003"/>
        <n v="2306.25"/>
        <n v="2166.14"/>
        <n v="1987.02"/>
        <n v="1617.38"/>
        <n v="1485.8000000000002"/>
        <n v="1419.84"/>
        <n v="2916.2"/>
        <n v="4358.04"/>
        <n v="2257.58"/>
        <n v="2213.4"/>
        <n v="3684.67"/>
        <n v="3478.05"/>
        <n v="3403.0800000000004"/>
        <n v="2598.6400000000003"/>
        <n v="2533.63"/>
        <n v="1108.3799999999999"/>
        <n v="2789.96"/>
        <n v="1591.98"/>
        <n v="3305.25"/>
        <n v="2905.98"/>
        <n v="2181"/>
        <n v="2116.5"/>
        <n v="2028.48"/>
        <n v="1888.95"/>
        <n v="1229.51"/>
        <n v="3710.9"/>
        <n v="2364.88"/>
        <n v="2257.92"/>
        <n v="2142.35"/>
        <n v="1224.67"/>
        <n v="3011.91"/>
        <n v="1963.6000000000001"/>
        <n v="1517.88"/>
        <n v="1466.9099999999999"/>
        <n v="1236.8399999999999"/>
        <n v="3051.7100000000005"/>
        <n v="1658.88"/>
        <n v="4300.5"/>
        <n v="3519.85"/>
        <n v="2340"/>
        <n v="1845"/>
        <n v="3440"/>
        <n v="3209.3799999999997"/>
        <n v="3204.57"/>
        <n v="2022.51"/>
        <n v="1146.5"/>
        <n v="4114.38"/>
        <n v="3348.9300000000003"/>
        <n v="2828.16"/>
        <n v="2675.05"/>
        <n v="2616.98"/>
        <n v="2112"/>
        <n v="1948.08"/>
        <n v="1765.62"/>
        <n v="3846.9799999999996"/>
        <n v="3789.72"/>
        <n v="3493.9100000000003"/>
        <n v="2930.27"/>
        <n v="2875.95"/>
        <n v="2633.4"/>
        <n v="2524.8599999999997"/>
        <n v="2245.8000000000002"/>
        <n v="3403.26"/>
        <n v="2019.27"/>
        <n v="3257.76"/>
        <n v="1765.6599999999999"/>
        <n v="1687.4"/>
        <n v="1140.48"/>
        <n v="974.09999999999991"/>
        <n v="4375.9799999999996"/>
        <n v="3685.95"/>
        <n v="3382.08"/>
        <n v="3201.5"/>
        <n v="3166.8399999999997"/>
        <n v="2427.0300000000002"/>
        <n v="2264.15"/>
        <n v="2223.52"/>
        <n v="1859.4399999999998"/>
        <n v="1759.1999999999998"/>
        <n v="1592"/>
        <n v="1538.55"/>
        <n v="1307.3200000000002"/>
        <n v="1264.08"/>
        <n v="1152.58"/>
        <n v="3273.93"/>
        <n v="2431.77"/>
        <n v="1916.6399999999999"/>
        <n v="1167.25"/>
        <n v="2086.92"/>
        <n v="2424"/>
        <n v="1225.2900000000002"/>
        <n v="3105.6200000000003"/>
        <n v="2626.0099999999998"/>
        <n v="1888.26"/>
        <n v="4080.72"/>
        <n v="2770.7799999999997"/>
        <n v="2588.04"/>
        <n v="2530.7999999999997"/>
        <n v="2087.13"/>
        <n v="1201.25"/>
        <n v="2312.2399999999998"/>
        <n v="5500"/>
        <n v="4361.3999999999996"/>
        <n v="3918.75"/>
        <n v="3717.4999999999995"/>
        <n v="2990.13"/>
        <n v="2893"/>
        <n v="2891.0099999999998"/>
        <n v="2756.8"/>
        <n v="2493.12"/>
        <n v="2278.5300000000002"/>
        <n v="2060.37"/>
        <n v="1864.8"/>
        <n v="1063.6499999999999"/>
        <n v="4826.25"/>
        <n v="4398.9000000000005"/>
        <n v="3390.7999999999997"/>
        <n v="2658"/>
        <n v="2024.8"/>
        <n v="4220.92"/>
        <n v="4136"/>
        <n v="3584.2500000000005"/>
        <n v="3368.16"/>
        <n v="2201.62"/>
        <n v="3599.75"/>
        <n v="2997.6000000000004"/>
        <n v="1668.4999999999998"/>
        <n v="1575.6"/>
        <n v="1454.7"/>
        <n v="3734.72"/>
        <n v="1308"/>
        <n v="977.67000000000007"/>
        <n v="2276.3999999999996"/>
        <n v="1726.3700000000001"/>
        <n v="1649.18"/>
        <n v="703.6"/>
        <n v="2311.6799999999998"/>
        <n v="2492.88"/>
        <n v="2143.6799999999998"/>
        <n v="2093.7599999999998"/>
        <n v="1516.62"/>
        <n v="2208.64"/>
        <n v="2083.2000000000003"/>
        <n v="1237.95"/>
        <n v="2650.56"/>
        <n v="2513.2799999999997"/>
        <n v="1962.0900000000001"/>
        <n v="2275.1999999999998"/>
        <n v="1535.49"/>
        <n v="1336.68"/>
        <n v="3814.6400000000003"/>
        <n v="3526.82"/>
        <n v="2793.71"/>
        <n v="2397.54"/>
        <n v="2185.1499999999996"/>
        <n v="1962.22"/>
        <n v="1711.22"/>
        <n v="1508.5"/>
        <n v="3881.2799999999997"/>
        <n v="2598.4399999999996"/>
        <n v="2018.58"/>
        <n v="1867.0000000000002"/>
        <n v="2579.36"/>
        <n v="1661.22"/>
        <n v="3733.82"/>
        <n v="3523.85"/>
        <n v="3302.3999999999996"/>
        <n v="3288.3999999999996"/>
        <n v="3146.5"/>
        <n v="2008.44"/>
        <n v="1780.3999999999999"/>
        <n v="2896.65"/>
        <n v="2747.8"/>
        <n v="2670.92"/>
        <n v="1657.57"/>
        <n v="1513.54"/>
        <n v="1386.72"/>
        <n v="4196.8"/>
        <n v="2509"/>
        <n v="1746.6299999999999"/>
        <n v="1593.02"/>
        <n v="828.36"/>
        <n v="3822"/>
        <n v="3572.33"/>
        <n v="3458.42"/>
        <n v="2541.59"/>
        <n v="2991.68"/>
        <n v="2985.84"/>
        <n v="2711.6600000000003"/>
        <n v="2694.72"/>
        <n v="2673.44"/>
        <n v="728.40000000000009"/>
        <n v="3042.4100000000003"/>
        <n v="2624.64"/>
        <n v="1623.2500000000002"/>
        <n v="3544.17"/>
        <n v="3186.48"/>
        <n v="2725.4700000000003"/>
        <n v="2189.6"/>
        <n v="1561.5"/>
        <n v="1451"/>
        <n v="1329.8999999999999"/>
        <n v="1210.8"/>
        <n v="1089.3600000000001"/>
        <n v="4846"/>
        <n v="1142.4100000000001"/>
        <n v="4068.7000000000003"/>
        <n v="3288.82"/>
        <n v="2931.98"/>
        <n v="2851.84"/>
        <n v="2817.87"/>
        <n v="2775.08"/>
        <n v="2773.7999999999997"/>
        <n v="2632.89"/>
        <n v="1629.04"/>
        <n v="2317.44"/>
        <n v="2611.8000000000002"/>
        <n v="3751"/>
        <n v="3033.28"/>
        <n v="2758.7"/>
        <n v="2696.96"/>
        <n v="1463"/>
        <n v="1267.77"/>
        <n v="856.52"/>
        <n v="834.67"/>
        <n v="3662.5200000000004"/>
        <n v="1991.6"/>
        <n v="1717.64"/>
        <n v="3476.8"/>
        <n v="3288.6"/>
        <n v="3156.16"/>
        <n v="1978.62"/>
        <n v="1237.8800000000001"/>
        <n v="2297.0499999999997"/>
        <n v="2130.92"/>
        <n v="1668.3700000000001"/>
        <n v="1534.95"/>
        <n v="2986.5"/>
        <n v="2714.3999999999996"/>
        <n v="2431.75"/>
        <n v="1749.79"/>
        <n v="1408.96"/>
        <n v="1329.4"/>
        <n v="3562.4900000000002"/>
        <n v="2117.75"/>
        <n v="1405.92"/>
        <n v="3275.56"/>
        <n v="3036"/>
        <n v="3024.5"/>
        <n v="2883.5299999999997"/>
        <n v="2847"/>
        <n v="2701.12"/>
        <n v="2676.72"/>
        <n v="2502.9"/>
        <n v="1908.28"/>
        <n v="1891.56"/>
        <n v="1624.25"/>
        <n v="1611.3999999999999"/>
        <n v="4328.5999999999995"/>
        <n v="2909.3399999999997"/>
        <n v="1172.5999999999999"/>
        <n v="3867.08"/>
        <n v="3619.44"/>
        <n v="3420"/>
        <n v="3224.2"/>
        <n v="3029.19"/>
        <n v="1668.25"/>
        <n v="733.1099999999999"/>
        <n v="2100.56"/>
        <n v="1627.92"/>
        <n v="4149.07"/>
        <n v="3298.3999999999996"/>
        <n v="3289.86"/>
        <n v="1910.84"/>
        <n v="1757.91"/>
        <n v="1449.76"/>
        <n v="2266.56"/>
        <n v="1331.1"/>
        <n v="4086.29"/>
        <n v="3478.6400000000003"/>
        <n v="2515.3199999999997"/>
        <n v="1845.4499999999998"/>
        <n v="1596.76"/>
        <n v="1350"/>
        <n v="990.78"/>
        <n v="4704"/>
        <n v="2723.2"/>
        <n v="1701.6999999999998"/>
        <n v="1320.75"/>
        <n v="3241.8999999999996"/>
        <n v="2130.56"/>
        <n v="1864.5600000000002"/>
        <n v="2282.2800000000002"/>
        <n v="2018.72"/>
        <n v="1972.11"/>
        <n v="1701.76"/>
        <n v="1640.24"/>
        <n v="1587.08"/>
        <n v="1476.48"/>
        <n v="4208.41"/>
        <n v="2255.1200000000003"/>
        <n v="3164.98"/>
        <n v="1933.5"/>
        <n v="4357.5"/>
        <n v="4143.6000000000004"/>
        <n v="3801.6000000000004"/>
        <n v="3441.3700000000003"/>
        <n v="3167"/>
        <n v="3102.08"/>
        <n v="3018.88"/>
        <n v="3006.12"/>
        <n v="2864.4"/>
        <n v="2487.04"/>
        <n v="2231.6"/>
        <n v="2182.44"/>
        <n v="1570.1699999999998"/>
        <n v="1376.43"/>
        <n v="1364.25"/>
        <n v="1266.0999999999999"/>
        <n v="4175.6000000000004"/>
        <n v="3207.12"/>
        <n v="2225.5"/>
        <n v="1822.1699999999998"/>
        <n v="3881.7799999999997"/>
        <n v="2575.04"/>
        <n v="2529.36"/>
        <n v="1809.5"/>
        <n v="3375.72"/>
        <n v="3068.69"/>
        <n v="2472.6"/>
        <n v="2430.6400000000003"/>
        <n v="2279.5499999999997"/>
        <n v="2030.86"/>
        <n v="1826.96"/>
        <n v="1463.6999999999998"/>
        <n v="2467.8999999999996"/>
        <n v="2464.8000000000002"/>
        <n v="1735.3"/>
        <n v="1694"/>
        <n v="1448"/>
        <n v="2520.6799999999998"/>
        <n v="2218.52"/>
        <n v="2259.7200000000003"/>
        <n v="1808.4"/>
        <n v="1789.3999999999999"/>
        <n v="1558.99"/>
        <n v="2280.96"/>
        <n v="3351.0899999999997"/>
        <n v="2600.13"/>
        <n v="2246.4"/>
        <n v="2154"/>
        <n v="2577.6"/>
        <n v="2116.16"/>
        <n v="4121.43"/>
        <n v="3521.25"/>
        <n v="3144.96"/>
        <n v="2797.8399999999997"/>
        <n v="2613.92"/>
        <n v="2436.7800000000002"/>
        <n v="2023.2800000000002"/>
        <n v="1908.72"/>
        <n v="1902.3999999999999"/>
        <n v="1796.34"/>
        <n v="1483.02"/>
        <n v="1367.48"/>
        <n v="6400"/>
        <n v="5800"/>
        <n v="4038.7999999999997"/>
        <n v="3064.3199999999997"/>
        <n v="2245.2000000000003"/>
        <n v="1479.84"/>
        <n v="1122.3999999999999"/>
        <n v="7543.75"/>
        <n v="7084"/>
        <n v="4819.26"/>
        <n v="4219.28"/>
        <n v="3843.2"/>
        <n v="3659.0200000000004"/>
        <n v="3193.26"/>
        <n v="2031.3999999999999"/>
        <n v="2018.31"/>
        <n v="1979.6000000000001"/>
        <n v="1100"/>
        <n v="5168.3999999999996"/>
        <n v="3064.6"/>
        <n v="6600"/>
        <n v="2150.5500000000002"/>
        <n v="2118.54"/>
        <n v="1879.92"/>
        <n v="1206.8999999999999"/>
        <n v="7600"/>
        <n v="9048.16"/>
        <n v="4509.12"/>
        <n v="2094.3200000000002"/>
        <n v="6500"/>
        <n v="6100"/>
        <n v="7182"/>
        <n v="5900"/>
        <n v="5820.35"/>
        <n v="4421.3399999999992"/>
        <n v="3729.3900000000003"/>
        <n v="3051.3"/>
        <n v="2576"/>
        <n v="1987.1800000000003"/>
        <n v="1057.29"/>
        <n v="541.14"/>
        <n v="553.95000000000005"/>
        <n v="1801.94"/>
        <n v="600"/>
        <n v="2095.4499999999998"/>
        <n v="1867.32"/>
        <n v="6000"/>
        <n v="7000"/>
        <n v="5400"/>
        <n v="5498.08"/>
        <n v="2913.53"/>
        <n v="1104.6000000000001"/>
        <n v="1082.0999999999999"/>
        <n v="925.30000000000007"/>
        <n v="3256.35"/>
        <n v="1193.04"/>
        <n v="3891.81"/>
        <n v="3255.1200000000003"/>
        <n v="3079.4399999999996"/>
        <n v="1900"/>
        <n v="2639.58"/>
        <n v="2439.9900000000002"/>
        <n v="2352.59"/>
        <n v="1207.68"/>
        <n v="5100"/>
        <n v="3070.4"/>
        <n v="2419.62"/>
        <n v="1424.2199999999998"/>
        <n v="1254.6000000000001"/>
        <n v="4165.6099999999997"/>
        <n v="3581.76"/>
        <n v="2674.17"/>
        <n v="2620.8000000000002"/>
        <n v="2100.8200000000002"/>
        <n v="1921.41"/>
        <n v="1591.72"/>
        <n v="1482.6000000000001"/>
        <n v="1351.08"/>
        <n v="5600"/>
        <n v="2202.48"/>
        <n v="3273.2700000000004"/>
        <n v="3065.78"/>
        <n v="2896.2999999999997"/>
        <n v="1200"/>
        <n v="1000"/>
        <n v="640.05000000000007"/>
        <n v="6134.7"/>
        <n v="5296.5"/>
        <n v="3880.2000000000003"/>
        <n v="3385.8999999999996"/>
        <n v="2288.52"/>
        <n v="2233.69"/>
        <n v="2078.2799999999997"/>
        <n v="1209.5999999999999"/>
        <n v="652.35"/>
        <n v="1828"/>
        <n v="4873.05"/>
        <n v="1293.75"/>
        <n v="2208.92"/>
        <n v="1875.0900000000001"/>
        <n v="1781.2199999999998"/>
        <n v="1665.32"/>
        <n v="881.4"/>
        <n v="3722.32"/>
        <n v="2702.04"/>
        <n v="1556.62"/>
        <n v="3777.58"/>
        <n v="3553.88"/>
        <n v="2575.1"/>
        <n v="1800"/>
        <n v="935.18"/>
        <n v="482.13"/>
      </sharedItems>
    </cacheField>
    <cacheField name="VAT " numFmtId="0">
      <sharedItems containsSemiMixedTypes="0" containsString="0" containsNumber="1" minValue="36.159749999999995" maxValue="678.61199999999997"/>
    </cacheField>
    <cacheField name="INCENTIVE" numFmtId="0">
      <sharedItems containsSemiMixedTypes="0" containsString="0" containsNumber="1" minValue="0" maxValue="755.52136000000007"/>
    </cacheField>
    <cacheField name="TOTAL SALES" numFmtId="44">
      <sharedItems containsSemiMixedTypes="0" containsString="0" containsNumber="1" minValue="518.28975000000003" maxValue="9726.771999999999"/>
    </cacheField>
    <cacheField name="DISCOUNTED AMOUNT" numFmtId="0">
      <sharedItems containsSemiMixedTypes="0" containsString="0" containsNumber="1" minValue="40.257854999999999" maxValue="755.52136000000007"/>
    </cacheField>
    <cacheField name="TRANSACTION" numFmtId="0">
      <sharedItems count="2">
        <s v="&quot;COMPLETED&quot;"/>
        <s v="&quot;UNDER PREVIEW&quot;"/>
      </sharedItems>
    </cacheField>
    <cacheField name="DUE PAYMENT" numFmtId="2">
      <sharedItems containsSemiMixedTypes="0" containsString="0" containsNumber="1" minValue="478.03189500000002" maxValue="8971.2506399999984" count="1543">
        <n v="2974.5"/>
        <n v="3361.1849999999999"/>
        <n v="1887.0426300000001"/>
        <n v="1674.673245"/>
        <n v="2478.75"/>
        <n v="2577.9"/>
        <n v="2451.93984"/>
        <n v="1392.066"/>
        <n v="3866.85"/>
        <n v="2038.2662100000002"/>
        <n v="4164.3"/>
        <n v="4560.8999999999996"/>
        <n v="3569.4"/>
        <n v="3470.25"/>
        <n v="3374.4215249999997"/>
        <n v="2677.05"/>
        <n v="3073.65"/>
        <n v="2223.8254349999997"/>
        <n v="1994.0056500000003"/>
        <n v="1922.4094349999998"/>
        <n v="1179.86517"/>
        <n v="3371.1"/>
        <n v="3767.7"/>
        <n v="4065.15"/>
        <n v="2280.4499999999998"/>
        <n v="2875.35"/>
        <n v="3271.95"/>
        <n v="2379.6"/>
        <n v="3200.1951450000001"/>
        <n v="1925.6417250000002"/>
        <n v="1727.5896000000002"/>
        <n v="1691.41968"/>
        <n v="1652.53305"/>
        <n v="4957.5"/>
        <n v="4263.45"/>
        <n v="3949.6402499999999"/>
        <n v="3353.7487499999997"/>
        <n v="3166.3750800000003"/>
        <n v="3137.5620899999999"/>
        <n v="2181.3000000000002"/>
        <n v="2872.8415050000003"/>
        <n v="2021.5396049999999"/>
        <n v="2017.058025"/>
        <n v="1407.43425"/>
        <n v="3172.8"/>
        <n v="3628.2157800000004"/>
        <n v="3391.9611599999998"/>
        <n v="3245.7744000000002"/>
        <n v="3213.9472500000002"/>
        <n v="3047.1372900000001"/>
        <n v="2924.0524800000003"/>
        <n v="2505.2428800000002"/>
        <n v="2460.5460600000001"/>
        <n v="2385.9059400000001"/>
        <n v="1643.66904"/>
        <n v="1616.7399000000003"/>
        <n v="1552.5402749999998"/>
        <n v="3863.369835"/>
        <n v="3128.3213099999998"/>
        <n v="2082.15"/>
        <n v="2846.5964999999997"/>
        <n v="2037.7605449999999"/>
        <n v="1842.2069999999999"/>
        <n v="4461.75"/>
        <n v="4362.6000000000004"/>
        <n v="3966"/>
        <n v="3456.1905299999994"/>
        <n v="3104.2080299999998"/>
        <n v="2889.3400649999999"/>
        <n v="2797.6758899999995"/>
        <n v="2111.9049150000001"/>
        <n v="2042.9361749999998"/>
        <n v="1876.0171499999999"/>
        <n v="1761.9946499999999"/>
        <n v="1163.1782250000001"/>
        <n v="4660.05"/>
        <n v="922.98735000000011"/>
        <n v="3668.55"/>
        <n v="3331.8861750000001"/>
        <n v="3042.9135000000001"/>
        <n v="2552.2994699999995"/>
        <n v="2478.3137400000001"/>
        <n v="1970.8442100000002"/>
        <n v="1714.9479750000003"/>
        <n v="1707.0952950000001"/>
        <n v="1640.4962399999999"/>
        <n v="1594.3319999999999"/>
        <n v="704.16329999999994"/>
        <n v="3260.8253699999996"/>
        <n v="2334.8635199999999"/>
        <n v="2234.5237200000001"/>
        <n v="1785.9294600000001"/>
        <n v="4858.3500000000004"/>
        <n v="2469.3307500000001"/>
        <n v="1562.5643399999997"/>
        <n v="4759.2"/>
        <n v="3063.8837250000001"/>
        <n v="1547.1762599999997"/>
        <n v="715.30775999999992"/>
        <n v="3232.2106800000001"/>
        <n v="1696.7142899999999"/>
        <n v="3721.9918499999999"/>
        <n v="3002.1033600000005"/>
        <n v="2221.6143899999997"/>
        <n v="2165.4360000000001"/>
        <n v="1994.6996999999999"/>
        <n v="1024.6260150000001"/>
        <n v="3143.0054249999998"/>
        <n v="3040.6330500000004"/>
        <n v="2706.8544899999997"/>
        <n v="2664.2001599999999"/>
        <n v="2478.01629"/>
        <n v="2422.8294000000001"/>
        <n v="1951.3909800000001"/>
        <n v="1900.457625"/>
        <n v="1862.69139"/>
        <n v="1526.63238"/>
        <n v="1447.1934000000001"/>
        <n v="1337.2955399999998"/>
        <n v="3831.0271050000001"/>
        <n v="3402.580125"/>
        <n v="3240.2219999999998"/>
        <n v="2824.6446900000001"/>
        <n v="2770.1121899999998"/>
        <n v="2652.1633499999998"/>
        <n v="2459.2967699999995"/>
        <n v="2458.1367150000001"/>
        <n v="2076.8653049999998"/>
        <n v="2064.7888350000003"/>
        <n v="3265.4060999999997"/>
        <n v="2742.3898499999996"/>
        <n v="2439.2486399999998"/>
        <n v="2150.0677499999997"/>
        <n v="3661.94661"/>
        <n v="2776.2"/>
        <n v="3085.8851099999997"/>
        <n v="1983"/>
        <n v="2045.5239899999999"/>
        <n v="2025.5155199999999"/>
        <n v="1726.1023500000001"/>
        <n v="1692.62931"/>
        <n v="1523.5091549999997"/>
        <n v="1372.6920899999998"/>
        <n v="1197.1767600000001"/>
        <n v="2968.0552499999999"/>
        <n v="4034.3738400000007"/>
        <n v="3055.0494600000002"/>
        <n v="2328.785625"/>
        <n v="2306.6256000000003"/>
        <n v="2243.7248400000003"/>
        <n v="1699.2327000000002"/>
        <n v="1688.3262000000002"/>
        <n v="1515.5870699999998"/>
        <n v="1316.5037849999999"/>
        <n v="987.03824999999995"/>
        <n v="4106.1286950000003"/>
        <n v="3361.3833"/>
        <n v="3102.3241800000001"/>
        <n v="2896.86555"/>
        <n v="2772.0951899999995"/>
        <n v="2771.510205"/>
        <n v="2295.0151349999996"/>
        <n v="2289.94857"/>
        <n v="1616.3433000000002"/>
        <n v="3152.4940800000004"/>
        <n v="2317.8791250000004"/>
        <n v="2036.8979399999998"/>
        <n v="1923.3116999999997"/>
        <n v="1476.7500149999998"/>
        <n v="1203.4827"/>
        <n v="3929.1955199999993"/>
        <n v="3077.616"/>
        <n v="3866.3542499999994"/>
        <n v="3850.1035649999999"/>
        <n v="3805.4265750000004"/>
        <n v="3795.7594500000005"/>
        <n v="2540.52045"/>
        <n v="2061.36816"/>
        <n v="1844.19"/>
        <n v="3820.8444000000009"/>
        <n v="4059.6967499999996"/>
        <n v="2329.9258500000001"/>
        <n v="2194.5662699999998"/>
        <n v="1875.6998699999999"/>
        <n v="1701.63213"/>
        <n v="868.46476499999994"/>
        <n v="3825.3061499999994"/>
        <n v="3535.6096799999996"/>
        <n v="3365.3790450000001"/>
        <n v="2774.1178500000001"/>
        <n v="2668.2157349999998"/>
        <n v="1847.52144"/>
        <n v="1343.6113949999999"/>
        <n v="3851.3231100000003"/>
        <n v="3539.9425349999997"/>
        <n v="3246.0718500000003"/>
        <n v="1837.6461000000002"/>
        <n v="4188.0960000000005"/>
        <n v="3774.5215200000002"/>
        <n v="3480.165"/>
        <n v="2814.6801150000001"/>
        <n v="2671.1010000000001"/>
        <n v="2246.9373000000001"/>
        <n v="1991.0608950000001"/>
        <n v="1784.9379600000002"/>
        <n v="1772.36574"/>
        <n v="1770.3331649999998"/>
        <n v="1316.3054849999999"/>
        <n v="711.30209999999988"/>
        <n v="4342.9683000000005"/>
        <n v="1284.0519899999999"/>
        <n v="2095.4063550000005"/>
        <n v="1785.8897999999999"/>
        <n v="1411.896"/>
        <n v="2827.3019099999997"/>
        <n v="1686.8191199999999"/>
        <n v="1244.163945"/>
        <n v="3752.6292000000003"/>
        <n v="1094.3780399999998"/>
        <n v="1077.3638999999998"/>
        <n v="883.45624500000008"/>
        <n v="4773.3288750000002"/>
        <n v="3581.7243450000001"/>
        <n v="3217.9925699999994"/>
        <n v="3105.3185099999996"/>
        <n v="2601.6960000000004"/>
        <n v="2133.5295300000002"/>
        <n v="2073.4049699999996"/>
        <n v="1710.3077549999998"/>
        <n v="1670.9551199999999"/>
        <n v="3413.3775599999999"/>
        <n v="2894.7635700000001"/>
        <n v="2665.152"/>
        <n v="2621.5160850000002"/>
        <n v="2538.706005"/>
        <n v="2133.7278299999998"/>
        <n v="1858.1205749999999"/>
        <n v="1837.5667799999999"/>
        <n v="1835.9902950000001"/>
        <n v="1632.1973849999999"/>
        <n v="1235.8452599999998"/>
        <n v="1623.2837999999999"/>
        <n v="4084.3850999999995"/>
        <n v="3869.2395149999993"/>
        <n v="3714.8530500000002"/>
        <n v="3471.8364000000001"/>
        <n v="3072.3610500000004"/>
        <n v="3065.4007199999996"/>
        <n v="2773.6320149999997"/>
        <n v="2537.8433999999997"/>
        <n v="1631.661975"/>
        <n v="1477.43415"/>
        <n v="1100.3666999999998"/>
        <n v="3128.7575699999998"/>
        <n v="3202.9118550000003"/>
        <n v="3071.1117599999998"/>
        <n v="2123.93181"/>
        <n v="2039.9121"/>
        <n v="1987.7294550000001"/>
        <n v="1329.2445600000001"/>
        <n v="1057.6826249999999"/>
        <n v="2649.2384250000005"/>
        <n v="2336.2218750000002"/>
        <n v="2262.8211300000003"/>
        <n v="1532.4623999999999"/>
        <n v="1493.6947499999999"/>
        <n v="3924.85275"/>
        <n v="2394.19488"/>
        <n v="1796.0030999999999"/>
        <n v="1731.7538999999997"/>
        <n v="1483.9185599999998"/>
        <n v="1184.6838600000001"/>
        <n v="1004.86542"/>
        <n v="4249.03359"/>
        <n v="2826.5880299999999"/>
        <n v="1486.3576499999997"/>
        <n v="1271.8961999999999"/>
        <n v="2678.9536800000001"/>
        <n v="2595.5982749999998"/>
        <n v="1199.0209500000001"/>
        <n v="1667.0585250000001"/>
        <n v="1618.871625"/>
        <n v="4370.0362500000001"/>
        <n v="2977.4744999999998"/>
        <n v="2757.1731150000001"/>
        <n v="2688.8290200000001"/>
        <n v="2551.5855900000001"/>
        <n v="1818.76794"/>
        <n v="1764.5824649999997"/>
        <n v="2802.246705"/>
        <n v="2296.1950200000001"/>
        <n v="3746.1646200000005"/>
        <n v="3683.6208000000001"/>
        <n v="3452.5616399999999"/>
        <n v="3364.0008600000001"/>
        <n v="2900.89104"/>
        <n v="2492.0460149999999"/>
        <n v="1884.10779"/>
        <n v="1657.2327599999999"/>
        <n v="1656.0627900000004"/>
        <n v="813.42660000000001"/>
        <n v="1462.1253900000002"/>
        <n v="3460.335"/>
        <n v="2200.7333999999996"/>
        <n v="2150.7419700000005"/>
        <n v="2143.7816399999997"/>
        <n v="1747.10232"/>
        <n v="1690.9140149999998"/>
        <n v="1530.1819499999999"/>
        <n v="1346.31819"/>
        <n v="1228.4684999999999"/>
        <n v="3336.29835"/>
        <n v="1540.7909999999999"/>
        <n v="2669.2369800000006"/>
        <n v="1996.3852500000003"/>
        <n v="1527.9014999999999"/>
        <n v="1216.1639849999999"/>
        <n v="4351.8124800000005"/>
        <n v="2284.8621749999998"/>
        <n v="1863.7622100000003"/>
        <n v="1547.206005"/>
        <n v="1430.0007900000001"/>
        <n v="998.57931000000008"/>
        <n v="3812.4166500000001"/>
        <n v="3329.5363199999997"/>
        <n v="3539.7739799999999"/>
        <n v="3168.1102050000004"/>
        <n v="2669.17749"/>
        <n v="1334.3111250000002"/>
        <n v="4517.4326399999991"/>
        <n v="2516.0700599999996"/>
        <n v="2364.3705599999998"/>
        <n v="2331.3734399999994"/>
        <n v="2188.7560799999997"/>
        <n v="2185.3651499999996"/>
        <n v="1719.261"/>
        <n v="851.83730999999989"/>
        <n v="1900.6856699999998"/>
        <n v="3334.9300800000005"/>
        <n v="3212.0832300000002"/>
        <n v="3197.6469900000002"/>
        <n v="2411.2685100000003"/>
        <n v="2002.67136"/>
        <n v="1830.7254300000002"/>
        <n v="1654.2186000000002"/>
        <n v="1579.6578"/>
        <n v="1455.0064199999999"/>
        <n v="4568.8320000000003"/>
        <n v="3724.0739999999996"/>
        <n v="3450.1820399999997"/>
        <n v="3206.0053349999998"/>
        <n v="2790.35862"/>
        <n v="2738.7213000000002"/>
        <n v="2471.4525599999997"/>
        <n v="2262.5137650000001"/>
        <n v="2168.3014349999999"/>
        <n v="1954.7819099999999"/>
        <n v="1477.4936399999997"/>
        <n v="3833.5355999999992"/>
        <n v="2792.2424699999997"/>
        <n v="2576.7300300000002"/>
        <n v="2278.70496"/>
        <n v="2250.6256800000001"/>
        <n v="2245.0732800000001"/>
        <n v="1026.77757"/>
        <n v="1252.0662"/>
        <n v="1266.7800600000003"/>
        <n v="2401.4923199999998"/>
        <n v="2148.7986300000002"/>
        <n v="1935.3286800000003"/>
        <n v="1625.2866299999998"/>
        <n v="1441.48236"/>
        <n v="2783.3586300000002"/>
        <n v="2738.4833399999998"/>
        <n v="2735.855865"/>
        <n v="2104.04232"/>
        <n v="1571.19039"/>
        <n v="1491.3746399999998"/>
        <n v="1482.5502900000001"/>
        <n v="1153.1640749999999"/>
        <n v="1103.48001"/>
        <n v="969.12184500000012"/>
        <n v="4442.2372800000003"/>
        <n v="2175.5691300000003"/>
        <n v="3580.4651400000002"/>
        <n v="3138.5932499999999"/>
        <n v="2816.33592"/>
        <n v="2155.9374300000004"/>
        <n v="1141.6527599999999"/>
        <n v="2427.9058799999998"/>
        <n v="1841.2749900000001"/>
        <n v="1396.0319999999999"/>
        <n v="4020.5721599999997"/>
        <n v="3238.33815"/>
        <n v="2715.2624099999998"/>
        <n v="2588.8064999999997"/>
        <n v="2430.9993600000003"/>
        <n v="1992.1217999999999"/>
        <n v="1808.4959999999999"/>
        <n v="3402.0843749999999"/>
        <n v="3322.0405800000003"/>
        <n v="3265.2474599999996"/>
        <n v="2725.19724"/>
        <n v="2282.185125"/>
        <n v="2151.4558499999998"/>
        <n v="1971.3796199999999"/>
        <n v="1914.0907499999998"/>
        <n v="1501.6465799999999"/>
        <n v="2499.6210750000005"/>
        <n v="2476.538955"/>
        <n v="1974.9886800000004"/>
        <n v="1948.0595400000002"/>
        <n v="1903.0851"/>
        <n v="1591.3575000000001"/>
        <n v="1532.50206"/>
        <n v="1048.5707399999999"/>
        <n v="2463.4808999999996"/>
        <n v="1814.6631299999999"/>
        <n v="1614.1619999999998"/>
        <n v="1612.41696"/>
        <n v="1565.370285"/>
        <n v="1494.1508399999998"/>
        <n v="3458.6891100000003"/>
        <n v="3081.1953149999999"/>
        <n v="3046.8398399999996"/>
        <n v="2824.0200449999998"/>
        <n v="2627.0783999999999"/>
        <n v="2303.9485500000001"/>
        <n v="2164.6923750000001"/>
        <n v="1424.5475400000003"/>
        <n v="1129.25901"/>
        <n v="963.71816999999976"/>
        <n v="3270.5123250000001"/>
        <n v="3140.4374400000002"/>
        <n v="2632.5514800000001"/>
        <n v="2016.3540600000001"/>
        <n v="1983.7634549999998"/>
        <n v="1955.2380000000001"/>
        <n v="2624.5401599999996"/>
        <n v="2424.8124000000003"/>
        <n v="2053.8030150000004"/>
        <n v="1847.571015"/>
        <n v="1325.08026"/>
        <n v="3919.2309449999993"/>
        <n v="3599.4226199999994"/>
        <n v="2807.9279999999999"/>
        <n v="2432.694825"/>
        <n v="2235.8126700000003"/>
        <n v="1788.7056600000003"/>
        <n v="1733.04285"/>
        <n v="1124.3609999999999"/>
        <n v="964.13459999999986"/>
        <n v="3053.26476"/>
        <n v="2838.38688"/>
        <n v="2369.3677200000002"/>
        <n v="1509.4596000000001"/>
        <n v="1447.5106799999999"/>
        <n v="1437.5163600000001"/>
        <n v="4314.1751399999994"/>
        <n v="3629.8021800000001"/>
        <n v="3624.924"/>
        <n v="2075.6457599999999"/>
        <n v="3569.63796"/>
        <n v="3172.78017"/>
        <n v="2646.1152000000002"/>
        <n v="1504.6409100000001"/>
        <n v="3386.6467199999997"/>
        <n v="3101.2335299999995"/>
        <n v="2891.9675400000001"/>
        <n v="2855.9959200000003"/>
        <n v="1922.7167999999999"/>
        <n v="4053.94605"/>
        <n v="3812.9123999999997"/>
        <n v="2561.3816099999999"/>
        <n v="2508.504915"/>
        <n v="2308.84656"/>
        <n v="909.89954999999998"/>
        <n v="2587.6960199999999"/>
        <n v="2518.2513599999997"/>
        <n v="2470.6791899999998"/>
        <n v="2434.1523299999999"/>
        <n v="2321.2997999999998"/>
        <n v="1890.2947500000002"/>
        <n v="1233.58464"/>
        <n v="1003.7945999999999"/>
        <n v="894.98739"/>
        <n v="753.00459000000012"/>
        <n v="3568.3985849999999"/>
        <n v="3145.0875749999996"/>
        <n v="2294.5887900000002"/>
        <n v="2124.4473900000003"/>
        <n v="1943.4788100000001"/>
        <n v="1820.37417"/>
        <n v="2899.8202200000001"/>
        <n v="1789.1022600000001"/>
        <n v="1373.5051199999998"/>
        <n v="897.58511999999996"/>
        <n v="4679.88"/>
        <n v="2831.8628100000005"/>
        <n v="4001.7336600000003"/>
        <n v="3906.0142500000006"/>
        <n v="3877.1616000000004"/>
        <n v="3239.4783749999997"/>
        <n v="2467.1692799999996"/>
        <n v="2154.0139200000003"/>
        <n v="2091.7278899999997"/>
        <n v="1884.20694"/>
        <n v="1474.7670150000001"/>
        <n v="1199.3084849999998"/>
        <n v="3227.6894399999996"/>
        <n v="2821.9775550000004"/>
        <n v="2525.1522000000004"/>
        <n v="1918.6417350000002"/>
        <n v="3955.8470400000001"/>
        <n v="3104.5848000000005"/>
        <n v="1104.1343999999999"/>
        <n v="2150.1074100000001"/>
        <n v="1927.7734500000004"/>
        <n v="1831.3005000000001"/>
        <n v="3813.4577249999998"/>
        <n v="3620.5217399999997"/>
        <n v="2815.1857800000002"/>
        <n v="2187.8439000000003"/>
        <n v="770.39549999999997"/>
        <n v="4488.56016"/>
        <n v="4331.8238399999991"/>
        <n v="3402.5305500000004"/>
        <n v="3157.7292000000002"/>
        <n v="2461.0120649999999"/>
        <n v="2222.3976750000002"/>
        <n v="1629.1534799999997"/>
        <n v="1284.9542549999999"/>
        <n v="1238.7800999999999"/>
        <n v="3027.3271199999999"/>
        <n v="1179.3297600000001"/>
        <n v="906.15167999999994"/>
        <n v="3307.9315350000002"/>
        <n v="3186.5521049999998"/>
        <n v="2423.6226000000001"/>
        <n v="2099.52108"/>
        <n v="1872.8245199999999"/>
        <n v="1110.4105950000001"/>
        <n v="3930.40515"/>
        <n v="3355.59294"/>
        <n v="2635.1690400000002"/>
        <n v="2563.949595"/>
        <n v="2523.1196249999998"/>
        <n v="2274.6794699999996"/>
        <n v="1607.8362300000001"/>
        <n v="1236.7971"/>
        <n v="3916.0779749999997"/>
        <n v="3395.5900500000002"/>
        <n v="3194.6130000000003"/>
        <n v="2813.34159"/>
        <n v="2794.5724949999994"/>
        <n v="2660.1548400000001"/>
        <n v="1951.5694500000002"/>
        <n v="1772.8019999999999"/>
        <n v="3504.9822449999997"/>
        <n v="2902.5468449999998"/>
        <n v="2769.49746"/>
        <n v="2126.8864800000001"/>
        <n v="1957.2804900000001"/>
        <n v="3811.326"/>
        <n v="3644.6151899999995"/>
        <n v="2928.7521900000002"/>
        <n v="2815.86"/>
        <n v="2655.6336000000001"/>
        <n v="2636.3588399999999"/>
        <n v="2570.6818800000001"/>
        <n v="2287.6284599999999"/>
        <n v="2001.2435999999998"/>
        <n v="1969.9122000000004"/>
        <n v="1835.2665"/>
        <n v="1748.8671900000002"/>
        <n v="1635.5288249999999"/>
        <n v="2706.7950000000001"/>
        <n v="2569.9283399999999"/>
        <n v="2466.9908100000007"/>
        <n v="2331.0561600000001"/>
        <n v="2234.8410000000003"/>
        <n v="2010.2860799999999"/>
        <n v="1717.1193600000001"/>
        <n v="1326.7459799999999"/>
        <n v="4004.9262899999999"/>
        <n v="3932.5864499999998"/>
        <n v="3346.0249650000001"/>
        <n v="2379.4512749999999"/>
        <n v="2131.4672100000003"/>
        <n v="1463.73162"/>
        <n v="1328.4116999999999"/>
        <n v="3571.4028300000004"/>
        <n v="2067.0296249999997"/>
        <n v="2329.0929900000001"/>
        <n v="1521.67488"/>
        <n v="1310.92164"/>
        <n v="677.9876999999999"/>
        <n v="3502.2060449999994"/>
        <n v="2392.7472899999993"/>
        <n v="2065.1755199999998"/>
        <n v="1804.5399149999998"/>
        <n v="1411.1920350000003"/>
        <n v="2704.8119999999999"/>
        <n v="2399.3804249999998"/>
        <n v="2130.0394500000002"/>
        <n v="1915.2309749999999"/>
        <n v="839.31466499999999"/>
        <n v="2038.7223000000004"/>
        <n v="1445.4285299999999"/>
        <n v="1047.4206000000001"/>
        <n v="3461.9908049999999"/>
        <n v="2212.0364999999997"/>
        <n v="1839.6390150000002"/>
        <n v="4596.9707699999999"/>
        <n v="3825.9506249999999"/>
        <n v="3671.9805900000001"/>
        <n v="3299.7814050000002"/>
        <n v="3219.1526249999997"/>
        <n v="3156.232035"/>
        <n v="2999.3370749999995"/>
        <n v="2930.4179100000001"/>
        <n v="2889.4293000000002"/>
        <n v="2695.6108800000002"/>
        <n v="2586.7838400000001"/>
        <n v="2260.8579600000003"/>
        <n v="1926.256455"/>
        <n v="1404.3506849999999"/>
        <n v="2896.4491200000002"/>
        <n v="2611.3928700000001"/>
        <n v="1880.5383899999997"/>
        <n v="1732.3488"/>
        <n v="1701.6717900000001"/>
        <n v="1681.5443400000001"/>
        <n v="1309.5732"/>
        <n v="3831.6517500000004"/>
        <n v="2947.3130699999997"/>
        <n v="2201.8438799999999"/>
        <n v="1681.0783349999999"/>
        <n v="3510.4354949999997"/>
        <n v="3207.6809699999999"/>
        <n v="3014.1203400000004"/>
        <n v="2839.8245550000001"/>
        <n v="2474.2882500000001"/>
        <n v="1525.3830900000003"/>
        <n v="1194.7971599999998"/>
        <n v="4382.7472799999996"/>
        <n v="1544.47938"/>
        <n v="1254.7035900000001"/>
        <n v="4107.3680700000004"/>
        <n v="2117.8539149999997"/>
        <n v="1491.3349800000001"/>
        <n v="1411.6976999999999"/>
        <n v="1216.39203"/>
        <n v="1175.22495"/>
        <n v="1151.2504800000002"/>
        <n v="2842.5809249999998"/>
        <n v="2172.5748000000003"/>
        <n v="1653.2270999999998"/>
        <n v="1556.407125"/>
        <n v="1233.951495"/>
        <n v="1075.8171600000001"/>
        <n v="2777.5880999999999"/>
        <n v="2222.9628299999999"/>
        <n v="1939.2550199999998"/>
        <n v="4576.4467200000008"/>
        <n v="4559.3135999999995"/>
        <n v="2860.527075"/>
        <n v="2277.3168599999999"/>
        <n v="2041.6868849999998"/>
        <n v="1182.4232399999999"/>
        <n v="3756.1985999999997"/>
        <n v="2522.4949799999999"/>
        <n v="2369.2884000000004"/>
        <n v="3343.8337499999998"/>
        <n v="3218.0124000000001"/>
        <n v="2918.9760000000001"/>
        <n v="2620.3560299999999"/>
        <n v="2445.7330499999998"/>
        <n v="2382.3266250000001"/>
        <n v="2195.8453049999998"/>
        <n v="1964.8059749999998"/>
        <n v="1809.2098800000001"/>
        <n v="1437.0305250000001"/>
        <n v="3126.7943999999998"/>
        <n v="1270.6667399999999"/>
        <n v="2053.2973500000003"/>
        <n v="1355.1822000000002"/>
        <n v="1346.17938"/>
        <n v="1037.08917"/>
        <n v="2974.4702550000002"/>
        <n v="2910.2012250000002"/>
        <n v="2045.4050099999999"/>
        <n v="1471.5843"/>
        <n v="3371.4172800000001"/>
        <n v="1942.2295200000003"/>
        <n v="883.62480000000005"/>
        <n v="4403.7472500000003"/>
        <n v="3755.78217"/>
        <n v="2377.0716750000006"/>
        <n v="2321.8054650000004"/>
        <n v="2096.6060699999998"/>
        <n v="1992.6175499999997"/>
        <n v="1667.16759"/>
        <n v="838.0653749999999"/>
        <n v="1684.3403699999999"/>
        <n v="966.53402999999992"/>
        <n v="3437.7288000000003"/>
        <n v="3010.0750199999998"/>
        <n v="1749.7496249999999"/>
        <n v="1382.3096399999999"/>
        <n v="1154.5026"/>
        <n v="3017.17416"/>
        <n v="2671.2497250000001"/>
        <n v="2294.7276000000002"/>
        <n v="2141.60034"/>
        <n v="1843.89255"/>
        <n v="1752.4068450000002"/>
        <n v="1690.0117500000001"/>
        <n v="3102.0564749999999"/>
        <n v="1971.4986000000001"/>
        <n v="3143.2136400000004"/>
        <n v="3136.0649250000001"/>
        <n v="2546.40996"/>
        <n v="2407.8379199999999"/>
        <n v="1740.211395"/>
        <n v="1540.3745699999999"/>
        <n v="3805.3770000000004"/>
        <n v="1827.8500799999999"/>
        <n v="1727.68875"/>
        <n v="1344.8706"/>
        <n v="3034.9814999999999"/>
        <n v="2976.8795999999998"/>
        <n v="2931.6672000000003"/>
        <n v="2807.4719099999998"/>
        <n v="2779.3727999999996"/>
        <n v="2737.47201"/>
        <n v="2724.1759949999996"/>
        <n v="2645.99622"/>
        <n v="2343.1326300000001"/>
        <n v="1853.58942"/>
        <n v="1759.13913"/>
        <n v="3446.1367199999995"/>
        <n v="3289.5788700000003"/>
        <n v="3066.3128999999999"/>
        <n v="1723.3063199999999"/>
        <n v="1624.1166600000001"/>
        <n v="1514.8136999999999"/>
        <n v="2235.0888749999999"/>
        <n v="1913.981685"/>
        <n v="1692.2922000000001"/>
        <n v="1253.09736"/>
        <n v="1676.5273500000003"/>
        <n v="3221.0860499999999"/>
        <n v="1487.9936250000001"/>
        <n v="4369.5404999999992"/>
        <n v="3598.0940100000003"/>
        <n v="3111.6641099999997"/>
        <n v="2609.9056199999995"/>
        <n v="2301.8069099999998"/>
        <n v="3610.4481000000001"/>
        <n v="1246.5832049999999"/>
        <n v="1217.7602999999999"/>
        <n v="3867.4449000000004"/>
        <n v="3351.2105099999999"/>
        <n v="1738.2977999999998"/>
        <n v="1464.0488999999998"/>
        <n v="1299.8168400000002"/>
        <n v="1021.68126"/>
        <n v="4036.8922499999999"/>
        <n v="2995.7974199999999"/>
        <n v="2185.0181250000001"/>
        <n v="2090.0819999999999"/>
        <n v="1988.6912100000002"/>
        <n v="1775.3798999999999"/>
        <n v="1460.1027300000001"/>
        <n v="4236.9670350000006"/>
        <n v="4106.9516400000002"/>
        <n v="3332.6298000000002"/>
        <n v="3282.77718"/>
        <n v="3208.5931499999997"/>
        <n v="3137.5025999999998"/>
        <n v="2969.294625"/>
        <n v="2923.1006400000001"/>
        <n v="2674.6704"/>
        <n v="2466.3066749999998"/>
        <n v="2034.558"/>
        <n v="1844.7154949999999"/>
        <n v="1597.6634400000003"/>
        <n v="1189.1158649999998"/>
        <n v="2819.4393150000001"/>
        <n v="2456.1537150000004"/>
        <n v="2291.3763300000001"/>
        <n v="1980.52125"/>
        <n v="1793.0285999999996"/>
        <n v="4170.7447499999998"/>
        <n v="3880.4236349999996"/>
        <n v="3302.6666700000001"/>
        <n v="2603.7583199999999"/>
        <n v="2388.2260499999998"/>
        <n v="646.25970000000007"/>
        <n v="3874.5837000000001"/>
        <n v="2658.5585249999999"/>
        <n v="2443.8194550000003"/>
        <n v="1361.9243999999999"/>
        <n v="1340.9045999999998"/>
        <n v="4220.3792399999993"/>
        <n v="3286.94148"/>
        <n v="3176.7660000000001"/>
        <n v="2696.6817000000001"/>
        <n v="4634.9848800000009"/>
        <n v="2001.4022399999999"/>
        <n v="4128.72498"/>
        <n v="4013.5920000000006"/>
        <n v="2958.0807599999998"/>
        <n v="2719.7241600000002"/>
        <n v="2546.0133600000004"/>
        <n v="1319.0420250000002"/>
        <n v="3316.8252900000002"/>
        <n v="2986.6657049999999"/>
        <n v="2888.5369499999997"/>
        <n v="1717.278"/>
        <n v="1571.88444"/>
        <n v="2883.6290249999997"/>
        <n v="2422.4922900000001"/>
        <n v="4251.0562499999996"/>
        <n v="3951.0878400000001"/>
        <n v="3416.7089999999998"/>
        <n v="3305.70066"/>
        <n v="2588.5288799999998"/>
        <n v="2326.0292549999999"/>
        <n v="1682.3970300000001"/>
        <n v="1360.4768100000001"/>
        <n v="2581.0727999999995"/>
        <n v="1859.2608"/>
        <n v="1721.1646800000001"/>
        <n v="4141.8425250000009"/>
        <n v="3328.9513350000002"/>
        <n v="3137.8991999999998"/>
        <n v="3136.7589749999997"/>
        <n v="2839.9732800000002"/>
        <n v="2379.0050999999999"/>
        <n v="2359.77"/>
        <n v="2333.1978000000004"/>
        <n v="2229.9330749999999"/>
        <n v="1867.9165949999999"/>
        <n v="1775.9351399999998"/>
        <n v="1710.1590299999998"/>
        <n v="1668.0698550000002"/>
        <n v="3577.9665600000003"/>
        <n v="3443.0234100000002"/>
        <n v="3156.9558300000003"/>
        <n v="2635.8829199999996"/>
        <n v="1647.7540199999999"/>
        <n v="1473.74577"/>
        <n v="1214.1909000000001"/>
        <n v="980.06800500000008"/>
        <n v="2612.5430099999999"/>
        <n v="1571.3291999999999"/>
        <n v="1195.3424849999999"/>
        <n v="3885.222495"/>
        <n v="2378.33088"/>
        <n v="2325.0476699999999"/>
        <n v="1561.69182"/>
        <n v="2929.4164949999999"/>
        <n v="2118.8850750000001"/>
        <n v="1642.6081349999999"/>
        <n v="1560.6209999999999"/>
        <n v="1544.1224399999999"/>
        <n v="1369.3110749999998"/>
        <n v="572.69040000000007"/>
        <n v="2768.7835799999993"/>
        <n v="2611.8886199999997"/>
        <n v="2461.1508749999998"/>
        <n v="2381.6524049999998"/>
        <n v="2301.72759"/>
        <n v="1696.3474349999999"/>
        <n v="1659.9395549999999"/>
        <n v="806.28779999999995"/>
        <n v="3692.5740450000003"/>
        <n v="2449.8576899999998"/>
        <n v="2129.1471000000001"/>
        <n v="1346.2388699999999"/>
        <n v="3510.0587249999999"/>
        <n v="3367.57026"/>
        <n v="3133.10034"/>
        <n v="3064.9148849999997"/>
        <n v="2456.1735450000001"/>
        <n v="2387.2147199999999"/>
        <n v="2041.7562900000003"/>
        <n v="1922.8159500000004"/>
        <n v="1866.7962"/>
        <n v="1679.1647399999999"/>
        <n v="4058.2095000000004"/>
        <n v="2771.3713950000001"/>
        <n v="2207.1880650000003"/>
        <n v="2200.8325499999996"/>
        <n v="2043.6004799999996"/>
        <n v="1977.9235200000001"/>
        <n v="1725.2099999999998"/>
        <n v="1699.1236349999999"/>
        <n v="1478.3265000000001"/>
        <n v="1165.1711399999999"/>
        <n v="3627.8290950000001"/>
        <n v="3051.7180199999998"/>
        <n v="2709.8884799999996"/>
        <n v="2244.0421200000001"/>
        <n v="1505.2060650000001"/>
        <n v="972.85979999999995"/>
        <n v="2155.1243999999997"/>
        <n v="3594.3461400000001"/>
        <n v="3494.8392000000003"/>
        <n v="3016.8172200000004"/>
        <n v="2822.4336450000001"/>
        <n v="1415.2671"/>
        <n v="1347.8451"/>
        <n v="2810.5554749999997"/>
        <n v="2806.3911750000002"/>
        <n v="2593.7639999999997"/>
        <n v="2360.80116"/>
        <n v="2308.8663899999997"/>
        <n v="1714.3035"/>
        <n v="1674.0783449999997"/>
        <n v="1329.0660899999998"/>
        <n v="1097.5210950000001"/>
        <n v="2158.5946499999995"/>
        <n v="1334.24172"/>
        <n v="2480.71317"/>
        <n v="2276.4839999999999"/>
        <n v="2160.02241"/>
        <n v="1855.9194450000002"/>
        <n v="1490.0063699999998"/>
        <n v="1488.2216699999999"/>
        <n v="2306.7247500000003"/>
        <n v="2131.7249999999999"/>
        <n v="2081.7831449999999"/>
        <n v="1911.066675"/>
        <n v="1162.3751099999999"/>
        <n v="2067.0891149999998"/>
        <n v="1905.5836800000002"/>
        <n v="3875.3967299999995"/>
        <n v="2554.3022999999998"/>
        <n v="1942.1898600000002"/>
        <n v="4036.5353100000002"/>
        <n v="2273.3112000000001"/>
        <n v="2005.9433100000001"/>
        <n v="1847.5611000000001"/>
        <n v="1762.4903999999999"/>
        <n v="1682.8729500000004"/>
        <n v="1657.3120799999999"/>
        <n v="1483.5318749999999"/>
        <n v="1248.7347600000001"/>
        <n v="940.923585"/>
        <n v="2215.4076"/>
        <n v="2078.5012800000004"/>
        <n v="2052.1571249999997"/>
        <n v="1652.186025"/>
        <n v="3725.3232900000003"/>
        <n v="1537.5388800000001"/>
        <n v="3514.0742999999998"/>
        <n v="2564.8915200000001"/>
        <n v="2175.5195549999999"/>
        <n v="2163.502575"/>
        <n v="1005.1430399999999"/>
        <n v="3828.3797999999997"/>
        <n v="3756.1986000000002"/>
        <n v="1806.69147"/>
        <n v="1671.09393"/>
        <n v="2102.1188099999999"/>
        <n v="1928.0114099999998"/>
        <n v="1635.2611199999999"/>
        <n v="1119.4431599999998"/>
        <n v="3544.6521600000001"/>
        <n v="3363.4257899999998"/>
        <n v="1657.88715"/>
        <n v="2236.6653600000004"/>
        <n v="956.83715999999993"/>
        <n v="4469.6820000000007"/>
        <n v="3505.2995249999999"/>
        <n v="2607.0897600000003"/>
        <n v="2213.64273"/>
        <n v="1779.98046"/>
        <n v="1719.7369200000001"/>
        <n v="1661.9522999999997"/>
        <n v="1545.7881599999998"/>
        <n v="688.69590000000005"/>
        <n v="2759.5923750000002"/>
        <n v="2296.3139999999999"/>
        <n v="2174.0422199999998"/>
        <n v="2165.81277"/>
        <n v="1497.7202399999999"/>
        <n v="3639.2016000000003"/>
        <n v="3495.6324000000004"/>
        <n v="3459.1253700000002"/>
        <n v="3204.8353649999999"/>
        <n v="2860.2792000000004"/>
        <n v="2584.32492"/>
        <n v="2295.5009700000001"/>
        <n v="2065.145775"/>
        <n v="2034.12174"/>
        <n v="4131.4615199999998"/>
        <n v="3295.58736"/>
        <n v="2564.6535599999997"/>
        <n v="1993.92633"/>
        <n v="1867.9859999999999"/>
        <n v="1807.92093"/>
        <n v="1563.33771"/>
        <n v="3634.9183200000002"/>
        <n v="3258.5548350000004"/>
        <n v="3079.8468750000002"/>
        <n v="3012.0183600000005"/>
        <n v="2946.0836100000001"/>
        <n v="2633.7115349999999"/>
        <n v="2216.3296950000004"/>
        <n v="2033.64582"/>
        <n v="1901.5383599999998"/>
        <n v="1815.6348"/>
        <n v="1756.0059900000001"/>
        <n v="4199.0024999999996"/>
        <n v="2461.9341599999998"/>
        <n v="1334.9556"/>
        <n v="4713.0853350000007"/>
        <n v="3954.6969000000008"/>
        <n v="2795.91102"/>
        <n v="2152.6159049999997"/>
        <n v="2145.3283799999999"/>
        <n v="1817.0228999999999"/>
        <n v="1536.6266999999998"/>
        <n v="1371.2742449999998"/>
        <n v="4200.1328100000001"/>
        <n v="3329.764365"/>
        <n v="2598.5231999999996"/>
        <n v="2254.3735500000003"/>
        <n v="2199.64275"/>
        <n v="2058.3539999999998"/>
        <n v="1660.5146249999998"/>
        <n v="3810.6716099999994"/>
        <n v="2198.3042250000003"/>
        <n v="1864.2183000000002"/>
        <n v="1818.9067500000001"/>
        <n v="1142.26749"/>
        <n v="1095.8553749999999"/>
        <n v="1084.6910849999999"/>
        <n v="858.13333499999999"/>
        <n v="2948.6218499999995"/>
        <n v="2346.16662"/>
        <n v="1895.9066400000002"/>
        <n v="1782.3005700000001"/>
        <n v="1712.41965"/>
        <n v="2320.0306800000003"/>
        <n v="2317.5122700000002"/>
        <n v="2307.3692249999999"/>
        <n v="1738.1589899999999"/>
        <n v="1435.7614050000002"/>
        <n v="3351.954135"/>
        <n v="2647.9494749999999"/>
        <n v="2520.393"/>
        <n v="2208.6653999999999"/>
        <n v="2064.06504"/>
        <n v="4160.1357000000007"/>
        <n v="4045.3894049999999"/>
        <n v="3584.9764650000002"/>
        <n v="3578.9184000000005"/>
        <n v="3543.2244000000001"/>
        <n v="2771.3813099999998"/>
        <n v="2713.1009399999994"/>
        <n v="2313.8635500000005"/>
        <n v="2286.6468749999999"/>
        <n v="2147.7278099999999"/>
        <n v="1970.13033"/>
        <n v="1603.6322700000001"/>
        <n v="1473.1707000000001"/>
        <n v="1407.77136"/>
        <n v="2891.4123"/>
        <n v="4320.9966599999998"/>
        <n v="2238.3905699999996"/>
        <n v="2194.5861"/>
        <n v="3653.3503049999999"/>
        <n v="3448.4865750000004"/>
        <n v="3374.1538200000005"/>
        <n v="2576.5515600000003"/>
        <n v="2512.094145"/>
        <n v="1098.95877"/>
        <n v="2766.2453399999999"/>
        <n v="1578.4481700000001"/>
        <n v="3277.1553750000003"/>
        <n v="2881.2791699999998"/>
        <n v="2162.4614999999999"/>
        <n v="2098.5097500000002"/>
        <n v="2011.23792"/>
        <n v="1872.8939250000001"/>
        <n v="1219.0591650000001"/>
        <n v="3679.3573500000002"/>
        <n v="2344.7785199999998"/>
        <n v="2238.72768"/>
        <n v="2124.1400249999997"/>
        <n v="1214.260305"/>
        <n v="2986.3087649999998"/>
        <n v="1946.9094000000002"/>
        <n v="1504.97802"/>
        <n v="1454.4412649999999"/>
        <n v="1226.3268599999999"/>
        <n v="3025.7704650000005"/>
        <n v="1644.77952"/>
        <n v="4263.9457500000008"/>
        <n v="3489.9312749999999"/>
        <n v="2320.11"/>
        <n v="1829.3175000000001"/>
        <n v="3410.76"/>
        <n v="3182.1002699999999"/>
        <n v="3177.3311549999999"/>
        <n v="2005.3186649999998"/>
        <n v="1136.7547500000001"/>
        <n v="4079.4077699999998"/>
        <n v="3320.4640950000003"/>
        <n v="2804.1206400000001"/>
        <n v="2652.3120749999998"/>
        <n v="2594.73567"/>
        <n v="2094.0480000000002"/>
        <n v="1931.5213199999996"/>
        <n v="1750.6122299999997"/>
        <n v="3814.2806699999996"/>
        <n v="3757.5073799999996"/>
        <n v="3464.2117650000005"/>
        <n v="2905.362705"/>
        <n v="2851.5044249999996"/>
        <n v="2611.0161000000003"/>
        <n v="2503.39869"/>
        <n v="2226.7107000000001"/>
        <n v="3374.3322899999998"/>
        <n v="2002.1062050000003"/>
        <n v="3230.0690400000003"/>
        <n v="1750.6518899999999"/>
        <n v="1673.0571000000002"/>
        <n v="1130.78592"/>
        <n v="965.82014999999978"/>
        <n v="4338.7841699999999"/>
        <n v="3654.6194249999999"/>
        <n v="3353.33232"/>
        <n v="3174.2872500000003"/>
        <n v="3139.9218599999995"/>
        <n v="2406.4002450000003"/>
        <n v="2244.9047250000003"/>
        <n v="2204.6200800000001"/>
        <n v="1843.6347599999997"/>
        <n v="1744.2467999999999"/>
        <n v="1578.4680000000001"/>
        <n v="1525.4723249999997"/>
        <n v="1296.2077800000002"/>
        <n v="1253.3353199999999"/>
        <n v="1142.78307"/>
        <n v="3246.1015950000001"/>
        <n v="2411.0999550000001"/>
        <n v="1900.3485599999999"/>
        <n v="1157.3283750000001"/>
        <n v="2069.1811800000005"/>
        <n v="2403.3960000000002"/>
        <n v="1214.8750350000003"/>
        <n v="3079.2222300000003"/>
        <n v="2603.6889149999997"/>
        <n v="1872.2097899999999"/>
        <n v="4046.0338799999995"/>
        <n v="2747.2283699999998"/>
        <n v="2566.0416599999999"/>
        <n v="2509.2881999999995"/>
        <n v="2069.3893949999997"/>
        <n v="1191.0393750000001"/>
        <n v="2292.5859599999999"/>
        <n v="5453.25"/>
        <n v="4324.3280999999988"/>
        <n v="3885.4406250000002"/>
        <n v="3685.9012499999994"/>
        <n v="2964.7138950000003"/>
        <n v="2868.4094999999998"/>
        <n v="2866.4364149999997"/>
        <n v="2733.3672000000006"/>
        <n v="2471.9284799999996"/>
        <n v="2259.162495"/>
        <n v="2042.856855"/>
        <n v="1848.9491999999998"/>
        <n v="1054.6089749999999"/>
        <n v="4785.2268750000003"/>
        <n v="4361.5093500000012"/>
        <n v="3361.9781999999996"/>
        <n v="2635.4069999999997"/>
        <n v="2007.5891999999999"/>
        <n v="4185.0421800000004"/>
        <n v="4100.8440000000001"/>
        <n v="3553.7838750000001"/>
        <n v="3339.5306399999999"/>
        <n v="2182.9062300000001"/>
        <n v="3569.1521249999996"/>
        <n v="2972.1204000000007"/>
        <n v="1654.3177499999997"/>
        <n v="1562.2074"/>
        <n v="1442.3350499999999"/>
        <n v="3702.9748799999998"/>
        <n v="1296.8819999999998"/>
        <n v="969.35980500000016"/>
        <n v="2257.0505999999996"/>
        <n v="1711.6958550000002"/>
        <n v="1635.1619700000001"/>
        <n v="697.61940000000004"/>
        <n v="2292.0307199999997"/>
        <n v="2471.6905200000001"/>
        <n v="2125.4587199999996"/>
        <n v="2075.9630400000001"/>
        <n v="1503.7287299999998"/>
        <n v="2189.8665599999999"/>
        <n v="2065.4928000000004"/>
        <n v="1227.4274250000001"/>
        <n v="2628.03024"/>
        <n v="2491.9171200000001"/>
        <n v="1945.4122350000002"/>
        <n v="2255.8607999999995"/>
        <n v="1522.4383350000001"/>
        <n v="1325.3182200000001"/>
        <n v="3782.2155600000001"/>
        <n v="3496.8420300000002"/>
        <n v="2769.9634649999998"/>
        <n v="2377.1609100000001"/>
        <n v="2166.5762249999998"/>
        <n v="1945.5411300000001"/>
        <n v="1696.67463"/>
        <n v="1495.6777500000001"/>
        <n v="3848.2891199999995"/>
        <n v="2576.3532599999994"/>
        <n v="2001.4220700000001"/>
        <n v="1851.1305000000002"/>
        <n v="2557.4354399999997"/>
        <n v="1647.0996299999999"/>
        <n v="3702.0825300000001"/>
        <n v="3493.8972750000003"/>
        <n v="3274.3295999999996"/>
        <n v="3260.4485999999997"/>
        <n v="3119.7547500000001"/>
        <n v="1991.3682599999997"/>
        <n v="1765.2665999999999"/>
        <n v="2872.0284750000001"/>
        <n v="2724.4437000000003"/>
        <n v="2648.2171800000001"/>
        <n v="1643.4806549999998"/>
        <n v="1500.67491"/>
        <n v="1374.9328799999998"/>
        <n v="4161.1272000000008"/>
        <n v="2487.6735000000003"/>
        <n v="1731.7836449999998"/>
        <n v="1579.4793299999999"/>
        <n v="821.31894"/>
        <n v="3789.5129999999995"/>
        <n v="3541.9651950000002"/>
        <n v="3429.0234300000002"/>
        <n v="2519.9864850000004"/>
        <n v="2966.2507199999995"/>
        <n v="2960.46036"/>
        <n v="2688.6108900000004"/>
        <n v="2671.8148799999994"/>
        <n v="2650.71576"/>
        <n v="722.20860000000005"/>
        <n v="3016.5495150000002"/>
        <n v="2602.3305599999999"/>
        <n v="1609.4523750000003"/>
        <n v="3514.0445549999999"/>
        <n v="3159.3949199999997"/>
        <n v="2702.3035050000003"/>
        <n v="2170.9883999999997"/>
        <n v="1548.2272499999999"/>
        <n v="1438.6665"/>
        <n v="1318.5958499999999"/>
        <n v="1200.5082"/>
        <n v="1080.1004400000002"/>
        <n v="4804.8090000000002"/>
        <n v="1132.699515"/>
        <n v="4034.1160500000001"/>
        <n v="3260.8650300000004"/>
        <n v="2907.0581699999998"/>
        <n v="2827.5993600000002"/>
        <n v="2793.9181050000002"/>
        <n v="2751.4918199999997"/>
        <n v="2750.2226999999998"/>
        <n v="2610.5104350000001"/>
        <n v="1615.1931599999998"/>
        <n v="2297.7417599999999"/>
        <n v="2589.5997000000002"/>
        <n v="3719.1164999999996"/>
        <n v="3007.4971200000005"/>
        <n v="2735.2510499999999"/>
        <n v="2674.03584"/>
        <n v="1450.5645"/>
        <n v="1256.9939549999999"/>
        <n v="849.23958000000005"/>
        <n v="827.57530499999996"/>
        <n v="3631.3885800000003"/>
        <n v="1974.6713999999997"/>
        <n v="1703.0400600000003"/>
        <n v="3447.2472000000002"/>
        <n v="3260.6468999999997"/>
        <n v="3129.3326399999996"/>
        <n v="1961.8017299999997"/>
        <n v="1227.3580199999999"/>
        <n v="2277.5250749999996"/>
        <n v="2112.8071799999998"/>
        <n v="1654.1888550000003"/>
        <n v="1521.9029249999999"/>
        <n v="2961.1147500000002"/>
        <n v="2691.3275999999996"/>
        <n v="2411.080125"/>
        <n v="1734.9167849999999"/>
        <n v="1396.9838400000001"/>
        <n v="1318.1001000000001"/>
        <n v="3532.2088349999999"/>
        <n v="2099.7491250000003"/>
        <n v="1393.9696799999999"/>
        <n v="3247.71774"/>
        <n v="3010.194"/>
        <n v="2998.7917499999999"/>
        <n v="2859.0199949999997"/>
        <n v="2822.8005000000003"/>
        <n v="2678.1604799999996"/>
        <n v="2653.9678799999997"/>
        <n v="2481.6253500000003"/>
        <n v="1892.0596199999998"/>
        <n v="1875.4817399999999"/>
        <n v="1610.4438749999999"/>
        <n v="1597.7030999999999"/>
        <n v="4291.8068999999987"/>
        <n v="2884.6106099999997"/>
        <n v="1162.6328999999998"/>
        <n v="3834.20982"/>
        <n v="3588.6747599999999"/>
        <n v="3390.93"/>
        <n v="3196.7943"/>
        <n v="3003.4418849999997"/>
        <n v="1654.0698750000001"/>
        <n v="726.87856499999987"/>
        <n v="2082.7052399999998"/>
        <n v="1614.08268"/>
        <n v="4113.8029050000005"/>
        <n v="3270.3635999999997"/>
        <n v="3261.8961900000004"/>
        <n v="1894.5978599999999"/>
        <n v="1742.9677650000001"/>
        <n v="1437.43704"/>
        <n v="2247.2942400000002"/>
        <n v="1319.7856499999998"/>
        <n v="4051.5565349999997"/>
        <n v="3449.0715600000003"/>
        <n v="2493.9397799999997"/>
        <n v="1829.7636749999999"/>
        <n v="1583.1875400000001"/>
        <n v="1338.5250000000001"/>
        <n v="982.35837000000004"/>
        <n v="4664.0160000000005"/>
        <n v="2700.0527999999995"/>
        <n v="1687.2355499999999"/>
        <n v="1309.523625"/>
        <n v="3214.3438499999997"/>
        <n v="2112.4502399999997"/>
        <n v="1848.7112400000003"/>
        <n v="2262.8806199999999"/>
        <n v="2001.5608799999998"/>
        <n v="1955.3470650000002"/>
        <n v="1687.29504"/>
        <n v="1626.2979600000001"/>
        <n v="1573.5898199999999"/>
        <n v="1463.92992"/>
        <n v="4172.6385150000006"/>
        <n v="2235.9514800000002"/>
        <n v="3138.0776700000001"/>
        <n v="1917.0652499999999"/>
        <n v="4320.4612500000003"/>
        <n v="4108.3794000000007"/>
        <n v="3769.2864"/>
        <n v="3412.1183550000005"/>
        <n v="3140.0805"/>
        <n v="3075.7123199999996"/>
        <n v="2993.2195200000001"/>
        <n v="2980.5679799999998"/>
        <n v="2840.0526"/>
        <n v="2465.9001599999997"/>
        <n v="2212.6313999999998"/>
        <n v="2163.8892599999999"/>
        <n v="1556.8235549999999"/>
        <n v="1364.7303450000002"/>
        <n v="1352.653875"/>
        <n v="1255.3381499999998"/>
        <n v="4140.1074000000008"/>
        <n v="3179.8594800000001"/>
        <n v="2206.5832499999997"/>
        <n v="1806.6815549999999"/>
        <n v="3848.7848699999995"/>
        <n v="2553.1521600000001"/>
        <n v="2507.8604399999999"/>
        <n v="1794.1192500000002"/>
        <n v="3347.0263799999998"/>
        <n v="3042.606135"/>
        <n v="2451.5828999999999"/>
        <n v="2409.9795600000007"/>
        <n v="2260.1738249999999"/>
        <n v="2013.5976900000001"/>
        <n v="1811.43084"/>
        <n v="1451.2585499999998"/>
        <n v="2446.9228499999995"/>
        <n v="2443.8492000000001"/>
        <n v="1720.5499500000001"/>
        <n v="1679.6009999999999"/>
        <n v="1435.692"/>
        <n v="2499.2542199999998"/>
        <n v="2199.6625800000002"/>
        <n v="2240.5123800000001"/>
        <n v="1793.0286000000001"/>
        <n v="1774.1900999999998"/>
        <n v="1545.7385850000001"/>
        <n v="2261.5718400000001"/>
        <n v="3322.6057349999996"/>
        <n v="2578.0288950000004"/>
        <n v="2227.3056000000001"/>
        <n v="2135.6910000000003"/>
        <n v="2555.6904"/>
        <n v="2098.1726399999998"/>
        <n v="4086.3978450000004"/>
        <n v="3491.319375"/>
        <n v="3118.22784"/>
        <n v="2774.05836"/>
        <n v="2591.7016800000001"/>
        <n v="2416.0673700000002"/>
        <n v="2006.0821200000003"/>
        <n v="1892.4958799999997"/>
        <n v="1886.2295999999999"/>
        <n v="1781.0711099999999"/>
        <n v="1470.4143300000001"/>
        <n v="1355.8564199999998"/>
        <n v="6345.6"/>
        <n v="5750.7"/>
        <n v="4004.4702000000002"/>
        <n v="3038.2732799999999"/>
        <n v="2226.1158"/>
        <n v="1467.26136"/>
        <n v="1112.8596"/>
        <n v="7479.6281250000002"/>
        <n v="7023.7860000000001"/>
        <n v="4778.2962900000002"/>
        <n v="4183.4161199999999"/>
        <n v="3810.5327999999995"/>
        <n v="3627.9183300000004"/>
        <n v="3166.1172900000001"/>
        <n v="2014.1330999999996"/>
        <n v="2001.1543650000001"/>
        <n v="1962.7734"/>
        <n v="1090.6500000000001"/>
        <n v="5124.4686000000002"/>
        <n v="3038.5508999999997"/>
        <n v="6543.9"/>
        <n v="2132.2703250000004"/>
        <n v="2100.5324099999998"/>
        <n v="1863.9406799999999"/>
        <n v="1196.6413499999999"/>
        <n v="7535.4"/>
        <n v="8971.2506399999984"/>
        <n v="4470.7924800000001"/>
        <n v="2076.5182800000002"/>
        <n v="6444.75"/>
        <n v="6048.15"/>
        <n v="7120.9529999999995"/>
        <n v="5849.85"/>
        <n v="5770.8770249999998"/>
        <n v="4383.758609999999"/>
        <n v="3697.6901849999999"/>
        <n v="3025.3639499999999"/>
        <n v="2554.1039999999998"/>
        <n v="1970.2889700000003"/>
        <n v="1048.3030349999999"/>
        <n v="536.54030999999998"/>
        <n v="549.24142500000005"/>
        <n v="1786.6235100000001"/>
        <n v="594.9"/>
        <n v="2077.6386749999997"/>
        <n v="1851.44778"/>
        <n v="5949"/>
        <n v="6940.5"/>
        <n v="5354.1"/>
        <n v="5451.3463199999997"/>
        <n v="2888.764995"/>
        <n v="1095.2109"/>
        <n v="1072.9021499999999"/>
        <n v="917.43495000000007"/>
        <n v="3228.6710250000001"/>
        <n v="1182.8991599999999"/>
        <n v="3858.7296149999997"/>
        <n v="3227.4514800000002"/>
        <n v="3053.2647599999996"/>
        <n v="1883.85"/>
        <n v="2617.1435699999997"/>
        <n v="2419.2500850000001"/>
        <n v="2332.5929850000002"/>
        <n v="1197.41472"/>
        <n v="5056.6499999999996"/>
        <n v="3044.3016000000002"/>
        <n v="2399.05323"/>
        <n v="1412.1141299999997"/>
        <n v="1243.9359000000002"/>
        <n v="4130.2023149999995"/>
        <n v="3551.3150400000004"/>
        <n v="2651.4395549999999"/>
        <n v="2598.5232000000001"/>
        <n v="2082.9630299999999"/>
        <n v="1905.0780150000001"/>
        <n v="1578.19038"/>
        <n v="1469.9979000000001"/>
        <n v="1339.5958199999998"/>
        <n v="5552.4"/>
        <n v="2183.7589200000002"/>
        <n v="3245.4472050000004"/>
        <n v="3039.7208700000001"/>
        <n v="2871.6814499999996"/>
        <n v="1189.8"/>
        <n v="991.5"/>
        <n v="634.60957500000006"/>
        <n v="6082.5550499999999"/>
        <n v="5251.4797500000004"/>
        <n v="3847.2183"/>
        <n v="3357.1198499999996"/>
        <n v="2269.0675799999999"/>
        <n v="2214.7036349999998"/>
        <n v="2060.6146199999998"/>
        <n v="1199.3183999999999"/>
        <n v="646.805025"/>
        <n v="1812.462"/>
        <n v="4831.6290750000007"/>
        <n v="1282.753125"/>
        <n v="2190.1441799999998"/>
        <n v="1859.1517350000001"/>
        <n v="1766.0796299999997"/>
        <n v="1651.1647799999998"/>
        <n v="873.90809999999999"/>
        <n v="3690.68028"/>
        <n v="2679.0726599999998"/>
        <n v="1543.3887299999999"/>
        <n v="3745.47057"/>
        <n v="3523.6720200000004"/>
        <n v="2553.2116500000002"/>
        <n v="1784.7"/>
        <n v="927.23096999999996"/>
        <n v="478.0318950000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Oluwaseyi Ajayi" refreshedDate="45477.787199652776" backgroundQuery="1" createdVersion="5" refreshedVersion="5" minRefreshableVersion="3" recordCount="0" supportSubquery="1" supportAdvancedDrill="1">
  <cacheSource type="external" connectionId="1"/>
  <cacheFields count="6">
    <cacheField name="[Table1].[MONTHS].[MONTHS]" caption="MONTHS" numFmtId="0" hierarchy="3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Table1].[YEAR].[YEAR]" caption="YEAR" numFmtId="0" hierarchy="4" level="1">
      <sharedItems containsSemiMixedTypes="0" containsNonDate="0" containsString="0"/>
    </cacheField>
    <cacheField name="[Measures].[Sum of SALES]" caption="Sum of SALES" numFmtId="0" hierarchy="18" level="32767"/>
    <cacheField name="[Measures].[Sum of TOTAL SALES]" caption="Sum of TOTAL SALES" numFmtId="0" hierarchy="19" level="32767"/>
    <cacheField name="[Measures].[Sum of TOTAL DUE PAYMENT]" caption="Sum of TOTAL DUE PAYMENT" numFmtId="0" hierarchy="20" level="32767"/>
    <cacheField name="[Measures].[Sum of UNIT PRICE]" caption="Sum of UNIT PRICE" numFmtId="0" hierarchy="21" level="32767"/>
  </cacheFields>
  <cacheHierarchies count="24">
    <cacheHierarchy uniqueName="[Table1].[ORDER ID]" caption="ORDER ID" attribute="1" defaultMemberUniqueName="[Table1].[ORDER ID].[All]" allUniqueName="[Table1].[ORDER ID].[All]" dimensionUniqueName="[Table1]" displayFolder="" count="0" memberValueDatatype="20" unbalanced="0"/>
    <cacheHierarchy uniqueName="[Table1].[ORDER NUMBER]" caption="ORDER NUMBER" attribute="1" defaultMemberUniqueName="[Table1].[ORDER NUMBER].[All]" allUniqueName="[Table1].[ORDER NUMBER].[All]" dimensionUniqueName="[Table1]" displayFolder="" count="0" memberValueDatatype="20" unbalanced="0"/>
    <cacheHierarchy uniqueName="[Table1].[ORDERLINE NUMBER]" caption="ORDERLINE NUMBER" attribute="1" defaultMemberUniqueName="[Table1].[ORDERLINE NUMBER].[All]" allUniqueName="[Table1].[ORDERLINE NUMBER].[All]" dimensionUniqueName="[Table1]" displayFolder="" count="0" memberValueDatatype="20" unbalanced="0"/>
    <cacheHierarchy uniqueName="[Table1].[MONTHS]" caption="MONTHS" attribute="1" defaultMemberUniqueName="[Table1].[MONTHS].[All]" allUniqueName="[Table1].[MONTHS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YEAR]" caption="YEAR" attribute="1" defaultMemberUniqueName="[Table1].[YEAR].[All]" allUniqueName="[Table1].[YEAR].[All]" dimensionUniqueName="[Table1]" displayFolder="" count="2" memberValueDatatype="20" unbalanced="0">
      <fieldsUsage count="2">
        <fieldUsage x="-1"/>
        <fieldUsage x="1"/>
      </fieldsUsage>
    </cacheHierarchy>
    <cacheHierarchy uniqueName="[Table1].[ORDER DATE]" caption="ORDER DATE" attribute="1" time="1" defaultMemberUniqueName="[Table1].[ORDER DATE].[All]" allUniqueName="[Table1].[ORDER 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2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Table1].[QUANTITY ORDERED]" caption="QUANTITY ORDERED" attribute="1" defaultMemberUniqueName="[Table1].[QUANTITY ORDERED].[All]" allUniqueName="[Table1].[QUANTITY ORDERED].[All]" dimensionUniqueName="[Table1]" displayFolder="" count="0" memberValueDatatype="2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SALES]" caption="SALES" attribute="1" defaultMemberUniqueName="[Table1].[SALES].[All]" allUniqueName="[Table1].[SALES].[All]" dimensionUniqueName="[Table1]" displayFolder="" count="0" memberValueDatatype="5" unbalanced="0"/>
    <cacheHierarchy uniqueName="[Table1].[6.42% VAT]" caption="6.42% VAT" attribute="1" defaultMemberUniqueName="[Table1].[6.42% VAT].[All]" allUniqueName="[Table1].[6.42% VAT].[All]" dimensionUniqueName="[Table1]" displayFolder="" count="0" memberValueDatatype="5" unbalanced="0"/>
    <cacheHierarchy uniqueName="[Table1].[8.35% DISCOUNT]" caption="8.35% DISCOUNT" attribute="1" defaultMemberUniqueName="[Table1].[8.35% DISCOUNT].[All]" allUniqueName="[Table1].[8.35% DISCOUNT].[All]" dimensionUniqueName="[Table1]" displayFolder="" count="0" memberValueDatatype="5" unbalanced="0"/>
    <cacheHierarchy uniqueName="[Table1].[TOTAL SALES]" caption="TOTAL SALES" attribute="1" defaultMemberUniqueName="[Table1].[TOTAL SALES].[All]" allUniqueName="[Table1].[TOTAL SALES].[All]" dimensionUniqueName="[Table1]" displayFolder="" count="0" memberValueDatatype="5" unbalanced="0"/>
    <cacheHierarchy uniqueName="[Table1].[TRANSACTION]" caption="TRANSACTION" attribute="1" defaultMemberUniqueName="[Table1].[TRANSACTION].[All]" allUniqueName="[Table1].[TRANSACTION].[All]" dimensionUniqueName="[Table1]" displayFolder="" count="0" memberValueDatatype="130" unbalanced="0"/>
    <cacheHierarchy uniqueName="[Table1].[TOTAL DUE PAYMENT]" caption="TOTAL DUE PAYMENT" attribute="1" defaultMemberUniqueName="[Table1].[TOTAL DUE PAYMENT].[All]" allUniqueName="[Table1].[TOTAL DUE PAYMENT].[All]" dimensionUniqueName="[Table1]" displayFolder="" count="0" memberValueDatatype="5" unbalanced="0"/>
    <cacheHierarchy uniqueName="[Measures].[Sum of SALES]" caption="Sum of SALES" measure="1" displayFolder="" measureGroup="Table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 SALES]" caption="Sum of TOTAL SALES" measure="1" displayFolder="" measureGroup="Table1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TOTAL DUE PAYMENT]" caption="Sum of TOTAL DUE PAYMENT" measure="1" displayFolder="" measureGroup="Table1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UNIT PRICE]" caption="Sum of UNIT PRICE" measure="1" displayFolder="" measureGroup="Table1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__XL_Count Table1]" caption="__XL_Count Table1" measure="1" displayFolder="" measureGroup="Table1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23">
  <r>
    <n v="1"/>
    <n v="10100"/>
    <n v="3"/>
    <x v="0"/>
    <x v="0"/>
    <d v="2003-01-06T00:00:00"/>
    <x v="0"/>
    <x v="0"/>
    <x v="0"/>
    <x v="0"/>
    <n v="30"/>
    <n v="100"/>
    <x v="0"/>
    <n v="225"/>
    <n v="250.50000000000003"/>
    <n v="3225"/>
    <n v="250.50000000000003"/>
    <x v="0"/>
    <x v="0"/>
  </r>
  <r>
    <n v="2"/>
    <n v="10100"/>
    <n v="2"/>
    <x v="0"/>
    <x v="0"/>
    <d v="2003-01-06T00:00:00"/>
    <x v="0"/>
    <x v="1"/>
    <x v="0"/>
    <x v="0"/>
    <n v="50"/>
    <n v="67.8"/>
    <x v="1"/>
    <n v="254.25"/>
    <n v="283.065"/>
    <n v="3644.25"/>
    <n v="283.065"/>
    <x v="0"/>
    <x v="1"/>
  </r>
  <r>
    <n v="3"/>
    <n v="10100"/>
    <n v="4"/>
    <x v="0"/>
    <x v="0"/>
    <d v="2003-01-06T00:00:00"/>
    <x v="0"/>
    <x v="2"/>
    <x v="0"/>
    <x v="1"/>
    <n v="22"/>
    <n v="86.51"/>
    <x v="2"/>
    <n v="142.7415"/>
    <n v="0"/>
    <n v="2045.9615000000001"/>
    <n v="158.91887"/>
    <x v="0"/>
    <x v="2"/>
  </r>
  <r>
    <n v="4"/>
    <n v="10100"/>
    <n v="1"/>
    <x v="0"/>
    <x v="0"/>
    <d v="2003-01-06T00:00:00"/>
    <x v="0"/>
    <x v="3"/>
    <x v="0"/>
    <x v="1"/>
    <n v="49"/>
    <n v="34.47"/>
    <x v="3"/>
    <n v="126.67724999999999"/>
    <n v="0"/>
    <n v="1815.7072499999999"/>
    <n v="141.03400500000001"/>
    <x v="0"/>
    <x v="3"/>
  </r>
  <r>
    <n v="5"/>
    <n v="10101"/>
    <n v="4"/>
    <x v="0"/>
    <x v="0"/>
    <d v="2003-01-09T00:00:00"/>
    <x v="0"/>
    <x v="4"/>
    <x v="1"/>
    <x v="0"/>
    <n v="25"/>
    <n v="100"/>
    <x v="4"/>
    <n v="187.5"/>
    <n v="208.75"/>
    <n v="2687.5"/>
    <n v="208.75"/>
    <x v="0"/>
    <x v="4"/>
  </r>
  <r>
    <n v="6"/>
    <n v="10101"/>
    <n v="1"/>
    <x v="0"/>
    <x v="0"/>
    <d v="2003-01-09T00:00:00"/>
    <x v="0"/>
    <x v="5"/>
    <x v="1"/>
    <x v="0"/>
    <n v="26"/>
    <n v="100"/>
    <x v="5"/>
    <n v="195"/>
    <n v="217.10000000000002"/>
    <n v="2795"/>
    <n v="217.10000000000002"/>
    <x v="0"/>
    <x v="5"/>
  </r>
  <r>
    <n v="7"/>
    <n v="10101"/>
    <n v="2"/>
    <x v="0"/>
    <x v="0"/>
    <d v="2003-01-09T00:00:00"/>
    <x v="0"/>
    <x v="6"/>
    <x v="1"/>
    <x v="1"/>
    <n v="46"/>
    <n v="53.76"/>
    <x v="6"/>
    <n v="185.47200000000001"/>
    <n v="206.49216000000001"/>
    <n v="2658.4320000000002"/>
    <n v="206.49216000000001"/>
    <x v="0"/>
    <x v="6"/>
  </r>
  <r>
    <n v="8"/>
    <n v="10101"/>
    <n v="3"/>
    <x v="0"/>
    <x v="0"/>
    <d v="2003-01-09T00:00:00"/>
    <x v="0"/>
    <x v="7"/>
    <x v="1"/>
    <x v="1"/>
    <n v="45"/>
    <n v="31.2"/>
    <x v="7"/>
    <n v="105.3"/>
    <n v="0"/>
    <n v="1509.3"/>
    <n v="117.23400000000001"/>
    <x v="0"/>
    <x v="7"/>
  </r>
  <r>
    <n v="9"/>
    <n v="10102"/>
    <n v="2"/>
    <x v="0"/>
    <x v="0"/>
    <d v="2003-01-10T00:00:00"/>
    <x v="0"/>
    <x v="8"/>
    <x v="2"/>
    <x v="0"/>
    <n v="39"/>
    <n v="100"/>
    <x v="8"/>
    <n v="292.5"/>
    <n v="325.65000000000003"/>
    <n v="4192.5"/>
    <n v="325.65000000000003"/>
    <x v="0"/>
    <x v="8"/>
  </r>
  <r>
    <n v="10"/>
    <n v="10102"/>
    <n v="1"/>
    <x v="0"/>
    <x v="0"/>
    <d v="2003-01-10T00:00:00"/>
    <x v="0"/>
    <x v="9"/>
    <x v="2"/>
    <x v="1"/>
    <n v="41"/>
    <n v="50.14"/>
    <x v="9"/>
    <n v="154.18050000000002"/>
    <n v="0"/>
    <n v="2209.9205000000002"/>
    <n v="171.65429000000003"/>
    <x v="0"/>
    <x v="9"/>
  </r>
  <r>
    <n v="11"/>
    <n v="10103"/>
    <n v="11"/>
    <x v="0"/>
    <x v="0"/>
    <d v="2003-01-29T00:00:00"/>
    <x v="0"/>
    <x v="10"/>
    <x v="3"/>
    <x v="0"/>
    <n v="26"/>
    <n v="100"/>
    <x v="5"/>
    <n v="195"/>
    <n v="217.10000000000002"/>
    <n v="2795"/>
    <n v="217.10000000000002"/>
    <x v="0"/>
    <x v="5"/>
  </r>
  <r>
    <n v="12"/>
    <n v="10103"/>
    <n v="4"/>
    <x v="0"/>
    <x v="0"/>
    <d v="2003-01-29T00:00:00"/>
    <x v="0"/>
    <x v="11"/>
    <x v="3"/>
    <x v="0"/>
    <n v="42"/>
    <n v="100"/>
    <x v="10"/>
    <n v="315"/>
    <n v="350.70000000000005"/>
    <n v="4515"/>
    <n v="350.70000000000005"/>
    <x v="0"/>
    <x v="10"/>
  </r>
  <r>
    <n v="13"/>
    <n v="10103"/>
    <n v="16"/>
    <x v="0"/>
    <x v="0"/>
    <d v="2003-01-29T00:00:00"/>
    <x v="0"/>
    <x v="12"/>
    <x v="3"/>
    <x v="0"/>
    <n v="46"/>
    <n v="100"/>
    <x v="11"/>
    <n v="345"/>
    <n v="384.1"/>
    <n v="4945"/>
    <n v="384.1"/>
    <x v="0"/>
    <x v="11"/>
  </r>
  <r>
    <n v="14"/>
    <n v="10103"/>
    <n v="6"/>
    <x v="0"/>
    <x v="0"/>
    <d v="2003-01-29T00:00:00"/>
    <x v="0"/>
    <x v="13"/>
    <x v="3"/>
    <x v="0"/>
    <n v="42"/>
    <n v="100"/>
    <x v="10"/>
    <n v="315"/>
    <n v="350.70000000000005"/>
    <n v="4515"/>
    <n v="350.70000000000005"/>
    <x v="0"/>
    <x v="10"/>
  </r>
  <r>
    <n v="15"/>
    <n v="10103"/>
    <n v="5"/>
    <x v="0"/>
    <x v="0"/>
    <d v="2003-01-29T00:00:00"/>
    <x v="0"/>
    <x v="14"/>
    <x v="3"/>
    <x v="0"/>
    <n v="36"/>
    <n v="100"/>
    <x v="12"/>
    <n v="270"/>
    <n v="300.60000000000002"/>
    <n v="3870"/>
    <n v="300.60000000000002"/>
    <x v="0"/>
    <x v="12"/>
  </r>
  <r>
    <n v="16"/>
    <n v="10103"/>
    <n v="10"/>
    <x v="0"/>
    <x v="0"/>
    <d v="2003-01-29T00:00:00"/>
    <x v="0"/>
    <x v="15"/>
    <x v="3"/>
    <x v="0"/>
    <n v="35"/>
    <n v="100"/>
    <x v="13"/>
    <n v="262.5"/>
    <n v="292.25"/>
    <n v="3762.5"/>
    <n v="292.25"/>
    <x v="0"/>
    <x v="13"/>
  </r>
  <r>
    <n v="17"/>
    <n v="10103"/>
    <n v="1"/>
    <x v="0"/>
    <x v="0"/>
    <d v="2003-01-29T00:00:00"/>
    <x v="0"/>
    <x v="16"/>
    <x v="3"/>
    <x v="0"/>
    <n v="36"/>
    <n v="100"/>
    <x v="12"/>
    <n v="270"/>
    <n v="300.60000000000002"/>
    <n v="3870"/>
    <n v="300.60000000000002"/>
    <x v="0"/>
    <x v="12"/>
  </r>
  <r>
    <n v="18"/>
    <n v="10103"/>
    <n v="7"/>
    <x v="0"/>
    <x v="0"/>
    <d v="2003-01-29T00:00:00"/>
    <x v="0"/>
    <x v="17"/>
    <x v="3"/>
    <x v="0"/>
    <n v="45"/>
    <n v="75.63"/>
    <x v="14"/>
    <n v="255.25124999999997"/>
    <n v="284.17972500000002"/>
    <n v="3658.6012499999997"/>
    <n v="284.17972500000002"/>
    <x v="0"/>
    <x v="14"/>
  </r>
  <r>
    <n v="19"/>
    <n v="10103"/>
    <n v="8"/>
    <x v="0"/>
    <x v="0"/>
    <d v="2003-01-29T00:00:00"/>
    <x v="0"/>
    <x v="18"/>
    <x v="3"/>
    <x v="0"/>
    <n v="27"/>
    <n v="100"/>
    <x v="15"/>
    <n v="202.5"/>
    <n v="225.45000000000002"/>
    <n v="2902.5"/>
    <n v="225.45000000000002"/>
    <x v="0"/>
    <x v="15"/>
  </r>
  <r>
    <n v="20"/>
    <n v="10103"/>
    <n v="3"/>
    <x v="0"/>
    <x v="0"/>
    <d v="2003-01-29T00:00:00"/>
    <x v="0"/>
    <x v="19"/>
    <x v="3"/>
    <x v="0"/>
    <n v="31"/>
    <n v="100"/>
    <x v="16"/>
    <n v="232.5"/>
    <n v="258.85000000000002"/>
    <n v="3332.5"/>
    <n v="258.85000000000002"/>
    <x v="0"/>
    <x v="16"/>
  </r>
  <r>
    <n v="21"/>
    <n v="10103"/>
    <n v="15"/>
    <x v="0"/>
    <x v="0"/>
    <d v="2003-01-29T00:00:00"/>
    <x v="0"/>
    <x v="20"/>
    <x v="3"/>
    <x v="1"/>
    <n v="25"/>
    <n v="100"/>
    <x v="4"/>
    <n v="187.5"/>
    <n v="208.75"/>
    <n v="2687.5"/>
    <n v="208.75"/>
    <x v="0"/>
    <x v="4"/>
  </r>
  <r>
    <n v="22"/>
    <n v="10103"/>
    <n v="13"/>
    <x v="0"/>
    <x v="0"/>
    <d v="2003-01-29T00:00:00"/>
    <x v="0"/>
    <x v="21"/>
    <x v="3"/>
    <x v="1"/>
    <n v="25"/>
    <n v="100"/>
    <x v="4"/>
    <n v="187.5"/>
    <n v="208.75"/>
    <n v="2687.5"/>
    <n v="208.75"/>
    <x v="0"/>
    <x v="4"/>
  </r>
  <r>
    <n v="23"/>
    <n v="10103"/>
    <n v="12"/>
    <x v="0"/>
    <x v="0"/>
    <d v="2003-01-29T00:00:00"/>
    <x v="0"/>
    <x v="22"/>
    <x v="3"/>
    <x v="1"/>
    <n v="27"/>
    <n v="83.07"/>
    <x v="17"/>
    <n v="168.21674999999999"/>
    <n v="0"/>
    <n v="2411.1067499999999"/>
    <n v="187.28131500000001"/>
    <x v="0"/>
    <x v="17"/>
  </r>
  <r>
    <n v="24"/>
    <n v="10103"/>
    <n v="14"/>
    <x v="0"/>
    <x v="0"/>
    <d v="2003-01-29T00:00:00"/>
    <x v="0"/>
    <x v="23"/>
    <x v="3"/>
    <x v="1"/>
    <n v="35"/>
    <n v="57.46"/>
    <x v="18"/>
    <n v="150.83250000000001"/>
    <n v="0"/>
    <n v="2161.9325000000003"/>
    <n v="167.92685000000003"/>
    <x v="0"/>
    <x v="18"/>
  </r>
  <r>
    <n v="25"/>
    <n v="10103"/>
    <n v="9"/>
    <x v="0"/>
    <x v="0"/>
    <d v="2003-01-29T00:00:00"/>
    <x v="0"/>
    <x v="24"/>
    <x v="3"/>
    <x v="1"/>
    <n v="41"/>
    <n v="47.29"/>
    <x v="19"/>
    <n v="145.41674999999998"/>
    <n v="0"/>
    <n v="2084.3067499999997"/>
    <n v="161.89731499999999"/>
    <x v="0"/>
    <x v="19"/>
  </r>
  <r>
    <n v="26"/>
    <n v="10103"/>
    <n v="2"/>
    <x v="0"/>
    <x v="0"/>
    <d v="2003-01-29T00:00:00"/>
    <x v="0"/>
    <x v="25"/>
    <x v="3"/>
    <x v="1"/>
    <n v="22"/>
    <n v="54.09"/>
    <x v="20"/>
    <n v="89.248499999999993"/>
    <n v="0"/>
    <n v="1279.2284999999999"/>
    <n v="99.363330000000005"/>
    <x v="0"/>
    <x v="20"/>
  </r>
  <r>
    <n v="27"/>
    <n v="10104"/>
    <n v="1"/>
    <x v="0"/>
    <x v="0"/>
    <d v="2003-01-31T00:00:00"/>
    <x v="0"/>
    <x v="26"/>
    <x v="4"/>
    <x v="0"/>
    <n v="34"/>
    <n v="100"/>
    <x v="21"/>
    <n v="255"/>
    <n v="283.90000000000003"/>
    <n v="3655"/>
    <n v="283.90000000000003"/>
    <x v="0"/>
    <x v="21"/>
  </r>
  <r>
    <n v="28"/>
    <n v="10104"/>
    <n v="3"/>
    <x v="0"/>
    <x v="0"/>
    <d v="2003-01-31T00:00:00"/>
    <x v="0"/>
    <x v="27"/>
    <x v="4"/>
    <x v="0"/>
    <n v="38"/>
    <n v="100"/>
    <x v="22"/>
    <n v="285"/>
    <n v="317.3"/>
    <n v="4085"/>
    <n v="317.3"/>
    <x v="0"/>
    <x v="22"/>
  </r>
  <r>
    <n v="29"/>
    <n v="10104"/>
    <n v="9"/>
    <x v="0"/>
    <x v="0"/>
    <d v="2003-01-31T00:00:00"/>
    <x v="0"/>
    <x v="28"/>
    <x v="4"/>
    <x v="0"/>
    <n v="41"/>
    <n v="100"/>
    <x v="23"/>
    <n v="307.5"/>
    <n v="342.35"/>
    <n v="4407.5"/>
    <n v="342.35"/>
    <x v="0"/>
    <x v="23"/>
  </r>
  <r>
    <n v="30"/>
    <n v="10104"/>
    <n v="13"/>
    <x v="0"/>
    <x v="0"/>
    <d v="2003-01-31T00:00:00"/>
    <x v="0"/>
    <x v="29"/>
    <x v="4"/>
    <x v="0"/>
    <n v="23"/>
    <n v="100"/>
    <x v="24"/>
    <n v="172.5"/>
    <n v="192.05"/>
    <n v="2472.5"/>
    <n v="192.05"/>
    <x v="0"/>
    <x v="24"/>
  </r>
  <r>
    <n v="31"/>
    <n v="10104"/>
    <n v="12"/>
    <x v="0"/>
    <x v="0"/>
    <d v="2003-01-31T00:00:00"/>
    <x v="0"/>
    <x v="30"/>
    <x v="4"/>
    <x v="0"/>
    <n v="29"/>
    <n v="100"/>
    <x v="25"/>
    <n v="217.5"/>
    <n v="242.15"/>
    <n v="3117.5"/>
    <n v="242.15"/>
    <x v="0"/>
    <x v="25"/>
  </r>
  <r>
    <n v="32"/>
    <n v="10104"/>
    <n v="7"/>
    <x v="0"/>
    <x v="0"/>
    <d v="2003-01-31T00:00:00"/>
    <x v="0"/>
    <x v="31"/>
    <x v="4"/>
    <x v="0"/>
    <n v="33"/>
    <n v="100"/>
    <x v="26"/>
    <n v="247.5"/>
    <n v="275.55"/>
    <n v="3547.5"/>
    <n v="275.55"/>
    <x v="0"/>
    <x v="26"/>
  </r>
  <r>
    <n v="33"/>
    <n v="10104"/>
    <n v="8"/>
    <x v="0"/>
    <x v="0"/>
    <d v="2003-01-31T00:00:00"/>
    <x v="0"/>
    <x v="32"/>
    <x v="4"/>
    <x v="0"/>
    <n v="24"/>
    <n v="100"/>
    <x v="27"/>
    <n v="180"/>
    <n v="200.4"/>
    <n v="2580"/>
    <n v="200.4"/>
    <x v="0"/>
    <x v="27"/>
  </r>
  <r>
    <n v="34"/>
    <n v="10104"/>
    <n v="4"/>
    <x v="0"/>
    <x v="0"/>
    <d v="2003-01-31T00:00:00"/>
    <x v="0"/>
    <x v="33"/>
    <x v="4"/>
    <x v="0"/>
    <n v="49"/>
    <n v="65.87"/>
    <x v="28"/>
    <n v="242.07225"/>
    <n v="269.50710500000002"/>
    <n v="3469.7022500000003"/>
    <n v="269.50710500000002"/>
    <x v="0"/>
    <x v="28"/>
  </r>
  <r>
    <n v="35"/>
    <n v="10104"/>
    <n v="5"/>
    <x v="0"/>
    <x v="0"/>
    <d v="2003-01-31T00:00:00"/>
    <x v="0"/>
    <x v="34"/>
    <x v="4"/>
    <x v="1"/>
    <n v="26"/>
    <n v="100"/>
    <x v="5"/>
    <n v="195"/>
    <n v="217.10000000000002"/>
    <n v="2795"/>
    <n v="217.10000000000002"/>
    <x v="0"/>
    <x v="5"/>
  </r>
  <r>
    <n v="36"/>
    <n v="10104"/>
    <n v="6"/>
    <x v="0"/>
    <x v="0"/>
    <d v="2003-01-31T00:00:00"/>
    <x v="0"/>
    <x v="35"/>
    <x v="4"/>
    <x v="1"/>
    <n v="35"/>
    <n v="55.49"/>
    <x v="29"/>
    <n v="145.66125"/>
    <n v="0"/>
    <n v="2087.8112500000002"/>
    <n v="162.16952500000002"/>
    <x v="0"/>
    <x v="29"/>
  </r>
  <r>
    <n v="37"/>
    <n v="10104"/>
    <n v="10"/>
    <x v="0"/>
    <x v="0"/>
    <d v="2003-01-31T00:00:00"/>
    <x v="0"/>
    <x v="36"/>
    <x v="4"/>
    <x v="1"/>
    <n v="44"/>
    <n v="39.6"/>
    <x v="30"/>
    <n v="130.68"/>
    <n v="0"/>
    <n v="1873.0800000000002"/>
    <n v="145.49040000000002"/>
    <x v="0"/>
    <x v="30"/>
  </r>
  <r>
    <n v="38"/>
    <n v="10104"/>
    <n v="2"/>
    <x v="0"/>
    <x v="0"/>
    <d v="2003-01-31T00:00:00"/>
    <x v="0"/>
    <x v="37"/>
    <x v="4"/>
    <x v="1"/>
    <n v="32"/>
    <n v="53.31"/>
    <x v="31"/>
    <n v="127.944"/>
    <n v="0"/>
    <n v="1833.864"/>
    <n v="142.44432"/>
    <x v="0"/>
    <x v="31"/>
  </r>
  <r>
    <n v="39"/>
    <n v="10104"/>
    <n v="11"/>
    <x v="0"/>
    <x v="0"/>
    <d v="2003-01-31T00:00:00"/>
    <x v="0"/>
    <x v="38"/>
    <x v="4"/>
    <x v="1"/>
    <n v="35"/>
    <n v="47.62"/>
    <x v="32"/>
    <n v="125.00249999999998"/>
    <n v="0"/>
    <n v="1791.7024999999999"/>
    <n v="139.16944999999998"/>
    <x v="0"/>
    <x v="32"/>
  </r>
  <r>
    <n v="40"/>
    <n v="10105"/>
    <n v="15"/>
    <x v="1"/>
    <x v="0"/>
    <d v="2003-02-11T00:00:00"/>
    <x v="0"/>
    <x v="39"/>
    <x v="5"/>
    <x v="2"/>
    <n v="41"/>
    <n v="100"/>
    <x v="23"/>
    <n v="307.5"/>
    <n v="342.35"/>
    <n v="4407.5"/>
    <n v="342.35"/>
    <x v="0"/>
    <x v="23"/>
  </r>
  <r>
    <n v="41"/>
    <n v="10105"/>
    <n v="2"/>
    <x v="1"/>
    <x v="0"/>
    <d v="2003-02-11T00:00:00"/>
    <x v="0"/>
    <x v="40"/>
    <x v="5"/>
    <x v="2"/>
    <n v="50"/>
    <n v="100"/>
    <x v="33"/>
    <n v="375"/>
    <n v="417.5"/>
    <n v="5375"/>
    <n v="417.5"/>
    <x v="0"/>
    <x v="33"/>
  </r>
  <r>
    <n v="42"/>
    <n v="10105"/>
    <n v="9"/>
    <x v="1"/>
    <x v="0"/>
    <d v="2003-02-11T00:00:00"/>
    <x v="0"/>
    <x v="41"/>
    <x v="5"/>
    <x v="0"/>
    <n v="43"/>
    <n v="100"/>
    <x v="34"/>
    <n v="322.5"/>
    <n v="359.05"/>
    <n v="4622.5"/>
    <n v="359.05"/>
    <x v="0"/>
    <x v="34"/>
  </r>
  <r>
    <n v="43"/>
    <n v="10105"/>
    <n v="14"/>
    <x v="1"/>
    <x v="0"/>
    <d v="2003-02-11T00:00:00"/>
    <x v="0"/>
    <x v="42"/>
    <x v="5"/>
    <x v="0"/>
    <n v="29"/>
    <n v="100"/>
    <x v="25"/>
    <n v="217.5"/>
    <n v="242.15"/>
    <n v="3117.5"/>
    <n v="242.15"/>
    <x v="0"/>
    <x v="25"/>
  </r>
  <r>
    <n v="44"/>
    <n v="10105"/>
    <n v="13"/>
    <x v="1"/>
    <x v="0"/>
    <d v="2003-02-11T00:00:00"/>
    <x v="0"/>
    <x v="43"/>
    <x v="5"/>
    <x v="0"/>
    <n v="38"/>
    <n v="100"/>
    <x v="22"/>
    <n v="285"/>
    <n v="317.3"/>
    <n v="4085"/>
    <n v="317.3"/>
    <x v="0"/>
    <x v="22"/>
  </r>
  <r>
    <n v="45"/>
    <n v="10105"/>
    <n v="1"/>
    <x v="1"/>
    <x v="0"/>
    <d v="2003-02-11T00:00:00"/>
    <x v="0"/>
    <x v="44"/>
    <x v="5"/>
    <x v="0"/>
    <n v="50"/>
    <n v="79.67"/>
    <x v="35"/>
    <n v="298.76249999999999"/>
    <n v="332.62225000000001"/>
    <n v="4282.2624999999998"/>
    <n v="332.62225000000001"/>
    <x v="0"/>
    <x v="35"/>
  </r>
  <r>
    <n v="46"/>
    <n v="10105"/>
    <n v="10"/>
    <x v="1"/>
    <x v="0"/>
    <d v="2003-02-11T00:00:00"/>
    <x v="0"/>
    <x v="45"/>
    <x v="5"/>
    <x v="0"/>
    <n v="41"/>
    <n v="82.5"/>
    <x v="36"/>
    <n v="253.6875"/>
    <n v="282.43875000000003"/>
    <n v="3636.1875"/>
    <n v="282.43875000000003"/>
    <x v="0"/>
    <x v="36"/>
  </r>
  <r>
    <n v="47"/>
    <n v="10105"/>
    <n v="4"/>
    <x v="1"/>
    <x v="0"/>
    <d v="2003-02-11T00:00:00"/>
    <x v="0"/>
    <x v="46"/>
    <x v="5"/>
    <x v="0"/>
    <n v="44"/>
    <n v="72.58"/>
    <x v="37"/>
    <n v="239.51399999999998"/>
    <n v="266.65892000000002"/>
    <n v="3433.0340000000001"/>
    <n v="266.65892000000002"/>
    <x v="0"/>
    <x v="37"/>
  </r>
  <r>
    <n v="48"/>
    <n v="10105"/>
    <n v="6"/>
    <x v="1"/>
    <x v="0"/>
    <d v="2003-02-11T00:00:00"/>
    <x v="0"/>
    <x v="47"/>
    <x v="5"/>
    <x v="0"/>
    <n v="39"/>
    <n v="81.14"/>
    <x v="38"/>
    <n v="237.33449999999999"/>
    <n v="264.23241000000002"/>
    <n v="3401.7945"/>
    <n v="264.23241000000002"/>
    <x v="0"/>
    <x v="38"/>
  </r>
  <r>
    <n v="49"/>
    <n v="10105"/>
    <n v="11"/>
    <x v="1"/>
    <x v="0"/>
    <d v="2003-02-11T00:00:00"/>
    <x v="0"/>
    <x v="48"/>
    <x v="5"/>
    <x v="0"/>
    <n v="22"/>
    <n v="100"/>
    <x v="39"/>
    <n v="165"/>
    <n v="0"/>
    <n v="2365"/>
    <n v="183.70000000000002"/>
    <x v="0"/>
    <x v="39"/>
  </r>
  <r>
    <n v="50"/>
    <n v="10105"/>
    <n v="5"/>
    <x v="1"/>
    <x v="0"/>
    <d v="2003-02-11T00:00:00"/>
    <x v="0"/>
    <x v="49"/>
    <x v="5"/>
    <x v="1"/>
    <n v="41"/>
    <n v="70.67"/>
    <x v="40"/>
    <n v="217.31025000000002"/>
    <n v="241.93874500000004"/>
    <n v="3114.7802500000003"/>
    <n v="241.93874500000004"/>
    <x v="0"/>
    <x v="40"/>
  </r>
  <r>
    <n v="51"/>
    <n v="10105"/>
    <n v="7"/>
    <x v="1"/>
    <x v="0"/>
    <d v="2003-02-11T00:00:00"/>
    <x v="0"/>
    <x v="50"/>
    <x v="5"/>
    <x v="1"/>
    <n v="22"/>
    <n v="100"/>
    <x v="39"/>
    <n v="165"/>
    <n v="0"/>
    <n v="2365"/>
    <n v="183.70000000000002"/>
    <x v="0"/>
    <x v="39"/>
  </r>
  <r>
    <n v="52"/>
    <n v="10105"/>
    <n v="3"/>
    <x v="1"/>
    <x v="0"/>
    <d v="2003-02-11T00:00:00"/>
    <x v="0"/>
    <x v="51"/>
    <x v="5"/>
    <x v="1"/>
    <n v="31"/>
    <n v="65.77"/>
    <x v="41"/>
    <n v="152.91524999999999"/>
    <n v="0"/>
    <n v="2191.7852499999999"/>
    <n v="170.245645"/>
    <x v="0"/>
    <x v="41"/>
  </r>
  <r>
    <n v="53"/>
    <n v="10105"/>
    <n v="12"/>
    <x v="1"/>
    <x v="0"/>
    <d v="2003-02-11T00:00:00"/>
    <x v="0"/>
    <x v="52"/>
    <x v="5"/>
    <x v="1"/>
    <n v="29"/>
    <n v="70.150000000000006"/>
    <x v="42"/>
    <n v="152.57625000000002"/>
    <n v="0"/>
    <n v="2186.92625"/>
    <n v="169.86822500000002"/>
    <x v="0"/>
    <x v="42"/>
  </r>
  <r>
    <n v="54"/>
    <n v="10105"/>
    <n v="8"/>
    <x v="1"/>
    <x v="0"/>
    <d v="2003-02-11T00:00:00"/>
    <x v="0"/>
    <x v="53"/>
    <x v="5"/>
    <x v="1"/>
    <n v="25"/>
    <n v="56.78"/>
    <x v="43"/>
    <n v="106.46249999999999"/>
    <n v="0"/>
    <n v="1525.9625000000001"/>
    <n v="118.52825"/>
    <x v="0"/>
    <x v="43"/>
  </r>
  <r>
    <n v="55"/>
    <n v="10106"/>
    <n v="12"/>
    <x v="1"/>
    <x v="0"/>
    <d v="2003-02-17T00:00:00"/>
    <x v="0"/>
    <x v="54"/>
    <x v="6"/>
    <x v="0"/>
    <n v="36"/>
    <n v="100"/>
    <x v="12"/>
    <n v="270"/>
    <n v="300.60000000000002"/>
    <n v="3870"/>
    <n v="300.60000000000002"/>
    <x v="0"/>
    <x v="12"/>
  </r>
  <r>
    <n v="56"/>
    <n v="10106"/>
    <n v="17"/>
    <x v="1"/>
    <x v="0"/>
    <d v="2003-02-17T00:00:00"/>
    <x v="0"/>
    <x v="55"/>
    <x v="6"/>
    <x v="0"/>
    <n v="41"/>
    <n v="100"/>
    <x v="23"/>
    <n v="307.5"/>
    <n v="342.35"/>
    <n v="4407.5"/>
    <n v="342.35"/>
    <x v="0"/>
    <x v="23"/>
  </r>
  <r>
    <n v="57"/>
    <n v="10106"/>
    <n v="1"/>
    <x v="1"/>
    <x v="0"/>
    <d v="2003-02-17T00:00:00"/>
    <x v="0"/>
    <x v="56"/>
    <x v="6"/>
    <x v="0"/>
    <n v="32"/>
    <n v="100"/>
    <x v="44"/>
    <n v="240"/>
    <n v="267.2"/>
    <n v="3440"/>
    <n v="267.2"/>
    <x v="0"/>
    <x v="44"/>
  </r>
  <r>
    <n v="58"/>
    <n v="10106"/>
    <n v="9"/>
    <x v="1"/>
    <x v="0"/>
    <d v="2003-02-17T00:00:00"/>
    <x v="0"/>
    <x v="57"/>
    <x v="6"/>
    <x v="0"/>
    <n v="34"/>
    <n v="100"/>
    <x v="21"/>
    <n v="255"/>
    <n v="283.90000000000003"/>
    <n v="3655"/>
    <n v="283.90000000000003"/>
    <x v="0"/>
    <x v="21"/>
  </r>
  <r>
    <n v="59"/>
    <n v="10106"/>
    <n v="13"/>
    <x v="1"/>
    <x v="0"/>
    <d v="2003-02-17T00:00:00"/>
    <x v="0"/>
    <x v="58"/>
    <x v="6"/>
    <x v="0"/>
    <n v="49"/>
    <n v="74.680000000000007"/>
    <x v="45"/>
    <n v="274.44900000000001"/>
    <n v="305.55322000000001"/>
    <n v="3933.7690000000002"/>
    <n v="305.55322000000001"/>
    <x v="0"/>
    <x v="45"/>
  </r>
  <r>
    <n v="60"/>
    <n v="10106"/>
    <n v="18"/>
    <x v="1"/>
    <x v="0"/>
    <d v="2003-02-17T00:00:00"/>
    <x v="0"/>
    <x v="59"/>
    <x v="6"/>
    <x v="0"/>
    <n v="41"/>
    <n v="83.44"/>
    <x v="46"/>
    <n v="256.57799999999997"/>
    <n v="285.65683999999999"/>
    <n v="3677.6179999999999"/>
    <n v="285.65683999999999"/>
    <x v="0"/>
    <x v="46"/>
  </r>
  <r>
    <n v="61"/>
    <n v="10106"/>
    <n v="7"/>
    <x v="1"/>
    <x v="0"/>
    <d v="2003-02-17T00:00:00"/>
    <x v="0"/>
    <x v="60"/>
    <x v="6"/>
    <x v="0"/>
    <n v="31"/>
    <n v="100"/>
    <x v="16"/>
    <n v="232.5"/>
    <n v="258.85000000000002"/>
    <n v="3332.5"/>
    <n v="258.85000000000002"/>
    <x v="0"/>
    <x v="16"/>
  </r>
  <r>
    <n v="62"/>
    <n v="10106"/>
    <n v="8"/>
    <x v="1"/>
    <x v="0"/>
    <d v="2003-02-17T00:00:00"/>
    <x v="0"/>
    <x v="61"/>
    <x v="6"/>
    <x v="0"/>
    <n v="44"/>
    <n v="74.400000000000006"/>
    <x v="47"/>
    <n v="245.52"/>
    <n v="273.34560000000005"/>
    <n v="3519.1200000000003"/>
    <n v="273.34560000000005"/>
    <x v="0"/>
    <x v="47"/>
  </r>
  <r>
    <n v="63"/>
    <n v="10106"/>
    <n v="11"/>
    <x v="1"/>
    <x v="0"/>
    <d v="2003-02-17T00:00:00"/>
    <x v="0"/>
    <x v="62"/>
    <x v="6"/>
    <x v="0"/>
    <n v="50"/>
    <n v="64.83"/>
    <x v="48"/>
    <n v="243.11249999999998"/>
    <n v="270.66525000000001"/>
    <n v="3484.6125000000002"/>
    <n v="270.66525000000001"/>
    <x v="0"/>
    <x v="48"/>
  </r>
  <r>
    <n v="64"/>
    <n v="10106"/>
    <n v="16"/>
    <x v="1"/>
    <x v="0"/>
    <d v="2003-02-17T00:00:00"/>
    <x v="0"/>
    <x v="63"/>
    <x v="6"/>
    <x v="0"/>
    <n v="30"/>
    <n v="100"/>
    <x v="0"/>
    <n v="225"/>
    <n v="250.50000000000003"/>
    <n v="3225"/>
    <n v="250.50000000000003"/>
    <x v="0"/>
    <x v="0"/>
  </r>
  <r>
    <n v="65"/>
    <n v="10106"/>
    <n v="2"/>
    <x v="1"/>
    <x v="0"/>
    <d v="2003-02-17T00:00:00"/>
    <x v="0"/>
    <x v="64"/>
    <x v="6"/>
    <x v="0"/>
    <n v="34"/>
    <n v="90.39"/>
    <x v="49"/>
    <n v="230.49450000000002"/>
    <n v="256.61721000000006"/>
    <n v="3303.7545"/>
    <n v="256.61721000000006"/>
    <x v="0"/>
    <x v="49"/>
  </r>
  <r>
    <n v="66"/>
    <n v="10106"/>
    <n v="10"/>
    <x v="1"/>
    <x v="0"/>
    <d v="2003-02-17T00:00:00"/>
    <x v="0"/>
    <x v="65"/>
    <x v="6"/>
    <x v="1"/>
    <n v="48"/>
    <n v="61.44"/>
    <x v="50"/>
    <n v="221.184"/>
    <n v="246.25152"/>
    <n v="3170.3040000000001"/>
    <n v="246.25152"/>
    <x v="0"/>
    <x v="50"/>
  </r>
  <r>
    <n v="67"/>
    <n v="10106"/>
    <n v="15"/>
    <x v="1"/>
    <x v="0"/>
    <d v="2003-02-17T00:00:00"/>
    <x v="0"/>
    <x v="66"/>
    <x v="6"/>
    <x v="1"/>
    <n v="48"/>
    <n v="52.64"/>
    <x v="51"/>
    <n v="189.50400000000002"/>
    <n v="210.98112000000003"/>
    <n v="2716.2240000000002"/>
    <n v="210.98112000000003"/>
    <x v="0"/>
    <x v="51"/>
  </r>
  <r>
    <n v="68"/>
    <n v="10106"/>
    <n v="4"/>
    <x v="1"/>
    <x v="0"/>
    <d v="2003-02-17T00:00:00"/>
    <x v="0"/>
    <x v="67"/>
    <x v="6"/>
    <x v="1"/>
    <n v="28"/>
    <n v="88.63"/>
    <x v="52"/>
    <n v="186.12299999999999"/>
    <n v="207.21693999999999"/>
    <n v="2667.7629999999999"/>
    <n v="207.21693999999999"/>
    <x v="0"/>
    <x v="52"/>
  </r>
  <r>
    <n v="69"/>
    <n v="10106"/>
    <n v="5"/>
    <x v="1"/>
    <x v="0"/>
    <d v="2003-02-17T00:00:00"/>
    <x v="0"/>
    <x v="68"/>
    <x v="6"/>
    <x v="1"/>
    <n v="33"/>
    <n v="72.92"/>
    <x v="53"/>
    <n v="180.477"/>
    <n v="200.93106000000003"/>
    <n v="2586.837"/>
    <n v="200.93106000000003"/>
    <x v="0"/>
    <x v="53"/>
  </r>
  <r>
    <n v="70"/>
    <n v="10106"/>
    <n v="3"/>
    <x v="1"/>
    <x v="0"/>
    <d v="2003-02-17T00:00:00"/>
    <x v="0"/>
    <x v="69"/>
    <x v="6"/>
    <x v="1"/>
    <n v="26"/>
    <n v="63.76"/>
    <x v="54"/>
    <n v="124.33199999999999"/>
    <n v="0"/>
    <n v="1782.0920000000001"/>
    <n v="138.42296000000002"/>
    <x v="0"/>
    <x v="54"/>
  </r>
  <r>
    <n v="71"/>
    <n v="10106"/>
    <n v="14"/>
    <x v="1"/>
    <x v="0"/>
    <d v="2003-02-17T00:00:00"/>
    <x v="0"/>
    <x v="70"/>
    <x v="6"/>
    <x v="1"/>
    <n v="31"/>
    <n v="52.6"/>
    <x v="55"/>
    <n v="122.295"/>
    <n v="0"/>
    <n v="1752.8950000000002"/>
    <n v="136.15510000000003"/>
    <x v="0"/>
    <x v="55"/>
  </r>
  <r>
    <n v="72"/>
    <n v="10106"/>
    <n v="6"/>
    <x v="1"/>
    <x v="0"/>
    <d v="2003-02-17T00:00:00"/>
    <x v="0"/>
    <x v="71"/>
    <x v="6"/>
    <x v="1"/>
    <n v="39"/>
    <n v="40.15"/>
    <x v="56"/>
    <n v="117.43874999999998"/>
    <n v="0"/>
    <n v="1683.2887499999999"/>
    <n v="130.74847500000001"/>
    <x v="0"/>
    <x v="56"/>
  </r>
  <r>
    <n v="73"/>
    <n v="10107"/>
    <n v="4"/>
    <x v="1"/>
    <x v="0"/>
    <d v="2003-02-24T00:00:00"/>
    <x v="0"/>
    <x v="72"/>
    <x v="7"/>
    <x v="0"/>
    <n v="27"/>
    <n v="100"/>
    <x v="15"/>
    <n v="202.5"/>
    <n v="225.45000000000002"/>
    <n v="2902.5"/>
    <n v="225.45000000000002"/>
    <x v="0"/>
    <x v="15"/>
  </r>
  <r>
    <n v="74"/>
    <n v="10107"/>
    <n v="5"/>
    <x v="1"/>
    <x v="0"/>
    <d v="2003-02-24T00:00:00"/>
    <x v="0"/>
    <x v="73"/>
    <x v="7"/>
    <x v="0"/>
    <n v="39"/>
    <n v="99.91"/>
    <x v="57"/>
    <n v="292.23674999999997"/>
    <n v="325.35691500000001"/>
    <n v="4188.7267499999998"/>
    <n v="325.35691500000001"/>
    <x v="0"/>
    <x v="57"/>
  </r>
  <r>
    <n v="75"/>
    <n v="10107"/>
    <n v="7"/>
    <x v="1"/>
    <x v="0"/>
    <d v="2003-02-24T00:00:00"/>
    <x v="0"/>
    <x v="74"/>
    <x v="7"/>
    <x v="0"/>
    <n v="38"/>
    <n v="83.03"/>
    <x v="58"/>
    <n v="236.63549999999998"/>
    <n v="263.45418999999998"/>
    <n v="3391.7754999999997"/>
    <n v="263.45418999999998"/>
    <x v="0"/>
    <x v="58"/>
  </r>
  <r>
    <n v="76"/>
    <n v="10107"/>
    <n v="1"/>
    <x v="1"/>
    <x v="0"/>
    <d v="2003-02-24T00:00:00"/>
    <x v="0"/>
    <x v="75"/>
    <x v="7"/>
    <x v="0"/>
    <n v="21"/>
    <n v="100"/>
    <x v="59"/>
    <n v="157.5"/>
    <n v="0"/>
    <n v="2257.5"/>
    <n v="175.35000000000002"/>
    <x v="0"/>
    <x v="59"/>
  </r>
  <r>
    <n v="77"/>
    <n v="10107"/>
    <n v="2"/>
    <x v="1"/>
    <x v="0"/>
    <d v="2003-02-24T00:00:00"/>
    <x v="0"/>
    <x v="76"/>
    <x v="7"/>
    <x v="1"/>
    <n v="30"/>
    <n v="95.7"/>
    <x v="60"/>
    <n v="215.32499999999999"/>
    <n v="239.72850000000003"/>
    <n v="3086.3249999999998"/>
    <n v="239.72850000000003"/>
    <x v="0"/>
    <x v="60"/>
  </r>
  <r>
    <n v="78"/>
    <n v="10107"/>
    <n v="3"/>
    <x v="1"/>
    <x v="0"/>
    <d v="2003-02-24T00:00:00"/>
    <x v="0"/>
    <x v="77"/>
    <x v="7"/>
    <x v="1"/>
    <n v="25"/>
    <n v="100"/>
    <x v="4"/>
    <n v="187.5"/>
    <n v="208.75"/>
    <n v="2687.5"/>
    <n v="208.75"/>
    <x v="0"/>
    <x v="4"/>
  </r>
  <r>
    <n v="79"/>
    <n v="10107"/>
    <n v="6"/>
    <x v="1"/>
    <x v="0"/>
    <d v="2003-02-24T00:00:00"/>
    <x v="0"/>
    <x v="78"/>
    <x v="7"/>
    <x v="1"/>
    <n v="29"/>
    <n v="70.87"/>
    <x v="61"/>
    <n v="154.14224999999999"/>
    <n v="0"/>
    <n v="2209.3722499999999"/>
    <n v="171.611705"/>
    <x v="0"/>
    <x v="61"/>
  </r>
  <r>
    <n v="80"/>
    <n v="10107"/>
    <n v="8"/>
    <x v="1"/>
    <x v="0"/>
    <d v="2003-02-24T00:00:00"/>
    <x v="0"/>
    <x v="79"/>
    <x v="7"/>
    <x v="1"/>
    <n v="20"/>
    <n v="92.9"/>
    <x v="62"/>
    <n v="139.35"/>
    <n v="0"/>
    <n v="1997.35"/>
    <n v="155.143"/>
    <x v="0"/>
    <x v="62"/>
  </r>
  <r>
    <n v="81"/>
    <n v="10108"/>
    <n v="4"/>
    <x v="2"/>
    <x v="0"/>
    <d v="2003-03-03T00:00:00"/>
    <x v="0"/>
    <x v="80"/>
    <x v="8"/>
    <x v="0"/>
    <n v="45"/>
    <n v="100"/>
    <x v="63"/>
    <n v="337.5"/>
    <n v="375.75"/>
    <n v="4837.5"/>
    <n v="375.75"/>
    <x v="0"/>
    <x v="63"/>
  </r>
  <r>
    <n v="82"/>
    <n v="10108"/>
    <n v="11"/>
    <x v="2"/>
    <x v="0"/>
    <d v="2003-03-03T00:00:00"/>
    <x v="0"/>
    <x v="81"/>
    <x v="8"/>
    <x v="0"/>
    <n v="44"/>
    <n v="100"/>
    <x v="64"/>
    <n v="330"/>
    <n v="367.40000000000003"/>
    <n v="4730"/>
    <n v="367.40000000000003"/>
    <x v="0"/>
    <x v="64"/>
  </r>
  <r>
    <n v="83"/>
    <n v="10108"/>
    <n v="1"/>
    <x v="2"/>
    <x v="0"/>
    <d v="2003-03-03T00:00:00"/>
    <x v="0"/>
    <x v="82"/>
    <x v="8"/>
    <x v="0"/>
    <n v="40"/>
    <n v="100"/>
    <x v="65"/>
    <n v="300"/>
    <n v="334"/>
    <n v="4300"/>
    <n v="334"/>
    <x v="0"/>
    <x v="65"/>
  </r>
  <r>
    <n v="84"/>
    <n v="10108"/>
    <n v="6"/>
    <x v="2"/>
    <x v="0"/>
    <d v="2003-03-03T00:00:00"/>
    <x v="0"/>
    <x v="83"/>
    <x v="8"/>
    <x v="0"/>
    <n v="33"/>
    <n v="100"/>
    <x v="26"/>
    <n v="247.5"/>
    <n v="275.55"/>
    <n v="3547.5"/>
    <n v="275.55"/>
    <x v="0"/>
    <x v="26"/>
  </r>
  <r>
    <n v="85"/>
    <n v="10108"/>
    <n v="8"/>
    <x v="2"/>
    <x v="0"/>
    <d v="2003-03-03T00:00:00"/>
    <x v="0"/>
    <x v="84"/>
    <x v="8"/>
    <x v="0"/>
    <n v="29"/>
    <n v="100"/>
    <x v="25"/>
    <n v="217.5"/>
    <n v="242.15"/>
    <n v="3117.5"/>
    <n v="242.15"/>
    <x v="0"/>
    <x v="25"/>
  </r>
  <r>
    <n v="86"/>
    <n v="10108"/>
    <n v="3"/>
    <x v="2"/>
    <x v="0"/>
    <d v="2003-03-03T00:00:00"/>
    <x v="0"/>
    <x v="85"/>
    <x v="8"/>
    <x v="0"/>
    <n v="36"/>
    <n v="100"/>
    <x v="12"/>
    <n v="270"/>
    <n v="300.60000000000002"/>
    <n v="3870"/>
    <n v="300.60000000000002"/>
    <x v="0"/>
    <x v="12"/>
  </r>
  <r>
    <n v="87"/>
    <n v="10108"/>
    <n v="16"/>
    <x v="2"/>
    <x v="0"/>
    <d v="2003-03-03T00:00:00"/>
    <x v="0"/>
    <x v="86"/>
    <x v="8"/>
    <x v="0"/>
    <n v="31"/>
    <n v="100"/>
    <x v="16"/>
    <n v="232.5"/>
    <n v="258.85000000000002"/>
    <n v="3332.5"/>
    <n v="258.85000000000002"/>
    <x v="0"/>
    <x v="16"/>
  </r>
  <r>
    <n v="88"/>
    <n v="10108"/>
    <n v="7"/>
    <x v="2"/>
    <x v="0"/>
    <d v="2003-03-03T00:00:00"/>
    <x v="0"/>
    <x v="87"/>
    <x v="8"/>
    <x v="0"/>
    <n v="39"/>
    <n v="89.38"/>
    <x v="66"/>
    <n v="261.43649999999997"/>
    <n v="291.06596999999999"/>
    <n v="3747.2564999999995"/>
    <n v="291.06596999999999"/>
    <x v="0"/>
    <x v="66"/>
  </r>
  <r>
    <n v="89"/>
    <n v="10108"/>
    <n v="2"/>
    <x v="2"/>
    <x v="0"/>
    <d v="2003-03-03T00:00:00"/>
    <x v="0"/>
    <x v="88"/>
    <x v="8"/>
    <x v="0"/>
    <n v="38"/>
    <n v="82.39"/>
    <x v="67"/>
    <n v="234.8115"/>
    <n v="261.42347000000001"/>
    <n v="3365.6315"/>
    <n v="261.42347000000001"/>
    <x v="0"/>
    <x v="67"/>
  </r>
  <r>
    <n v="90"/>
    <n v="10108"/>
    <n v="12"/>
    <x v="2"/>
    <x v="0"/>
    <d v="2003-03-03T00:00:00"/>
    <x v="0"/>
    <x v="89"/>
    <x v="8"/>
    <x v="1"/>
    <n v="43"/>
    <n v="67.77"/>
    <x v="68"/>
    <n v="218.55824999999996"/>
    <n v="243.32818499999999"/>
    <n v="3132.6682499999997"/>
    <n v="243.32818499999999"/>
    <x v="0"/>
    <x v="68"/>
  </r>
  <r>
    <n v="91"/>
    <n v="10108"/>
    <n v="14"/>
    <x v="2"/>
    <x v="0"/>
    <d v="2003-03-03T00:00:00"/>
    <x v="0"/>
    <x v="90"/>
    <x v="8"/>
    <x v="1"/>
    <n v="34"/>
    <n v="82.99"/>
    <x v="69"/>
    <n v="211.62449999999998"/>
    <n v="235.60861"/>
    <n v="3033.2844999999998"/>
    <n v="235.60861"/>
    <x v="0"/>
    <x v="69"/>
  </r>
  <r>
    <n v="92"/>
    <n v="10108"/>
    <n v="10"/>
    <x v="2"/>
    <x v="0"/>
    <d v="2003-03-03T00:00:00"/>
    <x v="0"/>
    <x v="91"/>
    <x v="8"/>
    <x v="1"/>
    <n v="31"/>
    <n v="68.709999999999994"/>
    <x v="70"/>
    <n v="159.75074999999998"/>
    <n v="0"/>
    <n v="2289.7607499999999"/>
    <n v="177.85583499999998"/>
    <x v="0"/>
    <x v="70"/>
  </r>
  <r>
    <n v="93"/>
    <n v="10108"/>
    <n v="15"/>
    <x v="2"/>
    <x v="0"/>
    <d v="2003-03-03T00:00:00"/>
    <x v="0"/>
    <x v="92"/>
    <x v="8"/>
    <x v="1"/>
    <n v="35"/>
    <n v="58.87"/>
    <x v="71"/>
    <n v="154.53374999999997"/>
    <n v="0"/>
    <n v="2214.9837499999999"/>
    <n v="172.04757499999999"/>
    <x v="0"/>
    <x v="71"/>
  </r>
  <r>
    <n v="94"/>
    <n v="10108"/>
    <n v="5"/>
    <x v="2"/>
    <x v="0"/>
    <d v="2003-03-03T00:00:00"/>
    <x v="0"/>
    <x v="93"/>
    <x v="8"/>
    <x v="1"/>
    <n v="30"/>
    <n v="63.07"/>
    <x v="72"/>
    <n v="141.9075"/>
    <n v="0"/>
    <n v="2034.0074999999999"/>
    <n v="157.99035000000001"/>
    <x v="0"/>
    <x v="72"/>
  </r>
  <r>
    <n v="95"/>
    <n v="10108"/>
    <n v="9"/>
    <x v="2"/>
    <x v="0"/>
    <d v="2003-03-03T00:00:00"/>
    <x v="0"/>
    <x v="94"/>
    <x v="8"/>
    <x v="1"/>
    <n v="26"/>
    <n v="68.349999999999994"/>
    <x v="73"/>
    <n v="133.2825"/>
    <n v="0"/>
    <n v="1910.3824999999999"/>
    <n v="148.38785000000001"/>
    <x v="0"/>
    <x v="73"/>
  </r>
  <r>
    <n v="96"/>
    <n v="10108"/>
    <n v="13"/>
    <x v="2"/>
    <x v="0"/>
    <d v="2003-03-03T00:00:00"/>
    <x v="0"/>
    <x v="95"/>
    <x v="8"/>
    <x v="1"/>
    <n v="27"/>
    <n v="43.45"/>
    <x v="74"/>
    <n v="87.986249999999998"/>
    <n v="0"/>
    <n v="1261.13625"/>
    <n v="97.958025000000006"/>
    <x v="0"/>
    <x v="74"/>
  </r>
  <r>
    <n v="97"/>
    <n v="10109"/>
    <n v="5"/>
    <x v="2"/>
    <x v="0"/>
    <d v="2003-03-10T00:00:00"/>
    <x v="0"/>
    <x v="29"/>
    <x v="9"/>
    <x v="2"/>
    <n v="46"/>
    <n v="100"/>
    <x v="11"/>
    <n v="345"/>
    <n v="384.1"/>
    <n v="4945"/>
    <n v="384.1"/>
    <x v="0"/>
    <x v="11"/>
  </r>
  <r>
    <n v="98"/>
    <n v="10109"/>
    <n v="2"/>
    <x v="2"/>
    <x v="0"/>
    <d v="2003-03-10T00:00:00"/>
    <x v="0"/>
    <x v="96"/>
    <x v="9"/>
    <x v="0"/>
    <n v="47"/>
    <n v="100"/>
    <x v="75"/>
    <n v="352.5"/>
    <n v="392.45000000000005"/>
    <n v="5052.5"/>
    <n v="392.45000000000005"/>
    <x v="0"/>
    <x v="75"/>
  </r>
  <r>
    <n v="99"/>
    <n v="10109"/>
    <n v="3"/>
    <x v="2"/>
    <x v="0"/>
    <d v="2003-03-10T00:00:00"/>
    <x v="0"/>
    <x v="97"/>
    <x v="9"/>
    <x v="0"/>
    <n v="38"/>
    <n v="100"/>
    <x v="22"/>
    <n v="285"/>
    <n v="317.3"/>
    <n v="4085"/>
    <n v="317.3"/>
    <x v="0"/>
    <x v="22"/>
  </r>
  <r>
    <n v="100"/>
    <n v="10109"/>
    <n v="4"/>
    <x v="2"/>
    <x v="0"/>
    <d v="2003-03-10T00:00:00"/>
    <x v="0"/>
    <x v="98"/>
    <x v="9"/>
    <x v="0"/>
    <n v="26"/>
    <n v="100"/>
    <x v="5"/>
    <n v="195"/>
    <n v="217.10000000000002"/>
    <n v="2795"/>
    <n v="217.10000000000002"/>
    <x v="0"/>
    <x v="5"/>
  </r>
  <r>
    <n v="101"/>
    <n v="10109"/>
    <n v="1"/>
    <x v="2"/>
    <x v="0"/>
    <d v="2003-03-10T00:00:00"/>
    <x v="0"/>
    <x v="99"/>
    <x v="9"/>
    <x v="0"/>
    <n v="26"/>
    <n v="100"/>
    <x v="5"/>
    <n v="195"/>
    <n v="217.10000000000002"/>
    <n v="2795"/>
    <n v="217.10000000000002"/>
    <x v="0"/>
    <x v="5"/>
  </r>
  <r>
    <n v="102"/>
    <n v="10109"/>
    <n v="6"/>
    <x v="2"/>
    <x v="0"/>
    <d v="2003-03-10T00:00:00"/>
    <x v="0"/>
    <x v="100"/>
    <x v="9"/>
    <x v="1"/>
    <n v="29"/>
    <n v="32.1"/>
    <x v="76"/>
    <n v="69.81750000000001"/>
    <n v="0"/>
    <n v="1000.7175000000001"/>
    <n v="77.730150000000009"/>
    <x v="0"/>
    <x v="76"/>
  </r>
  <r>
    <n v="103"/>
    <n v="10110"/>
    <n v="7"/>
    <x v="2"/>
    <x v="0"/>
    <d v="2003-03-18T00:00:00"/>
    <x v="0"/>
    <x v="0"/>
    <x v="10"/>
    <x v="0"/>
    <n v="42"/>
    <n v="100"/>
    <x v="10"/>
    <n v="315"/>
    <n v="350.70000000000005"/>
    <n v="4515"/>
    <n v="350.70000000000005"/>
    <x v="0"/>
    <x v="10"/>
  </r>
  <r>
    <n v="104"/>
    <n v="10110"/>
    <n v="10"/>
    <x v="2"/>
    <x v="0"/>
    <d v="2003-03-18T00:00:00"/>
    <x v="0"/>
    <x v="101"/>
    <x v="10"/>
    <x v="0"/>
    <n v="46"/>
    <n v="100"/>
    <x v="11"/>
    <n v="345"/>
    <n v="384.1"/>
    <n v="4945"/>
    <n v="384.1"/>
    <x v="0"/>
    <x v="11"/>
  </r>
  <r>
    <n v="105"/>
    <n v="10110"/>
    <n v="16"/>
    <x v="2"/>
    <x v="0"/>
    <d v="2003-03-18T00:00:00"/>
    <x v="0"/>
    <x v="102"/>
    <x v="10"/>
    <x v="0"/>
    <n v="37"/>
    <n v="100"/>
    <x v="77"/>
    <n v="277.5"/>
    <n v="308.95000000000005"/>
    <n v="3977.5"/>
    <n v="308.95000000000005"/>
    <x v="0"/>
    <x v="77"/>
  </r>
  <r>
    <n v="106"/>
    <n v="10110"/>
    <n v="1"/>
    <x v="2"/>
    <x v="0"/>
    <d v="2003-03-18T00:00:00"/>
    <x v="0"/>
    <x v="5"/>
    <x v="10"/>
    <x v="0"/>
    <n v="31"/>
    <n v="100"/>
    <x v="16"/>
    <n v="232.5"/>
    <n v="258.85000000000002"/>
    <n v="3332.5"/>
    <n v="258.85000000000002"/>
    <x v="0"/>
    <x v="16"/>
  </r>
  <r>
    <n v="107"/>
    <n v="10110"/>
    <n v="4"/>
    <x v="2"/>
    <x v="0"/>
    <d v="2003-03-18T00:00:00"/>
    <x v="0"/>
    <x v="4"/>
    <x v="10"/>
    <x v="0"/>
    <n v="33"/>
    <n v="100"/>
    <x v="26"/>
    <n v="247.5"/>
    <n v="275.55"/>
    <n v="3547.5"/>
    <n v="275.55"/>
    <x v="0"/>
    <x v="26"/>
  </r>
  <r>
    <n v="108"/>
    <n v="10110"/>
    <n v="14"/>
    <x v="2"/>
    <x v="0"/>
    <d v="2003-03-18T00:00:00"/>
    <x v="0"/>
    <x v="103"/>
    <x v="10"/>
    <x v="0"/>
    <n v="37"/>
    <n v="100"/>
    <x v="77"/>
    <n v="277.5"/>
    <n v="308.95000000000005"/>
    <n v="3977.5"/>
    <n v="308.95000000000005"/>
    <x v="0"/>
    <x v="77"/>
  </r>
  <r>
    <n v="109"/>
    <n v="10110"/>
    <n v="11"/>
    <x v="2"/>
    <x v="0"/>
    <d v="2003-03-18T00:00:00"/>
    <x v="0"/>
    <x v="104"/>
    <x v="10"/>
    <x v="0"/>
    <n v="43"/>
    <n v="78.150000000000006"/>
    <x v="78"/>
    <n v="252.03375"/>
    <n v="280.59757500000006"/>
    <n v="3612.4837500000003"/>
    <n v="280.59757500000006"/>
    <x v="0"/>
    <x v="78"/>
  </r>
  <r>
    <n v="110"/>
    <n v="10110"/>
    <n v="13"/>
    <x v="2"/>
    <x v="0"/>
    <d v="2003-03-18T00:00:00"/>
    <x v="0"/>
    <x v="105"/>
    <x v="10"/>
    <x v="0"/>
    <n v="36"/>
    <n v="85.25"/>
    <x v="79"/>
    <n v="230.17499999999998"/>
    <n v="256.26150000000001"/>
    <n v="3299.1750000000002"/>
    <n v="256.26150000000001"/>
    <x v="0"/>
    <x v="79"/>
  </r>
  <r>
    <n v="111"/>
    <n v="10110"/>
    <n v="9"/>
    <x v="2"/>
    <x v="0"/>
    <d v="2003-03-18T00:00:00"/>
    <x v="0"/>
    <x v="106"/>
    <x v="10"/>
    <x v="1"/>
    <n v="42"/>
    <n v="61.29"/>
    <x v="80"/>
    <n v="193.06349999999998"/>
    <n v="214.94403"/>
    <n v="2767.2434999999996"/>
    <n v="214.94403"/>
    <x v="0"/>
    <x v="80"/>
  </r>
  <r>
    <n v="112"/>
    <n v="10110"/>
    <n v="8"/>
    <x v="2"/>
    <x v="0"/>
    <d v="2003-03-18T00:00:00"/>
    <x v="0"/>
    <x v="2"/>
    <x v="10"/>
    <x v="1"/>
    <n v="28"/>
    <n v="89.27"/>
    <x v="81"/>
    <n v="187.46699999999998"/>
    <n v="208.71326000000002"/>
    <n v="2687.027"/>
    <n v="208.71326000000002"/>
    <x v="0"/>
    <x v="81"/>
  </r>
  <r>
    <n v="113"/>
    <n v="10110"/>
    <n v="12"/>
    <x v="2"/>
    <x v="0"/>
    <d v="2003-03-18T00:00:00"/>
    <x v="0"/>
    <x v="107"/>
    <x v="10"/>
    <x v="1"/>
    <n v="27"/>
    <n v="73.62"/>
    <x v="82"/>
    <n v="149.0805"/>
    <n v="0"/>
    <n v="2136.8205000000003"/>
    <n v="165.97629000000003"/>
    <x v="0"/>
    <x v="82"/>
  </r>
  <r>
    <n v="114"/>
    <n v="10110"/>
    <n v="2"/>
    <x v="2"/>
    <x v="0"/>
    <d v="2003-03-18T00:00:00"/>
    <x v="0"/>
    <x v="6"/>
    <x v="10"/>
    <x v="1"/>
    <n v="39"/>
    <n v="44.35"/>
    <x v="83"/>
    <n v="129.72375"/>
    <n v="0"/>
    <n v="1859.3737500000002"/>
    <n v="144.42577500000002"/>
    <x v="0"/>
    <x v="83"/>
  </r>
  <r>
    <n v="115"/>
    <n v="10110"/>
    <n v="15"/>
    <x v="2"/>
    <x v="0"/>
    <d v="2003-03-18T00:00:00"/>
    <x v="0"/>
    <x v="108"/>
    <x v="10"/>
    <x v="1"/>
    <n v="29"/>
    <n v="59.37"/>
    <x v="84"/>
    <n v="129.12975"/>
    <n v="0"/>
    <n v="1850.8597500000001"/>
    <n v="143.764455"/>
    <x v="0"/>
    <x v="84"/>
  </r>
  <r>
    <n v="116"/>
    <n v="10110"/>
    <n v="5"/>
    <x v="2"/>
    <x v="0"/>
    <d v="2003-03-18T00:00:00"/>
    <x v="0"/>
    <x v="3"/>
    <x v="10"/>
    <x v="1"/>
    <n v="48"/>
    <n v="34.47"/>
    <x v="85"/>
    <n v="124.09199999999998"/>
    <n v="0"/>
    <n v="1778.652"/>
    <n v="138.15576000000001"/>
    <x v="0"/>
    <x v="85"/>
  </r>
  <r>
    <n v="117"/>
    <n v="10110"/>
    <n v="6"/>
    <x v="2"/>
    <x v="0"/>
    <d v="2003-03-18T00:00:00"/>
    <x v="0"/>
    <x v="1"/>
    <x v="10"/>
    <x v="1"/>
    <n v="32"/>
    <n v="50.25"/>
    <x v="86"/>
    <n v="120.6"/>
    <n v="0"/>
    <n v="1728.6"/>
    <n v="134.268"/>
    <x v="0"/>
    <x v="86"/>
  </r>
  <r>
    <n v="118"/>
    <n v="10110"/>
    <n v="3"/>
    <x v="2"/>
    <x v="0"/>
    <d v="2003-03-18T00:00:00"/>
    <x v="0"/>
    <x v="7"/>
    <x v="10"/>
    <x v="1"/>
    <n v="20"/>
    <n v="35.51"/>
    <x v="87"/>
    <n v="53.264999999999993"/>
    <n v="0"/>
    <n v="763.46499999999992"/>
    <n v="59.301699999999997"/>
    <x v="0"/>
    <x v="87"/>
  </r>
  <r>
    <n v="119"/>
    <n v="10111"/>
    <n v="1"/>
    <x v="2"/>
    <x v="0"/>
    <d v="2003-03-25T00:00:00"/>
    <x v="0"/>
    <x v="21"/>
    <x v="11"/>
    <x v="0"/>
    <n v="43"/>
    <n v="100"/>
    <x v="34"/>
    <n v="322.5"/>
    <n v="359.05"/>
    <n v="4622.5"/>
    <n v="359.05"/>
    <x v="0"/>
    <x v="34"/>
  </r>
  <r>
    <n v="120"/>
    <n v="10111"/>
    <n v="4"/>
    <x v="2"/>
    <x v="0"/>
    <d v="2003-03-25T00:00:00"/>
    <x v="0"/>
    <x v="12"/>
    <x v="11"/>
    <x v="0"/>
    <n v="39"/>
    <n v="100"/>
    <x v="8"/>
    <n v="292.5"/>
    <n v="325.65000000000003"/>
    <n v="4192.5"/>
    <n v="325.65000000000003"/>
    <x v="0"/>
    <x v="8"/>
  </r>
  <r>
    <n v="121"/>
    <n v="10111"/>
    <n v="6"/>
    <x v="2"/>
    <x v="0"/>
    <d v="2003-03-25T00:00:00"/>
    <x v="0"/>
    <x v="8"/>
    <x v="11"/>
    <x v="0"/>
    <n v="33"/>
    <n v="99.66"/>
    <x v="88"/>
    <n v="246.65849999999998"/>
    <n v="274.61313000000001"/>
    <n v="3535.4384999999997"/>
    <n v="274.61313000000001"/>
    <x v="0"/>
    <x v="88"/>
  </r>
  <r>
    <n v="122"/>
    <n v="10111"/>
    <n v="5"/>
    <x v="2"/>
    <x v="0"/>
    <d v="2003-03-25T00:00:00"/>
    <x v="0"/>
    <x v="9"/>
    <x v="11"/>
    <x v="1"/>
    <n v="48"/>
    <n v="49.06"/>
    <x v="89"/>
    <n v="176.61600000000001"/>
    <n v="196.63248000000002"/>
    <n v="2531.4960000000001"/>
    <n v="196.63248000000002"/>
    <x v="0"/>
    <x v="89"/>
  </r>
  <r>
    <n v="123"/>
    <n v="10111"/>
    <n v="3"/>
    <x v="2"/>
    <x v="0"/>
    <d v="2003-03-25T00:00:00"/>
    <x v="0"/>
    <x v="20"/>
    <x v="11"/>
    <x v="1"/>
    <n v="26"/>
    <n v="86.68"/>
    <x v="90"/>
    <n v="169.02600000000001"/>
    <n v="0"/>
    <n v="2422.7060000000001"/>
    <n v="188.18228000000005"/>
    <x v="0"/>
    <x v="90"/>
  </r>
  <r>
    <n v="124"/>
    <n v="10111"/>
    <n v="2"/>
    <x v="2"/>
    <x v="0"/>
    <d v="2003-03-25T00:00:00"/>
    <x v="0"/>
    <x v="23"/>
    <x v="11"/>
    <x v="1"/>
    <n v="28"/>
    <n v="64.33"/>
    <x v="91"/>
    <n v="135.09299999999999"/>
    <n v="0"/>
    <n v="1936.3330000000001"/>
    <n v="150.40354000000002"/>
    <x v="0"/>
    <x v="91"/>
  </r>
  <r>
    <n v="125"/>
    <n v="10112"/>
    <n v="1"/>
    <x v="2"/>
    <x v="0"/>
    <d v="2003-03-24T00:00:00"/>
    <x v="0"/>
    <x v="10"/>
    <x v="12"/>
    <x v="2"/>
    <n v="29"/>
    <n v="100"/>
    <x v="25"/>
    <n v="217.5"/>
    <n v="242.15"/>
    <n v="3117.5"/>
    <n v="242.15"/>
    <x v="0"/>
    <x v="25"/>
  </r>
  <r>
    <n v="126"/>
    <n v="10112"/>
    <n v="2"/>
    <x v="2"/>
    <x v="0"/>
    <d v="2003-03-24T00:00:00"/>
    <x v="0"/>
    <x v="22"/>
    <x v="12"/>
    <x v="1"/>
    <n v="23"/>
    <n v="100"/>
    <x v="24"/>
    <n v="172.5"/>
    <n v="192.05"/>
    <n v="2472.5"/>
    <n v="192.05"/>
    <x v="0"/>
    <x v="24"/>
  </r>
  <r>
    <n v="127"/>
    <n v="10113"/>
    <n v="4"/>
    <x v="2"/>
    <x v="0"/>
    <d v="2003-03-26T00:00:00"/>
    <x v="0"/>
    <x v="15"/>
    <x v="13"/>
    <x v="0"/>
    <n v="49"/>
    <n v="100"/>
    <x v="92"/>
    <n v="367.5"/>
    <n v="409.15000000000003"/>
    <n v="5267.5"/>
    <n v="409.15000000000003"/>
    <x v="0"/>
    <x v="92"/>
  </r>
  <r>
    <n v="128"/>
    <n v="10113"/>
    <n v="2"/>
    <x v="2"/>
    <x v="0"/>
    <d v="2003-03-26T00:00:00"/>
    <x v="0"/>
    <x v="18"/>
    <x v="13"/>
    <x v="0"/>
    <n v="21"/>
    <n v="100"/>
    <x v="59"/>
    <n v="157.5"/>
    <n v="0"/>
    <n v="2257.5"/>
    <n v="175.35000000000002"/>
    <x v="0"/>
    <x v="59"/>
  </r>
  <r>
    <n v="129"/>
    <n v="10113"/>
    <n v="3"/>
    <x v="2"/>
    <x v="0"/>
    <d v="2003-03-26T00:00:00"/>
    <x v="0"/>
    <x v="24"/>
    <x v="13"/>
    <x v="1"/>
    <n v="50"/>
    <n v="49.81"/>
    <x v="93"/>
    <n v="186.78749999999999"/>
    <n v="207.95675"/>
    <n v="2677.2874999999999"/>
    <n v="207.95675"/>
    <x v="0"/>
    <x v="93"/>
  </r>
  <r>
    <n v="130"/>
    <n v="10113"/>
    <n v="1"/>
    <x v="2"/>
    <x v="0"/>
    <d v="2003-03-26T00:00:00"/>
    <x v="0"/>
    <x v="17"/>
    <x v="13"/>
    <x v="1"/>
    <n v="23"/>
    <n v="68.52"/>
    <x v="94"/>
    <n v="118.19699999999997"/>
    <n v="0"/>
    <n v="1694.1569999999997"/>
    <n v="131.59266"/>
    <x v="0"/>
    <x v="94"/>
  </r>
  <r>
    <n v="131"/>
    <n v="10114"/>
    <n v="4"/>
    <x v="3"/>
    <x v="0"/>
    <d v="2003-04-01T00:00:00"/>
    <x v="0"/>
    <x v="29"/>
    <x v="14"/>
    <x v="2"/>
    <n v="48"/>
    <n v="100"/>
    <x v="95"/>
    <n v="360"/>
    <n v="400.8"/>
    <n v="5160"/>
    <n v="400.8"/>
    <x v="0"/>
    <x v="95"/>
  </r>
  <r>
    <n v="132"/>
    <n v="10114"/>
    <n v="9"/>
    <x v="3"/>
    <x v="0"/>
    <d v="2003-04-01T00:00:00"/>
    <x v="0"/>
    <x v="14"/>
    <x v="14"/>
    <x v="0"/>
    <n v="41"/>
    <n v="100"/>
    <x v="23"/>
    <n v="307.5"/>
    <n v="342.35"/>
    <n v="4407.5"/>
    <n v="342.35"/>
    <x v="0"/>
    <x v="23"/>
  </r>
  <r>
    <n v="133"/>
    <n v="10114"/>
    <n v="10"/>
    <x v="3"/>
    <x v="0"/>
    <d v="2003-04-01T00:00:00"/>
    <x v="0"/>
    <x v="13"/>
    <x v="14"/>
    <x v="0"/>
    <n v="42"/>
    <n v="100"/>
    <x v="10"/>
    <n v="315"/>
    <n v="350.70000000000005"/>
    <n v="4515"/>
    <n v="350.70000000000005"/>
    <x v="0"/>
    <x v="10"/>
  </r>
  <r>
    <n v="134"/>
    <n v="10114"/>
    <n v="8"/>
    <x v="3"/>
    <x v="0"/>
    <d v="2003-04-01T00:00:00"/>
    <x v="0"/>
    <x v="11"/>
    <x v="14"/>
    <x v="0"/>
    <n v="31"/>
    <n v="100"/>
    <x v="16"/>
    <n v="232.5"/>
    <n v="258.85000000000002"/>
    <n v="3332.5"/>
    <n v="258.85000000000002"/>
    <x v="0"/>
    <x v="16"/>
  </r>
  <r>
    <n v="135"/>
    <n v="10114"/>
    <n v="3"/>
    <x v="3"/>
    <x v="0"/>
    <d v="2003-04-01T00:00:00"/>
    <x v="0"/>
    <x v="30"/>
    <x v="14"/>
    <x v="0"/>
    <n v="39"/>
    <n v="100"/>
    <x v="8"/>
    <n v="292.5"/>
    <n v="325.65000000000003"/>
    <n v="4192.5"/>
    <n v="325.65000000000003"/>
    <x v="0"/>
    <x v="8"/>
  </r>
  <r>
    <n v="136"/>
    <n v="10114"/>
    <n v="7"/>
    <x v="3"/>
    <x v="0"/>
    <d v="2003-04-01T00:00:00"/>
    <x v="0"/>
    <x v="19"/>
    <x v="14"/>
    <x v="0"/>
    <n v="32"/>
    <n v="100"/>
    <x v="44"/>
    <n v="240"/>
    <n v="267.2"/>
    <n v="3440"/>
    <n v="267.2"/>
    <x v="0"/>
    <x v="44"/>
  </r>
  <r>
    <n v="137"/>
    <n v="10114"/>
    <n v="6"/>
    <x v="3"/>
    <x v="0"/>
    <d v="2003-04-01T00:00:00"/>
    <x v="0"/>
    <x v="25"/>
    <x v="14"/>
    <x v="0"/>
    <n v="45"/>
    <n v="68.67"/>
    <x v="96"/>
    <n v="231.76124999999999"/>
    <n v="258.02752500000003"/>
    <n v="3321.9112500000001"/>
    <n v="258.02752500000003"/>
    <x v="0"/>
    <x v="96"/>
  </r>
  <r>
    <n v="138"/>
    <n v="10114"/>
    <n v="5"/>
    <x v="3"/>
    <x v="0"/>
    <d v="2003-04-01T00:00:00"/>
    <x v="0"/>
    <x v="16"/>
    <x v="14"/>
    <x v="1"/>
    <n v="21"/>
    <n v="100"/>
    <x v="59"/>
    <n v="157.5"/>
    <n v="0"/>
    <n v="2257.5"/>
    <n v="175.35000000000002"/>
    <x v="0"/>
    <x v="59"/>
  </r>
  <r>
    <n v="139"/>
    <n v="10114"/>
    <n v="2"/>
    <x v="3"/>
    <x v="0"/>
    <d v="2003-04-01T00:00:00"/>
    <x v="0"/>
    <x v="38"/>
    <x v="14"/>
    <x v="1"/>
    <n v="28"/>
    <n v="55.73"/>
    <x v="97"/>
    <n v="117.03299999999999"/>
    <n v="0"/>
    <n v="1677.4729999999997"/>
    <n v="130.29674"/>
    <x v="0"/>
    <x v="97"/>
  </r>
  <r>
    <n v="140"/>
    <n v="10114"/>
    <n v="1"/>
    <x v="3"/>
    <x v="0"/>
    <d v="2003-04-01T00:00:00"/>
    <x v="0"/>
    <x v="36"/>
    <x v="14"/>
    <x v="1"/>
    <n v="24"/>
    <n v="30.06"/>
    <x v="98"/>
    <n v="54.107999999999997"/>
    <n v="0"/>
    <n v="775.54799999999989"/>
    <n v="60.24024"/>
    <x v="0"/>
    <x v="98"/>
  </r>
  <r>
    <n v="141"/>
    <n v="10115"/>
    <n v="4"/>
    <x v="3"/>
    <x v="0"/>
    <d v="2003-04-04T00:00:00"/>
    <x v="0"/>
    <x v="32"/>
    <x v="15"/>
    <x v="2"/>
    <n v="46"/>
    <n v="100"/>
    <x v="11"/>
    <n v="345"/>
    <n v="384.1"/>
    <n v="4945"/>
    <n v="384.1"/>
    <x v="0"/>
    <x v="11"/>
  </r>
  <r>
    <n v="142"/>
    <n v="10115"/>
    <n v="5"/>
    <x v="3"/>
    <x v="0"/>
    <d v="2003-04-04T00:00:00"/>
    <x v="0"/>
    <x v="28"/>
    <x v="15"/>
    <x v="0"/>
    <n v="46"/>
    <n v="100"/>
    <x v="11"/>
    <n v="345"/>
    <n v="384.1"/>
    <n v="4945"/>
    <n v="384.1"/>
    <x v="0"/>
    <x v="11"/>
  </r>
  <r>
    <n v="143"/>
    <n v="10115"/>
    <n v="1"/>
    <x v="3"/>
    <x v="0"/>
    <d v="2003-04-04T00:00:00"/>
    <x v="0"/>
    <x v="34"/>
    <x v="15"/>
    <x v="0"/>
    <n v="44"/>
    <n v="100"/>
    <x v="64"/>
    <n v="330"/>
    <n v="367.40000000000003"/>
    <n v="4730"/>
    <n v="367.40000000000003"/>
    <x v="0"/>
    <x v="64"/>
  </r>
  <r>
    <n v="144"/>
    <n v="10115"/>
    <n v="2"/>
    <x v="3"/>
    <x v="0"/>
    <d v="2003-04-04T00:00:00"/>
    <x v="0"/>
    <x v="35"/>
    <x v="15"/>
    <x v="0"/>
    <n v="47"/>
    <n v="69.36"/>
    <x v="99"/>
    <n v="244.494"/>
    <n v="272.20332000000002"/>
    <n v="3504.4140000000002"/>
    <n v="272.20332000000002"/>
    <x v="0"/>
    <x v="99"/>
  </r>
  <r>
    <n v="145"/>
    <n v="10115"/>
    <n v="3"/>
    <x v="3"/>
    <x v="0"/>
    <d v="2003-04-04T00:00:00"/>
    <x v="0"/>
    <x v="31"/>
    <x v="15"/>
    <x v="1"/>
    <n v="27"/>
    <n v="100"/>
    <x v="15"/>
    <n v="202.5"/>
    <n v="225.45000000000002"/>
    <n v="2902.5"/>
    <n v="225.45000000000002"/>
    <x v="0"/>
    <x v="15"/>
  </r>
  <r>
    <n v="146"/>
    <n v="10116"/>
    <n v="1"/>
    <x v="3"/>
    <x v="0"/>
    <d v="2003-04-11T00:00:00"/>
    <x v="0"/>
    <x v="33"/>
    <x v="16"/>
    <x v="1"/>
    <n v="27"/>
    <n v="63.38"/>
    <x v="100"/>
    <n v="128.34449999999998"/>
    <n v="0"/>
    <n v="1839.6044999999999"/>
    <n v="142.89021"/>
    <x v="0"/>
    <x v="100"/>
  </r>
  <r>
    <n v="147"/>
    <n v="10117"/>
    <n v="9"/>
    <x v="3"/>
    <x v="0"/>
    <d v="2003-04-16T00:00:00"/>
    <x v="0"/>
    <x v="39"/>
    <x v="17"/>
    <x v="0"/>
    <n v="33"/>
    <n v="100"/>
    <x v="26"/>
    <n v="247.5"/>
    <n v="275.55"/>
    <n v="3547.5"/>
    <n v="275.55"/>
    <x v="0"/>
    <x v="26"/>
  </r>
  <r>
    <n v="148"/>
    <n v="10117"/>
    <n v="8"/>
    <x v="3"/>
    <x v="0"/>
    <d v="2003-04-16T00:00:00"/>
    <x v="0"/>
    <x v="42"/>
    <x v="17"/>
    <x v="0"/>
    <n v="39"/>
    <n v="100"/>
    <x v="8"/>
    <n v="292.5"/>
    <n v="325.65000000000003"/>
    <n v="4192.5"/>
    <n v="325.65000000000003"/>
    <x v="0"/>
    <x v="8"/>
  </r>
  <r>
    <n v="149"/>
    <n v="10117"/>
    <n v="10"/>
    <x v="3"/>
    <x v="0"/>
    <d v="2003-04-16T00:00:00"/>
    <x v="0"/>
    <x v="26"/>
    <x v="17"/>
    <x v="0"/>
    <n v="43"/>
    <n v="100"/>
    <x v="34"/>
    <n v="322.5"/>
    <n v="359.05"/>
    <n v="4622.5"/>
    <n v="359.05"/>
    <x v="0"/>
    <x v="34"/>
  </r>
  <r>
    <n v="150"/>
    <n v="10117"/>
    <n v="3"/>
    <x v="3"/>
    <x v="0"/>
    <d v="2003-04-16T00:00:00"/>
    <x v="0"/>
    <x v="41"/>
    <x v="17"/>
    <x v="0"/>
    <n v="41"/>
    <n v="100"/>
    <x v="23"/>
    <n v="307.5"/>
    <n v="342.35"/>
    <n v="4407.5"/>
    <n v="342.35"/>
    <x v="0"/>
    <x v="23"/>
  </r>
  <r>
    <n v="151"/>
    <n v="10117"/>
    <n v="1"/>
    <x v="3"/>
    <x v="0"/>
    <d v="2003-04-16T00:00:00"/>
    <x v="0"/>
    <x v="50"/>
    <x v="17"/>
    <x v="0"/>
    <n v="45"/>
    <n v="83.42"/>
    <x v="101"/>
    <n v="281.54250000000002"/>
    <n v="313.45065000000005"/>
    <n v="4035.4425000000001"/>
    <n v="313.45065000000005"/>
    <x v="0"/>
    <x v="101"/>
  </r>
  <r>
    <n v="152"/>
    <n v="10117"/>
    <n v="5"/>
    <x v="3"/>
    <x v="0"/>
    <d v="2003-04-16T00:00:00"/>
    <x v="0"/>
    <x v="48"/>
    <x v="17"/>
    <x v="0"/>
    <n v="26"/>
    <n v="100"/>
    <x v="5"/>
    <n v="195"/>
    <n v="217.10000000000002"/>
    <n v="2795"/>
    <n v="217.10000000000002"/>
    <x v="0"/>
    <x v="5"/>
  </r>
  <r>
    <n v="153"/>
    <n v="10117"/>
    <n v="6"/>
    <x v="3"/>
    <x v="0"/>
    <d v="2003-04-16T00:00:00"/>
    <x v="0"/>
    <x v="52"/>
    <x v="17"/>
    <x v="0"/>
    <n v="38"/>
    <n v="79.680000000000007"/>
    <x v="102"/>
    <n v="227.08799999999999"/>
    <n v="252.82464000000002"/>
    <n v="3254.9280000000003"/>
    <n v="252.82464000000002"/>
    <x v="0"/>
    <x v="102"/>
  </r>
  <r>
    <n v="154"/>
    <n v="10117"/>
    <n v="12"/>
    <x v="3"/>
    <x v="0"/>
    <d v="2003-04-16T00:00:00"/>
    <x v="0"/>
    <x v="27"/>
    <x v="17"/>
    <x v="1"/>
    <n v="22"/>
    <n v="100"/>
    <x v="39"/>
    <n v="165"/>
    <n v="0"/>
    <n v="2365"/>
    <n v="183.70000000000002"/>
    <x v="0"/>
    <x v="39"/>
  </r>
  <r>
    <n v="155"/>
    <n v="10117"/>
    <n v="4"/>
    <x v="3"/>
    <x v="0"/>
    <d v="2003-04-16T00:00:00"/>
    <x v="0"/>
    <x v="45"/>
    <x v="17"/>
    <x v="1"/>
    <n v="23"/>
    <n v="97.42"/>
    <x v="103"/>
    <n v="168.04949999999999"/>
    <n v="0"/>
    <n v="2408.7094999999999"/>
    <n v="187.09511000000001"/>
    <x v="0"/>
    <x v="103"/>
  </r>
  <r>
    <n v="156"/>
    <n v="10117"/>
    <n v="2"/>
    <x v="3"/>
    <x v="0"/>
    <d v="2003-04-16T00:00:00"/>
    <x v="0"/>
    <x v="53"/>
    <x v="17"/>
    <x v="1"/>
    <n v="50"/>
    <n v="43.68"/>
    <x v="104"/>
    <n v="163.79999999999998"/>
    <n v="0"/>
    <n v="2347.8000000000002"/>
    <n v="182.364"/>
    <x v="0"/>
    <x v="104"/>
  </r>
  <r>
    <n v="157"/>
    <n v="10117"/>
    <n v="7"/>
    <x v="3"/>
    <x v="0"/>
    <d v="2003-04-16T00:00:00"/>
    <x v="0"/>
    <x v="43"/>
    <x v="17"/>
    <x v="1"/>
    <n v="21"/>
    <n v="95.8"/>
    <x v="105"/>
    <n v="150.88499999999999"/>
    <n v="0"/>
    <n v="2162.6849999999999"/>
    <n v="167.9853"/>
    <x v="0"/>
    <x v="105"/>
  </r>
  <r>
    <n v="158"/>
    <n v="10117"/>
    <n v="11"/>
    <x v="3"/>
    <x v="0"/>
    <d v="2003-04-16T00:00:00"/>
    <x v="0"/>
    <x v="37"/>
    <x v="17"/>
    <x v="1"/>
    <n v="21"/>
    <n v="49.21"/>
    <x v="106"/>
    <n v="77.505750000000006"/>
    <n v="0"/>
    <n v="1110.9157500000001"/>
    <n v="86.289735000000007"/>
    <x v="0"/>
    <x v="106"/>
  </r>
  <r>
    <n v="159"/>
    <n v="10118"/>
    <n v="1"/>
    <x v="3"/>
    <x v="0"/>
    <d v="2003-04-21T00:00:00"/>
    <x v="0"/>
    <x v="47"/>
    <x v="18"/>
    <x v="0"/>
    <n v="36"/>
    <n v="100"/>
    <x v="12"/>
    <n v="270"/>
    <n v="300.60000000000002"/>
    <n v="3870"/>
    <n v="300.60000000000002"/>
    <x v="0"/>
    <x v="12"/>
  </r>
  <r>
    <n v="160"/>
    <n v="10119"/>
    <n v="3"/>
    <x v="3"/>
    <x v="0"/>
    <d v="2003-04-28T00:00:00"/>
    <x v="0"/>
    <x v="54"/>
    <x v="19"/>
    <x v="0"/>
    <n v="43"/>
    <n v="100"/>
    <x v="34"/>
    <n v="322.5"/>
    <n v="359.05"/>
    <n v="4622.5"/>
    <n v="359.05"/>
    <x v="0"/>
    <x v="34"/>
  </r>
  <r>
    <n v="161"/>
    <n v="10119"/>
    <n v="11"/>
    <x v="3"/>
    <x v="0"/>
    <d v="2003-04-28T00:00:00"/>
    <x v="0"/>
    <x v="40"/>
    <x v="19"/>
    <x v="0"/>
    <n v="46"/>
    <n v="100"/>
    <x v="11"/>
    <n v="345"/>
    <n v="384.1"/>
    <n v="4945"/>
    <n v="384.1"/>
    <x v="0"/>
    <x v="11"/>
  </r>
  <r>
    <n v="162"/>
    <n v="10119"/>
    <n v="10"/>
    <x v="3"/>
    <x v="0"/>
    <d v="2003-04-28T00:00:00"/>
    <x v="0"/>
    <x v="44"/>
    <x v="19"/>
    <x v="0"/>
    <n v="35"/>
    <n v="90.57"/>
    <x v="107"/>
    <n v="237.74624999999997"/>
    <n v="264.69082500000002"/>
    <n v="3407.69625"/>
    <n v="264.69082500000002"/>
    <x v="0"/>
    <x v="107"/>
  </r>
  <r>
    <n v="163"/>
    <n v="10119"/>
    <n v="13"/>
    <x v="3"/>
    <x v="0"/>
    <d v="2003-04-28T00:00:00"/>
    <x v="0"/>
    <x v="46"/>
    <x v="19"/>
    <x v="0"/>
    <n v="35"/>
    <n v="87.62"/>
    <x v="108"/>
    <n v="230.00250000000003"/>
    <n v="256.06945000000002"/>
    <n v="3296.7025000000003"/>
    <n v="256.06945000000002"/>
    <x v="0"/>
    <x v="108"/>
  </r>
  <r>
    <n v="164"/>
    <n v="10119"/>
    <n v="7"/>
    <x v="3"/>
    <x v="0"/>
    <d v="2003-04-28T00:00:00"/>
    <x v="0"/>
    <x v="63"/>
    <x v="19"/>
    <x v="1"/>
    <n v="29"/>
    <n v="94.14"/>
    <x v="109"/>
    <n v="204.75449999999998"/>
    <n v="227.96001000000001"/>
    <n v="2934.8145"/>
    <n v="227.96001000000001"/>
    <x v="0"/>
    <x v="109"/>
  </r>
  <r>
    <n v="165"/>
    <n v="10119"/>
    <n v="8"/>
    <x v="3"/>
    <x v="0"/>
    <d v="2003-04-28T00:00:00"/>
    <x v="0"/>
    <x v="55"/>
    <x v="19"/>
    <x v="1"/>
    <n v="27"/>
    <n v="99.52"/>
    <x v="110"/>
    <n v="201.52799999999999"/>
    <n v="224.36784"/>
    <n v="2888.5679999999998"/>
    <n v="224.36784"/>
    <x v="0"/>
    <x v="110"/>
  </r>
  <r>
    <n v="166"/>
    <n v="10119"/>
    <n v="12"/>
    <x v="3"/>
    <x v="0"/>
    <d v="2003-04-28T00:00:00"/>
    <x v="0"/>
    <x v="51"/>
    <x v="19"/>
    <x v="1"/>
    <n v="38"/>
    <n v="65.77"/>
    <x v="111"/>
    <n v="187.44449999999998"/>
    <n v="208.68821"/>
    <n v="2686.7044999999998"/>
    <n v="208.68821"/>
    <x v="0"/>
    <x v="111"/>
  </r>
  <r>
    <n v="167"/>
    <n v="10119"/>
    <n v="4"/>
    <x v="3"/>
    <x v="0"/>
    <d v="2003-04-28T00:00:00"/>
    <x v="0"/>
    <x v="58"/>
    <x v="19"/>
    <x v="1"/>
    <n v="41"/>
    <n v="59.6"/>
    <x v="112"/>
    <n v="183.26999999999998"/>
    <n v="204.04060000000001"/>
    <n v="2626.87"/>
    <n v="204.04060000000001"/>
    <x v="0"/>
    <x v="112"/>
  </r>
  <r>
    <n v="168"/>
    <n v="10119"/>
    <n v="2"/>
    <x v="3"/>
    <x v="0"/>
    <d v="2003-04-28T00:00:00"/>
    <x v="0"/>
    <x v="62"/>
    <x v="19"/>
    <x v="1"/>
    <n v="28"/>
    <n v="70.290000000000006"/>
    <x v="113"/>
    <n v="147.60900000000001"/>
    <n v="0"/>
    <n v="2115.7290000000003"/>
    <n v="164.33802000000003"/>
    <x v="0"/>
    <x v="113"/>
  </r>
  <r>
    <n v="169"/>
    <n v="10119"/>
    <n v="14"/>
    <x v="3"/>
    <x v="0"/>
    <d v="2003-04-28T00:00:00"/>
    <x v="0"/>
    <x v="49"/>
    <x v="19"/>
    <x v="1"/>
    <n v="25"/>
    <n v="76.67"/>
    <x v="114"/>
    <n v="143.75624999999999"/>
    <n v="0"/>
    <n v="2060.5062499999999"/>
    <n v="160.04862500000002"/>
    <x v="0"/>
    <x v="114"/>
  </r>
  <r>
    <n v="170"/>
    <n v="10119"/>
    <n v="9"/>
    <x v="3"/>
    <x v="0"/>
    <d v="2003-04-28T00:00:00"/>
    <x v="0"/>
    <x v="59"/>
    <x v="19"/>
    <x v="1"/>
    <n v="21"/>
    <n v="89.46"/>
    <x v="115"/>
    <n v="140.89949999999999"/>
    <n v="0"/>
    <n v="2019.5594999999998"/>
    <n v="156.86811"/>
    <x v="0"/>
    <x v="115"/>
  </r>
  <r>
    <n v="171"/>
    <n v="10119"/>
    <n v="1"/>
    <x v="3"/>
    <x v="0"/>
    <d v="2003-04-28T00:00:00"/>
    <x v="0"/>
    <x v="65"/>
    <x v="19"/>
    <x v="1"/>
    <n v="26"/>
    <n v="59.22"/>
    <x v="116"/>
    <n v="115.479"/>
    <n v="0"/>
    <n v="1655.1990000000001"/>
    <n v="128.56662"/>
    <x v="0"/>
    <x v="116"/>
  </r>
  <r>
    <n v="172"/>
    <n v="10119"/>
    <n v="5"/>
    <x v="3"/>
    <x v="0"/>
    <d v="2003-04-28T00:00:00"/>
    <x v="0"/>
    <x v="70"/>
    <x v="19"/>
    <x v="1"/>
    <n v="20"/>
    <n v="72.98"/>
    <x v="117"/>
    <n v="109.47000000000001"/>
    <n v="0"/>
    <n v="1569.0700000000002"/>
    <n v="121.87660000000002"/>
    <x v="0"/>
    <x v="117"/>
  </r>
  <r>
    <n v="173"/>
    <n v="10119"/>
    <n v="6"/>
    <x v="3"/>
    <x v="0"/>
    <d v="2003-04-28T00:00:00"/>
    <x v="0"/>
    <x v="66"/>
    <x v="19"/>
    <x v="1"/>
    <n v="28"/>
    <n v="48.17"/>
    <x v="118"/>
    <n v="101.157"/>
    <n v="0"/>
    <n v="1449.9169999999999"/>
    <n v="112.62146"/>
    <x v="0"/>
    <x v="118"/>
  </r>
  <r>
    <n v="174"/>
    <n v="10120"/>
    <n v="2"/>
    <x v="3"/>
    <x v="0"/>
    <d v="2003-04-29T00:00:00"/>
    <x v="0"/>
    <x v="72"/>
    <x v="20"/>
    <x v="2"/>
    <n v="46"/>
    <n v="100"/>
    <x v="11"/>
    <n v="345"/>
    <n v="384.1"/>
    <n v="4945"/>
    <n v="384.1"/>
    <x v="0"/>
    <x v="11"/>
  </r>
  <r>
    <n v="175"/>
    <n v="10120"/>
    <n v="10"/>
    <x v="3"/>
    <x v="0"/>
    <d v="2003-04-29T00:00:00"/>
    <x v="0"/>
    <x v="67"/>
    <x v="20"/>
    <x v="0"/>
    <n v="39"/>
    <n v="100"/>
    <x v="8"/>
    <n v="292.5"/>
    <n v="325.65000000000003"/>
    <n v="4192.5"/>
    <n v="325.65000000000003"/>
    <x v="0"/>
    <x v="8"/>
  </r>
  <r>
    <n v="176"/>
    <n v="10120"/>
    <n v="13"/>
    <x v="3"/>
    <x v="0"/>
    <d v="2003-04-29T00:00:00"/>
    <x v="0"/>
    <x v="60"/>
    <x v="20"/>
    <x v="0"/>
    <n v="47"/>
    <n v="82.21"/>
    <x v="119"/>
    <n v="289.79024999999996"/>
    <n v="322.63314500000001"/>
    <n v="4153.6602499999999"/>
    <n v="322.63314500000001"/>
    <x v="0"/>
    <x v="119"/>
  </r>
  <r>
    <n v="177"/>
    <n v="10120"/>
    <n v="1"/>
    <x v="3"/>
    <x v="0"/>
    <d v="2003-04-29T00:00:00"/>
    <x v="0"/>
    <x v="77"/>
    <x v="20"/>
    <x v="0"/>
    <n v="35"/>
    <n v="98.05"/>
    <x v="120"/>
    <n v="257.38124999999997"/>
    <n v="286.55112500000001"/>
    <n v="3689.1312499999999"/>
    <n v="286.55112500000001"/>
    <x v="0"/>
    <x v="120"/>
  </r>
  <r>
    <n v="178"/>
    <n v="10120"/>
    <n v="7"/>
    <x v="3"/>
    <x v="0"/>
    <d v="2003-04-29T00:00:00"/>
    <x v="0"/>
    <x v="56"/>
    <x v="20"/>
    <x v="0"/>
    <n v="24"/>
    <n v="100"/>
    <x v="27"/>
    <n v="180"/>
    <n v="200.4"/>
    <n v="2580"/>
    <n v="200.4"/>
    <x v="0"/>
    <x v="27"/>
  </r>
  <r>
    <n v="179"/>
    <n v="10120"/>
    <n v="14"/>
    <x v="3"/>
    <x v="0"/>
    <d v="2003-04-29T00:00:00"/>
    <x v="0"/>
    <x v="61"/>
    <x v="20"/>
    <x v="0"/>
    <n v="43"/>
    <n v="76"/>
    <x v="121"/>
    <n v="245.1"/>
    <n v="272.87800000000004"/>
    <n v="3513.1"/>
    <n v="272.87800000000004"/>
    <x v="0"/>
    <x v="121"/>
  </r>
  <r>
    <n v="180"/>
    <n v="10120"/>
    <n v="5"/>
    <x v="3"/>
    <x v="0"/>
    <d v="2003-04-29T00:00:00"/>
    <x v="0"/>
    <x v="74"/>
    <x v="20"/>
    <x v="1"/>
    <n v="34"/>
    <n v="83.79"/>
    <x v="122"/>
    <n v="213.6645"/>
    <n v="237.87981000000002"/>
    <n v="3062.5245"/>
    <n v="237.87981000000002"/>
    <x v="0"/>
    <x v="122"/>
  </r>
  <r>
    <n v="181"/>
    <n v="10120"/>
    <n v="3"/>
    <x v="3"/>
    <x v="0"/>
    <d v="2003-04-29T00:00:00"/>
    <x v="0"/>
    <x v="73"/>
    <x v="20"/>
    <x v="1"/>
    <n v="29"/>
    <n v="96.34"/>
    <x v="123"/>
    <n v="209.5395"/>
    <n v="233.28731000000002"/>
    <n v="3003.3995"/>
    <n v="233.28731000000002"/>
    <x v="0"/>
    <x v="123"/>
  </r>
  <r>
    <n v="182"/>
    <n v="10120"/>
    <n v="4"/>
    <x v="3"/>
    <x v="0"/>
    <d v="2003-04-29T00:00:00"/>
    <x v="0"/>
    <x v="78"/>
    <x v="20"/>
    <x v="1"/>
    <n v="46"/>
    <n v="58.15"/>
    <x v="124"/>
    <n v="200.61750000000001"/>
    <n v="223.35415000000003"/>
    <n v="2875.5174999999999"/>
    <n v="223.35415000000003"/>
    <x v="0"/>
    <x v="124"/>
  </r>
  <r>
    <n v="183"/>
    <n v="10120"/>
    <n v="15"/>
    <x v="3"/>
    <x v="0"/>
    <d v="2003-04-29T00:00:00"/>
    <x v="0"/>
    <x v="57"/>
    <x v="20"/>
    <x v="1"/>
    <n v="24"/>
    <n v="100"/>
    <x v="27"/>
    <n v="180"/>
    <n v="200.4"/>
    <n v="2580"/>
    <n v="200.4"/>
    <x v="0"/>
    <x v="27"/>
  </r>
  <r>
    <n v="184"/>
    <n v="10120"/>
    <n v="12"/>
    <x v="3"/>
    <x v="0"/>
    <d v="2003-04-29T00:00:00"/>
    <x v="0"/>
    <x v="71"/>
    <x v="20"/>
    <x v="1"/>
    <n v="49"/>
    <n v="50.62"/>
    <x v="125"/>
    <n v="186.02849999999998"/>
    <n v="207.11172999999999"/>
    <n v="2666.4084999999995"/>
    <n v="207.11172999999999"/>
    <x v="0"/>
    <x v="125"/>
  </r>
  <r>
    <n v="185"/>
    <n v="10120"/>
    <n v="9"/>
    <x v="3"/>
    <x v="0"/>
    <d v="2003-04-29T00:00:00"/>
    <x v="0"/>
    <x v="69"/>
    <x v="20"/>
    <x v="1"/>
    <n v="29"/>
    <n v="85.49"/>
    <x v="126"/>
    <n v="185.94075000000001"/>
    <n v="207.01403500000001"/>
    <n v="2665.1507500000002"/>
    <n v="207.01403500000001"/>
    <x v="0"/>
    <x v="126"/>
  </r>
  <r>
    <n v="186"/>
    <n v="10120"/>
    <n v="6"/>
    <x v="3"/>
    <x v="0"/>
    <d v="2003-04-29T00:00:00"/>
    <x v="0"/>
    <x v="79"/>
    <x v="20"/>
    <x v="1"/>
    <n v="22"/>
    <n v="100"/>
    <x v="39"/>
    <n v="165"/>
    <n v="0"/>
    <n v="2365"/>
    <n v="183.70000000000002"/>
    <x v="0"/>
    <x v="39"/>
  </r>
  <r>
    <n v="187"/>
    <n v="10120"/>
    <n v="11"/>
    <x v="3"/>
    <x v="0"/>
    <d v="2003-04-29T00:00:00"/>
    <x v="0"/>
    <x v="68"/>
    <x v="20"/>
    <x v="1"/>
    <n v="29"/>
    <n v="72.23"/>
    <x v="127"/>
    <n v="157.10024999999999"/>
    <n v="0"/>
    <n v="2251.77025"/>
    <n v="174.90494500000003"/>
    <x v="0"/>
    <x v="127"/>
  </r>
  <r>
    <n v="188"/>
    <n v="10120"/>
    <n v="8"/>
    <x v="3"/>
    <x v="0"/>
    <d v="2003-04-29T00:00:00"/>
    <x v="0"/>
    <x v="64"/>
    <x v="20"/>
    <x v="1"/>
    <n v="29"/>
    <n v="71.81"/>
    <x v="128"/>
    <n v="156.18675000000002"/>
    <n v="0"/>
    <n v="2238.6767500000001"/>
    <n v="173.88791500000002"/>
    <x v="0"/>
    <x v="128"/>
  </r>
  <r>
    <n v="189"/>
    <n v="10121"/>
    <n v="4"/>
    <x v="4"/>
    <x v="0"/>
    <d v="2003-05-07T00:00:00"/>
    <x v="0"/>
    <x v="75"/>
    <x v="21"/>
    <x v="2"/>
    <n v="50"/>
    <n v="100"/>
    <x v="33"/>
    <n v="375"/>
    <n v="417.5"/>
    <n v="5375"/>
    <n v="417.5"/>
    <x v="0"/>
    <x v="33"/>
  </r>
  <r>
    <n v="190"/>
    <n v="10121"/>
    <n v="1"/>
    <x v="4"/>
    <x v="0"/>
    <d v="2003-05-07T00:00:00"/>
    <x v="0"/>
    <x v="90"/>
    <x v="21"/>
    <x v="0"/>
    <n v="44"/>
    <n v="74.849999999999994"/>
    <x v="129"/>
    <n v="247.00499999999997"/>
    <n v="274.99889999999999"/>
    <n v="3540.4049999999997"/>
    <n v="274.99889999999999"/>
    <x v="0"/>
    <x v="129"/>
  </r>
  <r>
    <n v="191"/>
    <n v="10121"/>
    <n v="5"/>
    <x v="4"/>
    <x v="0"/>
    <d v="2003-05-07T00:00:00"/>
    <x v="0"/>
    <x v="76"/>
    <x v="21"/>
    <x v="1"/>
    <n v="34"/>
    <n v="81.349999999999994"/>
    <x v="130"/>
    <n v="207.44249999999997"/>
    <n v="230.95264999999998"/>
    <n v="2973.3424999999997"/>
    <n v="230.95264999999998"/>
    <x v="0"/>
    <x v="130"/>
  </r>
  <r>
    <n v="192"/>
    <n v="10121"/>
    <n v="2"/>
    <x v="4"/>
    <x v="0"/>
    <d v="2003-05-07T00:00:00"/>
    <x v="0"/>
    <x v="92"/>
    <x v="21"/>
    <x v="1"/>
    <n v="32"/>
    <n v="76.88"/>
    <x v="131"/>
    <n v="184.51199999999997"/>
    <n v="205.42336"/>
    <n v="2644.672"/>
    <n v="205.42336"/>
    <x v="0"/>
    <x v="131"/>
  </r>
  <r>
    <n v="193"/>
    <n v="10121"/>
    <n v="3"/>
    <x v="4"/>
    <x v="0"/>
    <d v="2003-05-07T00:00:00"/>
    <x v="0"/>
    <x v="86"/>
    <x v="21"/>
    <x v="1"/>
    <n v="25"/>
    <n v="86.74"/>
    <x v="132"/>
    <n v="162.63749999999999"/>
    <n v="0"/>
    <n v="2331.1374999999998"/>
    <n v="181.06975"/>
    <x v="0"/>
    <x v="132"/>
  </r>
  <r>
    <n v="194"/>
    <n v="10122"/>
    <n v="10"/>
    <x v="4"/>
    <x v="0"/>
    <d v="2003-05-08T00:00:00"/>
    <x v="0"/>
    <x v="83"/>
    <x v="22"/>
    <x v="2"/>
    <n v="42"/>
    <n v="100"/>
    <x v="10"/>
    <n v="315"/>
    <n v="350.70000000000005"/>
    <n v="4515"/>
    <n v="350.70000000000005"/>
    <x v="0"/>
    <x v="10"/>
  </r>
  <r>
    <n v="195"/>
    <n v="10122"/>
    <n v="5"/>
    <x v="4"/>
    <x v="0"/>
    <d v="2003-05-08T00:00:00"/>
    <x v="0"/>
    <x v="82"/>
    <x v="22"/>
    <x v="0"/>
    <n v="43"/>
    <n v="100"/>
    <x v="34"/>
    <n v="322.5"/>
    <n v="359.05"/>
    <n v="4622.5"/>
    <n v="359.05"/>
    <x v="0"/>
    <x v="34"/>
  </r>
  <r>
    <n v="196"/>
    <n v="10122"/>
    <n v="2"/>
    <x v="4"/>
    <x v="0"/>
    <d v="2003-05-08T00:00:00"/>
    <x v="0"/>
    <x v="98"/>
    <x v="22"/>
    <x v="0"/>
    <n v="34"/>
    <n v="100"/>
    <x v="21"/>
    <n v="255"/>
    <n v="283.90000000000003"/>
    <n v="3655"/>
    <n v="283.90000000000003"/>
    <x v="0"/>
    <x v="21"/>
  </r>
  <r>
    <n v="197"/>
    <n v="10122"/>
    <n v="1"/>
    <x v="4"/>
    <x v="0"/>
    <d v="2003-05-08T00:00:00"/>
    <x v="0"/>
    <x v="97"/>
    <x v="22"/>
    <x v="0"/>
    <n v="31"/>
    <n v="100"/>
    <x v="16"/>
    <n v="232.5"/>
    <n v="258.85000000000002"/>
    <n v="3332.5"/>
    <n v="258.85000000000002"/>
    <x v="0"/>
    <x v="16"/>
  </r>
  <r>
    <n v="198"/>
    <n v="10122"/>
    <n v="8"/>
    <x v="4"/>
    <x v="0"/>
    <d v="2003-05-08T00:00:00"/>
    <x v="0"/>
    <x v="80"/>
    <x v="22"/>
    <x v="0"/>
    <n v="37"/>
    <n v="99.82"/>
    <x v="133"/>
    <n v="277.00049999999999"/>
    <n v="308.39389"/>
    <n v="3970.3404999999998"/>
    <n v="308.39389"/>
    <x v="0"/>
    <x v="133"/>
  </r>
  <r>
    <n v="199"/>
    <n v="10122"/>
    <n v="3"/>
    <x v="4"/>
    <x v="0"/>
    <d v="2003-05-08T00:00:00"/>
    <x v="0"/>
    <x v="29"/>
    <x v="22"/>
    <x v="0"/>
    <n v="25"/>
    <n v="100"/>
    <x v="4"/>
    <n v="187.5"/>
    <n v="208.75"/>
    <n v="2687.5"/>
    <n v="208.75"/>
    <x v="0"/>
    <x v="4"/>
  </r>
  <r>
    <n v="200"/>
    <n v="10122"/>
    <n v="15"/>
    <x v="4"/>
    <x v="0"/>
    <d v="2003-05-08T00:00:00"/>
    <x v="0"/>
    <x v="81"/>
    <x v="22"/>
    <x v="0"/>
    <n v="28"/>
    <n v="100"/>
    <x v="134"/>
    <n v="210"/>
    <n v="233.8"/>
    <n v="3010"/>
    <n v="233.8"/>
    <x v="0"/>
    <x v="134"/>
  </r>
  <r>
    <n v="201"/>
    <n v="10122"/>
    <n v="6"/>
    <x v="4"/>
    <x v="0"/>
    <d v="2003-05-08T00:00:00"/>
    <x v="0"/>
    <x v="88"/>
    <x v="22"/>
    <x v="0"/>
    <n v="43"/>
    <n v="72.38"/>
    <x v="135"/>
    <n v="233.42549999999997"/>
    <n v="259.88038999999998"/>
    <n v="3345.7654999999995"/>
    <n v="259.88038999999998"/>
    <x v="0"/>
    <x v="135"/>
  </r>
  <r>
    <n v="202"/>
    <n v="10122"/>
    <n v="12"/>
    <x v="4"/>
    <x v="0"/>
    <d v="2003-05-08T00:00:00"/>
    <x v="0"/>
    <x v="84"/>
    <x v="22"/>
    <x v="1"/>
    <n v="21"/>
    <n v="100"/>
    <x v="59"/>
    <n v="157.5"/>
    <n v="0"/>
    <n v="2257.5"/>
    <n v="175.35000000000002"/>
    <x v="0"/>
    <x v="59"/>
  </r>
  <r>
    <n v="203"/>
    <n v="10122"/>
    <n v="7"/>
    <x v="4"/>
    <x v="0"/>
    <d v="2003-05-08T00:00:00"/>
    <x v="0"/>
    <x v="85"/>
    <x v="22"/>
    <x v="1"/>
    <n v="20"/>
    <n v="100"/>
    <x v="136"/>
    <n v="150"/>
    <n v="0"/>
    <n v="2150"/>
    <n v="167"/>
    <x v="0"/>
    <x v="136"/>
  </r>
  <r>
    <n v="204"/>
    <n v="10122"/>
    <n v="14"/>
    <x v="4"/>
    <x v="0"/>
    <d v="2003-05-08T00:00:00"/>
    <x v="0"/>
    <x v="91"/>
    <x v="22"/>
    <x v="1"/>
    <n v="29"/>
    <n v="71.14"/>
    <x v="137"/>
    <n v="154.7295"/>
    <n v="0"/>
    <n v="2217.7894999999999"/>
    <n v="172.26551000000001"/>
    <x v="0"/>
    <x v="137"/>
  </r>
  <r>
    <n v="205"/>
    <n v="10122"/>
    <n v="11"/>
    <x v="4"/>
    <x v="0"/>
    <d v="2003-05-08T00:00:00"/>
    <x v="0"/>
    <x v="87"/>
    <x v="22"/>
    <x v="1"/>
    <n v="32"/>
    <n v="63.84"/>
    <x v="138"/>
    <n v="153.21600000000001"/>
    <n v="0"/>
    <n v="2196.096"/>
    <n v="170.58048000000002"/>
    <x v="0"/>
    <x v="138"/>
  </r>
  <r>
    <n v="206"/>
    <n v="10122"/>
    <n v="16"/>
    <x v="4"/>
    <x v="0"/>
    <d v="2003-05-08T00:00:00"/>
    <x v="0"/>
    <x v="89"/>
    <x v="22"/>
    <x v="1"/>
    <n v="35"/>
    <n v="49.74"/>
    <x v="139"/>
    <n v="130.5675"/>
    <n v="0"/>
    <n v="1871.4675000000002"/>
    <n v="145.36515000000003"/>
    <x v="0"/>
    <x v="139"/>
  </r>
  <r>
    <n v="207"/>
    <n v="10122"/>
    <n v="9"/>
    <x v="4"/>
    <x v="0"/>
    <d v="2003-05-08T00:00:00"/>
    <x v="0"/>
    <x v="93"/>
    <x v="22"/>
    <x v="1"/>
    <n v="34"/>
    <n v="50.21"/>
    <x v="140"/>
    <n v="128.03550000000001"/>
    <n v="0"/>
    <n v="1835.1755000000001"/>
    <n v="142.54619000000002"/>
    <x v="0"/>
    <x v="140"/>
  </r>
  <r>
    <n v="208"/>
    <n v="10122"/>
    <n v="13"/>
    <x v="4"/>
    <x v="0"/>
    <d v="2003-05-08T00:00:00"/>
    <x v="0"/>
    <x v="94"/>
    <x v="22"/>
    <x v="1"/>
    <n v="21"/>
    <n v="73.17"/>
    <x v="141"/>
    <n v="115.24274999999999"/>
    <n v="0"/>
    <n v="1651.8127499999998"/>
    <n v="128.303595"/>
    <x v="0"/>
    <x v="141"/>
  </r>
  <r>
    <n v="209"/>
    <n v="10122"/>
    <n v="17"/>
    <x v="4"/>
    <x v="0"/>
    <d v="2003-05-08T00:00:00"/>
    <x v="0"/>
    <x v="95"/>
    <x v="22"/>
    <x v="1"/>
    <n v="31"/>
    <n v="44.66"/>
    <x v="142"/>
    <n v="103.83449999999998"/>
    <n v="0"/>
    <n v="1488.2944999999997"/>
    <n v="115.60240999999999"/>
    <x v="0"/>
    <x v="142"/>
  </r>
  <r>
    <n v="210"/>
    <n v="10122"/>
    <n v="4"/>
    <x v="4"/>
    <x v="0"/>
    <d v="2003-05-08T00:00:00"/>
    <x v="0"/>
    <x v="100"/>
    <x v="22"/>
    <x v="1"/>
    <n v="39"/>
    <n v="30.96"/>
    <x v="143"/>
    <n v="90.558000000000007"/>
    <n v="0"/>
    <n v="1297.998"/>
    <n v="100.82124000000002"/>
    <x v="0"/>
    <x v="143"/>
  </r>
  <r>
    <n v="211"/>
    <n v="10123"/>
    <n v="4"/>
    <x v="4"/>
    <x v="0"/>
    <d v="2003-05-20T00:00:00"/>
    <x v="0"/>
    <x v="96"/>
    <x v="23"/>
    <x v="0"/>
    <n v="34"/>
    <n v="100"/>
    <x v="21"/>
    <n v="255"/>
    <n v="283.90000000000003"/>
    <n v="3655"/>
    <n v="283.90000000000003"/>
    <x v="0"/>
    <x v="21"/>
  </r>
  <r>
    <n v="212"/>
    <n v="10123"/>
    <n v="3"/>
    <x v="4"/>
    <x v="0"/>
    <d v="2003-05-20T00:00:00"/>
    <x v="0"/>
    <x v="99"/>
    <x v="23"/>
    <x v="0"/>
    <n v="46"/>
    <n v="100"/>
    <x v="11"/>
    <n v="345"/>
    <n v="384.1"/>
    <n v="4945"/>
    <n v="384.1"/>
    <x v="0"/>
    <x v="11"/>
  </r>
  <r>
    <n v="213"/>
    <n v="10123"/>
    <n v="2"/>
    <x v="4"/>
    <x v="0"/>
    <d v="2003-05-20T00:00:00"/>
    <x v="0"/>
    <x v="102"/>
    <x v="23"/>
    <x v="0"/>
    <n v="26"/>
    <n v="100"/>
    <x v="5"/>
    <n v="195"/>
    <n v="217.10000000000002"/>
    <n v="2795"/>
    <n v="217.10000000000002"/>
    <x v="0"/>
    <x v="5"/>
  </r>
  <r>
    <n v="214"/>
    <n v="10123"/>
    <n v="1"/>
    <x v="4"/>
    <x v="0"/>
    <d v="2003-05-20T00:00:00"/>
    <x v="0"/>
    <x v="108"/>
    <x v="23"/>
    <x v="1"/>
    <n v="50"/>
    <n v="59.87"/>
    <x v="144"/>
    <n v="224.51249999999999"/>
    <n v="249.95725000000002"/>
    <n v="3218.0124999999998"/>
    <n v="249.95725000000002"/>
    <x v="0"/>
    <x v="144"/>
  </r>
  <r>
    <n v="215"/>
    <n v="10124"/>
    <n v="13"/>
    <x v="4"/>
    <x v="0"/>
    <d v="2003-05-21T00:00:00"/>
    <x v="0"/>
    <x v="103"/>
    <x v="24"/>
    <x v="0"/>
    <n v="43"/>
    <n v="100"/>
    <x v="34"/>
    <n v="322.5"/>
    <n v="359.05"/>
    <n v="4622.5"/>
    <n v="359.05"/>
    <x v="0"/>
    <x v="34"/>
  </r>
  <r>
    <n v="216"/>
    <n v="10124"/>
    <n v="3"/>
    <x v="4"/>
    <x v="0"/>
    <d v="2003-05-21T00:00:00"/>
    <x v="0"/>
    <x v="4"/>
    <x v="24"/>
    <x v="0"/>
    <n v="42"/>
    <n v="100"/>
    <x v="10"/>
    <n v="315"/>
    <n v="350.70000000000005"/>
    <n v="4515"/>
    <n v="350.70000000000005"/>
    <x v="0"/>
    <x v="10"/>
  </r>
  <r>
    <n v="217"/>
    <n v="10124"/>
    <n v="11"/>
    <x v="4"/>
    <x v="0"/>
    <d v="2003-05-21T00:00:00"/>
    <x v="0"/>
    <x v="107"/>
    <x v="24"/>
    <x v="0"/>
    <n v="49"/>
    <n v="83.04"/>
    <x v="145"/>
    <n v="305.17200000000003"/>
    <n v="339.75816000000003"/>
    <n v="4374.1320000000005"/>
    <n v="339.75816000000003"/>
    <x v="0"/>
    <x v="145"/>
  </r>
  <r>
    <n v="218"/>
    <n v="10124"/>
    <n v="7"/>
    <x v="4"/>
    <x v="0"/>
    <d v="2003-05-21T00:00:00"/>
    <x v="0"/>
    <x v="2"/>
    <x v="24"/>
    <x v="0"/>
    <n v="36"/>
    <n v="85.59"/>
    <x v="146"/>
    <n v="231.09300000000002"/>
    <n v="257.28354000000002"/>
    <n v="3312.3330000000001"/>
    <n v="257.28354000000002"/>
    <x v="0"/>
    <x v="146"/>
  </r>
  <r>
    <n v="219"/>
    <n v="10124"/>
    <n v="6"/>
    <x v="4"/>
    <x v="0"/>
    <d v="2003-05-21T00:00:00"/>
    <x v="0"/>
    <x v="0"/>
    <x v="24"/>
    <x v="1"/>
    <n v="21"/>
    <n v="100"/>
    <x v="59"/>
    <n v="157.5"/>
    <n v="0"/>
    <n v="2257.5"/>
    <n v="175.35000000000002"/>
    <x v="0"/>
    <x v="59"/>
  </r>
  <r>
    <n v="220"/>
    <n v="10124"/>
    <n v="9"/>
    <x v="4"/>
    <x v="0"/>
    <d v="2003-05-21T00:00:00"/>
    <x v="0"/>
    <x v="101"/>
    <x v="24"/>
    <x v="1"/>
    <n v="25"/>
    <n v="93.95"/>
    <x v="147"/>
    <n v="176.15625"/>
    <n v="196.12062500000002"/>
    <n v="2524.90625"/>
    <n v="196.12062500000002"/>
    <x v="0"/>
    <x v="147"/>
  </r>
  <r>
    <n v="221"/>
    <n v="10124"/>
    <n v="10"/>
    <x v="4"/>
    <x v="0"/>
    <d v="2003-05-21T00:00:00"/>
    <x v="0"/>
    <x v="104"/>
    <x v="24"/>
    <x v="1"/>
    <n v="32"/>
    <n v="72.7"/>
    <x v="148"/>
    <n v="174.48"/>
    <n v="194.25440000000003"/>
    <n v="2500.88"/>
    <n v="194.25440000000003"/>
    <x v="0"/>
    <x v="148"/>
  </r>
  <r>
    <n v="222"/>
    <n v="10124"/>
    <n v="5"/>
    <x v="4"/>
    <x v="0"/>
    <d v="2003-05-21T00:00:00"/>
    <x v="0"/>
    <x v="1"/>
    <x v="24"/>
    <x v="1"/>
    <n v="42"/>
    <n v="53.88"/>
    <x v="149"/>
    <n v="169.72200000000001"/>
    <n v="0"/>
    <n v="2432.6820000000002"/>
    <n v="188.95716000000002"/>
    <x v="0"/>
    <x v="149"/>
  </r>
  <r>
    <n v="223"/>
    <n v="10124"/>
    <n v="12"/>
    <x v="4"/>
    <x v="0"/>
    <d v="2003-05-21T00:00:00"/>
    <x v="0"/>
    <x v="105"/>
    <x v="24"/>
    <x v="1"/>
    <n v="22"/>
    <n v="77.900000000000006"/>
    <x v="150"/>
    <n v="128.535"/>
    <n v="0"/>
    <n v="1842.3350000000003"/>
    <n v="143.10230000000001"/>
    <x v="0"/>
    <x v="150"/>
  </r>
  <r>
    <n v="224"/>
    <n v="10124"/>
    <n v="2"/>
    <x v="4"/>
    <x v="0"/>
    <d v="2003-05-21T00:00:00"/>
    <x v="0"/>
    <x v="7"/>
    <x v="24"/>
    <x v="1"/>
    <n v="45"/>
    <n v="37.840000000000003"/>
    <x v="151"/>
    <n v="127.71000000000001"/>
    <n v="0"/>
    <n v="1830.5100000000002"/>
    <n v="142.18380000000002"/>
    <x v="0"/>
    <x v="151"/>
  </r>
  <r>
    <n v="225"/>
    <n v="10124"/>
    <n v="4"/>
    <x v="4"/>
    <x v="0"/>
    <d v="2003-05-21T00:00:00"/>
    <x v="0"/>
    <x v="3"/>
    <x v="24"/>
    <x v="1"/>
    <n v="46"/>
    <n v="33.229999999999997"/>
    <x v="152"/>
    <n v="114.64349999999999"/>
    <n v="0"/>
    <n v="1643.2234999999998"/>
    <n v="127.63643"/>
    <x v="0"/>
    <x v="152"/>
  </r>
  <r>
    <n v="226"/>
    <n v="10124"/>
    <n v="8"/>
    <x v="4"/>
    <x v="0"/>
    <d v="2003-05-21T00:00:00"/>
    <x v="0"/>
    <x v="106"/>
    <x v="24"/>
    <x v="1"/>
    <n v="23"/>
    <n v="57.73"/>
    <x v="153"/>
    <n v="99.584249999999997"/>
    <n v="0"/>
    <n v="1427.3742499999998"/>
    <n v="110.87046500000001"/>
    <x v="0"/>
    <x v="153"/>
  </r>
  <r>
    <n v="227"/>
    <n v="10124"/>
    <n v="1"/>
    <x v="4"/>
    <x v="0"/>
    <d v="2003-05-21T00:00:00"/>
    <x v="0"/>
    <x v="6"/>
    <x v="24"/>
    <x v="1"/>
    <n v="22"/>
    <n v="45.25"/>
    <x v="154"/>
    <n v="74.662499999999994"/>
    <n v="0"/>
    <n v="1070.1624999999999"/>
    <n v="83.124250000000004"/>
    <x v="0"/>
    <x v="154"/>
  </r>
  <r>
    <n v="228"/>
    <n v="10125"/>
    <n v="2"/>
    <x v="4"/>
    <x v="0"/>
    <d v="2003-05-21T00:00:00"/>
    <x v="0"/>
    <x v="5"/>
    <x v="20"/>
    <x v="0"/>
    <n v="34"/>
    <n v="100"/>
    <x v="21"/>
    <n v="255"/>
    <n v="283.90000000000003"/>
    <n v="3655"/>
    <n v="283.90000000000003"/>
    <x v="0"/>
    <x v="21"/>
  </r>
  <r>
    <n v="229"/>
    <n v="10125"/>
    <n v="1"/>
    <x v="4"/>
    <x v="0"/>
    <d v="2003-05-21T00:00:00"/>
    <x v="0"/>
    <x v="8"/>
    <x v="20"/>
    <x v="0"/>
    <n v="32"/>
    <n v="100"/>
    <x v="44"/>
    <n v="240"/>
    <n v="267.2"/>
    <n v="3440"/>
    <n v="267.2"/>
    <x v="0"/>
    <x v="44"/>
  </r>
  <r>
    <n v="230"/>
    <n v="10126"/>
    <n v="11"/>
    <x v="4"/>
    <x v="0"/>
    <d v="2003-05-28T00:00:00"/>
    <x v="0"/>
    <x v="10"/>
    <x v="25"/>
    <x v="2"/>
    <n v="38"/>
    <n v="100"/>
    <x v="22"/>
    <n v="285"/>
    <n v="317.3"/>
    <n v="4085"/>
    <n v="317.3"/>
    <x v="0"/>
    <x v="22"/>
  </r>
  <r>
    <n v="231"/>
    <n v="10126"/>
    <n v="5"/>
    <x v="4"/>
    <x v="0"/>
    <d v="2003-05-28T00:00:00"/>
    <x v="0"/>
    <x v="14"/>
    <x v="25"/>
    <x v="2"/>
    <n v="50"/>
    <n v="100"/>
    <x v="33"/>
    <n v="375"/>
    <n v="417.5"/>
    <n v="5375"/>
    <n v="417.5"/>
    <x v="0"/>
    <x v="33"/>
  </r>
  <r>
    <n v="232"/>
    <n v="10126"/>
    <n v="6"/>
    <x v="4"/>
    <x v="0"/>
    <d v="2003-05-28T00:00:00"/>
    <x v="0"/>
    <x v="13"/>
    <x v="25"/>
    <x v="0"/>
    <n v="45"/>
    <n v="100"/>
    <x v="63"/>
    <n v="337.5"/>
    <n v="375.75"/>
    <n v="4837.5"/>
    <n v="375.75"/>
    <x v="0"/>
    <x v="63"/>
  </r>
  <r>
    <n v="233"/>
    <n v="10126"/>
    <n v="3"/>
    <x v="4"/>
    <x v="0"/>
    <d v="2003-05-28T00:00:00"/>
    <x v="0"/>
    <x v="19"/>
    <x v="25"/>
    <x v="0"/>
    <n v="43"/>
    <n v="96.31"/>
    <x v="155"/>
    <n v="310.59974999999997"/>
    <n v="345.80105500000002"/>
    <n v="4451.9297500000002"/>
    <n v="345.80105500000002"/>
    <x v="0"/>
    <x v="155"/>
  </r>
  <r>
    <n v="234"/>
    <n v="10126"/>
    <n v="10"/>
    <x v="4"/>
    <x v="0"/>
    <d v="2003-05-28T00:00:00"/>
    <x v="0"/>
    <x v="15"/>
    <x v="25"/>
    <x v="0"/>
    <n v="38"/>
    <n v="100"/>
    <x v="22"/>
    <n v="285"/>
    <n v="317.3"/>
    <n v="4085"/>
    <n v="317.3"/>
    <x v="0"/>
    <x v="22"/>
  </r>
  <r>
    <n v="235"/>
    <n v="10126"/>
    <n v="15"/>
    <x v="4"/>
    <x v="0"/>
    <d v="2003-05-28T00:00:00"/>
    <x v="0"/>
    <x v="20"/>
    <x v="25"/>
    <x v="0"/>
    <n v="34"/>
    <n v="100"/>
    <x v="21"/>
    <n v="255"/>
    <n v="283.90000000000003"/>
    <n v="3655"/>
    <n v="283.90000000000003"/>
    <x v="0"/>
    <x v="21"/>
  </r>
  <r>
    <n v="236"/>
    <n v="10126"/>
    <n v="1"/>
    <x v="4"/>
    <x v="0"/>
    <d v="2003-05-28T00:00:00"/>
    <x v="0"/>
    <x v="16"/>
    <x v="25"/>
    <x v="0"/>
    <n v="27"/>
    <n v="100"/>
    <x v="15"/>
    <n v="202.5"/>
    <n v="225.45000000000002"/>
    <n v="2902.5"/>
    <n v="225.45000000000002"/>
    <x v="0"/>
    <x v="15"/>
  </r>
  <r>
    <n v="237"/>
    <n v="10126"/>
    <n v="14"/>
    <x v="4"/>
    <x v="0"/>
    <d v="2003-05-28T00:00:00"/>
    <x v="0"/>
    <x v="23"/>
    <x v="25"/>
    <x v="0"/>
    <n v="46"/>
    <n v="73.7"/>
    <x v="156"/>
    <n v="254.26500000000001"/>
    <n v="283.08170000000001"/>
    <n v="3644.4650000000001"/>
    <n v="283.08170000000001"/>
    <x v="0"/>
    <x v="156"/>
  </r>
  <r>
    <n v="238"/>
    <n v="10126"/>
    <n v="4"/>
    <x v="4"/>
    <x v="0"/>
    <d v="2003-05-28T00:00:00"/>
    <x v="0"/>
    <x v="11"/>
    <x v="25"/>
    <x v="0"/>
    <n v="22"/>
    <n v="100"/>
    <x v="39"/>
    <n v="165"/>
    <n v="0"/>
    <n v="2365"/>
    <n v="183.70000000000002"/>
    <x v="0"/>
    <x v="39"/>
  </r>
  <r>
    <n v="239"/>
    <n v="10126"/>
    <n v="16"/>
    <x v="4"/>
    <x v="0"/>
    <d v="2003-05-28T00:00:00"/>
    <x v="0"/>
    <x v="12"/>
    <x v="25"/>
    <x v="0"/>
    <n v="38"/>
    <n v="82.34"/>
    <x v="157"/>
    <n v="234.66899999999998"/>
    <n v="261.26482000000004"/>
    <n v="3363.5889999999999"/>
    <n v="261.26482000000004"/>
    <x v="0"/>
    <x v="157"/>
  </r>
  <r>
    <n v="240"/>
    <n v="10126"/>
    <n v="13"/>
    <x v="4"/>
    <x v="0"/>
    <d v="2003-05-28T00:00:00"/>
    <x v="0"/>
    <x v="21"/>
    <x v="25"/>
    <x v="1"/>
    <n v="30"/>
    <n v="97.39"/>
    <x v="158"/>
    <n v="219.12749999999997"/>
    <n v="243.96195"/>
    <n v="3140.8274999999999"/>
    <n v="243.96195"/>
    <x v="0"/>
    <x v="158"/>
  </r>
  <r>
    <n v="241"/>
    <n v="10126"/>
    <n v="2"/>
    <x v="4"/>
    <x v="0"/>
    <d v="2003-05-28T00:00:00"/>
    <x v="0"/>
    <x v="25"/>
    <x v="25"/>
    <x v="1"/>
    <n v="43"/>
    <n v="65.02"/>
    <x v="159"/>
    <n v="209.68949999999998"/>
    <n v="233.45430999999999"/>
    <n v="3005.5494999999996"/>
    <n v="233.45430999999999"/>
    <x v="0"/>
    <x v="159"/>
  </r>
  <r>
    <n v="242"/>
    <n v="10126"/>
    <n v="12"/>
    <x v="4"/>
    <x v="0"/>
    <d v="2003-05-28T00:00:00"/>
    <x v="0"/>
    <x v="22"/>
    <x v="25"/>
    <x v="1"/>
    <n v="31"/>
    <n v="90.17"/>
    <x v="160"/>
    <n v="209.64525"/>
    <n v="233.405045"/>
    <n v="3004.91525"/>
    <n v="233.405045"/>
    <x v="0"/>
    <x v="160"/>
  </r>
  <r>
    <n v="243"/>
    <n v="10126"/>
    <n v="8"/>
    <x v="4"/>
    <x v="0"/>
    <d v="2003-05-28T00:00:00"/>
    <x v="0"/>
    <x v="18"/>
    <x v="25"/>
    <x v="1"/>
    <n v="21"/>
    <n v="100"/>
    <x v="59"/>
    <n v="157.5"/>
    <n v="0"/>
    <n v="2257.5"/>
    <n v="175.35000000000002"/>
    <x v="0"/>
    <x v="59"/>
  </r>
  <r>
    <n v="244"/>
    <n v="10126"/>
    <n v="9"/>
    <x v="4"/>
    <x v="0"/>
    <d v="2003-05-28T00:00:00"/>
    <x v="0"/>
    <x v="24"/>
    <x v="25"/>
    <x v="1"/>
    <n v="43"/>
    <n v="53.83"/>
    <x v="161"/>
    <n v="173.60175000000001"/>
    <n v="193.27661500000002"/>
    <n v="2488.2917499999999"/>
    <n v="193.27661500000002"/>
    <x v="0"/>
    <x v="161"/>
  </r>
  <r>
    <n v="245"/>
    <n v="10126"/>
    <n v="17"/>
    <x v="4"/>
    <x v="0"/>
    <d v="2003-05-28T00:00:00"/>
    <x v="0"/>
    <x v="9"/>
    <x v="25"/>
    <x v="1"/>
    <n v="42"/>
    <n v="54.99"/>
    <x v="162"/>
    <n v="173.21849999999998"/>
    <n v="192.84993"/>
    <n v="2482.7984999999999"/>
    <n v="192.84993"/>
    <x v="0"/>
    <x v="162"/>
  </r>
  <r>
    <n v="246"/>
    <n v="10126"/>
    <n v="7"/>
    <x v="4"/>
    <x v="0"/>
    <d v="2003-05-28T00:00:00"/>
    <x v="0"/>
    <x v="17"/>
    <x v="25"/>
    <x v="1"/>
    <n v="26"/>
    <n v="62.7"/>
    <x v="163"/>
    <n v="122.265"/>
    <n v="0"/>
    <n v="1752.4650000000001"/>
    <n v="136.1217"/>
    <x v="0"/>
    <x v="163"/>
  </r>
  <r>
    <n v="247"/>
    <n v="10127"/>
    <n v="2"/>
    <x v="5"/>
    <x v="0"/>
    <d v="2003-06-03T00:00:00"/>
    <x v="0"/>
    <x v="39"/>
    <x v="26"/>
    <x v="2"/>
    <n v="46"/>
    <n v="100"/>
    <x v="11"/>
    <n v="345"/>
    <n v="384.1"/>
    <n v="4945"/>
    <n v="384.1"/>
    <x v="0"/>
    <x v="11"/>
  </r>
  <r>
    <n v="248"/>
    <n v="10127"/>
    <n v="1"/>
    <x v="5"/>
    <x v="0"/>
    <d v="2003-06-03T00:00:00"/>
    <x v="0"/>
    <x v="42"/>
    <x v="26"/>
    <x v="2"/>
    <n v="42"/>
    <n v="100"/>
    <x v="10"/>
    <n v="315"/>
    <n v="350.70000000000005"/>
    <n v="4515"/>
    <n v="350.70000000000005"/>
    <x v="0"/>
    <x v="10"/>
  </r>
  <r>
    <n v="249"/>
    <n v="10127"/>
    <n v="3"/>
    <x v="5"/>
    <x v="0"/>
    <d v="2003-06-03T00:00:00"/>
    <x v="0"/>
    <x v="26"/>
    <x v="26"/>
    <x v="2"/>
    <n v="46"/>
    <n v="100"/>
    <x v="11"/>
    <n v="345"/>
    <n v="384.1"/>
    <n v="4945"/>
    <n v="384.1"/>
    <x v="0"/>
    <x v="11"/>
  </r>
  <r>
    <n v="250"/>
    <n v="10127"/>
    <n v="10"/>
    <x v="5"/>
    <x v="0"/>
    <d v="2003-06-03T00:00:00"/>
    <x v="0"/>
    <x v="32"/>
    <x v="26"/>
    <x v="2"/>
    <n v="45"/>
    <n v="100"/>
    <x v="63"/>
    <n v="337.5"/>
    <n v="375.75"/>
    <n v="4837.5"/>
    <n v="375.75"/>
    <x v="0"/>
    <x v="63"/>
  </r>
  <r>
    <n v="251"/>
    <n v="10127"/>
    <n v="14"/>
    <x v="5"/>
    <x v="0"/>
    <d v="2003-06-03T00:00:00"/>
    <x v="0"/>
    <x v="30"/>
    <x v="26"/>
    <x v="0"/>
    <n v="45"/>
    <n v="100"/>
    <x v="63"/>
    <n v="337.5"/>
    <n v="375.75"/>
    <n v="4837.5"/>
    <n v="375.75"/>
    <x v="0"/>
    <x v="63"/>
  </r>
  <r>
    <n v="252"/>
    <n v="10127"/>
    <n v="9"/>
    <x v="5"/>
    <x v="0"/>
    <d v="2003-06-03T00:00:00"/>
    <x v="0"/>
    <x v="31"/>
    <x v="26"/>
    <x v="0"/>
    <n v="46"/>
    <n v="100"/>
    <x v="11"/>
    <n v="345"/>
    <n v="384.1"/>
    <n v="4945"/>
    <n v="384.1"/>
    <x v="0"/>
    <x v="11"/>
  </r>
  <r>
    <n v="253"/>
    <n v="10127"/>
    <n v="15"/>
    <x v="5"/>
    <x v="0"/>
    <d v="2003-06-03T00:00:00"/>
    <x v="0"/>
    <x v="29"/>
    <x v="26"/>
    <x v="0"/>
    <n v="22"/>
    <n v="100"/>
    <x v="39"/>
    <n v="165"/>
    <n v="0"/>
    <n v="2365"/>
    <n v="183.70000000000002"/>
    <x v="0"/>
    <x v="39"/>
  </r>
  <r>
    <n v="254"/>
    <n v="10127"/>
    <n v="5"/>
    <x v="5"/>
    <x v="0"/>
    <d v="2003-06-03T00:00:00"/>
    <x v="0"/>
    <x v="27"/>
    <x v="26"/>
    <x v="0"/>
    <n v="25"/>
    <n v="100"/>
    <x v="4"/>
    <n v="187.5"/>
    <n v="208.75"/>
    <n v="2687.5"/>
    <n v="208.75"/>
    <x v="0"/>
    <x v="4"/>
  </r>
  <r>
    <n v="255"/>
    <n v="10127"/>
    <n v="4"/>
    <x v="5"/>
    <x v="0"/>
    <d v="2003-06-03T00:00:00"/>
    <x v="0"/>
    <x v="37"/>
    <x v="26"/>
    <x v="0"/>
    <n v="46"/>
    <n v="69.12"/>
    <x v="164"/>
    <n v="238.46400000000003"/>
    <n v="265.48992000000004"/>
    <n v="3417.9840000000004"/>
    <n v="265.48992000000004"/>
    <x v="0"/>
    <x v="164"/>
  </r>
  <r>
    <n v="256"/>
    <n v="10127"/>
    <n v="11"/>
    <x v="5"/>
    <x v="0"/>
    <d v="2003-06-03T00:00:00"/>
    <x v="0"/>
    <x v="28"/>
    <x v="26"/>
    <x v="1"/>
    <n v="24"/>
    <n v="100"/>
    <x v="27"/>
    <n v="180"/>
    <n v="200.4"/>
    <n v="2580"/>
    <n v="200.4"/>
    <x v="0"/>
    <x v="27"/>
  </r>
  <r>
    <n v="257"/>
    <n v="10127"/>
    <n v="13"/>
    <x v="5"/>
    <x v="0"/>
    <d v="2003-06-03T00:00:00"/>
    <x v="0"/>
    <x v="38"/>
    <x v="26"/>
    <x v="1"/>
    <n v="45"/>
    <n v="51.95"/>
    <x v="165"/>
    <n v="175.33124999999998"/>
    <n v="195.20212500000002"/>
    <n v="2513.0812500000002"/>
    <n v="195.20212500000002"/>
    <x v="0"/>
    <x v="165"/>
  </r>
  <r>
    <n v="258"/>
    <n v="10127"/>
    <n v="6"/>
    <x v="5"/>
    <x v="0"/>
    <d v="2003-06-03T00:00:00"/>
    <x v="0"/>
    <x v="33"/>
    <x v="26"/>
    <x v="1"/>
    <n v="29"/>
    <n v="70.84"/>
    <x v="166"/>
    <n v="154.077"/>
    <n v="0"/>
    <n v="2208.4369999999999"/>
    <n v="171.53906000000001"/>
    <x v="0"/>
    <x v="166"/>
  </r>
  <r>
    <n v="259"/>
    <n v="10127"/>
    <n v="7"/>
    <x v="5"/>
    <x v="0"/>
    <d v="2003-06-03T00:00:00"/>
    <x v="0"/>
    <x v="34"/>
    <x v="26"/>
    <x v="1"/>
    <n v="20"/>
    <n v="96.99"/>
    <x v="167"/>
    <n v="145.48499999999999"/>
    <n v="0"/>
    <n v="2085.2849999999999"/>
    <n v="161.97329999999999"/>
    <x v="0"/>
    <x v="167"/>
  </r>
  <r>
    <n v="260"/>
    <n v="10127"/>
    <n v="12"/>
    <x v="5"/>
    <x v="0"/>
    <d v="2003-06-03T00:00:00"/>
    <x v="0"/>
    <x v="36"/>
    <x v="26"/>
    <x v="1"/>
    <n v="39"/>
    <n v="38.19"/>
    <x v="168"/>
    <n v="111.70574999999998"/>
    <n v="0"/>
    <n v="1601.1157499999999"/>
    <n v="124.365735"/>
    <x v="0"/>
    <x v="168"/>
  </r>
  <r>
    <n v="261"/>
    <n v="10127"/>
    <n v="8"/>
    <x v="5"/>
    <x v="0"/>
    <d v="2003-06-03T00:00:00"/>
    <x v="0"/>
    <x v="35"/>
    <x v="26"/>
    <x v="1"/>
    <n v="20"/>
    <n v="60.69"/>
    <x v="169"/>
    <n v="91.034999999999997"/>
    <n v="0"/>
    <n v="1304.835"/>
    <n v="101.3523"/>
    <x v="0"/>
    <x v="169"/>
  </r>
  <r>
    <n v="262"/>
    <n v="10128"/>
    <n v="2"/>
    <x v="5"/>
    <x v="0"/>
    <d v="2003-06-06T00:00:00"/>
    <x v="0"/>
    <x v="48"/>
    <x v="4"/>
    <x v="0"/>
    <n v="41"/>
    <n v="100"/>
    <x v="23"/>
    <n v="307.5"/>
    <n v="342.35"/>
    <n v="4407.5"/>
    <n v="342.35"/>
    <x v="0"/>
    <x v="23"/>
  </r>
  <r>
    <n v="263"/>
    <n v="10128"/>
    <n v="4"/>
    <x v="5"/>
    <x v="0"/>
    <d v="2003-06-06T00:00:00"/>
    <x v="0"/>
    <x v="43"/>
    <x v="4"/>
    <x v="0"/>
    <n v="41"/>
    <n v="100"/>
    <x v="23"/>
    <n v="307.5"/>
    <n v="342.35"/>
    <n v="4407.5"/>
    <n v="342.35"/>
    <x v="0"/>
    <x v="23"/>
  </r>
  <r>
    <n v="264"/>
    <n v="10128"/>
    <n v="1"/>
    <x v="5"/>
    <x v="0"/>
    <d v="2003-06-06T00:00:00"/>
    <x v="0"/>
    <x v="45"/>
    <x v="4"/>
    <x v="0"/>
    <n v="43"/>
    <n v="92.16"/>
    <x v="170"/>
    <n v="297.21599999999995"/>
    <n v="330.90048000000002"/>
    <n v="4260.0959999999995"/>
    <n v="330.90048000000002"/>
    <x v="0"/>
    <x v="170"/>
  </r>
  <r>
    <n v="265"/>
    <n v="10128"/>
    <n v="3"/>
    <x v="5"/>
    <x v="0"/>
    <d v="2003-06-06T00:00:00"/>
    <x v="0"/>
    <x v="52"/>
    <x v="4"/>
    <x v="0"/>
    <n v="32"/>
    <n v="97"/>
    <x v="171"/>
    <n v="232.79999999999998"/>
    <n v="259.18400000000003"/>
    <n v="3336.8"/>
    <n v="259.18400000000003"/>
    <x v="0"/>
    <x v="171"/>
  </r>
  <r>
    <n v="266"/>
    <n v="10129"/>
    <n v="9"/>
    <x v="5"/>
    <x v="0"/>
    <d v="2003-06-12T00:00:00"/>
    <x v="0"/>
    <x v="41"/>
    <x v="27"/>
    <x v="0"/>
    <n v="45"/>
    <n v="100"/>
    <x v="63"/>
    <n v="337.5"/>
    <n v="375.75"/>
    <n v="4837.5"/>
    <n v="375.75"/>
    <x v="0"/>
    <x v="63"/>
  </r>
  <r>
    <n v="267"/>
    <n v="10129"/>
    <n v="2"/>
    <x v="5"/>
    <x v="0"/>
    <d v="2003-06-12T00:00:00"/>
    <x v="0"/>
    <x v="40"/>
    <x v="27"/>
    <x v="0"/>
    <n v="33"/>
    <n v="100"/>
    <x v="26"/>
    <n v="247.5"/>
    <n v="275.55"/>
    <n v="3547.5"/>
    <n v="275.55"/>
    <x v="0"/>
    <x v="26"/>
  </r>
  <r>
    <n v="268"/>
    <n v="10129"/>
    <n v="1"/>
    <x v="5"/>
    <x v="0"/>
    <d v="2003-06-12T00:00:00"/>
    <x v="0"/>
    <x v="44"/>
    <x v="27"/>
    <x v="0"/>
    <n v="50"/>
    <n v="77.989999999999995"/>
    <x v="172"/>
    <n v="292.46249999999998"/>
    <n v="325.60825"/>
    <n v="4191.9624999999996"/>
    <n v="325.60825"/>
    <x v="0"/>
    <x v="172"/>
  </r>
  <r>
    <n v="269"/>
    <n v="10129"/>
    <n v="4"/>
    <x v="5"/>
    <x v="0"/>
    <d v="2003-06-12T00:00:00"/>
    <x v="0"/>
    <x v="46"/>
    <x v="27"/>
    <x v="0"/>
    <n v="41"/>
    <n v="94.71"/>
    <x v="173"/>
    <n v="291.23324999999994"/>
    <n v="324.23968500000001"/>
    <n v="4174.3432499999999"/>
    <n v="324.23968500000001"/>
    <x v="0"/>
    <x v="173"/>
  </r>
  <r>
    <n v="270"/>
    <n v="10129"/>
    <n v="3"/>
    <x v="5"/>
    <x v="0"/>
    <d v="2003-06-12T00:00:00"/>
    <x v="0"/>
    <x v="51"/>
    <x v="27"/>
    <x v="0"/>
    <n v="45"/>
    <n v="85.29"/>
    <x v="174"/>
    <n v="287.85374999999999"/>
    <n v="320.47717500000005"/>
    <n v="4125.9037500000004"/>
    <n v="320.47717500000005"/>
    <x v="0"/>
    <x v="174"/>
  </r>
  <r>
    <n v="271"/>
    <n v="10129"/>
    <n v="6"/>
    <x v="5"/>
    <x v="0"/>
    <d v="2003-06-12T00:00:00"/>
    <x v="0"/>
    <x v="47"/>
    <x v="27"/>
    <x v="0"/>
    <n v="42"/>
    <n v="91.15"/>
    <x v="175"/>
    <n v="287.1225"/>
    <n v="319.66305000000006"/>
    <n v="4115.4225000000006"/>
    <n v="319.66305000000006"/>
    <x v="0"/>
    <x v="175"/>
  </r>
  <r>
    <n v="272"/>
    <n v="10129"/>
    <n v="7"/>
    <x v="5"/>
    <x v="0"/>
    <d v="2003-06-12T00:00:00"/>
    <x v="0"/>
    <x v="50"/>
    <x v="27"/>
    <x v="1"/>
    <n v="30"/>
    <n v="85.41"/>
    <x v="176"/>
    <n v="192.17249999999999"/>
    <n v="213.95204999999999"/>
    <n v="2754.4724999999999"/>
    <n v="213.95204999999999"/>
    <x v="0"/>
    <x v="176"/>
  </r>
  <r>
    <n v="273"/>
    <n v="10129"/>
    <n v="8"/>
    <x v="5"/>
    <x v="0"/>
    <d v="2003-06-12T00:00:00"/>
    <x v="0"/>
    <x v="53"/>
    <x v="27"/>
    <x v="1"/>
    <n v="32"/>
    <n v="64.97"/>
    <x v="177"/>
    <n v="155.928"/>
    <n v="0"/>
    <n v="2234.9679999999998"/>
    <n v="173.59984"/>
    <x v="0"/>
    <x v="177"/>
  </r>
  <r>
    <n v="274"/>
    <n v="10129"/>
    <n v="5"/>
    <x v="5"/>
    <x v="0"/>
    <d v="2003-06-12T00:00:00"/>
    <x v="0"/>
    <x v="49"/>
    <x v="27"/>
    <x v="1"/>
    <n v="31"/>
    <n v="60"/>
    <x v="178"/>
    <n v="139.5"/>
    <n v="0"/>
    <n v="1999.5"/>
    <n v="155.31"/>
    <x v="0"/>
    <x v="178"/>
  </r>
  <r>
    <n v="275"/>
    <n v="10130"/>
    <n v="2"/>
    <x v="5"/>
    <x v="0"/>
    <d v="2003-06-16T00:00:00"/>
    <x v="0"/>
    <x v="59"/>
    <x v="28"/>
    <x v="0"/>
    <n v="40"/>
    <n v="96.34"/>
    <x v="179"/>
    <n v="289.02000000000004"/>
    <n v="321.77560000000005"/>
    <n v="4142.6200000000008"/>
    <n v="321.77560000000005"/>
    <x v="0"/>
    <x v="179"/>
  </r>
  <r>
    <n v="276"/>
    <n v="10130"/>
    <n v="1"/>
    <x v="5"/>
    <x v="0"/>
    <d v="2003-06-16T00:00:00"/>
    <x v="0"/>
    <x v="55"/>
    <x v="28"/>
    <x v="0"/>
    <n v="33"/>
    <n v="100"/>
    <x v="26"/>
    <n v="247.5"/>
    <n v="275.55"/>
    <n v="3547.5"/>
    <n v="275.55"/>
    <x v="0"/>
    <x v="26"/>
  </r>
  <r>
    <n v="277"/>
    <n v="10131"/>
    <n v="1"/>
    <x v="5"/>
    <x v="0"/>
    <d v="2003-06-16T00:00:00"/>
    <x v="0"/>
    <x v="57"/>
    <x v="29"/>
    <x v="0"/>
    <n v="40"/>
    <n v="100"/>
    <x v="65"/>
    <n v="300"/>
    <n v="334"/>
    <n v="4300"/>
    <n v="334"/>
    <x v="0"/>
    <x v="65"/>
  </r>
  <r>
    <n v="278"/>
    <n v="10131"/>
    <n v="3"/>
    <x v="5"/>
    <x v="0"/>
    <d v="2003-06-16T00:00:00"/>
    <x v="0"/>
    <x v="62"/>
    <x v="29"/>
    <x v="0"/>
    <n v="50"/>
    <n v="81.89"/>
    <x v="180"/>
    <n v="307.08749999999998"/>
    <n v="341.89075000000003"/>
    <n v="4401.5874999999996"/>
    <n v="341.89075000000003"/>
    <x v="0"/>
    <x v="180"/>
  </r>
  <r>
    <n v="279"/>
    <n v="10131"/>
    <n v="4"/>
    <x v="5"/>
    <x v="0"/>
    <d v="2003-06-16T00:00:00"/>
    <x v="0"/>
    <x v="54"/>
    <x v="29"/>
    <x v="1"/>
    <n v="21"/>
    <n v="100"/>
    <x v="59"/>
    <n v="157.5"/>
    <n v="0"/>
    <n v="2257.5"/>
    <n v="175.35000000000002"/>
    <x v="0"/>
    <x v="59"/>
  </r>
  <r>
    <n v="280"/>
    <n v="10131"/>
    <n v="5"/>
    <x v="5"/>
    <x v="0"/>
    <d v="2003-06-16T00:00:00"/>
    <x v="0"/>
    <x v="58"/>
    <x v="29"/>
    <x v="1"/>
    <n v="35"/>
    <n v="67.14"/>
    <x v="181"/>
    <n v="176.24250000000001"/>
    <n v="196.21665000000002"/>
    <n v="2526.1424999999999"/>
    <n v="196.21665000000002"/>
    <x v="0"/>
    <x v="181"/>
  </r>
  <r>
    <n v="281"/>
    <n v="10131"/>
    <n v="2"/>
    <x v="5"/>
    <x v="0"/>
    <d v="2003-06-16T00:00:00"/>
    <x v="0"/>
    <x v="65"/>
    <x v="29"/>
    <x v="1"/>
    <n v="26"/>
    <n v="85.13"/>
    <x v="182"/>
    <n v="166.0035"/>
    <n v="0"/>
    <n v="2379.3834999999999"/>
    <n v="184.81723000000002"/>
    <x v="0"/>
    <x v="182"/>
  </r>
  <r>
    <n v="282"/>
    <n v="10131"/>
    <n v="8"/>
    <x v="5"/>
    <x v="0"/>
    <d v="2003-06-16T00:00:00"/>
    <x v="0"/>
    <x v="63"/>
    <x v="29"/>
    <x v="1"/>
    <n v="22"/>
    <n v="85.99"/>
    <x v="183"/>
    <n v="141.8835"/>
    <n v="0"/>
    <n v="2033.6634999999999"/>
    <n v="157.96362999999999"/>
    <x v="0"/>
    <x v="183"/>
  </r>
  <r>
    <n v="283"/>
    <n v="10131"/>
    <n v="6"/>
    <x v="5"/>
    <x v="0"/>
    <d v="2003-06-16T00:00:00"/>
    <x v="0"/>
    <x v="70"/>
    <x v="29"/>
    <x v="1"/>
    <n v="29"/>
    <n v="59.18"/>
    <x v="184"/>
    <n v="128.7165"/>
    <n v="0"/>
    <n v="1844.9365"/>
    <n v="143.30437000000001"/>
    <x v="0"/>
    <x v="184"/>
  </r>
  <r>
    <n v="284"/>
    <n v="10131"/>
    <n v="7"/>
    <x v="5"/>
    <x v="0"/>
    <d v="2003-06-16T00:00:00"/>
    <x v="0"/>
    <x v="66"/>
    <x v="29"/>
    <x v="1"/>
    <n v="21"/>
    <n v="41.71"/>
    <x v="185"/>
    <n v="65.693249999999992"/>
    <n v="0"/>
    <n v="941.60325"/>
    <n v="73.138485000000003"/>
    <x v="0"/>
    <x v="185"/>
  </r>
  <r>
    <n v="285"/>
    <n v="10133"/>
    <n v="5"/>
    <x v="5"/>
    <x v="0"/>
    <d v="2003-06-27T00:00:00"/>
    <x v="0"/>
    <x v="67"/>
    <x v="4"/>
    <x v="0"/>
    <n v="41"/>
    <n v="94.1"/>
    <x v="186"/>
    <n v="289.35749999999996"/>
    <n v="322.15135000000004"/>
    <n v="4147.4574999999995"/>
    <n v="322.15135000000004"/>
    <x v="0"/>
    <x v="186"/>
  </r>
  <r>
    <n v="286"/>
    <n v="10133"/>
    <n v="4"/>
    <x v="5"/>
    <x v="0"/>
    <d v="2003-06-27T00:00:00"/>
    <x v="0"/>
    <x v="69"/>
    <x v="4"/>
    <x v="0"/>
    <n v="46"/>
    <n v="77.52"/>
    <x v="187"/>
    <n v="267.44399999999996"/>
    <n v="297.75432000000001"/>
    <n v="3833.3639999999996"/>
    <n v="297.75432000000001"/>
    <x v="0"/>
    <x v="187"/>
  </r>
  <r>
    <n v="287"/>
    <n v="10133"/>
    <n v="3"/>
    <x v="5"/>
    <x v="0"/>
    <d v="2003-06-27T00:00:00"/>
    <x v="0"/>
    <x v="64"/>
    <x v="4"/>
    <x v="0"/>
    <n v="49"/>
    <n v="69.27"/>
    <x v="188"/>
    <n v="254.56725"/>
    <n v="283.418205"/>
    <n v="3648.7972500000001"/>
    <n v="283.418205"/>
    <x v="0"/>
    <x v="188"/>
  </r>
  <r>
    <n v="288"/>
    <n v="10133"/>
    <n v="6"/>
    <x v="5"/>
    <x v="0"/>
    <d v="2003-06-27T00:00:00"/>
    <x v="0"/>
    <x v="68"/>
    <x v="4"/>
    <x v="1"/>
    <n v="49"/>
    <n v="57.1"/>
    <x v="189"/>
    <n v="209.8425"/>
    <n v="233.62465000000003"/>
    <n v="3007.7425000000003"/>
    <n v="233.62465000000003"/>
    <x v="0"/>
    <x v="189"/>
  </r>
  <r>
    <n v="289"/>
    <n v="10133"/>
    <n v="2"/>
    <x v="5"/>
    <x v="0"/>
    <d v="2003-06-27T00:00:00"/>
    <x v="0"/>
    <x v="56"/>
    <x v="4"/>
    <x v="1"/>
    <n v="27"/>
    <n v="99.67"/>
    <x v="190"/>
    <n v="201.83175"/>
    <n v="224.70601500000004"/>
    <n v="2892.92175"/>
    <n v="224.70601500000004"/>
    <x v="0"/>
    <x v="190"/>
  </r>
  <r>
    <n v="290"/>
    <n v="10133"/>
    <n v="1"/>
    <x v="5"/>
    <x v="0"/>
    <d v="2003-06-27T00:00:00"/>
    <x v="0"/>
    <x v="79"/>
    <x v="4"/>
    <x v="1"/>
    <n v="23"/>
    <n v="100"/>
    <x v="24"/>
    <n v="172.5"/>
    <n v="192.05"/>
    <n v="2472.5"/>
    <n v="192.05"/>
    <x v="0"/>
    <x v="24"/>
  </r>
  <r>
    <n v="291"/>
    <n v="10133"/>
    <n v="8"/>
    <x v="5"/>
    <x v="0"/>
    <d v="2003-06-27T00:00:00"/>
    <x v="0"/>
    <x v="60"/>
    <x v="4"/>
    <x v="1"/>
    <n v="24"/>
    <n v="77.64"/>
    <x v="191"/>
    <n v="139.75200000000001"/>
    <n v="0"/>
    <n v="2003.1120000000001"/>
    <n v="155.59056000000001"/>
    <x v="0"/>
    <x v="191"/>
  </r>
  <r>
    <n v="292"/>
    <n v="10133"/>
    <n v="7"/>
    <x v="5"/>
    <x v="0"/>
    <d v="2003-06-27T00:00:00"/>
    <x v="0"/>
    <x v="71"/>
    <x v="4"/>
    <x v="1"/>
    <n v="27"/>
    <n v="50.19"/>
    <x v="192"/>
    <n v="101.63474999999998"/>
    <n v="0"/>
    <n v="1456.7647499999998"/>
    <n v="113.15335499999999"/>
    <x v="0"/>
    <x v="192"/>
  </r>
  <r>
    <n v="293"/>
    <n v="10134"/>
    <n v="4"/>
    <x v="6"/>
    <x v="0"/>
    <d v="2003-07-01T00:00:00"/>
    <x v="0"/>
    <x v="72"/>
    <x v="30"/>
    <x v="2"/>
    <n v="31"/>
    <n v="100"/>
    <x v="16"/>
    <n v="232.5"/>
    <n v="258.85000000000002"/>
    <n v="3332.5"/>
    <n v="258.85000000000002"/>
    <x v="0"/>
    <x v="16"/>
  </r>
  <r>
    <n v="294"/>
    <n v="10134"/>
    <n v="2"/>
    <x v="6"/>
    <x v="0"/>
    <d v="2003-07-01T00:00:00"/>
    <x v="0"/>
    <x v="76"/>
    <x v="30"/>
    <x v="0"/>
    <n v="41"/>
    <n v="94.74"/>
    <x v="193"/>
    <n v="291.32549999999998"/>
    <n v="324.34238999999997"/>
    <n v="4175.6655000000001"/>
    <n v="324.34238999999997"/>
    <x v="0"/>
    <x v="193"/>
  </r>
  <r>
    <n v="295"/>
    <n v="10134"/>
    <n v="7"/>
    <x v="6"/>
    <x v="0"/>
    <d v="2003-07-01T00:00:00"/>
    <x v="0"/>
    <x v="74"/>
    <x v="30"/>
    <x v="0"/>
    <n v="43"/>
    <n v="83.03"/>
    <x v="194"/>
    <n v="267.77175"/>
    <n v="298.119215"/>
    <n v="3838.0617499999998"/>
    <n v="298.119215"/>
    <x v="0"/>
    <x v="194"/>
  </r>
  <r>
    <n v="296"/>
    <n v="10134"/>
    <n v="5"/>
    <x v="6"/>
    <x v="0"/>
    <d v="2003-07-01T00:00:00"/>
    <x v="0"/>
    <x v="73"/>
    <x v="30"/>
    <x v="0"/>
    <n v="27"/>
    <n v="100"/>
    <x v="15"/>
    <n v="202.5"/>
    <n v="225.45000000000002"/>
    <n v="2902.5"/>
    <n v="225.45000000000002"/>
    <x v="0"/>
    <x v="15"/>
  </r>
  <r>
    <n v="297"/>
    <n v="10134"/>
    <n v="3"/>
    <x v="6"/>
    <x v="0"/>
    <d v="2003-07-01T00:00:00"/>
    <x v="0"/>
    <x v="77"/>
    <x v="30"/>
    <x v="0"/>
    <n v="35"/>
    <n v="93.54"/>
    <x v="195"/>
    <n v="245.54249999999999"/>
    <n v="273.37065000000001"/>
    <n v="3519.4425000000001"/>
    <n v="273.37065000000001"/>
    <x v="0"/>
    <x v="195"/>
  </r>
  <r>
    <n v="298"/>
    <n v="10134"/>
    <n v="1"/>
    <x v="6"/>
    <x v="0"/>
    <d v="2003-07-01T00:00:00"/>
    <x v="0"/>
    <x v="75"/>
    <x v="30"/>
    <x v="1"/>
    <n v="20"/>
    <n v="100"/>
    <x v="136"/>
    <n v="150"/>
    <n v="0"/>
    <n v="2150"/>
    <n v="167"/>
    <x v="0"/>
    <x v="136"/>
  </r>
  <r>
    <n v="299"/>
    <n v="10134"/>
    <n v="6"/>
    <x v="6"/>
    <x v="0"/>
    <d v="2003-07-01T00:00:00"/>
    <x v="0"/>
    <x v="78"/>
    <x v="30"/>
    <x v="1"/>
    <n v="30"/>
    <n v="61.78"/>
    <x v="196"/>
    <n v="139.005"/>
    <n v="0"/>
    <n v="1992.4050000000002"/>
    <n v="154.75890000000001"/>
    <x v="0"/>
    <x v="196"/>
  </r>
  <r>
    <n v="300"/>
    <n v="10135"/>
    <n v="7"/>
    <x v="6"/>
    <x v="0"/>
    <d v="2003-07-02T00:00:00"/>
    <x v="0"/>
    <x v="83"/>
    <x v="13"/>
    <x v="2"/>
    <n v="42"/>
    <n v="100"/>
    <x v="10"/>
    <n v="315"/>
    <n v="350.70000000000005"/>
    <n v="4515"/>
    <n v="350.70000000000005"/>
    <x v="0"/>
    <x v="10"/>
  </r>
  <r>
    <n v="301"/>
    <n v="10135"/>
    <n v="2"/>
    <x v="6"/>
    <x v="0"/>
    <d v="2003-07-02T00:00:00"/>
    <x v="0"/>
    <x v="82"/>
    <x v="13"/>
    <x v="0"/>
    <n v="47"/>
    <n v="100"/>
    <x v="75"/>
    <n v="352.5"/>
    <n v="392.45000000000005"/>
    <n v="5052.5"/>
    <n v="392.45000000000005"/>
    <x v="0"/>
    <x v="75"/>
  </r>
  <r>
    <n v="302"/>
    <n v="10135"/>
    <n v="5"/>
    <x v="6"/>
    <x v="0"/>
    <d v="2003-07-02T00:00:00"/>
    <x v="0"/>
    <x v="80"/>
    <x v="13"/>
    <x v="0"/>
    <n v="48"/>
    <n v="100"/>
    <x v="95"/>
    <n v="360"/>
    <n v="400.8"/>
    <n v="5160"/>
    <n v="400.8"/>
    <x v="0"/>
    <x v="95"/>
  </r>
  <r>
    <n v="303"/>
    <n v="10135"/>
    <n v="9"/>
    <x v="6"/>
    <x v="0"/>
    <d v="2003-07-02T00:00:00"/>
    <x v="0"/>
    <x v="84"/>
    <x v="13"/>
    <x v="0"/>
    <n v="42"/>
    <n v="100"/>
    <x v="10"/>
    <n v="315"/>
    <n v="350.70000000000005"/>
    <n v="4515"/>
    <n v="350.70000000000005"/>
    <x v="0"/>
    <x v="10"/>
  </r>
  <r>
    <n v="304"/>
    <n v="10135"/>
    <n v="12"/>
    <x v="6"/>
    <x v="0"/>
    <d v="2003-07-02T00:00:00"/>
    <x v="0"/>
    <x v="81"/>
    <x v="13"/>
    <x v="0"/>
    <n v="31"/>
    <n v="100"/>
    <x v="16"/>
    <n v="232.5"/>
    <n v="258.85000000000002"/>
    <n v="3332.5"/>
    <n v="258.85000000000002"/>
    <x v="0"/>
    <x v="16"/>
  </r>
  <r>
    <n v="305"/>
    <n v="10135"/>
    <n v="15"/>
    <x v="6"/>
    <x v="0"/>
    <d v="2003-07-02T00:00:00"/>
    <x v="0"/>
    <x v="90"/>
    <x v="13"/>
    <x v="0"/>
    <n v="44"/>
    <n v="96"/>
    <x v="197"/>
    <n v="316.8"/>
    <n v="352.70400000000001"/>
    <n v="4540.8"/>
    <n v="352.70400000000001"/>
    <x v="0"/>
    <x v="197"/>
  </r>
  <r>
    <n v="306"/>
    <n v="10135"/>
    <n v="3"/>
    <x v="6"/>
    <x v="0"/>
    <d v="2003-07-02T00:00:00"/>
    <x v="0"/>
    <x v="88"/>
    <x v="13"/>
    <x v="0"/>
    <n v="48"/>
    <n v="79.31"/>
    <x v="198"/>
    <n v="285.51600000000002"/>
    <n v="317.87448000000001"/>
    <n v="4092.3960000000002"/>
    <n v="317.87448000000001"/>
    <x v="0"/>
    <x v="198"/>
  </r>
  <r>
    <n v="307"/>
    <n v="10135"/>
    <n v="10"/>
    <x v="6"/>
    <x v="0"/>
    <d v="2003-07-02T00:00:00"/>
    <x v="0"/>
    <x v="94"/>
    <x v="13"/>
    <x v="0"/>
    <n v="45"/>
    <n v="78"/>
    <x v="199"/>
    <n v="263.25"/>
    <n v="293.08500000000004"/>
    <n v="3773.25"/>
    <n v="293.08500000000004"/>
    <x v="0"/>
    <x v="199"/>
  </r>
  <r>
    <n v="308"/>
    <n v="10135"/>
    <n v="4"/>
    <x v="6"/>
    <x v="0"/>
    <d v="2003-07-02T00:00:00"/>
    <x v="0"/>
    <x v="85"/>
    <x v="13"/>
    <x v="1"/>
    <n v="29"/>
    <n v="97.89"/>
    <x v="200"/>
    <n v="212.91074999999998"/>
    <n v="237.04063500000001"/>
    <n v="3051.72075"/>
    <n v="237.04063500000001"/>
    <x v="0"/>
    <x v="200"/>
  </r>
  <r>
    <n v="309"/>
    <n v="10135"/>
    <n v="17"/>
    <x v="6"/>
    <x v="0"/>
    <d v="2003-07-02T00:00:00"/>
    <x v="0"/>
    <x v="86"/>
    <x v="13"/>
    <x v="1"/>
    <n v="30"/>
    <n v="89.8"/>
    <x v="201"/>
    <n v="202.04999999999998"/>
    <n v="224.94900000000001"/>
    <n v="2896.05"/>
    <n v="224.94900000000001"/>
    <x v="0"/>
    <x v="201"/>
  </r>
  <r>
    <n v="310"/>
    <n v="10135"/>
    <n v="13"/>
    <x v="6"/>
    <x v="0"/>
    <d v="2003-07-02T00:00:00"/>
    <x v="0"/>
    <x v="89"/>
    <x v="13"/>
    <x v="1"/>
    <n v="45"/>
    <n v="50.36"/>
    <x v="202"/>
    <n v="169.96499999999997"/>
    <n v="0"/>
    <n v="2436.165"/>
    <n v="189.2277"/>
    <x v="0"/>
    <x v="202"/>
  </r>
  <r>
    <n v="311"/>
    <n v="10135"/>
    <n v="11"/>
    <x v="6"/>
    <x v="0"/>
    <d v="2003-07-02T00:00:00"/>
    <x v="0"/>
    <x v="91"/>
    <x v="13"/>
    <x v="1"/>
    <n v="23"/>
    <n v="87.31"/>
    <x v="203"/>
    <n v="150.60974999999999"/>
    <n v="0"/>
    <n v="2158.7397500000002"/>
    <n v="167.67885500000003"/>
    <x v="0"/>
    <x v="203"/>
  </r>
  <r>
    <n v="312"/>
    <n v="10135"/>
    <n v="8"/>
    <x v="6"/>
    <x v="0"/>
    <d v="2003-07-02T00:00:00"/>
    <x v="0"/>
    <x v="87"/>
    <x v="13"/>
    <x v="1"/>
    <n v="24"/>
    <n v="75.010000000000005"/>
    <x v="204"/>
    <n v="135.018"/>
    <n v="0"/>
    <n v="1935.2580000000003"/>
    <n v="150.32004000000003"/>
    <x v="0"/>
    <x v="204"/>
  </r>
  <r>
    <n v="313"/>
    <n v="10135"/>
    <n v="16"/>
    <x v="6"/>
    <x v="0"/>
    <d v="2003-07-02T00:00:00"/>
    <x v="0"/>
    <x v="92"/>
    <x v="13"/>
    <x v="1"/>
    <n v="29"/>
    <n v="61.64"/>
    <x v="205"/>
    <n v="134.06699999999998"/>
    <n v="0"/>
    <n v="1921.627"/>
    <n v="149.26125999999999"/>
    <x v="0"/>
    <x v="205"/>
  </r>
  <r>
    <n v="314"/>
    <n v="10135"/>
    <n v="6"/>
    <x v="6"/>
    <x v="0"/>
    <d v="2003-07-02T00:00:00"/>
    <x v="0"/>
    <x v="93"/>
    <x v="13"/>
    <x v="1"/>
    <n v="27"/>
    <n v="66.13"/>
    <x v="206"/>
    <n v="133.91324999999998"/>
    <n v="0"/>
    <n v="1919.4232499999998"/>
    <n v="149.09008499999999"/>
    <x v="0"/>
    <x v="206"/>
  </r>
  <r>
    <n v="315"/>
    <n v="10135"/>
    <n v="14"/>
    <x v="6"/>
    <x v="0"/>
    <d v="2003-07-02T00:00:00"/>
    <x v="0"/>
    <x v="95"/>
    <x v="13"/>
    <x v="1"/>
    <n v="33"/>
    <n v="40.229999999999997"/>
    <x v="207"/>
    <n v="99.569249999999997"/>
    <n v="0"/>
    <n v="1427.1592499999999"/>
    <n v="110.853765"/>
    <x v="0"/>
    <x v="207"/>
  </r>
  <r>
    <n v="316"/>
    <n v="10135"/>
    <n v="1"/>
    <x v="6"/>
    <x v="0"/>
    <d v="2003-07-02T00:00:00"/>
    <x v="0"/>
    <x v="100"/>
    <x v="13"/>
    <x v="1"/>
    <n v="20"/>
    <n v="35.869999999999997"/>
    <x v="208"/>
    <n v="53.805"/>
    <n v="0"/>
    <n v="771.20499999999993"/>
    <n v="59.902900000000002"/>
    <x v="0"/>
    <x v="208"/>
  </r>
  <r>
    <n v="317"/>
    <n v="10136"/>
    <n v="3"/>
    <x v="6"/>
    <x v="0"/>
    <d v="2003-07-04T00:00:00"/>
    <x v="0"/>
    <x v="29"/>
    <x v="31"/>
    <x v="2"/>
    <n v="41"/>
    <n v="100"/>
    <x v="23"/>
    <n v="307.5"/>
    <n v="342.35"/>
    <n v="4407.5"/>
    <n v="342.35"/>
    <x v="0"/>
    <x v="23"/>
  </r>
  <r>
    <n v="318"/>
    <n v="10136"/>
    <n v="1"/>
    <x v="6"/>
    <x v="0"/>
    <d v="2003-07-04T00:00:00"/>
    <x v="0"/>
    <x v="97"/>
    <x v="31"/>
    <x v="0"/>
    <n v="36"/>
    <n v="100"/>
    <x v="12"/>
    <n v="270"/>
    <n v="300.60000000000002"/>
    <n v="3870"/>
    <n v="300.60000000000002"/>
    <x v="0"/>
    <x v="12"/>
  </r>
  <r>
    <n v="319"/>
    <n v="10136"/>
    <n v="2"/>
    <x v="6"/>
    <x v="0"/>
    <d v="2003-07-04T00:00:00"/>
    <x v="0"/>
    <x v="98"/>
    <x v="31"/>
    <x v="0"/>
    <n v="25"/>
    <n v="100"/>
    <x v="4"/>
    <n v="187.5"/>
    <n v="208.75"/>
    <n v="2687.5"/>
    <n v="208.75"/>
    <x v="0"/>
    <x v="4"/>
  </r>
  <r>
    <n v="320"/>
    <n v="10137"/>
    <n v="4"/>
    <x v="6"/>
    <x v="0"/>
    <d v="2003-07-10T00:00:00"/>
    <x v="0"/>
    <x v="96"/>
    <x v="21"/>
    <x v="0"/>
    <n v="31"/>
    <n v="100"/>
    <x v="16"/>
    <n v="232.5"/>
    <n v="258.85000000000002"/>
    <n v="3332.5"/>
    <n v="258.85000000000002"/>
    <x v="0"/>
    <x v="16"/>
  </r>
  <r>
    <n v="321"/>
    <n v="10137"/>
    <n v="2"/>
    <x v="6"/>
    <x v="0"/>
    <d v="2003-07-10T00:00:00"/>
    <x v="0"/>
    <x v="102"/>
    <x v="21"/>
    <x v="0"/>
    <n v="44"/>
    <n v="99.55"/>
    <x v="209"/>
    <n v="328.51499999999999"/>
    <n v="365.74670000000003"/>
    <n v="4708.7150000000001"/>
    <n v="365.74670000000003"/>
    <x v="0"/>
    <x v="209"/>
  </r>
  <r>
    <n v="322"/>
    <n v="10137"/>
    <n v="3"/>
    <x v="6"/>
    <x v="0"/>
    <d v="2003-07-10T00:00:00"/>
    <x v="0"/>
    <x v="99"/>
    <x v="21"/>
    <x v="0"/>
    <n v="37"/>
    <n v="100"/>
    <x v="77"/>
    <n v="277.5"/>
    <n v="308.95000000000005"/>
    <n v="3977.5"/>
    <n v="308.95000000000005"/>
    <x v="0"/>
    <x v="77"/>
  </r>
  <r>
    <n v="323"/>
    <n v="10137"/>
    <n v="1"/>
    <x v="6"/>
    <x v="0"/>
    <d v="2003-07-10T00:00:00"/>
    <x v="0"/>
    <x v="108"/>
    <x v="21"/>
    <x v="1"/>
    <n v="26"/>
    <n v="49.81"/>
    <x v="210"/>
    <n v="97.129499999999993"/>
    <n v="0"/>
    <n v="1392.1895"/>
    <n v="108.13751000000001"/>
    <x v="0"/>
    <x v="210"/>
  </r>
  <r>
    <n v="324"/>
    <n v="10139"/>
    <n v="8"/>
    <x v="6"/>
    <x v="0"/>
    <d v="2003-07-16T00:00:00"/>
    <x v="0"/>
    <x v="5"/>
    <x v="32"/>
    <x v="2"/>
    <n v="41"/>
    <n v="100"/>
    <x v="23"/>
    <n v="307.5"/>
    <n v="342.35"/>
    <n v="4407.5"/>
    <n v="342.35"/>
    <x v="0"/>
    <x v="23"/>
  </r>
  <r>
    <n v="325"/>
    <n v="10139"/>
    <n v="1"/>
    <x v="6"/>
    <x v="0"/>
    <d v="2003-07-16T00:00:00"/>
    <x v="0"/>
    <x v="22"/>
    <x v="32"/>
    <x v="0"/>
    <n v="46"/>
    <n v="100"/>
    <x v="11"/>
    <n v="345"/>
    <n v="384.1"/>
    <n v="4945"/>
    <n v="384.1"/>
    <x v="0"/>
    <x v="11"/>
  </r>
  <r>
    <n v="326"/>
    <n v="10139"/>
    <n v="4"/>
    <x v="6"/>
    <x v="0"/>
    <d v="2003-07-16T00:00:00"/>
    <x v="0"/>
    <x v="20"/>
    <x v="32"/>
    <x v="0"/>
    <n v="29"/>
    <n v="100"/>
    <x v="25"/>
    <n v="217.5"/>
    <n v="242.15"/>
    <n v="3117.5"/>
    <n v="242.15"/>
    <x v="0"/>
    <x v="25"/>
  </r>
  <r>
    <n v="327"/>
    <n v="10139"/>
    <n v="7"/>
    <x v="6"/>
    <x v="0"/>
    <d v="2003-07-16T00:00:00"/>
    <x v="0"/>
    <x v="8"/>
    <x v="32"/>
    <x v="0"/>
    <n v="31"/>
    <n v="100"/>
    <x v="16"/>
    <n v="232.5"/>
    <n v="258.85000000000002"/>
    <n v="3332.5"/>
    <n v="258.85000000000002"/>
    <x v="0"/>
    <x v="16"/>
  </r>
  <r>
    <n v="328"/>
    <n v="10139"/>
    <n v="5"/>
    <x v="6"/>
    <x v="0"/>
    <d v="2003-07-16T00:00:00"/>
    <x v="0"/>
    <x v="12"/>
    <x v="32"/>
    <x v="0"/>
    <n v="30"/>
    <n v="100"/>
    <x v="0"/>
    <n v="225"/>
    <n v="250.50000000000003"/>
    <n v="3225"/>
    <n v="250.50000000000003"/>
    <x v="0"/>
    <x v="0"/>
  </r>
  <r>
    <n v="329"/>
    <n v="10139"/>
    <n v="6"/>
    <x v="6"/>
    <x v="0"/>
    <d v="2003-07-16T00:00:00"/>
    <x v="0"/>
    <x v="9"/>
    <x v="32"/>
    <x v="1"/>
    <n v="49"/>
    <n v="43.13"/>
    <x v="211"/>
    <n v="158.50275000000002"/>
    <n v="0"/>
    <n v="2271.8727500000005"/>
    <n v="176.46639500000003"/>
    <x v="0"/>
    <x v="211"/>
  </r>
  <r>
    <n v="330"/>
    <n v="10139"/>
    <n v="2"/>
    <x v="6"/>
    <x v="0"/>
    <d v="2003-07-16T00:00:00"/>
    <x v="0"/>
    <x v="21"/>
    <x v="32"/>
    <x v="1"/>
    <n v="20"/>
    <n v="90.06"/>
    <x v="212"/>
    <n v="135.09"/>
    <n v="0"/>
    <n v="1936.29"/>
    <n v="150.40020000000001"/>
    <x v="0"/>
    <x v="212"/>
  </r>
  <r>
    <n v="331"/>
    <n v="10139"/>
    <n v="3"/>
    <x v="6"/>
    <x v="0"/>
    <d v="2003-07-16T00:00:00"/>
    <x v="0"/>
    <x v="23"/>
    <x v="32"/>
    <x v="1"/>
    <n v="20"/>
    <n v="71.2"/>
    <x v="213"/>
    <n v="106.8"/>
    <n v="0"/>
    <n v="1530.8"/>
    <n v="118.90400000000001"/>
    <x v="0"/>
    <x v="213"/>
  </r>
  <r>
    <n v="332"/>
    <n v="10140"/>
    <n v="11"/>
    <x v="6"/>
    <x v="0"/>
    <d v="2003-07-24T00:00:00"/>
    <x v="0"/>
    <x v="10"/>
    <x v="33"/>
    <x v="2"/>
    <n v="37"/>
    <n v="100"/>
    <x v="77"/>
    <n v="277.5"/>
    <n v="308.95000000000005"/>
    <n v="3977.5"/>
    <n v="308.95000000000005"/>
    <x v="0"/>
    <x v="77"/>
  </r>
  <r>
    <n v="333"/>
    <n v="10140"/>
    <n v="1"/>
    <x v="6"/>
    <x v="0"/>
    <d v="2003-07-24T00:00:00"/>
    <x v="0"/>
    <x v="16"/>
    <x v="33"/>
    <x v="0"/>
    <n v="47"/>
    <n v="100"/>
    <x v="75"/>
    <n v="352.5"/>
    <n v="392.45000000000005"/>
    <n v="5052.5"/>
    <n v="392.45000000000005"/>
    <x v="0"/>
    <x v="75"/>
  </r>
  <r>
    <n v="334"/>
    <n v="10140"/>
    <n v="8"/>
    <x v="6"/>
    <x v="0"/>
    <d v="2003-07-24T00:00:00"/>
    <x v="0"/>
    <x v="18"/>
    <x v="33"/>
    <x v="0"/>
    <n v="38"/>
    <n v="100"/>
    <x v="22"/>
    <n v="285"/>
    <n v="317.3"/>
    <n v="4085"/>
    <n v="317.3"/>
    <x v="0"/>
    <x v="22"/>
  </r>
  <r>
    <n v="335"/>
    <n v="10140"/>
    <n v="5"/>
    <x v="6"/>
    <x v="0"/>
    <d v="2003-07-24T00:00:00"/>
    <x v="0"/>
    <x v="14"/>
    <x v="33"/>
    <x v="0"/>
    <n v="40"/>
    <n v="100"/>
    <x v="65"/>
    <n v="300"/>
    <n v="334"/>
    <n v="4300"/>
    <n v="334"/>
    <x v="0"/>
    <x v="65"/>
  </r>
  <r>
    <n v="336"/>
    <n v="10140"/>
    <n v="10"/>
    <x v="6"/>
    <x v="0"/>
    <d v="2003-07-24T00:00:00"/>
    <x v="0"/>
    <x v="15"/>
    <x v="33"/>
    <x v="0"/>
    <n v="32"/>
    <n v="100"/>
    <x v="44"/>
    <n v="240"/>
    <n v="267.2"/>
    <n v="3440"/>
    <n v="267.2"/>
    <x v="0"/>
    <x v="44"/>
  </r>
  <r>
    <n v="337"/>
    <n v="10140"/>
    <n v="6"/>
    <x v="6"/>
    <x v="0"/>
    <d v="2003-07-24T00:00:00"/>
    <x v="0"/>
    <x v="13"/>
    <x v="33"/>
    <x v="0"/>
    <n v="36"/>
    <n v="100"/>
    <x v="12"/>
    <n v="270"/>
    <n v="300.60000000000002"/>
    <n v="3870"/>
    <n v="300.60000000000002"/>
    <x v="0"/>
    <x v="12"/>
  </r>
  <r>
    <n v="338"/>
    <n v="10140"/>
    <n v="4"/>
    <x v="6"/>
    <x v="0"/>
    <d v="2003-07-24T00:00:00"/>
    <x v="0"/>
    <x v="11"/>
    <x v="33"/>
    <x v="0"/>
    <n v="26"/>
    <n v="100"/>
    <x v="5"/>
    <n v="195"/>
    <n v="217.10000000000002"/>
    <n v="2795"/>
    <n v="217.10000000000002"/>
    <x v="0"/>
    <x v="5"/>
  </r>
  <r>
    <n v="339"/>
    <n v="10140"/>
    <n v="2"/>
    <x v="6"/>
    <x v="0"/>
    <d v="2003-07-24T00:00:00"/>
    <x v="0"/>
    <x v="25"/>
    <x v="33"/>
    <x v="1"/>
    <n v="46"/>
    <n v="61.99"/>
    <x v="214"/>
    <n v="213.8655"/>
    <n v="238.10359"/>
    <n v="3065.4054999999998"/>
    <n v="238.10359"/>
    <x v="0"/>
    <x v="214"/>
  </r>
  <r>
    <n v="340"/>
    <n v="10140"/>
    <n v="3"/>
    <x v="6"/>
    <x v="0"/>
    <d v="2003-07-24T00:00:00"/>
    <x v="0"/>
    <x v="19"/>
    <x v="33"/>
    <x v="1"/>
    <n v="26"/>
    <n v="100"/>
    <x v="5"/>
    <n v="195"/>
    <n v="217.10000000000002"/>
    <n v="2795"/>
    <n v="217.10000000000002"/>
    <x v="0"/>
    <x v="5"/>
  </r>
  <r>
    <n v="341"/>
    <n v="10140"/>
    <n v="7"/>
    <x v="6"/>
    <x v="0"/>
    <d v="2003-07-24T00:00:00"/>
    <x v="0"/>
    <x v="17"/>
    <x v="33"/>
    <x v="1"/>
    <n v="28"/>
    <n v="60.76"/>
    <x v="215"/>
    <n v="127.59599999999999"/>
    <n v="0"/>
    <n v="1828.876"/>
    <n v="142.05688000000001"/>
    <x v="0"/>
    <x v="215"/>
  </r>
  <r>
    <n v="342"/>
    <n v="10140"/>
    <n v="9"/>
    <x v="6"/>
    <x v="0"/>
    <d v="2003-07-24T00:00:00"/>
    <x v="0"/>
    <x v="24"/>
    <x v="33"/>
    <x v="1"/>
    <n v="29"/>
    <n v="43.27"/>
    <x v="216"/>
    <n v="94.112250000000003"/>
    <n v="0"/>
    <n v="1348.9422500000001"/>
    <n v="104.77830500000002"/>
    <x v="0"/>
    <x v="216"/>
  </r>
  <r>
    <n v="343"/>
    <n v="10141"/>
    <n v="8"/>
    <x v="7"/>
    <x v="0"/>
    <d v="2003-08-01T00:00:00"/>
    <x v="0"/>
    <x v="30"/>
    <x v="34"/>
    <x v="0"/>
    <n v="47"/>
    <n v="100"/>
    <x v="75"/>
    <n v="352.5"/>
    <n v="392.45000000000005"/>
    <n v="5052.5"/>
    <n v="392.45000000000005"/>
    <x v="0"/>
    <x v="75"/>
  </r>
  <r>
    <n v="344"/>
    <n v="10141"/>
    <n v="4"/>
    <x v="7"/>
    <x v="0"/>
    <d v="2003-08-01T00:00:00"/>
    <x v="0"/>
    <x v="32"/>
    <x v="34"/>
    <x v="0"/>
    <n v="39"/>
    <n v="100"/>
    <x v="8"/>
    <n v="292.5"/>
    <n v="325.65000000000003"/>
    <n v="4192.5"/>
    <n v="325.65000000000003"/>
    <x v="0"/>
    <x v="8"/>
  </r>
  <r>
    <n v="345"/>
    <n v="10141"/>
    <n v="3"/>
    <x v="7"/>
    <x v="0"/>
    <d v="2003-08-01T00:00:00"/>
    <x v="0"/>
    <x v="31"/>
    <x v="34"/>
    <x v="0"/>
    <n v="44"/>
    <n v="100"/>
    <x v="64"/>
    <n v="330"/>
    <n v="367.40000000000003"/>
    <n v="4730"/>
    <n v="367.40000000000003"/>
    <x v="0"/>
    <x v="64"/>
  </r>
  <r>
    <n v="346"/>
    <n v="10141"/>
    <n v="9"/>
    <x v="7"/>
    <x v="0"/>
    <d v="2003-08-01T00:00:00"/>
    <x v="0"/>
    <x v="29"/>
    <x v="34"/>
    <x v="0"/>
    <n v="34"/>
    <n v="100"/>
    <x v="21"/>
    <n v="255"/>
    <n v="283.90000000000003"/>
    <n v="3655"/>
    <n v="283.90000000000003"/>
    <x v="0"/>
    <x v="21"/>
  </r>
  <r>
    <n v="347"/>
    <n v="10141"/>
    <n v="1"/>
    <x v="7"/>
    <x v="0"/>
    <d v="2003-08-01T00:00:00"/>
    <x v="0"/>
    <x v="34"/>
    <x v="34"/>
    <x v="0"/>
    <n v="40"/>
    <n v="94.62"/>
    <x v="217"/>
    <n v="283.86"/>
    <n v="316.03080000000006"/>
    <n v="4068.6600000000003"/>
    <n v="316.03080000000006"/>
    <x v="0"/>
    <x v="217"/>
  </r>
  <r>
    <n v="348"/>
    <n v="10141"/>
    <n v="5"/>
    <x v="7"/>
    <x v="0"/>
    <d v="2003-08-01T00:00:00"/>
    <x v="0"/>
    <x v="28"/>
    <x v="34"/>
    <x v="1"/>
    <n v="21"/>
    <n v="100"/>
    <x v="59"/>
    <n v="157.5"/>
    <n v="0"/>
    <n v="2257.5"/>
    <n v="175.35000000000002"/>
    <x v="0"/>
    <x v="59"/>
  </r>
  <r>
    <n v="349"/>
    <n v="10141"/>
    <n v="7"/>
    <x v="7"/>
    <x v="0"/>
    <d v="2003-08-01T00:00:00"/>
    <x v="0"/>
    <x v="38"/>
    <x v="34"/>
    <x v="1"/>
    <n v="24"/>
    <n v="45.99"/>
    <x v="218"/>
    <n v="82.781999999999996"/>
    <n v="0"/>
    <n v="1186.5419999999999"/>
    <n v="92.163960000000003"/>
    <x v="0"/>
    <x v="218"/>
  </r>
  <r>
    <n v="350"/>
    <n v="10141"/>
    <n v="2"/>
    <x v="7"/>
    <x v="0"/>
    <d v="2003-08-01T00:00:00"/>
    <x v="0"/>
    <x v="35"/>
    <x v="34"/>
    <x v="1"/>
    <n v="20"/>
    <n v="54.33"/>
    <x v="219"/>
    <n v="81.49499999999999"/>
    <n v="0"/>
    <n v="1168.0949999999998"/>
    <n v="90.731099999999998"/>
    <x v="0"/>
    <x v="219"/>
  </r>
  <r>
    <n v="351"/>
    <n v="10141"/>
    <n v="6"/>
    <x v="7"/>
    <x v="0"/>
    <d v="2003-08-01T00:00:00"/>
    <x v="0"/>
    <x v="36"/>
    <x v="34"/>
    <x v="1"/>
    <n v="21"/>
    <n v="42.43"/>
    <x v="220"/>
    <n v="66.827249999999992"/>
    <n v="0"/>
    <n v="957.85725000000002"/>
    <n v="74.401004999999998"/>
    <x v="0"/>
    <x v="220"/>
  </r>
  <r>
    <n v="352"/>
    <n v="10142"/>
    <n v="11"/>
    <x v="7"/>
    <x v="0"/>
    <d v="2003-08-08T00:00:00"/>
    <x v="0"/>
    <x v="42"/>
    <x v="13"/>
    <x v="2"/>
    <n v="46"/>
    <n v="100"/>
    <x v="11"/>
    <n v="345"/>
    <n v="384.1"/>
    <n v="4945"/>
    <n v="384.1"/>
    <x v="0"/>
    <x v="11"/>
  </r>
  <r>
    <n v="353"/>
    <n v="10142"/>
    <n v="12"/>
    <x v="7"/>
    <x v="0"/>
    <d v="2003-08-08T00:00:00"/>
    <x v="0"/>
    <x v="39"/>
    <x v="13"/>
    <x v="2"/>
    <n v="33"/>
    <n v="100"/>
    <x v="26"/>
    <n v="247.5"/>
    <n v="275.55"/>
    <n v="3547.5"/>
    <n v="275.55"/>
    <x v="0"/>
    <x v="26"/>
  </r>
  <r>
    <n v="354"/>
    <n v="10142"/>
    <n v="8"/>
    <x v="7"/>
    <x v="0"/>
    <d v="2003-08-08T00:00:00"/>
    <x v="0"/>
    <x v="48"/>
    <x v="13"/>
    <x v="0"/>
    <n v="47"/>
    <n v="100"/>
    <x v="75"/>
    <n v="352.5"/>
    <n v="392.45000000000005"/>
    <n v="5052.5"/>
    <n v="392.45000000000005"/>
    <x v="0"/>
    <x v="75"/>
  </r>
  <r>
    <n v="355"/>
    <n v="10142"/>
    <n v="13"/>
    <x v="7"/>
    <x v="0"/>
    <d v="2003-08-08T00:00:00"/>
    <x v="0"/>
    <x v="26"/>
    <x v="13"/>
    <x v="0"/>
    <n v="33"/>
    <n v="100"/>
    <x v="26"/>
    <n v="247.5"/>
    <n v="275.55"/>
    <n v="3547.5"/>
    <n v="275.55"/>
    <x v="0"/>
    <x v="26"/>
  </r>
  <r>
    <n v="356"/>
    <n v="10142"/>
    <n v="1"/>
    <x v="7"/>
    <x v="0"/>
    <d v="2003-08-08T00:00:00"/>
    <x v="0"/>
    <x v="46"/>
    <x v="13"/>
    <x v="0"/>
    <n v="49"/>
    <n v="98.25"/>
    <x v="221"/>
    <n v="361.06874999999997"/>
    <n v="401.98987500000004"/>
    <n v="5175.3187500000004"/>
    <n v="401.98987500000004"/>
    <x v="0"/>
    <x v="221"/>
  </r>
  <r>
    <n v="357"/>
    <n v="10142"/>
    <n v="15"/>
    <x v="7"/>
    <x v="0"/>
    <d v="2003-08-08T00:00:00"/>
    <x v="0"/>
    <x v="27"/>
    <x v="13"/>
    <x v="0"/>
    <n v="24"/>
    <n v="100"/>
    <x v="27"/>
    <n v="180"/>
    <n v="200.4"/>
    <n v="2580"/>
    <n v="200.4"/>
    <x v="0"/>
    <x v="27"/>
  </r>
  <r>
    <n v="358"/>
    <n v="10142"/>
    <n v="9"/>
    <x v="7"/>
    <x v="0"/>
    <d v="2003-08-08T00:00:00"/>
    <x v="0"/>
    <x v="52"/>
    <x v="13"/>
    <x v="0"/>
    <n v="43"/>
    <n v="84.01"/>
    <x v="222"/>
    <n v="270.93225000000001"/>
    <n v="301.63790500000005"/>
    <n v="3883.3622500000001"/>
    <n v="301.63790500000005"/>
    <x v="0"/>
    <x v="222"/>
  </r>
  <r>
    <n v="359"/>
    <n v="10142"/>
    <n v="6"/>
    <x v="7"/>
    <x v="0"/>
    <d v="2003-08-08T00:00:00"/>
    <x v="0"/>
    <x v="41"/>
    <x v="13"/>
    <x v="0"/>
    <n v="33"/>
    <n v="100"/>
    <x v="26"/>
    <n v="247.5"/>
    <n v="275.55"/>
    <n v="3547.5"/>
    <n v="275.55"/>
    <x v="0"/>
    <x v="26"/>
  </r>
  <r>
    <n v="360"/>
    <n v="10142"/>
    <n v="4"/>
    <x v="7"/>
    <x v="0"/>
    <d v="2003-08-08T00:00:00"/>
    <x v="0"/>
    <x v="50"/>
    <x v="13"/>
    <x v="0"/>
    <n v="38"/>
    <n v="85.41"/>
    <x v="223"/>
    <n v="243.41849999999999"/>
    <n v="271.00593000000003"/>
    <n v="3488.9984999999997"/>
    <n v="271.00593000000003"/>
    <x v="0"/>
    <x v="223"/>
  </r>
  <r>
    <n v="361"/>
    <n v="10142"/>
    <n v="16"/>
    <x v="7"/>
    <x v="0"/>
    <d v="2003-08-08T00:00:00"/>
    <x v="0"/>
    <x v="33"/>
    <x v="13"/>
    <x v="0"/>
    <n v="42"/>
    <n v="74.569999999999993"/>
    <x v="224"/>
    <n v="234.89549999999997"/>
    <n v="261.51698999999996"/>
    <n v="3366.8354999999997"/>
    <n v="261.51698999999996"/>
    <x v="0"/>
    <x v="224"/>
  </r>
  <r>
    <n v="362"/>
    <n v="10142"/>
    <n v="2"/>
    <x v="7"/>
    <x v="0"/>
    <d v="2003-08-08T00:00:00"/>
    <x v="0"/>
    <x v="49"/>
    <x v="13"/>
    <x v="1"/>
    <n v="41"/>
    <n v="64"/>
    <x v="225"/>
    <n v="196.79999999999998"/>
    <n v="219.10400000000001"/>
    <n v="2820.8"/>
    <n v="219.10400000000001"/>
    <x v="0"/>
    <x v="225"/>
  </r>
  <r>
    <n v="363"/>
    <n v="10142"/>
    <n v="3"/>
    <x v="7"/>
    <x v="0"/>
    <d v="2003-08-08T00:00:00"/>
    <x v="0"/>
    <x v="47"/>
    <x v="13"/>
    <x v="1"/>
    <n v="21"/>
    <n v="100"/>
    <x v="59"/>
    <n v="157.5"/>
    <n v="0"/>
    <n v="2257.5"/>
    <n v="175.35000000000002"/>
    <x v="0"/>
    <x v="59"/>
  </r>
  <r>
    <n v="364"/>
    <n v="10142"/>
    <n v="10"/>
    <x v="7"/>
    <x v="0"/>
    <d v="2003-08-08T00:00:00"/>
    <x v="0"/>
    <x v="43"/>
    <x v="13"/>
    <x v="1"/>
    <n v="22"/>
    <n v="97.81"/>
    <x v="226"/>
    <n v="161.38650000000001"/>
    <n v="0"/>
    <n v="2313.2065000000002"/>
    <n v="179.67697000000001"/>
    <x v="0"/>
    <x v="226"/>
  </r>
  <r>
    <n v="365"/>
    <n v="10142"/>
    <n v="14"/>
    <x v="7"/>
    <x v="0"/>
    <d v="2003-08-08T00:00:00"/>
    <x v="0"/>
    <x v="37"/>
    <x v="13"/>
    <x v="1"/>
    <n v="42"/>
    <n v="49.79"/>
    <x v="227"/>
    <n v="156.83849999999998"/>
    <n v="0"/>
    <n v="2248.0184999999997"/>
    <n v="174.61353"/>
    <x v="0"/>
    <x v="227"/>
  </r>
  <r>
    <n v="366"/>
    <n v="10142"/>
    <n v="5"/>
    <x v="7"/>
    <x v="0"/>
    <d v="2003-08-08T00:00:00"/>
    <x v="0"/>
    <x v="53"/>
    <x v="13"/>
    <x v="1"/>
    <n v="39"/>
    <n v="44.23"/>
    <x v="228"/>
    <n v="129.37274999999997"/>
    <n v="0"/>
    <n v="1854.3427499999998"/>
    <n v="144.03499499999998"/>
    <x v="0"/>
    <x v="228"/>
  </r>
  <r>
    <n v="367"/>
    <n v="10142"/>
    <n v="7"/>
    <x v="7"/>
    <x v="0"/>
    <d v="2003-08-08T00:00:00"/>
    <x v="0"/>
    <x v="45"/>
    <x v="13"/>
    <x v="1"/>
    <n v="24"/>
    <n v="70.22"/>
    <x v="229"/>
    <n v="126.39599999999999"/>
    <n v="0"/>
    <n v="1811.6759999999999"/>
    <n v="140.72087999999999"/>
    <x v="0"/>
    <x v="229"/>
  </r>
  <r>
    <n v="368"/>
    <n v="10143"/>
    <n v="15"/>
    <x v="7"/>
    <x v="0"/>
    <d v="2003-08-10T00:00:00"/>
    <x v="0"/>
    <x v="40"/>
    <x v="35"/>
    <x v="0"/>
    <n v="49"/>
    <n v="100"/>
    <x v="92"/>
    <n v="367.5"/>
    <n v="409.15000000000003"/>
    <n v="5267.5"/>
    <n v="409.15000000000003"/>
    <x v="0"/>
    <x v="92"/>
  </r>
  <r>
    <n v="369"/>
    <n v="10143"/>
    <n v="7"/>
    <x v="7"/>
    <x v="0"/>
    <d v="2003-08-10T00:00:00"/>
    <x v="0"/>
    <x v="54"/>
    <x v="35"/>
    <x v="0"/>
    <n v="32"/>
    <n v="100"/>
    <x v="44"/>
    <n v="240"/>
    <n v="267.2"/>
    <n v="3440"/>
    <n v="267.2"/>
    <x v="0"/>
    <x v="44"/>
  </r>
  <r>
    <n v="370"/>
    <n v="10143"/>
    <n v="2"/>
    <x v="7"/>
    <x v="0"/>
    <d v="2003-08-10T00:00:00"/>
    <x v="0"/>
    <x v="60"/>
    <x v="35"/>
    <x v="0"/>
    <n v="36"/>
    <n v="100"/>
    <x v="12"/>
    <n v="270"/>
    <n v="300.60000000000002"/>
    <n v="3870"/>
    <n v="300.60000000000002"/>
    <x v="0"/>
    <x v="12"/>
  </r>
  <r>
    <n v="371"/>
    <n v="10143"/>
    <n v="12"/>
    <x v="7"/>
    <x v="0"/>
    <d v="2003-08-10T00:00:00"/>
    <x v="0"/>
    <x v="55"/>
    <x v="35"/>
    <x v="0"/>
    <n v="34"/>
    <n v="100"/>
    <x v="21"/>
    <n v="255"/>
    <n v="283.90000000000003"/>
    <n v="3655"/>
    <n v="283.90000000000003"/>
    <x v="0"/>
    <x v="21"/>
  </r>
  <r>
    <n v="372"/>
    <n v="10143"/>
    <n v="13"/>
    <x v="7"/>
    <x v="0"/>
    <d v="2003-08-10T00:00:00"/>
    <x v="0"/>
    <x v="59"/>
    <x v="35"/>
    <x v="0"/>
    <n v="46"/>
    <n v="74.84"/>
    <x v="230"/>
    <n v="258.19800000000004"/>
    <n v="287.46044000000006"/>
    <n v="3700.8380000000002"/>
    <n v="287.46044000000006"/>
    <x v="0"/>
    <x v="230"/>
  </r>
  <r>
    <n v="373"/>
    <n v="10143"/>
    <n v="5"/>
    <x v="7"/>
    <x v="0"/>
    <d v="2003-08-10T00:00:00"/>
    <x v="0"/>
    <x v="65"/>
    <x v="35"/>
    <x v="1"/>
    <n v="34"/>
    <n v="85.87"/>
    <x v="231"/>
    <n v="218.96849999999998"/>
    <n v="243.78493"/>
    <n v="3138.5484999999999"/>
    <n v="243.78493"/>
    <x v="0"/>
    <x v="231"/>
  </r>
  <r>
    <n v="374"/>
    <n v="10143"/>
    <n v="3"/>
    <x v="7"/>
    <x v="0"/>
    <d v="2003-08-10T00:00:00"/>
    <x v="0"/>
    <x v="61"/>
    <x v="35"/>
    <x v="1"/>
    <n v="28"/>
    <n v="96"/>
    <x v="232"/>
    <n v="201.6"/>
    <n v="224.44800000000001"/>
    <n v="2889.6"/>
    <n v="224.44800000000001"/>
    <x v="0"/>
    <x v="232"/>
  </r>
  <r>
    <n v="375"/>
    <n v="10143"/>
    <n v="16"/>
    <x v="7"/>
    <x v="0"/>
    <d v="2003-08-10T00:00:00"/>
    <x v="0"/>
    <x v="51"/>
    <x v="35"/>
    <x v="1"/>
    <n v="31"/>
    <n v="85.29"/>
    <x v="233"/>
    <n v="198.29925"/>
    <n v="220.77316500000003"/>
    <n v="2842.2892500000003"/>
    <n v="220.77316500000003"/>
    <x v="0"/>
    <x v="233"/>
  </r>
  <r>
    <n v="376"/>
    <n v="10143"/>
    <n v="11"/>
    <x v="7"/>
    <x v="0"/>
    <d v="2003-08-10T00:00:00"/>
    <x v="0"/>
    <x v="63"/>
    <x v="35"/>
    <x v="1"/>
    <n v="26"/>
    <n v="100"/>
    <x v="5"/>
    <n v="195"/>
    <n v="217.10000000000002"/>
    <n v="2795"/>
    <n v="217.10000000000002"/>
    <x v="0"/>
    <x v="5"/>
  </r>
  <r>
    <n v="377"/>
    <n v="10143"/>
    <n v="9"/>
    <x v="7"/>
    <x v="0"/>
    <d v="2003-08-10T00:00:00"/>
    <x v="0"/>
    <x v="70"/>
    <x v="35"/>
    <x v="1"/>
    <n v="33"/>
    <n v="77.59"/>
    <x v="234"/>
    <n v="192.03525000000002"/>
    <n v="213.79924500000004"/>
    <n v="2752.5052500000002"/>
    <n v="213.79924500000004"/>
    <x v="0"/>
    <x v="234"/>
  </r>
  <r>
    <n v="378"/>
    <n v="10143"/>
    <n v="4"/>
    <x v="7"/>
    <x v="0"/>
    <d v="2003-08-10T00:00:00"/>
    <x v="0"/>
    <x v="57"/>
    <x v="35"/>
    <x v="1"/>
    <n v="26"/>
    <n v="82.77"/>
    <x v="235"/>
    <n v="161.4015"/>
    <n v="0"/>
    <n v="2313.4214999999999"/>
    <n v="179.69367"/>
    <x v="0"/>
    <x v="235"/>
  </r>
  <r>
    <n v="379"/>
    <n v="10143"/>
    <n v="10"/>
    <x v="7"/>
    <x v="0"/>
    <d v="2003-08-10T00:00:00"/>
    <x v="0"/>
    <x v="66"/>
    <x v="35"/>
    <x v="1"/>
    <n v="37"/>
    <n v="50.65"/>
    <x v="236"/>
    <n v="140.55374999999998"/>
    <n v="0"/>
    <n v="2014.60375"/>
    <n v="156.48317500000002"/>
    <x v="0"/>
    <x v="236"/>
  </r>
  <r>
    <n v="380"/>
    <n v="10143"/>
    <n v="6"/>
    <x v="7"/>
    <x v="0"/>
    <d v="2003-08-10T00:00:00"/>
    <x v="0"/>
    <x v="62"/>
    <x v="35"/>
    <x v="1"/>
    <n v="28"/>
    <n v="66.19"/>
    <x v="237"/>
    <n v="138.999"/>
    <n v="0"/>
    <n v="1992.319"/>
    <n v="154.75221999999999"/>
    <x v="0"/>
    <x v="237"/>
  </r>
  <r>
    <n v="381"/>
    <n v="10143"/>
    <n v="14"/>
    <x v="7"/>
    <x v="0"/>
    <d v="2003-08-10T00:00:00"/>
    <x v="0"/>
    <x v="44"/>
    <x v="35"/>
    <x v="1"/>
    <n v="23"/>
    <n v="80.510000000000005"/>
    <x v="238"/>
    <n v="138.87975"/>
    <n v="0"/>
    <n v="1990.6097500000001"/>
    <n v="154.61945500000002"/>
    <x v="0"/>
    <x v="238"/>
  </r>
  <r>
    <n v="382"/>
    <n v="10143"/>
    <n v="8"/>
    <x v="7"/>
    <x v="0"/>
    <d v="2003-08-10T00:00:00"/>
    <x v="0"/>
    <x v="58"/>
    <x v="35"/>
    <x v="1"/>
    <n v="27"/>
    <n v="60.97"/>
    <x v="239"/>
    <n v="123.46424999999999"/>
    <n v="0"/>
    <n v="1769.65425"/>
    <n v="137.45686500000002"/>
    <x v="0"/>
    <x v="239"/>
  </r>
  <r>
    <n v="383"/>
    <n v="10143"/>
    <n v="1"/>
    <x v="7"/>
    <x v="0"/>
    <d v="2003-08-10T00:00:00"/>
    <x v="0"/>
    <x v="71"/>
    <x v="35"/>
    <x v="1"/>
    <n v="34"/>
    <n v="36.659999999999997"/>
    <x v="240"/>
    <n v="93.48299999999999"/>
    <n v="0"/>
    <n v="1339.9229999999998"/>
    <n v="104.07773999999999"/>
    <x v="0"/>
    <x v="240"/>
  </r>
  <r>
    <n v="384"/>
    <n v="10144"/>
    <n v="1"/>
    <x v="7"/>
    <x v="0"/>
    <d v="2003-08-13T00:00:00"/>
    <x v="0"/>
    <x v="68"/>
    <x v="16"/>
    <x v="1"/>
    <n v="20"/>
    <n v="81.86"/>
    <x v="241"/>
    <n v="122.78999999999999"/>
    <n v="0"/>
    <n v="1759.99"/>
    <n v="136.70620000000002"/>
    <x v="0"/>
    <x v="241"/>
  </r>
  <r>
    <n v="385"/>
    <n v="10145"/>
    <n v="5"/>
    <x v="7"/>
    <x v="0"/>
    <d v="2003-08-25T00:00:00"/>
    <x v="0"/>
    <x v="75"/>
    <x v="36"/>
    <x v="2"/>
    <n v="49"/>
    <n v="100"/>
    <x v="92"/>
    <n v="367.5"/>
    <n v="409.15000000000003"/>
    <n v="5267.5"/>
    <n v="409.15000000000003"/>
    <x v="0"/>
    <x v="92"/>
  </r>
  <r>
    <n v="386"/>
    <n v="10145"/>
    <n v="9"/>
    <x v="7"/>
    <x v="0"/>
    <d v="2003-08-25T00:00:00"/>
    <x v="0"/>
    <x v="73"/>
    <x v="36"/>
    <x v="0"/>
    <n v="37"/>
    <n v="100"/>
    <x v="77"/>
    <n v="277.5"/>
    <n v="308.95000000000005"/>
    <n v="3977.5"/>
    <n v="308.95000000000005"/>
    <x v="0"/>
    <x v="77"/>
  </r>
  <r>
    <n v="387"/>
    <n v="10145"/>
    <n v="8"/>
    <x v="7"/>
    <x v="0"/>
    <d v="2003-08-25T00:00:00"/>
    <x v="0"/>
    <x v="72"/>
    <x v="36"/>
    <x v="0"/>
    <n v="33"/>
    <n v="100"/>
    <x v="26"/>
    <n v="247.5"/>
    <n v="275.55"/>
    <n v="3547.5"/>
    <n v="275.55"/>
    <x v="0"/>
    <x v="26"/>
  </r>
  <r>
    <n v="388"/>
    <n v="10145"/>
    <n v="7"/>
    <x v="7"/>
    <x v="0"/>
    <d v="2003-08-25T00:00:00"/>
    <x v="0"/>
    <x v="77"/>
    <x v="36"/>
    <x v="0"/>
    <n v="43"/>
    <n v="95.8"/>
    <x v="242"/>
    <n v="308.95499999999998"/>
    <n v="343.9699"/>
    <n v="4428.3549999999996"/>
    <n v="343.9699"/>
    <x v="0"/>
    <x v="242"/>
  </r>
  <r>
    <n v="389"/>
    <n v="10145"/>
    <n v="11"/>
    <x v="7"/>
    <x v="0"/>
    <d v="2003-08-25T00:00:00"/>
    <x v="0"/>
    <x v="74"/>
    <x v="36"/>
    <x v="0"/>
    <n v="47"/>
    <n v="83.03"/>
    <x v="243"/>
    <n v="292.68074999999999"/>
    <n v="325.85123500000003"/>
    <n v="4195.0907499999994"/>
    <n v="325.85123500000003"/>
    <x v="0"/>
    <x v="243"/>
  </r>
  <r>
    <n v="390"/>
    <n v="10145"/>
    <n v="6"/>
    <x v="7"/>
    <x v="0"/>
    <d v="2003-08-25T00:00:00"/>
    <x v="0"/>
    <x v="76"/>
    <x v="36"/>
    <x v="0"/>
    <n v="45"/>
    <n v="83.26"/>
    <x v="244"/>
    <n v="281.0025"/>
    <n v="312.84945000000005"/>
    <n v="4027.7025000000003"/>
    <n v="312.84945000000005"/>
    <x v="0"/>
    <x v="244"/>
  </r>
  <r>
    <n v="391"/>
    <n v="10145"/>
    <n v="16"/>
    <x v="7"/>
    <x v="0"/>
    <d v="2003-08-25T00:00:00"/>
    <x v="0"/>
    <x v="67"/>
    <x v="36"/>
    <x v="0"/>
    <n v="40"/>
    <n v="87.54"/>
    <x v="245"/>
    <n v="262.62"/>
    <n v="292.38360000000006"/>
    <n v="3764.2200000000003"/>
    <n v="292.38360000000006"/>
    <x v="0"/>
    <x v="245"/>
  </r>
  <r>
    <n v="392"/>
    <n v="10145"/>
    <n v="4"/>
    <x v="7"/>
    <x v="0"/>
    <d v="2003-08-25T00:00:00"/>
    <x v="0"/>
    <x v="86"/>
    <x v="36"/>
    <x v="0"/>
    <n v="27"/>
    <n v="100"/>
    <x v="15"/>
    <n v="202.5"/>
    <n v="225.45000000000002"/>
    <n v="2902.5"/>
    <n v="225.45000000000002"/>
    <x v="0"/>
    <x v="15"/>
  </r>
  <r>
    <n v="393"/>
    <n v="10145"/>
    <n v="12"/>
    <x v="7"/>
    <x v="0"/>
    <d v="2003-08-25T00:00:00"/>
    <x v="0"/>
    <x v="79"/>
    <x v="36"/>
    <x v="0"/>
    <n v="33"/>
    <n v="93.9"/>
    <x v="246"/>
    <n v="232.4025"/>
    <n v="258.74145000000004"/>
    <n v="3331.1025000000004"/>
    <n v="258.74145000000004"/>
    <x v="0"/>
    <x v="246"/>
  </r>
  <r>
    <n v="394"/>
    <n v="10145"/>
    <n v="2"/>
    <x v="7"/>
    <x v="0"/>
    <d v="2003-08-25T00:00:00"/>
    <x v="0"/>
    <x v="90"/>
    <x v="36"/>
    <x v="0"/>
    <n v="38"/>
    <n v="81.36"/>
    <x v="247"/>
    <n v="231.87599999999998"/>
    <n v="258.15528"/>
    <n v="3323.5559999999996"/>
    <n v="258.15528"/>
    <x v="0"/>
    <x v="247"/>
  </r>
  <r>
    <n v="395"/>
    <n v="10145"/>
    <n v="15"/>
    <x v="7"/>
    <x v="0"/>
    <d v="2003-08-25T00:00:00"/>
    <x v="0"/>
    <x v="69"/>
    <x v="36"/>
    <x v="1"/>
    <n v="33"/>
    <n v="84.77"/>
    <x v="248"/>
    <n v="209.80574999999999"/>
    <n v="233.58373499999999"/>
    <n v="3007.2157499999998"/>
    <n v="233.58373499999999"/>
    <x v="0"/>
    <x v="248"/>
  </r>
  <r>
    <n v="396"/>
    <n v="10145"/>
    <n v="13"/>
    <x v="7"/>
    <x v="0"/>
    <d v="2003-08-25T00:00:00"/>
    <x v="0"/>
    <x v="56"/>
    <x v="36"/>
    <x v="1"/>
    <n v="20"/>
    <n v="100"/>
    <x v="136"/>
    <n v="150"/>
    <n v="0"/>
    <n v="2150"/>
    <n v="167"/>
    <x v="0"/>
    <x v="136"/>
  </r>
  <r>
    <n v="397"/>
    <n v="10145"/>
    <n v="14"/>
    <x v="7"/>
    <x v="0"/>
    <d v="2003-08-25T00:00:00"/>
    <x v="0"/>
    <x v="64"/>
    <x v="36"/>
    <x v="1"/>
    <n v="30"/>
    <n v="85.32"/>
    <x v="249"/>
    <n v="191.97"/>
    <n v="213.72659999999999"/>
    <n v="2751.5699999999997"/>
    <n v="213.72659999999999"/>
    <x v="0"/>
    <x v="249"/>
  </r>
  <r>
    <n v="398"/>
    <n v="10145"/>
    <n v="3"/>
    <x v="7"/>
    <x v="0"/>
    <d v="2003-08-25T00:00:00"/>
    <x v="0"/>
    <x v="92"/>
    <x v="36"/>
    <x v="1"/>
    <n v="27"/>
    <n v="60.95"/>
    <x v="250"/>
    <n v="123.42375"/>
    <n v="0"/>
    <n v="1769.07375"/>
    <n v="137.41177500000001"/>
    <x v="0"/>
    <x v="250"/>
  </r>
  <r>
    <n v="399"/>
    <n v="10145"/>
    <n v="10"/>
    <x v="7"/>
    <x v="0"/>
    <d v="2003-08-25T00:00:00"/>
    <x v="0"/>
    <x v="78"/>
    <x v="36"/>
    <x v="1"/>
    <n v="30"/>
    <n v="49.67"/>
    <x v="251"/>
    <n v="111.75750000000001"/>
    <n v="0"/>
    <n v="1601.8575000000001"/>
    <n v="124.42335000000001"/>
    <x v="0"/>
    <x v="251"/>
  </r>
  <r>
    <n v="400"/>
    <n v="10145"/>
    <n v="1"/>
    <x v="7"/>
    <x v="0"/>
    <d v="2003-08-25T00:00:00"/>
    <x v="0"/>
    <x v="95"/>
    <x v="36"/>
    <x v="1"/>
    <n v="31"/>
    <n v="35.799999999999997"/>
    <x v="252"/>
    <n v="83.234999999999999"/>
    <n v="0"/>
    <n v="1193.0349999999999"/>
    <n v="92.668300000000002"/>
    <x v="0"/>
    <x v="252"/>
  </r>
  <r>
    <n v="401"/>
    <n v="10146"/>
    <n v="1"/>
    <x v="8"/>
    <x v="0"/>
    <d v="2003-09-03T00:00:00"/>
    <x v="0"/>
    <x v="81"/>
    <x v="29"/>
    <x v="0"/>
    <n v="29"/>
    <n v="100"/>
    <x v="25"/>
    <n v="217.5"/>
    <n v="242.15"/>
    <n v="3117.5"/>
    <n v="242.15"/>
    <x v="0"/>
    <x v="25"/>
  </r>
  <r>
    <n v="402"/>
    <n v="10146"/>
    <n v="2"/>
    <x v="8"/>
    <x v="0"/>
    <d v="2003-09-03T00:00:00"/>
    <x v="0"/>
    <x v="89"/>
    <x v="29"/>
    <x v="0"/>
    <n v="47"/>
    <n v="67.14"/>
    <x v="253"/>
    <n v="236.66849999999999"/>
    <n v="263.49092999999999"/>
    <n v="3392.2484999999997"/>
    <n v="263.49092999999999"/>
    <x v="0"/>
    <x v="253"/>
  </r>
  <r>
    <n v="403"/>
    <n v="10147"/>
    <n v="7"/>
    <x v="8"/>
    <x v="0"/>
    <d v="2003-09-05T00:00:00"/>
    <x v="0"/>
    <x v="83"/>
    <x v="37"/>
    <x v="2"/>
    <n v="48"/>
    <n v="100"/>
    <x v="95"/>
    <n v="360"/>
    <n v="400.8"/>
    <n v="5160"/>
    <n v="400.8"/>
    <x v="0"/>
    <x v="95"/>
  </r>
  <r>
    <n v="404"/>
    <n v="10147"/>
    <n v="9"/>
    <x v="8"/>
    <x v="0"/>
    <d v="2003-09-05T00:00:00"/>
    <x v="0"/>
    <x v="84"/>
    <x v="37"/>
    <x v="0"/>
    <n v="37"/>
    <n v="100"/>
    <x v="77"/>
    <n v="277.5"/>
    <n v="308.95000000000005"/>
    <n v="3977.5"/>
    <n v="308.95000000000005"/>
    <x v="0"/>
    <x v="77"/>
  </r>
  <r>
    <n v="405"/>
    <n v="10147"/>
    <n v="5"/>
    <x v="8"/>
    <x v="0"/>
    <d v="2003-09-05T00:00:00"/>
    <x v="0"/>
    <x v="80"/>
    <x v="37"/>
    <x v="0"/>
    <n v="31"/>
    <n v="100"/>
    <x v="16"/>
    <n v="232.5"/>
    <n v="258.85000000000002"/>
    <n v="3332.5"/>
    <n v="258.85000000000002"/>
    <x v="0"/>
    <x v="16"/>
  </r>
  <r>
    <n v="406"/>
    <n v="10147"/>
    <n v="4"/>
    <x v="8"/>
    <x v="0"/>
    <d v="2003-09-05T00:00:00"/>
    <x v="0"/>
    <x v="85"/>
    <x v="37"/>
    <x v="0"/>
    <n v="33"/>
    <n v="97.89"/>
    <x v="254"/>
    <n v="242.27774999999997"/>
    <n v="269.73589500000003"/>
    <n v="3472.6477500000001"/>
    <n v="269.73589500000003"/>
    <x v="0"/>
    <x v="254"/>
  </r>
  <r>
    <n v="407"/>
    <n v="10147"/>
    <n v="10"/>
    <x v="8"/>
    <x v="0"/>
    <d v="2003-09-05T00:00:00"/>
    <x v="0"/>
    <x v="94"/>
    <x v="37"/>
    <x v="0"/>
    <n v="36"/>
    <n v="86.04"/>
    <x v="255"/>
    <n v="232.30799999999999"/>
    <n v="258.63624000000004"/>
    <n v="3329.748"/>
    <n v="258.63624000000004"/>
    <x v="0"/>
    <x v="255"/>
  </r>
  <r>
    <n v="408"/>
    <n v="10147"/>
    <n v="2"/>
    <x v="8"/>
    <x v="0"/>
    <d v="2003-09-05T00:00:00"/>
    <x v="0"/>
    <x v="82"/>
    <x v="37"/>
    <x v="1"/>
    <n v="23"/>
    <n v="100"/>
    <x v="24"/>
    <n v="172.5"/>
    <n v="192.05"/>
    <n v="2472.5"/>
    <n v="192.05"/>
    <x v="0"/>
    <x v="24"/>
  </r>
  <r>
    <n v="409"/>
    <n v="10147"/>
    <n v="3"/>
    <x v="8"/>
    <x v="0"/>
    <d v="2003-09-05T00:00:00"/>
    <x v="0"/>
    <x v="88"/>
    <x v="37"/>
    <x v="1"/>
    <n v="26"/>
    <n v="82.39"/>
    <x v="256"/>
    <n v="160.66049999999998"/>
    <n v="0"/>
    <n v="2302.8004999999998"/>
    <n v="178.86868999999999"/>
    <x v="0"/>
    <x v="256"/>
  </r>
  <r>
    <n v="410"/>
    <n v="10147"/>
    <n v="6"/>
    <x v="8"/>
    <x v="0"/>
    <d v="2003-09-05T00:00:00"/>
    <x v="0"/>
    <x v="93"/>
    <x v="37"/>
    <x v="1"/>
    <n v="30"/>
    <n v="68.58"/>
    <x v="257"/>
    <n v="154.30500000000001"/>
    <n v="0"/>
    <n v="2211.7049999999999"/>
    <n v="171.79290000000003"/>
    <x v="0"/>
    <x v="257"/>
  </r>
  <r>
    <n v="411"/>
    <n v="10147"/>
    <n v="11"/>
    <x v="8"/>
    <x v="0"/>
    <d v="2003-09-05T00:00:00"/>
    <x v="0"/>
    <x v="91"/>
    <x v="37"/>
    <x v="1"/>
    <n v="31"/>
    <n v="64.67"/>
    <x v="258"/>
    <n v="150.35774999999998"/>
    <n v="0"/>
    <n v="2155.1277500000001"/>
    <n v="167.39829500000002"/>
    <x v="0"/>
    <x v="258"/>
  </r>
  <r>
    <n v="412"/>
    <n v="10147"/>
    <n v="8"/>
    <x v="8"/>
    <x v="0"/>
    <d v="2003-09-05T00:00:00"/>
    <x v="0"/>
    <x v="87"/>
    <x v="37"/>
    <x v="1"/>
    <n v="21"/>
    <n v="63.84"/>
    <x v="259"/>
    <n v="100.548"/>
    <n v="0"/>
    <n v="1441.1880000000001"/>
    <n v="111.94344000000001"/>
    <x v="0"/>
    <x v="259"/>
  </r>
  <r>
    <n v="413"/>
    <n v="10147"/>
    <n v="1"/>
    <x v="8"/>
    <x v="0"/>
    <d v="2003-09-05T00:00:00"/>
    <x v="0"/>
    <x v="100"/>
    <x v="37"/>
    <x v="1"/>
    <n v="25"/>
    <n v="42.67"/>
    <x v="260"/>
    <n v="80.006249999999994"/>
    <n v="0"/>
    <n v="1146.7562499999999"/>
    <n v="89.073625000000007"/>
    <x v="0"/>
    <x v="260"/>
  </r>
  <r>
    <n v="414"/>
    <n v="10148"/>
    <n v="9"/>
    <x v="8"/>
    <x v="0"/>
    <d v="2003-09-11T00:00:00"/>
    <x v="0"/>
    <x v="102"/>
    <x v="38"/>
    <x v="0"/>
    <n v="47"/>
    <n v="100"/>
    <x v="75"/>
    <n v="352.5"/>
    <n v="392.45000000000005"/>
    <n v="5052.5"/>
    <n v="392.45000000000005"/>
    <x v="0"/>
    <x v="75"/>
  </r>
  <r>
    <n v="415"/>
    <n v="10148"/>
    <n v="14"/>
    <x v="8"/>
    <x v="0"/>
    <d v="2003-09-11T00:00:00"/>
    <x v="0"/>
    <x v="29"/>
    <x v="38"/>
    <x v="0"/>
    <n v="32"/>
    <n v="100"/>
    <x v="44"/>
    <n v="240"/>
    <n v="267.2"/>
    <n v="3440"/>
    <n v="267.2"/>
    <x v="0"/>
    <x v="44"/>
  </r>
  <r>
    <n v="416"/>
    <n v="10148"/>
    <n v="3"/>
    <x v="8"/>
    <x v="0"/>
    <d v="2003-09-11T00:00:00"/>
    <x v="0"/>
    <x v="101"/>
    <x v="38"/>
    <x v="0"/>
    <n v="34"/>
    <n v="100"/>
    <x v="21"/>
    <n v="255"/>
    <n v="283.90000000000003"/>
    <n v="3655"/>
    <n v="283.90000000000003"/>
    <x v="0"/>
    <x v="21"/>
  </r>
  <r>
    <n v="417"/>
    <n v="10148"/>
    <n v="12"/>
    <x v="8"/>
    <x v="0"/>
    <d v="2003-09-11T00:00:00"/>
    <x v="0"/>
    <x v="97"/>
    <x v="38"/>
    <x v="0"/>
    <n v="25"/>
    <n v="100"/>
    <x v="4"/>
    <n v="187.5"/>
    <n v="208.75"/>
    <n v="2687.5"/>
    <n v="208.75"/>
    <x v="0"/>
    <x v="4"/>
  </r>
  <r>
    <n v="418"/>
    <n v="10148"/>
    <n v="11"/>
    <x v="8"/>
    <x v="0"/>
    <d v="2003-09-11T00:00:00"/>
    <x v="0"/>
    <x v="96"/>
    <x v="38"/>
    <x v="0"/>
    <n v="28"/>
    <n v="100"/>
    <x v="134"/>
    <n v="210"/>
    <n v="233.8"/>
    <n v="3010"/>
    <n v="233.8"/>
    <x v="0"/>
    <x v="134"/>
  </r>
  <r>
    <n v="419"/>
    <n v="10148"/>
    <n v="1"/>
    <x v="8"/>
    <x v="0"/>
    <d v="2003-09-11T00:00:00"/>
    <x v="0"/>
    <x v="2"/>
    <x v="38"/>
    <x v="0"/>
    <n v="34"/>
    <n v="100"/>
    <x v="21"/>
    <n v="255"/>
    <n v="283.90000000000003"/>
    <n v="3655"/>
    <n v="283.90000000000003"/>
    <x v="0"/>
    <x v="21"/>
  </r>
  <r>
    <n v="420"/>
    <n v="10148"/>
    <n v="10"/>
    <x v="8"/>
    <x v="0"/>
    <d v="2003-09-11T00:00:00"/>
    <x v="0"/>
    <x v="99"/>
    <x v="38"/>
    <x v="0"/>
    <n v="27"/>
    <n v="100"/>
    <x v="15"/>
    <n v="202.5"/>
    <n v="225.45000000000002"/>
    <n v="2902.5"/>
    <n v="225.45000000000002"/>
    <x v="0"/>
    <x v="15"/>
  </r>
  <r>
    <n v="421"/>
    <n v="10148"/>
    <n v="7"/>
    <x v="8"/>
    <x v="0"/>
    <d v="2003-09-11T00:00:00"/>
    <x v="0"/>
    <x v="103"/>
    <x v="38"/>
    <x v="0"/>
    <n v="27"/>
    <n v="100"/>
    <x v="15"/>
    <n v="202.5"/>
    <n v="225.45000000000002"/>
    <n v="2902.5"/>
    <n v="225.45000000000002"/>
    <x v="0"/>
    <x v="15"/>
  </r>
  <r>
    <n v="422"/>
    <n v="10148"/>
    <n v="13"/>
    <x v="8"/>
    <x v="0"/>
    <d v="2003-09-11T00:00:00"/>
    <x v="0"/>
    <x v="98"/>
    <x v="38"/>
    <x v="1"/>
    <n v="23"/>
    <n v="100"/>
    <x v="24"/>
    <n v="172.5"/>
    <n v="192.05"/>
    <n v="2472.5"/>
    <n v="192.05"/>
    <x v="0"/>
    <x v="24"/>
  </r>
  <r>
    <n v="423"/>
    <n v="10148"/>
    <n v="8"/>
    <x v="8"/>
    <x v="0"/>
    <d v="2003-09-11T00:00:00"/>
    <x v="0"/>
    <x v="108"/>
    <x v="38"/>
    <x v="1"/>
    <n v="47"/>
    <n v="56.85"/>
    <x v="261"/>
    <n v="200.39625000000001"/>
    <n v="223.10782500000005"/>
    <n v="2872.3462500000005"/>
    <n v="223.10782500000005"/>
    <x v="0"/>
    <x v="261"/>
  </r>
  <r>
    <n v="424"/>
    <n v="10148"/>
    <n v="2"/>
    <x v="8"/>
    <x v="0"/>
    <d v="2003-09-11T00:00:00"/>
    <x v="0"/>
    <x v="106"/>
    <x v="38"/>
    <x v="1"/>
    <n v="29"/>
    <n v="81.25"/>
    <x v="262"/>
    <n v="176.71875"/>
    <n v="196.74687500000002"/>
    <n v="2532.96875"/>
    <n v="196.74687500000002"/>
    <x v="0"/>
    <x v="262"/>
  </r>
  <r>
    <n v="425"/>
    <n v="10148"/>
    <n v="5"/>
    <x v="8"/>
    <x v="0"/>
    <d v="2003-09-11T00:00:00"/>
    <x v="0"/>
    <x v="107"/>
    <x v="38"/>
    <x v="1"/>
    <n v="31"/>
    <n v="73.62"/>
    <x v="263"/>
    <n v="171.16650000000001"/>
    <n v="0"/>
    <n v="2453.3865000000001"/>
    <n v="190.56537000000003"/>
    <x v="0"/>
    <x v="263"/>
  </r>
  <r>
    <n v="426"/>
    <n v="10148"/>
    <n v="4"/>
    <x v="8"/>
    <x v="0"/>
    <d v="2003-09-11T00:00:00"/>
    <x v="0"/>
    <x v="104"/>
    <x v="38"/>
    <x v="1"/>
    <n v="21"/>
    <n v="73.599999999999994"/>
    <x v="264"/>
    <n v="115.91999999999999"/>
    <n v="0"/>
    <n v="1661.52"/>
    <n v="129.05760000000001"/>
    <x v="0"/>
    <x v="264"/>
  </r>
  <r>
    <n v="427"/>
    <n v="10148"/>
    <n v="6"/>
    <x v="8"/>
    <x v="0"/>
    <d v="2003-09-11T00:00:00"/>
    <x v="0"/>
    <x v="105"/>
    <x v="38"/>
    <x v="1"/>
    <n v="25"/>
    <n v="60.26"/>
    <x v="265"/>
    <n v="112.9875"/>
    <n v="0"/>
    <n v="1619.4875"/>
    <n v="125.79275000000001"/>
    <x v="0"/>
    <x v="265"/>
  </r>
  <r>
    <n v="428"/>
    <n v="10149"/>
    <n v="4"/>
    <x v="8"/>
    <x v="0"/>
    <d v="2003-09-12T00:00:00"/>
    <x v="0"/>
    <x v="8"/>
    <x v="39"/>
    <x v="0"/>
    <n v="50"/>
    <n v="100"/>
    <x v="33"/>
    <n v="375"/>
    <n v="417.5"/>
    <n v="5375"/>
    <n v="417.5"/>
    <x v="0"/>
    <x v="33"/>
  </r>
  <r>
    <n v="429"/>
    <n v="10149"/>
    <n v="11"/>
    <x v="8"/>
    <x v="0"/>
    <d v="2003-09-12T00:00:00"/>
    <x v="0"/>
    <x v="0"/>
    <x v="39"/>
    <x v="0"/>
    <n v="34"/>
    <n v="100"/>
    <x v="21"/>
    <n v="255"/>
    <n v="283.90000000000003"/>
    <n v="3655"/>
    <n v="283.90000000000003"/>
    <x v="0"/>
    <x v="21"/>
  </r>
  <r>
    <n v="430"/>
    <n v="10149"/>
    <n v="8"/>
    <x v="8"/>
    <x v="0"/>
    <d v="2003-09-12T00:00:00"/>
    <x v="0"/>
    <x v="4"/>
    <x v="39"/>
    <x v="0"/>
    <n v="33"/>
    <n v="100"/>
    <x v="26"/>
    <n v="247.5"/>
    <n v="275.55"/>
    <n v="3547.5"/>
    <n v="275.55"/>
    <x v="0"/>
    <x v="26"/>
  </r>
  <r>
    <n v="431"/>
    <n v="10149"/>
    <n v="5"/>
    <x v="8"/>
    <x v="0"/>
    <d v="2003-09-12T00:00:00"/>
    <x v="0"/>
    <x v="5"/>
    <x v="39"/>
    <x v="0"/>
    <n v="23"/>
    <n v="100"/>
    <x v="24"/>
    <n v="172.5"/>
    <n v="192.05"/>
    <n v="2472.5"/>
    <n v="192.05"/>
    <x v="0"/>
    <x v="24"/>
  </r>
  <r>
    <n v="432"/>
    <n v="10149"/>
    <n v="2"/>
    <x v="8"/>
    <x v="0"/>
    <d v="2003-09-12T00:00:00"/>
    <x v="0"/>
    <x v="12"/>
    <x v="39"/>
    <x v="0"/>
    <n v="42"/>
    <n v="94.25"/>
    <x v="266"/>
    <n v="296.88749999999999"/>
    <n v="330.53475000000003"/>
    <n v="4255.3874999999998"/>
    <n v="330.53475000000003"/>
    <x v="0"/>
    <x v="266"/>
  </r>
  <r>
    <n v="433"/>
    <n v="10149"/>
    <n v="6"/>
    <x v="8"/>
    <x v="0"/>
    <d v="2003-09-12T00:00:00"/>
    <x v="0"/>
    <x v="6"/>
    <x v="39"/>
    <x v="1"/>
    <n v="49"/>
    <n v="49.28"/>
    <x v="267"/>
    <n v="181.10400000000001"/>
    <n v="201.62912000000003"/>
    <n v="2595.8240000000001"/>
    <n v="201.62912000000003"/>
    <x v="0"/>
    <x v="267"/>
  </r>
  <r>
    <n v="434"/>
    <n v="10149"/>
    <n v="1"/>
    <x v="8"/>
    <x v="0"/>
    <d v="2003-09-12T00:00:00"/>
    <x v="0"/>
    <x v="20"/>
    <x v="39"/>
    <x v="1"/>
    <n v="20"/>
    <n v="90.57"/>
    <x v="268"/>
    <n v="135.85499999999999"/>
    <n v="0"/>
    <n v="1947.2549999999999"/>
    <n v="151.25190000000001"/>
    <x v="0"/>
    <x v="268"/>
  </r>
  <r>
    <n v="435"/>
    <n v="10149"/>
    <n v="3"/>
    <x v="8"/>
    <x v="0"/>
    <d v="2003-09-12T00:00:00"/>
    <x v="0"/>
    <x v="9"/>
    <x v="39"/>
    <x v="1"/>
    <n v="30"/>
    <n v="58.22"/>
    <x v="269"/>
    <n v="130.99499999999998"/>
    <n v="0"/>
    <n v="1877.5949999999998"/>
    <n v="145.84110000000001"/>
    <x v="0"/>
    <x v="269"/>
  </r>
  <r>
    <n v="436"/>
    <n v="10149"/>
    <n v="10"/>
    <x v="8"/>
    <x v="0"/>
    <d v="2003-09-12T00:00:00"/>
    <x v="0"/>
    <x v="1"/>
    <x v="39"/>
    <x v="1"/>
    <n v="24"/>
    <n v="62.36"/>
    <x v="270"/>
    <n v="112.24799999999999"/>
    <n v="0"/>
    <n v="1608.8879999999999"/>
    <n v="124.96943999999999"/>
    <x v="0"/>
    <x v="270"/>
  </r>
  <r>
    <n v="437"/>
    <n v="10149"/>
    <n v="7"/>
    <x v="8"/>
    <x v="0"/>
    <d v="2003-09-12T00:00:00"/>
    <x v="0"/>
    <x v="7"/>
    <x v="39"/>
    <x v="1"/>
    <n v="36"/>
    <n v="33.19"/>
    <x v="271"/>
    <n v="89.612999999999985"/>
    <n v="0"/>
    <n v="1284.453"/>
    <n v="99.769139999999993"/>
    <x v="0"/>
    <x v="271"/>
  </r>
  <r>
    <n v="438"/>
    <n v="10149"/>
    <n v="9"/>
    <x v="8"/>
    <x v="0"/>
    <d v="2003-09-12T00:00:00"/>
    <x v="0"/>
    <x v="3"/>
    <x v="39"/>
    <x v="1"/>
    <n v="26"/>
    <n v="38.979999999999997"/>
    <x v="272"/>
    <n v="76.010999999999996"/>
    <n v="0"/>
    <n v="1089.491"/>
    <n v="84.625579999999999"/>
    <x v="0"/>
    <x v="272"/>
  </r>
  <r>
    <n v="439"/>
    <n v="10150"/>
    <n v="8"/>
    <x v="8"/>
    <x v="0"/>
    <d v="2003-09-19T00:00:00"/>
    <x v="0"/>
    <x v="10"/>
    <x v="17"/>
    <x v="2"/>
    <n v="45"/>
    <n v="100"/>
    <x v="63"/>
    <n v="337.5"/>
    <n v="375.75"/>
    <n v="4837.5"/>
    <n v="375.75"/>
    <x v="0"/>
    <x v="63"/>
  </r>
  <r>
    <n v="440"/>
    <n v="10150"/>
    <n v="2"/>
    <x v="8"/>
    <x v="0"/>
    <d v="2003-09-19T00:00:00"/>
    <x v="0"/>
    <x v="14"/>
    <x v="17"/>
    <x v="0"/>
    <n v="49"/>
    <n v="100"/>
    <x v="92"/>
    <n v="367.5"/>
    <n v="409.15000000000003"/>
    <n v="5267.5"/>
    <n v="409.15000000000003"/>
    <x v="0"/>
    <x v="92"/>
  </r>
  <r>
    <n v="441"/>
    <n v="10150"/>
    <n v="7"/>
    <x v="8"/>
    <x v="0"/>
    <d v="2003-09-19T00:00:00"/>
    <x v="0"/>
    <x v="15"/>
    <x v="17"/>
    <x v="0"/>
    <n v="34"/>
    <n v="100"/>
    <x v="21"/>
    <n v="255"/>
    <n v="283.90000000000003"/>
    <n v="3655"/>
    <n v="283.90000000000003"/>
    <x v="0"/>
    <x v="21"/>
  </r>
  <r>
    <n v="442"/>
    <n v="10150"/>
    <n v="9"/>
    <x v="8"/>
    <x v="0"/>
    <d v="2003-09-19T00:00:00"/>
    <x v="0"/>
    <x v="22"/>
    <x v="17"/>
    <x v="0"/>
    <n v="47"/>
    <n v="91.18"/>
    <x v="273"/>
    <n v="321.40949999999998"/>
    <n v="357.83591000000001"/>
    <n v="4606.8694999999998"/>
    <n v="357.83591000000001"/>
    <x v="0"/>
    <x v="273"/>
  </r>
  <r>
    <n v="443"/>
    <n v="10150"/>
    <n v="5"/>
    <x v="8"/>
    <x v="0"/>
    <d v="2003-09-19T00:00:00"/>
    <x v="0"/>
    <x v="18"/>
    <x v="17"/>
    <x v="0"/>
    <n v="30"/>
    <n v="100"/>
    <x v="0"/>
    <n v="225"/>
    <n v="250.50000000000003"/>
    <n v="3225"/>
    <n v="250.50000000000003"/>
    <x v="0"/>
    <x v="0"/>
  </r>
  <r>
    <n v="444"/>
    <n v="10150"/>
    <n v="1"/>
    <x v="8"/>
    <x v="0"/>
    <d v="2003-09-19T00:00:00"/>
    <x v="0"/>
    <x v="11"/>
    <x v="17"/>
    <x v="0"/>
    <n v="20"/>
    <n v="100"/>
    <x v="136"/>
    <n v="150"/>
    <n v="0"/>
    <n v="2150"/>
    <n v="167"/>
    <x v="0"/>
    <x v="136"/>
  </r>
  <r>
    <n v="445"/>
    <n v="10150"/>
    <n v="4"/>
    <x v="8"/>
    <x v="0"/>
    <d v="2003-09-19T00:00:00"/>
    <x v="0"/>
    <x v="17"/>
    <x v="17"/>
    <x v="1"/>
    <n v="49"/>
    <n v="58.18"/>
    <x v="274"/>
    <n v="213.8115"/>
    <n v="238.04347000000001"/>
    <n v="3064.6315"/>
    <n v="238.04347000000001"/>
    <x v="0"/>
    <x v="274"/>
  </r>
  <r>
    <n v="446"/>
    <n v="10150"/>
    <n v="10"/>
    <x v="8"/>
    <x v="0"/>
    <d v="2003-09-19T00:00:00"/>
    <x v="0"/>
    <x v="21"/>
    <x v="17"/>
    <x v="1"/>
    <n v="26"/>
    <n v="100"/>
    <x v="5"/>
    <n v="195"/>
    <n v="217.10000000000002"/>
    <n v="2795"/>
    <n v="217.10000000000002"/>
    <x v="0"/>
    <x v="5"/>
  </r>
  <r>
    <n v="447"/>
    <n v="10150"/>
    <n v="3"/>
    <x v="8"/>
    <x v="0"/>
    <d v="2003-09-19T00:00:00"/>
    <x v="0"/>
    <x v="13"/>
    <x v="17"/>
    <x v="1"/>
    <n v="20"/>
    <n v="100"/>
    <x v="136"/>
    <n v="150"/>
    <n v="0"/>
    <n v="2150"/>
    <n v="167"/>
    <x v="0"/>
    <x v="136"/>
  </r>
  <r>
    <n v="448"/>
    <n v="10150"/>
    <n v="11"/>
    <x v="8"/>
    <x v="0"/>
    <d v="2003-09-19T00:00:00"/>
    <x v="0"/>
    <x v="23"/>
    <x v="17"/>
    <x v="1"/>
    <n v="30"/>
    <n v="49.97"/>
    <x v="275"/>
    <n v="112.43249999999999"/>
    <n v="0"/>
    <n v="1611.5324999999998"/>
    <n v="125.17485000000001"/>
    <x v="0"/>
    <x v="275"/>
  </r>
  <r>
    <n v="449"/>
    <n v="10150"/>
    <n v="6"/>
    <x v="8"/>
    <x v="0"/>
    <d v="2003-09-19T00:00:00"/>
    <x v="0"/>
    <x v="24"/>
    <x v="17"/>
    <x v="1"/>
    <n v="30"/>
    <n v="42.76"/>
    <x v="276"/>
    <n v="96.21"/>
    <n v="0"/>
    <n v="1379.01"/>
    <n v="107.1138"/>
    <x v="0"/>
    <x v="276"/>
  </r>
  <r>
    <n v="450"/>
    <n v="10151"/>
    <n v="2"/>
    <x v="8"/>
    <x v="0"/>
    <d v="2003-09-21T00:00:00"/>
    <x v="0"/>
    <x v="32"/>
    <x v="40"/>
    <x v="2"/>
    <n v="43"/>
    <n v="100"/>
    <x v="34"/>
    <n v="322.5"/>
    <n v="359.05"/>
    <n v="4622.5"/>
    <n v="359.05"/>
    <x v="0"/>
    <x v="34"/>
  </r>
  <r>
    <n v="451"/>
    <n v="10151"/>
    <n v="6"/>
    <x v="8"/>
    <x v="0"/>
    <d v="2003-09-21T00:00:00"/>
    <x v="0"/>
    <x v="30"/>
    <x v="40"/>
    <x v="0"/>
    <n v="49"/>
    <n v="100"/>
    <x v="92"/>
    <n v="367.5"/>
    <n v="409.15000000000003"/>
    <n v="5267.5"/>
    <n v="409.15000000000003"/>
    <x v="0"/>
    <x v="92"/>
  </r>
  <r>
    <n v="452"/>
    <n v="10151"/>
    <n v="8"/>
    <x v="8"/>
    <x v="0"/>
    <d v="2003-09-21T00:00:00"/>
    <x v="0"/>
    <x v="16"/>
    <x v="40"/>
    <x v="0"/>
    <n v="42"/>
    <n v="100"/>
    <x v="10"/>
    <n v="315"/>
    <n v="350.70000000000005"/>
    <n v="4515"/>
    <n v="350.70000000000005"/>
    <x v="0"/>
    <x v="10"/>
  </r>
  <r>
    <n v="453"/>
    <n v="10151"/>
    <n v="7"/>
    <x v="8"/>
    <x v="0"/>
    <d v="2003-09-21T00:00:00"/>
    <x v="0"/>
    <x v="29"/>
    <x v="40"/>
    <x v="0"/>
    <n v="21"/>
    <n v="100"/>
    <x v="59"/>
    <n v="157.5"/>
    <n v="0"/>
    <n v="2257.5"/>
    <n v="175.35000000000002"/>
    <x v="0"/>
    <x v="59"/>
  </r>
  <r>
    <n v="454"/>
    <n v="10151"/>
    <n v="3"/>
    <x v="8"/>
    <x v="0"/>
    <d v="2003-09-21T00:00:00"/>
    <x v="0"/>
    <x v="28"/>
    <x v="40"/>
    <x v="0"/>
    <n v="24"/>
    <n v="100"/>
    <x v="27"/>
    <n v="180"/>
    <n v="200.4"/>
    <n v="2580"/>
    <n v="200.4"/>
    <x v="0"/>
    <x v="27"/>
  </r>
  <r>
    <n v="455"/>
    <n v="10151"/>
    <n v="1"/>
    <x v="8"/>
    <x v="0"/>
    <d v="2003-09-21T00:00:00"/>
    <x v="0"/>
    <x v="31"/>
    <x v="40"/>
    <x v="0"/>
    <n v="26"/>
    <n v="100"/>
    <x v="5"/>
    <n v="195"/>
    <n v="217.10000000000002"/>
    <n v="2795"/>
    <n v="217.10000000000002"/>
    <x v="0"/>
    <x v="5"/>
  </r>
  <r>
    <n v="456"/>
    <n v="10151"/>
    <n v="10"/>
    <x v="8"/>
    <x v="0"/>
    <d v="2003-09-21T00:00:00"/>
    <x v="0"/>
    <x v="19"/>
    <x v="40"/>
    <x v="0"/>
    <n v="27"/>
    <n v="100"/>
    <x v="15"/>
    <n v="202.5"/>
    <n v="225.45000000000002"/>
    <n v="2902.5"/>
    <n v="225.45000000000002"/>
    <x v="0"/>
    <x v="15"/>
  </r>
  <r>
    <n v="457"/>
    <n v="10151"/>
    <n v="9"/>
    <x v="8"/>
    <x v="0"/>
    <d v="2003-09-21T00:00:00"/>
    <x v="0"/>
    <x v="25"/>
    <x v="40"/>
    <x v="1"/>
    <n v="39"/>
    <n v="69.28"/>
    <x v="277"/>
    <n v="202.64400000000001"/>
    <n v="225.61032000000003"/>
    <n v="2904.5640000000003"/>
    <n v="225.61032000000003"/>
    <x v="0"/>
    <x v="277"/>
  </r>
  <r>
    <n v="458"/>
    <n v="10151"/>
    <n v="5"/>
    <x v="8"/>
    <x v="0"/>
    <d v="2003-09-21T00:00:00"/>
    <x v="0"/>
    <x v="38"/>
    <x v="40"/>
    <x v="1"/>
    <n v="41"/>
    <n v="63.85"/>
    <x v="278"/>
    <n v="196.33874999999998"/>
    <n v="218.590475"/>
    <n v="2814.1887499999998"/>
    <n v="218.590475"/>
    <x v="0"/>
    <x v="278"/>
  </r>
  <r>
    <n v="459"/>
    <n v="10151"/>
    <n v="4"/>
    <x v="8"/>
    <x v="0"/>
    <d v="2003-09-21T00:00:00"/>
    <x v="0"/>
    <x v="36"/>
    <x v="40"/>
    <x v="1"/>
    <n v="30"/>
    <n v="40.31"/>
    <x v="279"/>
    <n v="90.697500000000005"/>
    <n v="0"/>
    <n v="1299.9975000000002"/>
    <n v="100.97655000000002"/>
    <x v="0"/>
    <x v="279"/>
  </r>
  <r>
    <n v="460"/>
    <n v="10152"/>
    <n v="1"/>
    <x v="8"/>
    <x v="0"/>
    <d v="2003-09-25T00:00:00"/>
    <x v="0"/>
    <x v="27"/>
    <x v="41"/>
    <x v="0"/>
    <n v="35"/>
    <n v="100"/>
    <x v="13"/>
    <n v="262.5"/>
    <n v="292.25"/>
    <n v="3762.5"/>
    <n v="292.25"/>
    <x v="0"/>
    <x v="13"/>
  </r>
  <r>
    <n v="461"/>
    <n v="10152"/>
    <n v="3"/>
    <x v="8"/>
    <x v="0"/>
    <d v="2003-09-25T00:00:00"/>
    <x v="0"/>
    <x v="34"/>
    <x v="41"/>
    <x v="1"/>
    <n v="23"/>
    <n v="100"/>
    <x v="24"/>
    <n v="172.5"/>
    <n v="192.05"/>
    <n v="2472.5"/>
    <n v="192.05"/>
    <x v="0"/>
    <x v="24"/>
  </r>
  <r>
    <n v="462"/>
    <n v="10152"/>
    <n v="2"/>
    <x v="8"/>
    <x v="0"/>
    <d v="2003-09-25T00:00:00"/>
    <x v="0"/>
    <x v="33"/>
    <x v="41"/>
    <x v="1"/>
    <n v="33"/>
    <n v="50.95"/>
    <x v="280"/>
    <n v="126.10125000000001"/>
    <n v="0"/>
    <n v="1807.4512500000001"/>
    <n v="140.39272500000001"/>
    <x v="0"/>
    <x v="280"/>
  </r>
  <r>
    <n v="463"/>
    <n v="10152"/>
    <n v="4"/>
    <x v="8"/>
    <x v="0"/>
    <d v="2003-09-25T00:00:00"/>
    <x v="0"/>
    <x v="35"/>
    <x v="41"/>
    <x v="1"/>
    <n v="25"/>
    <n v="65.31"/>
    <x v="281"/>
    <n v="122.45625"/>
    <n v="0"/>
    <n v="1755.20625"/>
    <n v="136.33462500000002"/>
    <x v="0"/>
    <x v="281"/>
  </r>
  <r>
    <n v="464"/>
    <n v="10153"/>
    <n v="10"/>
    <x v="8"/>
    <x v="0"/>
    <d v="2003-09-28T00:00:00"/>
    <x v="0"/>
    <x v="42"/>
    <x v="4"/>
    <x v="2"/>
    <n v="49"/>
    <n v="100"/>
    <x v="92"/>
    <n v="367.5"/>
    <n v="409.15000000000003"/>
    <n v="5267.5"/>
    <n v="409.15000000000003"/>
    <x v="0"/>
    <x v="92"/>
  </r>
  <r>
    <n v="465"/>
    <n v="10153"/>
    <n v="5"/>
    <x v="8"/>
    <x v="0"/>
    <d v="2003-09-28T00:00:00"/>
    <x v="0"/>
    <x v="41"/>
    <x v="4"/>
    <x v="0"/>
    <n v="40"/>
    <n v="100"/>
    <x v="65"/>
    <n v="300"/>
    <n v="334"/>
    <n v="4300"/>
    <n v="334"/>
    <x v="0"/>
    <x v="65"/>
  </r>
  <r>
    <n v="466"/>
    <n v="10153"/>
    <n v="12"/>
    <x v="8"/>
    <x v="0"/>
    <d v="2003-09-28T00:00:00"/>
    <x v="0"/>
    <x v="26"/>
    <x v="4"/>
    <x v="0"/>
    <n v="42"/>
    <n v="100"/>
    <x v="10"/>
    <n v="315"/>
    <n v="350.70000000000005"/>
    <n v="4515"/>
    <n v="350.70000000000005"/>
    <x v="0"/>
    <x v="10"/>
  </r>
  <r>
    <n v="467"/>
    <n v="10153"/>
    <n v="11"/>
    <x v="8"/>
    <x v="0"/>
    <d v="2003-09-28T00:00:00"/>
    <x v="0"/>
    <x v="39"/>
    <x v="4"/>
    <x v="0"/>
    <n v="20"/>
    <n v="100"/>
    <x v="136"/>
    <n v="150"/>
    <n v="0"/>
    <n v="2150"/>
    <n v="167"/>
    <x v="0"/>
    <x v="136"/>
  </r>
  <r>
    <n v="468"/>
    <n v="10153"/>
    <n v="2"/>
    <x v="8"/>
    <x v="0"/>
    <d v="2003-09-28T00:00:00"/>
    <x v="0"/>
    <x v="47"/>
    <x v="4"/>
    <x v="0"/>
    <n v="50"/>
    <n v="88.15"/>
    <x v="282"/>
    <n v="330.5625"/>
    <n v="368.02625"/>
    <n v="4738.0625"/>
    <n v="368.02625"/>
    <x v="0"/>
    <x v="282"/>
  </r>
  <r>
    <n v="469"/>
    <n v="10153"/>
    <n v="7"/>
    <x v="8"/>
    <x v="0"/>
    <d v="2003-09-28T00:00:00"/>
    <x v="0"/>
    <x v="48"/>
    <x v="4"/>
    <x v="0"/>
    <n v="31"/>
    <n v="100"/>
    <x v="16"/>
    <n v="232.5"/>
    <n v="258.85000000000002"/>
    <n v="3332.5"/>
    <n v="258.85000000000002"/>
    <x v="0"/>
    <x v="16"/>
  </r>
  <r>
    <n v="470"/>
    <n v="10153"/>
    <n v="4"/>
    <x v="8"/>
    <x v="0"/>
    <d v="2003-09-28T00:00:00"/>
    <x v="0"/>
    <x v="53"/>
    <x v="4"/>
    <x v="0"/>
    <n v="50"/>
    <n v="60.06"/>
    <x v="283"/>
    <n v="225.22499999999999"/>
    <n v="250.75050000000002"/>
    <n v="3228.2249999999999"/>
    <n v="250.75050000000002"/>
    <x v="0"/>
    <x v="283"/>
  </r>
  <r>
    <n v="471"/>
    <n v="10153"/>
    <n v="1"/>
    <x v="8"/>
    <x v="0"/>
    <d v="2003-09-28T00:00:00"/>
    <x v="0"/>
    <x v="49"/>
    <x v="4"/>
    <x v="1"/>
    <n v="43"/>
    <n v="64.67"/>
    <x v="284"/>
    <n v="208.56074999999998"/>
    <n v="232.19763500000002"/>
    <n v="2989.37075"/>
    <n v="232.19763500000002"/>
    <x v="0"/>
    <x v="284"/>
  </r>
  <r>
    <n v="472"/>
    <n v="10153"/>
    <n v="8"/>
    <x v="8"/>
    <x v="0"/>
    <d v="2003-09-28T00:00:00"/>
    <x v="0"/>
    <x v="52"/>
    <x v="4"/>
    <x v="1"/>
    <n v="31"/>
    <n v="87.48"/>
    <x v="285"/>
    <n v="203.39099999999999"/>
    <n v="226.44198000000003"/>
    <n v="2915.2710000000002"/>
    <n v="226.44198000000003"/>
    <x v="0"/>
    <x v="285"/>
  </r>
  <r>
    <n v="473"/>
    <n v="10153"/>
    <n v="9"/>
    <x v="8"/>
    <x v="0"/>
    <d v="2003-09-28T00:00:00"/>
    <x v="0"/>
    <x v="43"/>
    <x v="4"/>
    <x v="1"/>
    <n v="29"/>
    <n v="88.74"/>
    <x v="286"/>
    <n v="193.0095"/>
    <n v="214.88391000000001"/>
    <n v="2766.4695000000002"/>
    <n v="214.88391000000001"/>
    <x v="0"/>
    <x v="286"/>
  </r>
  <r>
    <n v="474"/>
    <n v="10153"/>
    <n v="3"/>
    <x v="8"/>
    <x v="0"/>
    <d v="2003-09-28T00:00:00"/>
    <x v="0"/>
    <x v="50"/>
    <x v="4"/>
    <x v="1"/>
    <n v="20"/>
    <n v="100"/>
    <x v="136"/>
    <n v="150"/>
    <n v="0"/>
    <n v="2150"/>
    <n v="167"/>
    <x v="0"/>
    <x v="136"/>
  </r>
  <r>
    <n v="475"/>
    <n v="10153"/>
    <n v="6"/>
    <x v="8"/>
    <x v="0"/>
    <d v="2003-09-28T00:00:00"/>
    <x v="0"/>
    <x v="45"/>
    <x v="4"/>
    <x v="1"/>
    <n v="22"/>
    <n v="83.38"/>
    <x v="287"/>
    <n v="137.577"/>
    <n v="0"/>
    <n v="1971.9369999999999"/>
    <n v="153.16906"/>
    <x v="0"/>
    <x v="287"/>
  </r>
  <r>
    <n v="476"/>
    <n v="10153"/>
    <n v="13"/>
    <x v="8"/>
    <x v="0"/>
    <d v="2003-09-28T00:00:00"/>
    <x v="0"/>
    <x v="37"/>
    <x v="4"/>
    <x v="1"/>
    <n v="31"/>
    <n v="57.41"/>
    <x v="288"/>
    <n v="133.47824999999997"/>
    <n v="0"/>
    <n v="1913.1882499999997"/>
    <n v="148.605785"/>
    <x v="0"/>
    <x v="288"/>
  </r>
  <r>
    <n v="477"/>
    <n v="10154"/>
    <n v="2"/>
    <x v="9"/>
    <x v="0"/>
    <d v="2003-10-02T00:00:00"/>
    <x v="0"/>
    <x v="46"/>
    <x v="42"/>
    <x v="1"/>
    <n v="31"/>
    <n v="91.17"/>
    <x v="289"/>
    <n v="211.97024999999999"/>
    <n v="235.99354500000001"/>
    <n v="3038.2402499999998"/>
    <n v="235.99354500000001"/>
    <x v="0"/>
    <x v="289"/>
  </r>
  <r>
    <n v="478"/>
    <n v="10154"/>
    <n v="1"/>
    <x v="9"/>
    <x v="0"/>
    <d v="2003-10-02T00:00:00"/>
    <x v="0"/>
    <x v="51"/>
    <x v="42"/>
    <x v="1"/>
    <n v="36"/>
    <n v="64.33"/>
    <x v="290"/>
    <n v="173.691"/>
    <n v="193.37598000000003"/>
    <n v="2489.5709999999999"/>
    <n v="193.37598000000003"/>
    <x v="0"/>
    <x v="290"/>
  </r>
  <r>
    <n v="479"/>
    <n v="10155"/>
    <n v="5"/>
    <x v="9"/>
    <x v="0"/>
    <d v="2003-10-06T00:00:00"/>
    <x v="0"/>
    <x v="54"/>
    <x v="43"/>
    <x v="0"/>
    <n v="38"/>
    <n v="100"/>
    <x v="22"/>
    <n v="285"/>
    <n v="317.3"/>
    <n v="4085"/>
    <n v="317.3"/>
    <x v="0"/>
    <x v="22"/>
  </r>
  <r>
    <n v="480"/>
    <n v="10155"/>
    <n v="13"/>
    <x v="9"/>
    <x v="0"/>
    <d v="2003-10-06T00:00:00"/>
    <x v="0"/>
    <x v="40"/>
    <x v="43"/>
    <x v="0"/>
    <n v="32"/>
    <n v="100"/>
    <x v="44"/>
    <n v="240"/>
    <n v="267.2"/>
    <n v="3440"/>
    <n v="267.2"/>
    <x v="0"/>
    <x v="44"/>
  </r>
  <r>
    <n v="481"/>
    <n v="10155"/>
    <n v="3"/>
    <x v="9"/>
    <x v="0"/>
    <d v="2003-10-06T00:00:00"/>
    <x v="0"/>
    <x v="65"/>
    <x v="43"/>
    <x v="0"/>
    <n v="44"/>
    <n v="85.87"/>
    <x v="291"/>
    <n v="283.37099999999998"/>
    <n v="315.48638000000005"/>
    <n v="4061.6510000000003"/>
    <n v="315.48638000000005"/>
    <x v="0"/>
    <x v="291"/>
  </r>
  <r>
    <n v="482"/>
    <n v="10155"/>
    <n v="1"/>
    <x v="9"/>
    <x v="0"/>
    <d v="2003-10-06T00:00:00"/>
    <x v="0"/>
    <x v="61"/>
    <x v="43"/>
    <x v="0"/>
    <n v="43"/>
    <n v="86.4"/>
    <x v="292"/>
    <n v="278.64"/>
    <n v="310.21920000000006"/>
    <n v="3993.84"/>
    <n v="310.21920000000006"/>
    <x v="0"/>
    <x v="292"/>
  </r>
  <r>
    <n v="483"/>
    <n v="10155"/>
    <n v="10"/>
    <x v="9"/>
    <x v="0"/>
    <d v="2003-10-06T00:00:00"/>
    <x v="0"/>
    <x v="55"/>
    <x v="43"/>
    <x v="0"/>
    <n v="29"/>
    <n v="100"/>
    <x v="25"/>
    <n v="217.5"/>
    <n v="242.15"/>
    <n v="3117.5"/>
    <n v="242.15"/>
    <x v="0"/>
    <x v="25"/>
  </r>
  <r>
    <n v="484"/>
    <n v="10155"/>
    <n v="11"/>
    <x v="9"/>
    <x v="0"/>
    <d v="2003-10-06T00:00:00"/>
    <x v="0"/>
    <x v="59"/>
    <x v="43"/>
    <x v="0"/>
    <n v="44"/>
    <n v="79.14"/>
    <x v="293"/>
    <n v="261.16199999999998"/>
    <n v="290.76035999999999"/>
    <n v="3743.3219999999997"/>
    <n v="290.76035999999999"/>
    <x v="0"/>
    <x v="293"/>
  </r>
  <r>
    <n v="485"/>
    <n v="10155"/>
    <n v="4"/>
    <x v="9"/>
    <x v="0"/>
    <d v="2003-10-06T00:00:00"/>
    <x v="0"/>
    <x v="62"/>
    <x v="43"/>
    <x v="0"/>
    <n v="44"/>
    <n v="77.11"/>
    <x v="294"/>
    <n v="254.46299999999999"/>
    <n v="283.30214000000001"/>
    <n v="3647.3030000000003"/>
    <n v="283.30214000000001"/>
    <x v="0"/>
    <x v="294"/>
  </r>
  <r>
    <n v="486"/>
    <n v="10155"/>
    <n v="9"/>
    <x v="9"/>
    <x v="0"/>
    <d v="2003-10-06T00:00:00"/>
    <x v="0"/>
    <x v="63"/>
    <x v="43"/>
    <x v="1"/>
    <n v="32"/>
    <n v="91.43"/>
    <x v="295"/>
    <n v="219.43200000000002"/>
    <n v="244.30096000000003"/>
    <n v="3145.192"/>
    <n v="244.30096000000003"/>
    <x v="0"/>
    <x v="295"/>
  </r>
  <r>
    <n v="487"/>
    <n v="10155"/>
    <n v="12"/>
    <x v="9"/>
    <x v="0"/>
    <d v="2003-10-06T00:00:00"/>
    <x v="0"/>
    <x v="44"/>
    <x v="43"/>
    <x v="1"/>
    <n v="37"/>
    <n v="67.930000000000007"/>
    <x v="296"/>
    <n v="188.50575000000001"/>
    <n v="209.86973500000005"/>
    <n v="2701.9157500000001"/>
    <n v="209.86973500000005"/>
    <x v="0"/>
    <x v="296"/>
  </r>
  <r>
    <n v="488"/>
    <n v="10155"/>
    <n v="2"/>
    <x v="9"/>
    <x v="0"/>
    <d v="2003-10-06T00:00:00"/>
    <x v="0"/>
    <x v="57"/>
    <x v="43"/>
    <x v="1"/>
    <n v="20"/>
    <n v="100"/>
    <x v="136"/>
    <n v="150"/>
    <n v="0"/>
    <n v="2150"/>
    <n v="167"/>
    <x v="0"/>
    <x v="136"/>
  </r>
  <r>
    <n v="489"/>
    <n v="10155"/>
    <n v="7"/>
    <x v="9"/>
    <x v="0"/>
    <d v="2003-10-06T00:00:00"/>
    <x v="0"/>
    <x v="70"/>
    <x v="43"/>
    <x v="1"/>
    <n v="34"/>
    <n v="55.89"/>
    <x v="297"/>
    <n v="142.51949999999999"/>
    <n v="0"/>
    <n v="2042.7795000000001"/>
    <n v="158.67171000000002"/>
    <x v="0"/>
    <x v="297"/>
  </r>
  <r>
    <n v="490"/>
    <n v="10155"/>
    <n v="8"/>
    <x v="9"/>
    <x v="0"/>
    <d v="2003-10-06T00:00:00"/>
    <x v="0"/>
    <x v="66"/>
    <x v="43"/>
    <x v="1"/>
    <n v="34"/>
    <n v="49.16"/>
    <x v="298"/>
    <n v="125.35799999999998"/>
    <n v="0"/>
    <n v="1796.7979999999998"/>
    <n v="139.56523999999999"/>
    <x v="0"/>
    <x v="298"/>
  </r>
  <r>
    <n v="491"/>
    <n v="10155"/>
    <n v="6"/>
    <x v="9"/>
    <x v="0"/>
    <d v="2003-10-06T00:00:00"/>
    <x v="0"/>
    <x v="58"/>
    <x v="43"/>
    <x v="1"/>
    <n v="23"/>
    <n v="72.62"/>
    <x v="299"/>
    <n v="125.26950000000001"/>
    <n v="0"/>
    <n v="1795.5295000000003"/>
    <n v="139.46671000000003"/>
    <x v="0"/>
    <x v="299"/>
  </r>
  <r>
    <n v="492"/>
    <n v="10156"/>
    <n v="2"/>
    <x v="9"/>
    <x v="0"/>
    <d v="2003-10-08T00:00:00"/>
    <x v="0"/>
    <x v="60"/>
    <x v="4"/>
    <x v="0"/>
    <n v="48"/>
    <n v="100"/>
    <x v="95"/>
    <n v="360"/>
    <n v="400.8"/>
    <n v="5160"/>
    <n v="400.8"/>
    <x v="0"/>
    <x v="95"/>
  </r>
  <r>
    <n v="493"/>
    <n v="10156"/>
    <n v="1"/>
    <x v="9"/>
    <x v="0"/>
    <d v="2003-10-08T00:00:00"/>
    <x v="0"/>
    <x v="71"/>
    <x v="4"/>
    <x v="1"/>
    <n v="20"/>
    <n v="41.02"/>
    <x v="300"/>
    <n v="61.53"/>
    <n v="0"/>
    <n v="881.93000000000006"/>
    <n v="68.503400000000013"/>
    <x v="0"/>
    <x v="300"/>
  </r>
  <r>
    <n v="494"/>
    <n v="10158"/>
    <n v="1"/>
    <x v="9"/>
    <x v="0"/>
    <d v="2003-10-10T00:00:00"/>
    <x v="0"/>
    <x v="74"/>
    <x v="3"/>
    <x v="1"/>
    <n v="22"/>
    <n v="67.03"/>
    <x v="301"/>
    <n v="110.59950000000001"/>
    <n v="0"/>
    <n v="1585.2595000000001"/>
    <n v="123.13411000000001"/>
    <x v="0"/>
    <x v="301"/>
  </r>
  <r>
    <n v="495"/>
    <n v="10159"/>
    <n v="2"/>
    <x v="9"/>
    <x v="0"/>
    <d v="2003-10-10T00:00:00"/>
    <x v="0"/>
    <x v="83"/>
    <x v="44"/>
    <x v="2"/>
    <n v="41"/>
    <n v="100"/>
    <x v="23"/>
    <n v="307.5"/>
    <n v="342.35"/>
    <n v="4407.5"/>
    <n v="342.35"/>
    <x v="0"/>
    <x v="23"/>
  </r>
  <r>
    <n v="496"/>
    <n v="10159"/>
    <n v="13"/>
    <x v="9"/>
    <x v="0"/>
    <d v="2003-10-10T00:00:00"/>
    <x v="0"/>
    <x v="75"/>
    <x v="44"/>
    <x v="0"/>
    <n v="38"/>
    <n v="100"/>
    <x v="22"/>
    <n v="285"/>
    <n v="317.3"/>
    <n v="4085"/>
    <n v="317.3"/>
    <x v="0"/>
    <x v="22"/>
  </r>
  <r>
    <n v="497"/>
    <n v="10159"/>
    <n v="15"/>
    <x v="9"/>
    <x v="0"/>
    <d v="2003-10-10T00:00:00"/>
    <x v="0"/>
    <x v="77"/>
    <x v="44"/>
    <x v="0"/>
    <n v="44"/>
    <n v="100"/>
    <x v="64"/>
    <n v="330"/>
    <n v="367.40000000000003"/>
    <n v="4730"/>
    <n v="367.40000000000003"/>
    <x v="0"/>
    <x v="64"/>
  </r>
  <r>
    <n v="498"/>
    <n v="10159"/>
    <n v="14"/>
    <x v="9"/>
    <x v="0"/>
    <d v="2003-10-10T00:00:00"/>
    <x v="0"/>
    <x v="76"/>
    <x v="44"/>
    <x v="0"/>
    <n v="49"/>
    <n v="100"/>
    <x v="92"/>
    <n v="367.5"/>
    <n v="409.15000000000003"/>
    <n v="5267.5"/>
    <n v="409.15000000000003"/>
    <x v="0"/>
    <x v="92"/>
  </r>
  <r>
    <n v="499"/>
    <n v="10159"/>
    <n v="17"/>
    <x v="9"/>
    <x v="0"/>
    <d v="2003-10-10T00:00:00"/>
    <x v="0"/>
    <x v="73"/>
    <x v="44"/>
    <x v="0"/>
    <n v="37"/>
    <n v="100"/>
    <x v="77"/>
    <n v="277.5"/>
    <n v="308.95000000000005"/>
    <n v="3977.5"/>
    <n v="308.95000000000005"/>
    <x v="0"/>
    <x v="77"/>
  </r>
  <r>
    <n v="500"/>
    <n v="10159"/>
    <n v="7"/>
    <x v="9"/>
    <x v="0"/>
    <d v="2003-10-10T00:00:00"/>
    <x v="0"/>
    <x v="81"/>
    <x v="44"/>
    <x v="0"/>
    <n v="32"/>
    <n v="100"/>
    <x v="44"/>
    <n v="240"/>
    <n v="267.2"/>
    <n v="3440"/>
    <n v="267.2"/>
    <x v="0"/>
    <x v="44"/>
  </r>
  <r>
    <n v="501"/>
    <n v="10159"/>
    <n v="16"/>
    <x v="9"/>
    <x v="0"/>
    <d v="2003-10-10T00:00:00"/>
    <x v="0"/>
    <x v="72"/>
    <x v="44"/>
    <x v="0"/>
    <n v="22"/>
    <n v="100"/>
    <x v="39"/>
    <n v="165"/>
    <n v="0"/>
    <n v="2365"/>
    <n v="183.70000000000002"/>
    <x v="0"/>
    <x v="39"/>
  </r>
  <r>
    <n v="502"/>
    <n v="10159"/>
    <n v="4"/>
    <x v="9"/>
    <x v="0"/>
    <d v="2003-10-10T00:00:00"/>
    <x v="0"/>
    <x v="84"/>
    <x v="44"/>
    <x v="0"/>
    <n v="25"/>
    <n v="100"/>
    <x v="4"/>
    <n v="187.5"/>
    <n v="208.75"/>
    <n v="2687.5"/>
    <n v="208.75"/>
    <x v="0"/>
    <x v="4"/>
  </r>
  <r>
    <n v="503"/>
    <n v="10159"/>
    <n v="1"/>
    <x v="9"/>
    <x v="0"/>
    <d v="2003-10-10T00:00:00"/>
    <x v="0"/>
    <x v="93"/>
    <x v="44"/>
    <x v="0"/>
    <n v="50"/>
    <n v="69.8"/>
    <x v="302"/>
    <n v="261.75"/>
    <n v="291.41500000000002"/>
    <n v="3751.75"/>
    <n v="291.41500000000002"/>
    <x v="0"/>
    <x v="302"/>
  </r>
  <r>
    <n v="504"/>
    <n v="10159"/>
    <n v="12"/>
    <x v="9"/>
    <x v="0"/>
    <d v="2003-10-10T00:00:00"/>
    <x v="0"/>
    <x v="86"/>
    <x v="44"/>
    <x v="1"/>
    <n v="23"/>
    <n v="100"/>
    <x v="24"/>
    <n v="172.5"/>
    <n v="192.05"/>
    <n v="2472.5"/>
    <n v="192.05"/>
    <x v="0"/>
    <x v="24"/>
  </r>
  <r>
    <n v="505"/>
    <n v="10159"/>
    <n v="10"/>
    <x v="9"/>
    <x v="0"/>
    <d v="2003-10-10T00:00:00"/>
    <x v="0"/>
    <x v="90"/>
    <x v="44"/>
    <x v="1"/>
    <n v="31"/>
    <n v="71.599999999999994"/>
    <x v="303"/>
    <n v="166.47"/>
    <n v="0"/>
    <n v="2386.0699999999997"/>
    <n v="185.3366"/>
    <x v="0"/>
    <x v="303"/>
  </r>
  <r>
    <n v="506"/>
    <n v="10159"/>
    <n v="11"/>
    <x v="9"/>
    <x v="0"/>
    <d v="2003-10-10T00:00:00"/>
    <x v="0"/>
    <x v="92"/>
    <x v="44"/>
    <x v="1"/>
    <n v="27"/>
    <n v="80.34"/>
    <x v="304"/>
    <n v="162.6885"/>
    <n v="0"/>
    <n v="2331.8685000000005"/>
    <n v="181.12653000000003"/>
    <x v="0"/>
    <x v="304"/>
  </r>
  <r>
    <n v="507"/>
    <n v="10159"/>
    <n v="18"/>
    <x v="9"/>
    <x v="0"/>
    <d v="2003-10-10T00:00:00"/>
    <x v="0"/>
    <x v="78"/>
    <x v="44"/>
    <x v="1"/>
    <n v="42"/>
    <n v="51.48"/>
    <x v="305"/>
    <n v="162.16199999999998"/>
    <n v="0"/>
    <n v="2324.3219999999997"/>
    <n v="180.54035999999999"/>
    <x v="0"/>
    <x v="305"/>
  </r>
  <r>
    <n v="508"/>
    <n v="10159"/>
    <n v="3"/>
    <x v="9"/>
    <x v="0"/>
    <d v="2003-10-10T00:00:00"/>
    <x v="0"/>
    <x v="87"/>
    <x v="44"/>
    <x v="1"/>
    <n v="24"/>
    <n v="73.42"/>
    <x v="306"/>
    <n v="132.15599999999998"/>
    <n v="0"/>
    <n v="1894.2359999999999"/>
    <n v="147.13368"/>
    <x v="0"/>
    <x v="306"/>
  </r>
  <r>
    <n v="509"/>
    <n v="10159"/>
    <n v="5"/>
    <x v="9"/>
    <x v="0"/>
    <d v="2003-10-10T00:00:00"/>
    <x v="0"/>
    <x v="94"/>
    <x v="44"/>
    <x v="1"/>
    <n v="21"/>
    <n v="81.209999999999994"/>
    <x v="307"/>
    <n v="127.90574999999998"/>
    <n v="0"/>
    <n v="1833.3157499999998"/>
    <n v="142.401735"/>
    <x v="0"/>
    <x v="307"/>
  </r>
  <r>
    <n v="510"/>
    <n v="10159"/>
    <n v="6"/>
    <x v="9"/>
    <x v="0"/>
    <d v="2003-10-10T00:00:00"/>
    <x v="0"/>
    <x v="91"/>
    <x v="44"/>
    <x v="1"/>
    <n v="23"/>
    <n v="67.099999999999994"/>
    <x v="308"/>
    <n v="115.74749999999999"/>
    <n v="0"/>
    <n v="1659.0474999999999"/>
    <n v="128.86555000000001"/>
    <x v="0"/>
    <x v="308"/>
  </r>
  <r>
    <n v="511"/>
    <n v="10159"/>
    <n v="8"/>
    <x v="9"/>
    <x v="0"/>
    <d v="2003-10-10T00:00:00"/>
    <x v="0"/>
    <x v="89"/>
    <x v="44"/>
    <x v="1"/>
    <n v="21"/>
    <n v="64.66"/>
    <x v="309"/>
    <n v="101.83949999999999"/>
    <n v="0"/>
    <n v="1459.6994999999999"/>
    <n v="113.38131"/>
    <x v="0"/>
    <x v="309"/>
  </r>
  <r>
    <n v="512"/>
    <n v="10159"/>
    <n v="9"/>
    <x v="9"/>
    <x v="0"/>
    <d v="2003-10-10T00:00:00"/>
    <x v="0"/>
    <x v="95"/>
    <x v="44"/>
    <x v="1"/>
    <n v="35"/>
    <n v="35.4"/>
    <x v="310"/>
    <n v="92.924999999999997"/>
    <n v="0"/>
    <n v="1331.925"/>
    <n v="103.45650000000001"/>
    <x v="0"/>
    <x v="310"/>
  </r>
  <r>
    <n v="513"/>
    <n v="10160"/>
    <n v="6"/>
    <x v="9"/>
    <x v="0"/>
    <d v="2003-10-11T00:00:00"/>
    <x v="0"/>
    <x v="80"/>
    <x v="45"/>
    <x v="0"/>
    <n v="46"/>
    <n v="100"/>
    <x v="11"/>
    <n v="345"/>
    <n v="384.1"/>
    <n v="4945"/>
    <n v="384.1"/>
    <x v="0"/>
    <x v="11"/>
  </r>
  <r>
    <n v="514"/>
    <n v="10160"/>
    <n v="5"/>
    <x v="9"/>
    <x v="0"/>
    <d v="2003-10-11T00:00:00"/>
    <x v="0"/>
    <x v="85"/>
    <x v="45"/>
    <x v="0"/>
    <n v="50"/>
    <n v="100"/>
    <x v="33"/>
    <n v="375"/>
    <n v="417.5"/>
    <n v="5375"/>
    <n v="417.5"/>
    <x v="0"/>
    <x v="33"/>
  </r>
  <r>
    <n v="515"/>
    <n v="10160"/>
    <n v="3"/>
    <x v="9"/>
    <x v="0"/>
    <d v="2003-10-11T00:00:00"/>
    <x v="0"/>
    <x v="82"/>
    <x v="45"/>
    <x v="0"/>
    <n v="35"/>
    <n v="100"/>
    <x v="13"/>
    <n v="262.5"/>
    <n v="292.25"/>
    <n v="3762.5"/>
    <n v="292.25"/>
    <x v="0"/>
    <x v="13"/>
  </r>
  <r>
    <n v="516"/>
    <n v="10160"/>
    <n v="1"/>
    <x v="9"/>
    <x v="0"/>
    <d v="2003-10-11T00:00:00"/>
    <x v="0"/>
    <x v="29"/>
    <x v="45"/>
    <x v="0"/>
    <n v="20"/>
    <n v="100"/>
    <x v="136"/>
    <n v="150"/>
    <n v="0"/>
    <n v="2150"/>
    <n v="167"/>
    <x v="0"/>
    <x v="136"/>
  </r>
  <r>
    <n v="517"/>
    <n v="10160"/>
    <n v="4"/>
    <x v="9"/>
    <x v="0"/>
    <d v="2003-10-11T00:00:00"/>
    <x v="0"/>
    <x v="88"/>
    <x v="45"/>
    <x v="0"/>
    <n v="38"/>
    <n v="88.55"/>
    <x v="311"/>
    <n v="252.36750000000001"/>
    <n v="280.96915000000001"/>
    <n v="3617.2674999999999"/>
    <n v="280.96915000000001"/>
    <x v="0"/>
    <x v="311"/>
  </r>
  <r>
    <n v="518"/>
    <n v="10160"/>
    <n v="2"/>
    <x v="9"/>
    <x v="0"/>
    <d v="2003-10-11T00:00:00"/>
    <x v="0"/>
    <x v="100"/>
    <x v="45"/>
    <x v="1"/>
    <n v="42"/>
    <n v="37"/>
    <x v="312"/>
    <n v="116.55"/>
    <n v="0"/>
    <n v="1670.55"/>
    <n v="129.75900000000001"/>
    <x v="0"/>
    <x v="312"/>
  </r>
  <r>
    <n v="519"/>
    <n v="10161"/>
    <n v="8"/>
    <x v="9"/>
    <x v="0"/>
    <d v="2003-10-17T00:00:00"/>
    <x v="0"/>
    <x v="102"/>
    <x v="46"/>
    <x v="0"/>
    <n v="43"/>
    <n v="100"/>
    <x v="34"/>
    <n v="322.5"/>
    <n v="359.05"/>
    <n v="4622.5"/>
    <n v="359.05"/>
    <x v="0"/>
    <x v="34"/>
  </r>
  <r>
    <n v="520"/>
    <n v="10161"/>
    <n v="11"/>
    <x v="9"/>
    <x v="0"/>
    <d v="2003-10-17T00:00:00"/>
    <x v="0"/>
    <x v="97"/>
    <x v="46"/>
    <x v="0"/>
    <n v="48"/>
    <n v="100"/>
    <x v="95"/>
    <n v="360"/>
    <n v="400.8"/>
    <n v="5160"/>
    <n v="400.8"/>
    <x v="0"/>
    <x v="95"/>
  </r>
  <r>
    <n v="521"/>
    <n v="10161"/>
    <n v="10"/>
    <x v="9"/>
    <x v="0"/>
    <d v="2003-10-17T00:00:00"/>
    <x v="0"/>
    <x v="96"/>
    <x v="46"/>
    <x v="0"/>
    <n v="36"/>
    <n v="100"/>
    <x v="12"/>
    <n v="270"/>
    <n v="300.60000000000002"/>
    <n v="3870"/>
    <n v="300.60000000000002"/>
    <x v="0"/>
    <x v="12"/>
  </r>
  <r>
    <n v="522"/>
    <n v="10161"/>
    <n v="12"/>
    <x v="9"/>
    <x v="0"/>
    <d v="2003-10-17T00:00:00"/>
    <x v="0"/>
    <x v="98"/>
    <x v="46"/>
    <x v="0"/>
    <n v="28"/>
    <n v="100"/>
    <x v="134"/>
    <n v="210"/>
    <n v="233.8"/>
    <n v="3010"/>
    <n v="233.8"/>
    <x v="0"/>
    <x v="134"/>
  </r>
  <r>
    <n v="523"/>
    <n v="10161"/>
    <n v="9"/>
    <x v="9"/>
    <x v="0"/>
    <d v="2003-10-17T00:00:00"/>
    <x v="0"/>
    <x v="99"/>
    <x v="46"/>
    <x v="0"/>
    <n v="23"/>
    <n v="100"/>
    <x v="24"/>
    <n v="172.5"/>
    <n v="192.05"/>
    <n v="2472.5"/>
    <n v="192.05"/>
    <x v="0"/>
    <x v="24"/>
  </r>
  <r>
    <n v="524"/>
    <n v="10161"/>
    <n v="6"/>
    <x v="9"/>
    <x v="0"/>
    <d v="2003-10-17T00:00:00"/>
    <x v="0"/>
    <x v="103"/>
    <x v="46"/>
    <x v="0"/>
    <n v="30"/>
    <n v="100"/>
    <x v="0"/>
    <n v="225"/>
    <n v="250.50000000000003"/>
    <n v="3225"/>
    <n v="250.50000000000003"/>
    <x v="0"/>
    <x v="0"/>
  </r>
  <r>
    <n v="525"/>
    <n v="10161"/>
    <n v="2"/>
    <x v="9"/>
    <x v="0"/>
    <d v="2003-10-17T00:00:00"/>
    <x v="0"/>
    <x v="101"/>
    <x v="46"/>
    <x v="1"/>
    <n v="25"/>
    <n v="100"/>
    <x v="4"/>
    <n v="187.5"/>
    <n v="208.75"/>
    <n v="2687.5"/>
    <n v="208.75"/>
    <x v="0"/>
    <x v="4"/>
  </r>
  <r>
    <n v="526"/>
    <n v="10161"/>
    <n v="5"/>
    <x v="9"/>
    <x v="0"/>
    <d v="2003-10-17T00:00:00"/>
    <x v="0"/>
    <x v="105"/>
    <x v="46"/>
    <x v="1"/>
    <n v="37"/>
    <n v="72.760000000000005"/>
    <x v="313"/>
    <n v="201.90900000000002"/>
    <n v="224.79202000000004"/>
    <n v="2894.0290000000005"/>
    <n v="224.79202000000004"/>
    <x v="0"/>
    <x v="313"/>
  </r>
  <r>
    <n v="527"/>
    <n v="10161"/>
    <n v="3"/>
    <x v="9"/>
    <x v="0"/>
    <d v="2003-10-17T00:00:00"/>
    <x v="0"/>
    <x v="104"/>
    <x v="46"/>
    <x v="1"/>
    <n v="20"/>
    <n v="100"/>
    <x v="136"/>
    <n v="150"/>
    <n v="0"/>
    <n v="2150"/>
    <n v="167"/>
    <x v="0"/>
    <x v="136"/>
  </r>
  <r>
    <n v="528"/>
    <n v="10161"/>
    <n v="1"/>
    <x v="9"/>
    <x v="0"/>
    <d v="2003-10-17T00:00:00"/>
    <x v="0"/>
    <x v="106"/>
    <x v="46"/>
    <x v="1"/>
    <n v="25"/>
    <n v="80.540000000000006"/>
    <x v="314"/>
    <n v="151.01250000000002"/>
    <n v="0"/>
    <n v="2164.5125000000003"/>
    <n v="168.12725000000003"/>
    <x v="0"/>
    <x v="314"/>
  </r>
  <r>
    <n v="529"/>
    <n v="10161"/>
    <n v="4"/>
    <x v="9"/>
    <x v="0"/>
    <d v="2003-10-17T00:00:00"/>
    <x v="0"/>
    <x v="107"/>
    <x v="46"/>
    <x v="1"/>
    <n v="20"/>
    <n v="77.05"/>
    <x v="315"/>
    <n v="115.57499999999999"/>
    <n v="0"/>
    <n v="1656.575"/>
    <n v="128.67350000000002"/>
    <x v="0"/>
    <x v="315"/>
  </r>
  <r>
    <n v="530"/>
    <n v="10161"/>
    <n v="7"/>
    <x v="9"/>
    <x v="0"/>
    <d v="2003-10-17T00:00:00"/>
    <x v="0"/>
    <x v="108"/>
    <x v="46"/>
    <x v="1"/>
    <n v="23"/>
    <n v="53.33"/>
    <x v="316"/>
    <n v="91.994249999999994"/>
    <n v="0"/>
    <n v="1318.5842499999999"/>
    <n v="102.420265"/>
    <x v="0"/>
    <x v="316"/>
  </r>
  <r>
    <n v="531"/>
    <n v="10162"/>
    <n v="3"/>
    <x v="9"/>
    <x v="0"/>
    <d v="2003-10-18T00:00:00"/>
    <x v="0"/>
    <x v="5"/>
    <x v="44"/>
    <x v="2"/>
    <n v="48"/>
    <n v="100"/>
    <x v="95"/>
    <n v="360"/>
    <n v="400.8"/>
    <n v="5160"/>
    <n v="400.8"/>
    <x v="0"/>
    <x v="95"/>
  </r>
  <r>
    <n v="532"/>
    <n v="10162"/>
    <n v="9"/>
    <x v="9"/>
    <x v="0"/>
    <d v="2003-10-18T00:00:00"/>
    <x v="0"/>
    <x v="0"/>
    <x v="44"/>
    <x v="0"/>
    <n v="29"/>
    <n v="100"/>
    <x v="25"/>
    <n v="217.5"/>
    <n v="242.15"/>
    <n v="3117.5"/>
    <n v="242.15"/>
    <x v="0"/>
    <x v="25"/>
  </r>
  <r>
    <n v="533"/>
    <n v="10162"/>
    <n v="2"/>
    <x v="9"/>
    <x v="0"/>
    <d v="2003-10-18T00:00:00"/>
    <x v="0"/>
    <x v="8"/>
    <x v="44"/>
    <x v="0"/>
    <n v="48"/>
    <n v="91.44"/>
    <x v="317"/>
    <n v="329.18399999999997"/>
    <n v="366.49152000000004"/>
    <n v="4718.3040000000001"/>
    <n v="366.49152000000004"/>
    <x v="0"/>
    <x v="317"/>
  </r>
  <r>
    <n v="534"/>
    <n v="10162"/>
    <n v="6"/>
    <x v="9"/>
    <x v="0"/>
    <d v="2003-10-18T00:00:00"/>
    <x v="0"/>
    <x v="4"/>
    <x v="44"/>
    <x v="0"/>
    <n v="38"/>
    <n v="100"/>
    <x v="22"/>
    <n v="285"/>
    <n v="317.3"/>
    <n v="4085"/>
    <n v="317.3"/>
    <x v="0"/>
    <x v="22"/>
  </r>
  <r>
    <n v="535"/>
    <n v="10162"/>
    <n v="10"/>
    <x v="9"/>
    <x v="0"/>
    <d v="2003-10-18T00:00:00"/>
    <x v="0"/>
    <x v="2"/>
    <x v="44"/>
    <x v="0"/>
    <n v="39"/>
    <n v="100"/>
    <x v="8"/>
    <n v="292.5"/>
    <n v="325.65000000000003"/>
    <n v="4192.5"/>
    <n v="325.65000000000003"/>
    <x v="0"/>
    <x v="8"/>
  </r>
  <r>
    <n v="536"/>
    <n v="10162"/>
    <n v="1"/>
    <x v="9"/>
    <x v="0"/>
    <d v="2003-10-18T00:00:00"/>
    <x v="0"/>
    <x v="9"/>
    <x v="44"/>
    <x v="1"/>
    <n v="45"/>
    <n v="51.21"/>
    <x v="318"/>
    <n v="172.83374999999998"/>
    <n v="192.42157499999999"/>
    <n v="2477.2837499999996"/>
    <n v="192.42157499999999"/>
    <x v="0"/>
    <x v="318"/>
  </r>
  <r>
    <n v="537"/>
    <n v="10162"/>
    <n v="8"/>
    <x v="9"/>
    <x v="0"/>
    <d v="2003-10-18T00:00:00"/>
    <x v="0"/>
    <x v="1"/>
    <x v="44"/>
    <x v="1"/>
    <n v="27"/>
    <n v="69.62"/>
    <x v="319"/>
    <n v="140.98050000000001"/>
    <n v="0"/>
    <n v="2020.7205000000004"/>
    <n v="156.95829000000003"/>
    <x v="0"/>
    <x v="319"/>
  </r>
  <r>
    <n v="538"/>
    <n v="10162"/>
    <n v="4"/>
    <x v="9"/>
    <x v="0"/>
    <d v="2003-10-18T00:00:00"/>
    <x v="0"/>
    <x v="6"/>
    <x v="44"/>
    <x v="1"/>
    <n v="43"/>
    <n v="36.29"/>
    <x v="320"/>
    <n v="117.03524999999999"/>
    <n v="0"/>
    <n v="1677.5052499999999"/>
    <n v="130.29924500000001"/>
    <x v="0"/>
    <x v="320"/>
  </r>
  <r>
    <n v="539"/>
    <n v="10162"/>
    <n v="7"/>
    <x v="9"/>
    <x v="0"/>
    <d v="2003-10-18T00:00:00"/>
    <x v="0"/>
    <x v="3"/>
    <x v="44"/>
    <x v="1"/>
    <n v="37"/>
    <n v="38.979999999999997"/>
    <x v="321"/>
    <n v="108.1695"/>
    <n v="0"/>
    <n v="1550.4295"/>
    <n v="120.42871000000001"/>
    <x v="0"/>
    <x v="321"/>
  </r>
  <r>
    <n v="540"/>
    <n v="10162"/>
    <n v="5"/>
    <x v="9"/>
    <x v="0"/>
    <d v="2003-10-18T00:00:00"/>
    <x v="0"/>
    <x v="7"/>
    <x v="44"/>
    <x v="1"/>
    <n v="37"/>
    <n v="27.22"/>
    <x v="322"/>
    <n v="75.535499999999999"/>
    <n v="0"/>
    <n v="1082.6755000000001"/>
    <n v="84.096190000000007"/>
    <x v="0"/>
    <x v="322"/>
  </r>
  <r>
    <n v="541"/>
    <n v="10163"/>
    <n v="6"/>
    <x v="9"/>
    <x v="0"/>
    <d v="2003-10-20T00:00:00"/>
    <x v="0"/>
    <x v="12"/>
    <x v="15"/>
    <x v="0"/>
    <n v="43"/>
    <n v="100"/>
    <x v="34"/>
    <n v="322.5"/>
    <n v="359.05"/>
    <n v="4622.5"/>
    <n v="359.05"/>
    <x v="0"/>
    <x v="34"/>
  </r>
  <r>
    <n v="542"/>
    <n v="10163"/>
    <n v="3"/>
    <x v="9"/>
    <x v="0"/>
    <d v="2003-10-20T00:00:00"/>
    <x v="0"/>
    <x v="21"/>
    <x v="15"/>
    <x v="0"/>
    <n v="40"/>
    <n v="100"/>
    <x v="65"/>
    <n v="300"/>
    <n v="334"/>
    <n v="4300"/>
    <n v="334"/>
    <x v="0"/>
    <x v="65"/>
  </r>
  <r>
    <n v="543"/>
    <n v="10163"/>
    <n v="1"/>
    <x v="9"/>
    <x v="0"/>
    <d v="2003-10-20T00:00:00"/>
    <x v="0"/>
    <x v="10"/>
    <x v="15"/>
    <x v="0"/>
    <n v="21"/>
    <n v="100"/>
    <x v="59"/>
    <n v="157.5"/>
    <n v="0"/>
    <n v="2257.5"/>
    <n v="175.35000000000002"/>
    <x v="0"/>
    <x v="59"/>
  </r>
  <r>
    <n v="544"/>
    <n v="10163"/>
    <n v="5"/>
    <x v="9"/>
    <x v="0"/>
    <d v="2003-10-20T00:00:00"/>
    <x v="0"/>
    <x v="20"/>
    <x v="15"/>
    <x v="0"/>
    <n v="42"/>
    <n v="91.55"/>
    <x v="323"/>
    <n v="288.38249999999999"/>
    <n v="321.06585000000001"/>
    <n v="4133.4825000000001"/>
    <n v="321.06585000000001"/>
    <x v="0"/>
    <x v="323"/>
  </r>
  <r>
    <n v="545"/>
    <n v="10163"/>
    <n v="4"/>
    <x v="9"/>
    <x v="0"/>
    <d v="2003-10-20T00:00:00"/>
    <x v="0"/>
    <x v="23"/>
    <x v="15"/>
    <x v="0"/>
    <n v="48"/>
    <n v="69.959999999999994"/>
    <x v="324"/>
    <n v="251.85599999999999"/>
    <n v="280.39967999999999"/>
    <n v="3609.9359999999997"/>
    <n v="280.39967999999999"/>
    <x v="0"/>
    <x v="324"/>
  </r>
  <r>
    <n v="546"/>
    <n v="10163"/>
    <n v="2"/>
    <x v="9"/>
    <x v="0"/>
    <d v="2003-10-20T00:00:00"/>
    <x v="0"/>
    <x v="22"/>
    <x v="15"/>
    <x v="0"/>
    <n v="31"/>
    <n v="100"/>
    <x v="16"/>
    <n v="232.5"/>
    <n v="258.85000000000002"/>
    <n v="3332.5"/>
    <n v="258.85000000000002"/>
    <x v="0"/>
    <x v="16"/>
  </r>
  <r>
    <n v="547"/>
    <n v="10164"/>
    <n v="6"/>
    <x v="9"/>
    <x v="0"/>
    <d v="2003-10-21T00:00:00"/>
    <x v="1"/>
    <x v="18"/>
    <x v="47"/>
    <x v="0"/>
    <n v="49"/>
    <n v="100"/>
    <x v="92"/>
    <n v="367.5"/>
    <n v="409.15000000000003"/>
    <n v="5267.5"/>
    <n v="409.15000000000003"/>
    <x v="1"/>
    <x v="92"/>
  </r>
  <r>
    <n v="548"/>
    <n v="10164"/>
    <n v="3"/>
    <x v="9"/>
    <x v="0"/>
    <d v="2003-10-21T00:00:00"/>
    <x v="1"/>
    <x v="14"/>
    <x v="47"/>
    <x v="0"/>
    <n v="45"/>
    <n v="100"/>
    <x v="63"/>
    <n v="337.5"/>
    <n v="375.75"/>
    <n v="4837.5"/>
    <n v="375.75"/>
    <x v="1"/>
    <x v="63"/>
  </r>
  <r>
    <n v="549"/>
    <n v="10164"/>
    <n v="8"/>
    <x v="9"/>
    <x v="0"/>
    <d v="2003-10-21T00:00:00"/>
    <x v="1"/>
    <x v="15"/>
    <x v="47"/>
    <x v="0"/>
    <n v="36"/>
    <n v="99.17"/>
    <x v="325"/>
    <n v="267.75899999999996"/>
    <n v="298.10502000000002"/>
    <n v="3837.8789999999999"/>
    <n v="298.10502000000002"/>
    <x v="1"/>
    <x v="325"/>
  </r>
  <r>
    <n v="550"/>
    <n v="10164"/>
    <n v="2"/>
    <x v="9"/>
    <x v="0"/>
    <d v="2003-10-21T00:00:00"/>
    <x v="1"/>
    <x v="11"/>
    <x v="47"/>
    <x v="0"/>
    <n v="21"/>
    <n v="100"/>
    <x v="59"/>
    <n v="157.5"/>
    <n v="0"/>
    <n v="2257.5"/>
    <n v="175.35000000000002"/>
    <x v="1"/>
    <x v="59"/>
  </r>
  <r>
    <n v="551"/>
    <n v="10164"/>
    <n v="4"/>
    <x v="9"/>
    <x v="0"/>
    <d v="2003-10-21T00:00:00"/>
    <x v="1"/>
    <x v="13"/>
    <x v="47"/>
    <x v="0"/>
    <n v="39"/>
    <n v="81.93"/>
    <x v="326"/>
    <n v="239.64525000000003"/>
    <n v="266.80504500000006"/>
    <n v="3434.9152500000005"/>
    <n v="266.80504500000006"/>
    <x v="1"/>
    <x v="326"/>
  </r>
  <r>
    <n v="552"/>
    <n v="10164"/>
    <n v="5"/>
    <x v="9"/>
    <x v="0"/>
    <d v="2003-10-21T00:00:00"/>
    <x v="1"/>
    <x v="17"/>
    <x v="47"/>
    <x v="1"/>
    <n v="49"/>
    <n v="54.94"/>
    <x v="327"/>
    <n v="201.90449999999998"/>
    <n v="224.78701000000001"/>
    <n v="2893.9645"/>
    <n v="224.78701000000001"/>
    <x v="1"/>
    <x v="327"/>
  </r>
  <r>
    <n v="553"/>
    <n v="10164"/>
    <n v="1"/>
    <x v="9"/>
    <x v="0"/>
    <d v="2003-10-21T00:00:00"/>
    <x v="1"/>
    <x v="19"/>
    <x v="47"/>
    <x v="1"/>
    <n v="24"/>
    <n v="100"/>
    <x v="27"/>
    <n v="180"/>
    <n v="200.4"/>
    <n v="2580"/>
    <n v="200.4"/>
    <x v="1"/>
    <x v="27"/>
  </r>
  <r>
    <n v="554"/>
    <n v="10164"/>
    <n v="7"/>
    <x v="9"/>
    <x v="0"/>
    <d v="2003-10-21T00:00:00"/>
    <x v="1"/>
    <x v="24"/>
    <x v="47"/>
    <x v="1"/>
    <n v="25"/>
    <n v="53.83"/>
    <x v="328"/>
    <n v="100.93124999999999"/>
    <n v="0"/>
    <n v="1446.6812500000001"/>
    <n v="112.370125"/>
    <x v="1"/>
    <x v="328"/>
  </r>
  <r>
    <n v="555"/>
    <n v="10165"/>
    <n v="16"/>
    <x v="9"/>
    <x v="0"/>
    <d v="2003-10-22T00:00:00"/>
    <x v="0"/>
    <x v="29"/>
    <x v="17"/>
    <x v="2"/>
    <n v="47"/>
    <n v="100"/>
    <x v="75"/>
    <n v="352.5"/>
    <n v="392.45000000000005"/>
    <n v="5052.5"/>
    <n v="392.45000000000005"/>
    <x v="0"/>
    <x v="75"/>
  </r>
  <r>
    <n v="556"/>
    <n v="10165"/>
    <n v="3"/>
    <x v="9"/>
    <x v="0"/>
    <d v="2003-10-22T00:00:00"/>
    <x v="0"/>
    <x v="39"/>
    <x v="17"/>
    <x v="2"/>
    <n v="44"/>
    <n v="100"/>
    <x v="64"/>
    <n v="330"/>
    <n v="367.40000000000003"/>
    <n v="4730"/>
    <n v="367.40000000000003"/>
    <x v="0"/>
    <x v="64"/>
  </r>
  <r>
    <n v="557"/>
    <n v="10165"/>
    <n v="12"/>
    <x v="9"/>
    <x v="0"/>
    <d v="2003-10-22T00:00:00"/>
    <x v="0"/>
    <x v="28"/>
    <x v="17"/>
    <x v="0"/>
    <n v="48"/>
    <n v="100"/>
    <x v="95"/>
    <n v="360"/>
    <n v="400.8"/>
    <n v="5160"/>
    <n v="400.8"/>
    <x v="0"/>
    <x v="95"/>
  </r>
  <r>
    <n v="558"/>
    <n v="10165"/>
    <n v="15"/>
    <x v="9"/>
    <x v="0"/>
    <d v="2003-10-22T00:00:00"/>
    <x v="0"/>
    <x v="30"/>
    <x v="17"/>
    <x v="0"/>
    <n v="46"/>
    <n v="100"/>
    <x v="11"/>
    <n v="345"/>
    <n v="384.1"/>
    <n v="4945"/>
    <n v="384.1"/>
    <x v="0"/>
    <x v="11"/>
  </r>
  <r>
    <n v="559"/>
    <n v="10165"/>
    <n v="2"/>
    <x v="9"/>
    <x v="0"/>
    <d v="2003-10-22T00:00:00"/>
    <x v="0"/>
    <x v="42"/>
    <x v="17"/>
    <x v="0"/>
    <n v="27"/>
    <n v="100"/>
    <x v="15"/>
    <n v="202.5"/>
    <n v="225.45000000000002"/>
    <n v="2902.5"/>
    <n v="225.45000000000002"/>
    <x v="0"/>
    <x v="15"/>
  </r>
  <r>
    <n v="560"/>
    <n v="10165"/>
    <n v="1"/>
    <x v="9"/>
    <x v="0"/>
    <d v="2003-10-22T00:00:00"/>
    <x v="0"/>
    <x v="43"/>
    <x v="17"/>
    <x v="0"/>
    <n v="50"/>
    <n v="100"/>
    <x v="33"/>
    <n v="375"/>
    <n v="417.5"/>
    <n v="5375"/>
    <n v="417.5"/>
    <x v="0"/>
    <x v="33"/>
  </r>
  <r>
    <n v="561"/>
    <n v="10165"/>
    <n v="11"/>
    <x v="9"/>
    <x v="0"/>
    <d v="2003-10-22T00:00:00"/>
    <x v="0"/>
    <x v="32"/>
    <x v="17"/>
    <x v="0"/>
    <n v="29"/>
    <n v="100"/>
    <x v="25"/>
    <n v="217.5"/>
    <n v="242.15"/>
    <n v="3117.5"/>
    <n v="242.15"/>
    <x v="0"/>
    <x v="25"/>
  </r>
  <r>
    <n v="562"/>
    <n v="10165"/>
    <n v="4"/>
    <x v="9"/>
    <x v="0"/>
    <d v="2003-10-22T00:00:00"/>
    <x v="0"/>
    <x v="26"/>
    <x v="17"/>
    <x v="0"/>
    <n v="34"/>
    <n v="100"/>
    <x v="21"/>
    <n v="255"/>
    <n v="283.90000000000003"/>
    <n v="3655"/>
    <n v="283.90000000000003"/>
    <x v="0"/>
    <x v="21"/>
  </r>
  <r>
    <n v="563"/>
    <n v="10165"/>
    <n v="17"/>
    <x v="9"/>
    <x v="0"/>
    <d v="2003-10-22T00:00:00"/>
    <x v="0"/>
    <x v="16"/>
    <x v="17"/>
    <x v="0"/>
    <n v="32"/>
    <n v="100"/>
    <x v="44"/>
    <n v="240"/>
    <n v="267.2"/>
    <n v="3440"/>
    <n v="267.2"/>
    <x v="0"/>
    <x v="44"/>
  </r>
  <r>
    <n v="564"/>
    <n v="10165"/>
    <n v="10"/>
    <x v="9"/>
    <x v="0"/>
    <d v="2003-10-22T00:00:00"/>
    <x v="0"/>
    <x v="31"/>
    <x v="17"/>
    <x v="0"/>
    <n v="48"/>
    <n v="94.92"/>
    <x v="329"/>
    <n v="341.71199999999999"/>
    <n v="380.43936000000002"/>
    <n v="4897.8719999999994"/>
    <n v="380.43936000000002"/>
    <x v="0"/>
    <x v="329"/>
  </r>
  <r>
    <n v="565"/>
    <n v="10165"/>
    <n v="6"/>
    <x v="9"/>
    <x v="0"/>
    <d v="2003-10-22T00:00:00"/>
    <x v="0"/>
    <x v="27"/>
    <x v="17"/>
    <x v="0"/>
    <n v="28"/>
    <n v="100"/>
    <x v="134"/>
    <n v="210"/>
    <n v="233.8"/>
    <n v="3010"/>
    <n v="233.8"/>
    <x v="0"/>
    <x v="134"/>
  </r>
  <r>
    <n v="566"/>
    <n v="10165"/>
    <n v="5"/>
    <x v="9"/>
    <x v="0"/>
    <d v="2003-10-22T00:00:00"/>
    <x v="0"/>
    <x v="37"/>
    <x v="17"/>
    <x v="1"/>
    <n v="38"/>
    <n v="66.78"/>
    <x v="330"/>
    <n v="190.32299999999998"/>
    <n v="211.89294000000001"/>
    <n v="2727.9629999999997"/>
    <n v="211.89294000000001"/>
    <x v="0"/>
    <x v="330"/>
  </r>
  <r>
    <n v="567"/>
    <n v="10165"/>
    <n v="8"/>
    <x v="9"/>
    <x v="0"/>
    <d v="2003-10-22T00:00:00"/>
    <x v="0"/>
    <x v="34"/>
    <x v="17"/>
    <x v="1"/>
    <n v="24"/>
    <n v="99.36"/>
    <x v="331"/>
    <n v="178.84799999999998"/>
    <n v="199.11743999999999"/>
    <n v="2563.4879999999998"/>
    <n v="199.11743999999999"/>
    <x v="0"/>
    <x v="331"/>
  </r>
  <r>
    <n v="568"/>
    <n v="10165"/>
    <n v="7"/>
    <x v="9"/>
    <x v="0"/>
    <d v="2003-10-22T00:00:00"/>
    <x v="0"/>
    <x v="33"/>
    <x v="17"/>
    <x v="1"/>
    <n v="44"/>
    <n v="53.44"/>
    <x v="332"/>
    <n v="176.35199999999998"/>
    <n v="196.33855999999997"/>
    <n v="2527.7119999999995"/>
    <n v="196.33855999999997"/>
    <x v="0"/>
    <x v="332"/>
  </r>
  <r>
    <n v="569"/>
    <n v="10165"/>
    <n v="14"/>
    <x v="9"/>
    <x v="0"/>
    <d v="2003-10-22T00:00:00"/>
    <x v="0"/>
    <x v="38"/>
    <x v="17"/>
    <x v="1"/>
    <n v="48"/>
    <n v="45.99"/>
    <x v="333"/>
    <n v="165.56399999999999"/>
    <n v="0"/>
    <n v="2373.0839999999998"/>
    <n v="184.32792000000001"/>
    <x v="0"/>
    <x v="333"/>
  </r>
  <r>
    <n v="570"/>
    <n v="10165"/>
    <n v="18"/>
    <x v="9"/>
    <x v="0"/>
    <d v="2003-10-22T00:00:00"/>
    <x v="0"/>
    <x v="25"/>
    <x v="17"/>
    <x v="1"/>
    <n v="31"/>
    <n v="71.099999999999994"/>
    <x v="334"/>
    <n v="165.30749999999998"/>
    <n v="0"/>
    <n v="2369.4074999999998"/>
    <n v="184.04235"/>
    <x v="0"/>
    <x v="334"/>
  </r>
  <r>
    <n v="571"/>
    <n v="10165"/>
    <n v="9"/>
    <x v="9"/>
    <x v="0"/>
    <d v="2003-10-22T00:00:00"/>
    <x v="0"/>
    <x v="35"/>
    <x v="17"/>
    <x v="1"/>
    <n v="25"/>
    <n v="69.36"/>
    <x v="335"/>
    <n v="130.04999999999998"/>
    <n v="0"/>
    <n v="1864.05"/>
    <n v="144.78900000000002"/>
    <x v="0"/>
    <x v="335"/>
  </r>
  <r>
    <n v="572"/>
    <n v="10165"/>
    <n v="13"/>
    <x v="9"/>
    <x v="0"/>
    <d v="2003-10-22T00:00:00"/>
    <x v="0"/>
    <x v="36"/>
    <x v="17"/>
    <x v="1"/>
    <n v="27"/>
    <n v="31.82"/>
    <x v="336"/>
    <n v="64.43549999999999"/>
    <n v="0"/>
    <n v="923.57549999999992"/>
    <n v="71.738190000000003"/>
    <x v="0"/>
    <x v="336"/>
  </r>
  <r>
    <n v="573"/>
    <n v="10166"/>
    <n v="2"/>
    <x v="9"/>
    <x v="0"/>
    <d v="2003-10-21T00:00:00"/>
    <x v="0"/>
    <x v="48"/>
    <x v="48"/>
    <x v="0"/>
    <n v="43"/>
    <n v="100"/>
    <x v="34"/>
    <n v="322.5"/>
    <n v="359.05"/>
    <n v="4622.5"/>
    <n v="359.05"/>
    <x v="0"/>
    <x v="34"/>
  </r>
  <r>
    <n v="574"/>
    <n v="10166"/>
    <n v="3"/>
    <x v="9"/>
    <x v="0"/>
    <d v="2003-10-21T00:00:00"/>
    <x v="0"/>
    <x v="52"/>
    <x v="48"/>
    <x v="0"/>
    <n v="29"/>
    <n v="100"/>
    <x v="25"/>
    <n v="217.5"/>
    <n v="242.15"/>
    <n v="3117.5"/>
    <n v="242.15"/>
    <x v="0"/>
    <x v="25"/>
  </r>
  <r>
    <n v="575"/>
    <n v="10166"/>
    <n v="1"/>
    <x v="9"/>
    <x v="0"/>
    <d v="2003-10-21T00:00:00"/>
    <x v="0"/>
    <x v="45"/>
    <x v="48"/>
    <x v="1"/>
    <n v="26"/>
    <n v="73.73"/>
    <x v="337"/>
    <n v="143.77349999999998"/>
    <n v="0"/>
    <n v="2060.7534999999998"/>
    <n v="160.06783000000001"/>
    <x v="0"/>
    <x v="337"/>
  </r>
  <r>
    <n v="576"/>
    <n v="10167"/>
    <n v="9"/>
    <x v="9"/>
    <x v="0"/>
    <d v="2003-10-23T00:00:00"/>
    <x v="2"/>
    <x v="40"/>
    <x v="49"/>
    <x v="0"/>
    <n v="44"/>
    <n v="100"/>
    <x v="64"/>
    <n v="330"/>
    <n v="367.40000000000003"/>
    <n v="4730"/>
    <n v="367.40000000000003"/>
    <x v="1"/>
    <x v="64"/>
  </r>
  <r>
    <n v="577"/>
    <n v="10167"/>
    <n v="1"/>
    <x v="9"/>
    <x v="0"/>
    <d v="2003-10-23T00:00:00"/>
    <x v="2"/>
    <x v="54"/>
    <x v="49"/>
    <x v="0"/>
    <n v="43"/>
    <n v="100"/>
    <x v="34"/>
    <n v="322.5"/>
    <n v="359.05"/>
    <n v="4622.5"/>
    <n v="359.05"/>
    <x v="1"/>
    <x v="34"/>
  </r>
  <r>
    <n v="578"/>
    <n v="10167"/>
    <n v="16"/>
    <x v="9"/>
    <x v="0"/>
    <d v="2003-10-23T00:00:00"/>
    <x v="2"/>
    <x v="41"/>
    <x v="49"/>
    <x v="0"/>
    <n v="33"/>
    <n v="100"/>
    <x v="26"/>
    <n v="247.5"/>
    <n v="275.55"/>
    <n v="3547.5"/>
    <n v="275.55"/>
    <x v="1"/>
    <x v="26"/>
  </r>
  <r>
    <n v="579"/>
    <n v="10167"/>
    <n v="6"/>
    <x v="9"/>
    <x v="0"/>
    <d v="2003-10-23T00:00:00"/>
    <x v="2"/>
    <x v="55"/>
    <x v="49"/>
    <x v="0"/>
    <n v="34"/>
    <n v="100"/>
    <x v="21"/>
    <n v="255"/>
    <n v="283.90000000000003"/>
    <n v="3655"/>
    <n v="283.90000000000003"/>
    <x v="1"/>
    <x v="21"/>
  </r>
  <r>
    <n v="580"/>
    <n v="10167"/>
    <n v="7"/>
    <x v="9"/>
    <x v="0"/>
    <d v="2003-10-23T00:00:00"/>
    <x v="2"/>
    <x v="59"/>
    <x v="49"/>
    <x v="0"/>
    <n v="46"/>
    <n v="73.12"/>
    <x v="338"/>
    <n v="252.26400000000001"/>
    <n v="280.85392000000007"/>
    <n v="3615.7840000000006"/>
    <n v="280.85392000000007"/>
    <x v="1"/>
    <x v="338"/>
  </r>
  <r>
    <n v="581"/>
    <n v="10167"/>
    <n v="12"/>
    <x v="9"/>
    <x v="0"/>
    <d v="2003-10-23T00:00:00"/>
    <x v="2"/>
    <x v="49"/>
    <x v="49"/>
    <x v="0"/>
    <n v="43"/>
    <n v="75.34"/>
    <x v="339"/>
    <n v="242.97150000000002"/>
    <n v="270.50827000000004"/>
    <n v="3482.5915000000005"/>
    <n v="270.50827000000004"/>
    <x v="1"/>
    <x v="339"/>
  </r>
  <r>
    <n v="582"/>
    <n v="10167"/>
    <n v="10"/>
    <x v="9"/>
    <x v="0"/>
    <d v="2003-10-23T00:00:00"/>
    <x v="2"/>
    <x v="51"/>
    <x v="49"/>
    <x v="0"/>
    <n v="46"/>
    <n v="70.11"/>
    <x v="340"/>
    <n v="241.87949999999998"/>
    <n v="269.29250999999999"/>
    <n v="3466.9395"/>
    <n v="269.29250999999999"/>
    <x v="1"/>
    <x v="340"/>
  </r>
  <r>
    <n v="583"/>
    <n v="10167"/>
    <n v="14"/>
    <x v="9"/>
    <x v="0"/>
    <d v="2003-10-23T00:00:00"/>
    <x v="2"/>
    <x v="50"/>
    <x v="49"/>
    <x v="0"/>
    <n v="28"/>
    <n v="100"/>
    <x v="134"/>
    <n v="210"/>
    <n v="233.8"/>
    <n v="3010"/>
    <n v="233.8"/>
    <x v="1"/>
    <x v="134"/>
  </r>
  <r>
    <n v="584"/>
    <n v="10167"/>
    <n v="5"/>
    <x v="9"/>
    <x v="0"/>
    <d v="2003-10-23T00:00:00"/>
    <x v="2"/>
    <x v="63"/>
    <x v="49"/>
    <x v="1"/>
    <n v="29"/>
    <n v="100"/>
    <x v="25"/>
    <n v="217.5"/>
    <n v="242.15"/>
    <n v="3117.5"/>
    <n v="242.15"/>
    <x v="1"/>
    <x v="25"/>
  </r>
  <r>
    <n v="585"/>
    <n v="10167"/>
    <n v="13"/>
    <x v="9"/>
    <x v="0"/>
    <d v="2003-10-23T00:00:00"/>
    <x v="2"/>
    <x v="47"/>
    <x v="49"/>
    <x v="1"/>
    <n v="24"/>
    <n v="100"/>
    <x v="27"/>
    <n v="180"/>
    <n v="200.4"/>
    <n v="2580"/>
    <n v="200.4"/>
    <x v="1"/>
    <x v="27"/>
  </r>
  <r>
    <n v="586"/>
    <n v="10167"/>
    <n v="8"/>
    <x v="9"/>
    <x v="0"/>
    <d v="2003-10-23T00:00:00"/>
    <x v="2"/>
    <x v="44"/>
    <x v="49"/>
    <x v="1"/>
    <n v="29"/>
    <n v="83.86"/>
    <x v="341"/>
    <n v="182.3955"/>
    <n v="203.06699"/>
    <n v="2614.3355000000001"/>
    <n v="203.06699"/>
    <x v="1"/>
    <x v="341"/>
  </r>
  <r>
    <n v="587"/>
    <n v="10167"/>
    <n v="3"/>
    <x v="9"/>
    <x v="0"/>
    <d v="2003-10-23T00:00:00"/>
    <x v="2"/>
    <x v="70"/>
    <x v="49"/>
    <x v="1"/>
    <n v="32"/>
    <n v="63.12"/>
    <x v="342"/>
    <n v="151.488"/>
    <n v="0"/>
    <n v="2171.328"/>
    <n v="168.65664000000001"/>
    <x v="1"/>
    <x v="342"/>
  </r>
  <r>
    <n v="588"/>
    <n v="10167"/>
    <n v="15"/>
    <x v="9"/>
    <x v="0"/>
    <d v="2003-10-23T00:00:00"/>
    <x v="2"/>
    <x v="53"/>
    <x v="49"/>
    <x v="1"/>
    <n v="38"/>
    <n v="48.59"/>
    <x v="343"/>
    <n v="138.48150000000001"/>
    <n v="0"/>
    <n v="1984.9015000000002"/>
    <n v="154.17607000000001"/>
    <x v="1"/>
    <x v="343"/>
  </r>
  <r>
    <n v="589"/>
    <n v="10167"/>
    <n v="4"/>
    <x v="9"/>
    <x v="0"/>
    <d v="2003-10-23T00:00:00"/>
    <x v="2"/>
    <x v="66"/>
    <x v="49"/>
    <x v="1"/>
    <n v="40"/>
    <n v="41.71"/>
    <x v="344"/>
    <n v="125.13"/>
    <n v="0"/>
    <n v="1793.5300000000002"/>
    <n v="139.31140000000002"/>
    <x v="1"/>
    <x v="344"/>
  </r>
  <r>
    <n v="590"/>
    <n v="10167"/>
    <n v="11"/>
    <x v="9"/>
    <x v="0"/>
    <d v="2003-10-23T00:00:00"/>
    <x v="2"/>
    <x v="46"/>
    <x v="49"/>
    <x v="1"/>
    <n v="20"/>
    <n v="79.66"/>
    <x v="345"/>
    <n v="119.48999999999998"/>
    <n v="0"/>
    <n v="1712.6899999999998"/>
    <n v="133.03219999999999"/>
    <x v="1"/>
    <x v="345"/>
  </r>
  <r>
    <n v="591"/>
    <n v="10167"/>
    <n v="2"/>
    <x v="9"/>
    <x v="0"/>
    <d v="2003-10-23T00:00:00"/>
    <x v="2"/>
    <x v="58"/>
    <x v="49"/>
    <x v="1"/>
    <n v="21"/>
    <n v="69.88"/>
    <x v="346"/>
    <n v="110.06099999999999"/>
    <n v="0"/>
    <n v="1577.5409999999999"/>
    <n v="122.53458000000001"/>
    <x v="1"/>
    <x v="346"/>
  </r>
  <r>
    <n v="592"/>
    <n v="10168"/>
    <n v="11"/>
    <x v="9"/>
    <x v="0"/>
    <d v="2003-10-28T00:00:00"/>
    <x v="0"/>
    <x v="67"/>
    <x v="33"/>
    <x v="0"/>
    <n v="49"/>
    <n v="100"/>
    <x v="92"/>
    <n v="367.5"/>
    <n v="409.15000000000003"/>
    <n v="5267.5"/>
    <n v="409.15000000000003"/>
    <x v="0"/>
    <x v="92"/>
  </r>
  <r>
    <n v="593"/>
    <n v="10168"/>
    <n v="2"/>
    <x v="9"/>
    <x v="0"/>
    <d v="2003-10-28T00:00:00"/>
    <x v="0"/>
    <x v="77"/>
    <x v="33"/>
    <x v="0"/>
    <n v="50"/>
    <n v="100"/>
    <x v="33"/>
    <n v="375"/>
    <n v="417.5"/>
    <n v="5375"/>
    <n v="417.5"/>
    <x v="0"/>
    <x v="33"/>
  </r>
  <r>
    <n v="594"/>
    <n v="10168"/>
    <n v="15"/>
    <x v="9"/>
    <x v="0"/>
    <d v="2003-10-28T00:00:00"/>
    <x v="0"/>
    <x v="61"/>
    <x v="33"/>
    <x v="0"/>
    <n v="48"/>
    <n v="96"/>
    <x v="347"/>
    <n v="345.59999999999997"/>
    <n v="384.76800000000003"/>
    <n v="4953.6000000000004"/>
    <n v="384.76800000000003"/>
    <x v="0"/>
    <x v="347"/>
  </r>
  <r>
    <n v="595"/>
    <n v="10168"/>
    <n v="8"/>
    <x v="9"/>
    <x v="0"/>
    <d v="2003-10-28T00:00:00"/>
    <x v="0"/>
    <x v="56"/>
    <x v="33"/>
    <x v="0"/>
    <n v="36"/>
    <n v="100"/>
    <x v="12"/>
    <n v="270"/>
    <n v="300.60000000000002"/>
    <n v="3870"/>
    <n v="300.60000000000002"/>
    <x v="0"/>
    <x v="12"/>
  </r>
  <r>
    <n v="596"/>
    <n v="10168"/>
    <n v="3"/>
    <x v="9"/>
    <x v="0"/>
    <d v="2003-10-28T00:00:00"/>
    <x v="0"/>
    <x v="72"/>
    <x v="33"/>
    <x v="0"/>
    <n v="20"/>
    <n v="100"/>
    <x v="136"/>
    <n v="150"/>
    <n v="0"/>
    <n v="2150"/>
    <n v="167"/>
    <x v="0"/>
    <x v="136"/>
  </r>
  <r>
    <n v="597"/>
    <n v="10168"/>
    <n v="10"/>
    <x v="9"/>
    <x v="0"/>
    <d v="2003-10-28T00:00:00"/>
    <x v="0"/>
    <x v="69"/>
    <x v="33"/>
    <x v="0"/>
    <n v="48"/>
    <n v="78.25"/>
    <x v="348"/>
    <n v="281.7"/>
    <n v="313.62600000000003"/>
    <n v="4037.7"/>
    <n v="313.62600000000003"/>
    <x v="0"/>
    <x v="348"/>
  </r>
  <r>
    <n v="598"/>
    <n v="10168"/>
    <n v="4"/>
    <x v="9"/>
    <x v="0"/>
    <d v="2003-10-28T00:00:00"/>
    <x v="0"/>
    <x v="73"/>
    <x v="33"/>
    <x v="0"/>
    <n v="27"/>
    <n v="100"/>
    <x v="15"/>
    <n v="202.5"/>
    <n v="225.45000000000002"/>
    <n v="2902.5"/>
    <n v="225.45000000000002"/>
    <x v="0"/>
    <x v="15"/>
  </r>
  <r>
    <n v="599"/>
    <n v="10168"/>
    <n v="1"/>
    <x v="9"/>
    <x v="0"/>
    <d v="2003-10-28T00:00:00"/>
    <x v="0"/>
    <x v="76"/>
    <x v="33"/>
    <x v="0"/>
    <n v="36"/>
    <n v="96.66"/>
    <x v="349"/>
    <n v="260.98199999999997"/>
    <n v="290.55995999999999"/>
    <n v="3740.7419999999997"/>
    <n v="290.55995999999999"/>
    <x v="0"/>
    <x v="349"/>
  </r>
  <r>
    <n v="600"/>
    <n v="10168"/>
    <n v="16"/>
    <x v="9"/>
    <x v="0"/>
    <d v="2003-10-28T00:00:00"/>
    <x v="0"/>
    <x v="57"/>
    <x v="33"/>
    <x v="0"/>
    <n v="31"/>
    <n v="100"/>
    <x v="16"/>
    <n v="232.5"/>
    <n v="258.85000000000002"/>
    <n v="3332.5"/>
    <n v="258.85000000000002"/>
    <x v="0"/>
    <x v="16"/>
  </r>
  <r>
    <n v="601"/>
    <n v="10168"/>
    <n v="7"/>
    <x v="9"/>
    <x v="0"/>
    <d v="2003-10-28T00:00:00"/>
    <x v="0"/>
    <x v="79"/>
    <x v="33"/>
    <x v="0"/>
    <n v="28"/>
    <n v="100"/>
    <x v="134"/>
    <n v="210"/>
    <n v="233.8"/>
    <n v="3010"/>
    <n v="233.8"/>
    <x v="0"/>
    <x v="134"/>
  </r>
  <r>
    <n v="602"/>
    <n v="10168"/>
    <n v="17"/>
    <x v="9"/>
    <x v="0"/>
    <d v="2003-10-28T00:00:00"/>
    <x v="0"/>
    <x v="65"/>
    <x v="33"/>
    <x v="0"/>
    <n v="39"/>
    <n v="82.91"/>
    <x v="350"/>
    <n v="242.51174999999998"/>
    <n v="269.99641500000001"/>
    <n v="3476.0017499999999"/>
    <n v="269.99641500000001"/>
    <x v="0"/>
    <x v="350"/>
  </r>
  <r>
    <n v="603"/>
    <n v="10168"/>
    <n v="5"/>
    <x v="9"/>
    <x v="0"/>
    <d v="2003-10-28T00:00:00"/>
    <x v="0"/>
    <x v="78"/>
    <x v="33"/>
    <x v="1"/>
    <n v="46"/>
    <n v="61.18"/>
    <x v="351"/>
    <n v="211.071"/>
    <n v="234.99238000000003"/>
    <n v="3025.3510000000001"/>
    <n v="234.99238000000003"/>
    <x v="0"/>
    <x v="351"/>
  </r>
  <r>
    <n v="604"/>
    <n v="10168"/>
    <n v="14"/>
    <x v="9"/>
    <x v="0"/>
    <d v="2003-10-28T00:00:00"/>
    <x v="0"/>
    <x v="60"/>
    <x v="33"/>
    <x v="1"/>
    <n v="28"/>
    <n v="98.65"/>
    <x v="352"/>
    <n v="207.16500000000002"/>
    <n v="230.64370000000002"/>
    <n v="2969.3650000000002"/>
    <n v="230.64370000000002"/>
    <x v="0"/>
    <x v="352"/>
  </r>
  <r>
    <n v="605"/>
    <n v="10168"/>
    <n v="13"/>
    <x v="9"/>
    <x v="0"/>
    <d v="2003-10-28T00:00:00"/>
    <x v="0"/>
    <x v="71"/>
    <x v="33"/>
    <x v="1"/>
    <n v="48"/>
    <n v="51.93"/>
    <x v="353"/>
    <n v="186.94799999999998"/>
    <n v="208.13543999999999"/>
    <n v="2679.5879999999997"/>
    <n v="208.13543999999999"/>
    <x v="0"/>
    <x v="353"/>
  </r>
  <r>
    <n v="606"/>
    <n v="10168"/>
    <n v="12"/>
    <x v="9"/>
    <x v="0"/>
    <d v="2003-10-28T00:00:00"/>
    <x v="0"/>
    <x v="68"/>
    <x v="33"/>
    <x v="1"/>
    <n v="31"/>
    <n v="73.61"/>
    <x v="354"/>
    <n v="171.14324999999999"/>
    <n v="0"/>
    <n v="2453.0532499999999"/>
    <n v="190.53948499999998"/>
    <x v="0"/>
    <x v="354"/>
  </r>
  <r>
    <n v="607"/>
    <n v="10168"/>
    <n v="6"/>
    <x v="9"/>
    <x v="0"/>
    <d v="2003-10-28T00:00:00"/>
    <x v="0"/>
    <x v="74"/>
    <x v="33"/>
    <x v="1"/>
    <n v="29"/>
    <n v="75.41"/>
    <x v="355"/>
    <n v="164.01674999999997"/>
    <n v="0"/>
    <n v="2350.9067499999996"/>
    <n v="182.60531499999999"/>
    <x v="0"/>
    <x v="355"/>
  </r>
  <r>
    <n v="608"/>
    <n v="10168"/>
    <n v="18"/>
    <x v="9"/>
    <x v="0"/>
    <d v="2003-10-28T00:00:00"/>
    <x v="0"/>
    <x v="62"/>
    <x v="33"/>
    <x v="1"/>
    <n v="27"/>
    <n v="73.02"/>
    <x v="356"/>
    <n v="147.8655"/>
    <n v="0"/>
    <n v="2119.4054999999998"/>
    <n v="164.62359000000001"/>
    <x v="0"/>
    <x v="356"/>
  </r>
  <r>
    <n v="609"/>
    <n v="10168"/>
    <n v="9"/>
    <x v="9"/>
    <x v="0"/>
    <d v="2003-10-28T00:00:00"/>
    <x v="0"/>
    <x v="64"/>
    <x v="33"/>
    <x v="1"/>
    <n v="21"/>
    <n v="70.959999999999994"/>
    <x v="357"/>
    <n v="111.76199999999999"/>
    <n v="0"/>
    <n v="1601.9219999999998"/>
    <n v="124.42836"/>
    <x v="0"/>
    <x v="357"/>
  </r>
  <r>
    <n v="610"/>
    <n v="10169"/>
    <n v="2"/>
    <x v="10"/>
    <x v="0"/>
    <d v="2003-11-04T00:00:00"/>
    <x v="0"/>
    <x v="83"/>
    <x v="38"/>
    <x v="0"/>
    <n v="30"/>
    <n v="100"/>
    <x v="0"/>
    <n v="225"/>
    <n v="250.50000000000003"/>
    <n v="3225"/>
    <n v="250.50000000000003"/>
    <x v="0"/>
    <x v="0"/>
  </r>
  <r>
    <n v="611"/>
    <n v="10169"/>
    <n v="7"/>
    <x v="10"/>
    <x v="0"/>
    <d v="2003-11-04T00:00:00"/>
    <x v="0"/>
    <x v="81"/>
    <x v="38"/>
    <x v="0"/>
    <n v="33"/>
    <n v="100"/>
    <x v="26"/>
    <n v="247.5"/>
    <n v="275.55"/>
    <n v="3547.5"/>
    <n v="275.55"/>
    <x v="0"/>
    <x v="26"/>
  </r>
  <r>
    <n v="612"/>
    <n v="10169"/>
    <n v="13"/>
    <x v="10"/>
    <x v="0"/>
    <d v="2003-11-04T00:00:00"/>
    <x v="0"/>
    <x v="75"/>
    <x v="38"/>
    <x v="0"/>
    <n v="35"/>
    <n v="100"/>
    <x v="13"/>
    <n v="262.5"/>
    <n v="292.25"/>
    <n v="3762.5"/>
    <n v="292.25"/>
    <x v="0"/>
    <x v="13"/>
  </r>
  <r>
    <n v="613"/>
    <n v="10169"/>
    <n v="4"/>
    <x v="10"/>
    <x v="0"/>
    <d v="2003-11-04T00:00:00"/>
    <x v="0"/>
    <x v="84"/>
    <x v="38"/>
    <x v="0"/>
    <n v="36"/>
    <n v="100"/>
    <x v="12"/>
    <n v="270"/>
    <n v="300.60000000000002"/>
    <n v="3870"/>
    <n v="300.60000000000002"/>
    <x v="0"/>
    <x v="12"/>
  </r>
  <r>
    <n v="614"/>
    <n v="10169"/>
    <n v="12"/>
    <x v="10"/>
    <x v="0"/>
    <d v="2003-11-04T00:00:00"/>
    <x v="0"/>
    <x v="86"/>
    <x v="38"/>
    <x v="0"/>
    <n v="34"/>
    <n v="100"/>
    <x v="21"/>
    <n v="255"/>
    <n v="283.90000000000003"/>
    <n v="3655"/>
    <n v="283.90000000000003"/>
    <x v="0"/>
    <x v="21"/>
  </r>
  <r>
    <n v="615"/>
    <n v="10169"/>
    <n v="10"/>
    <x v="10"/>
    <x v="0"/>
    <d v="2003-11-04T00:00:00"/>
    <x v="0"/>
    <x v="90"/>
    <x v="38"/>
    <x v="0"/>
    <n v="48"/>
    <n v="80.55"/>
    <x v="358"/>
    <n v="289.97999999999996"/>
    <n v="322.84440000000001"/>
    <n v="4156.3799999999992"/>
    <n v="322.84440000000001"/>
    <x v="0"/>
    <x v="358"/>
  </r>
  <r>
    <n v="616"/>
    <n v="10169"/>
    <n v="11"/>
    <x v="10"/>
    <x v="0"/>
    <d v="2003-11-04T00:00:00"/>
    <x v="0"/>
    <x v="92"/>
    <x v="38"/>
    <x v="1"/>
    <n v="38"/>
    <n v="74.11"/>
    <x v="359"/>
    <n v="211.21349999999998"/>
    <n v="235.15102999999999"/>
    <n v="3027.3934999999997"/>
    <n v="235.15102999999999"/>
    <x v="0"/>
    <x v="359"/>
  </r>
  <r>
    <n v="617"/>
    <n v="10169"/>
    <n v="8"/>
    <x v="10"/>
    <x v="0"/>
    <d v="2003-11-04T00:00:00"/>
    <x v="0"/>
    <x v="89"/>
    <x v="38"/>
    <x v="1"/>
    <n v="38"/>
    <n v="68.39"/>
    <x v="360"/>
    <n v="194.91150000000002"/>
    <n v="217.00147000000004"/>
    <n v="2793.7315000000003"/>
    <n v="217.00147000000004"/>
    <x v="0"/>
    <x v="360"/>
  </r>
  <r>
    <n v="618"/>
    <n v="10169"/>
    <n v="3"/>
    <x v="10"/>
    <x v="0"/>
    <d v="2003-11-04T00:00:00"/>
    <x v="0"/>
    <x v="87"/>
    <x v="38"/>
    <x v="1"/>
    <n v="36"/>
    <n v="63.84"/>
    <x v="361"/>
    <n v="172.36800000000002"/>
    <n v="0"/>
    <n v="2470.6080000000002"/>
    <n v="191.90304000000003"/>
    <x v="0"/>
    <x v="361"/>
  </r>
  <r>
    <n v="619"/>
    <n v="10169"/>
    <n v="6"/>
    <x v="10"/>
    <x v="0"/>
    <d v="2003-11-04T00:00:00"/>
    <x v="0"/>
    <x v="91"/>
    <x v="38"/>
    <x v="1"/>
    <n v="24"/>
    <n v="94.58"/>
    <x v="362"/>
    <n v="170.244"/>
    <n v="0"/>
    <n v="2440.1640000000002"/>
    <n v="189.53832000000003"/>
    <x v="0"/>
    <x v="362"/>
  </r>
  <r>
    <n v="620"/>
    <n v="10169"/>
    <n v="5"/>
    <x v="10"/>
    <x v="0"/>
    <d v="2003-11-04T00:00:00"/>
    <x v="0"/>
    <x v="94"/>
    <x v="38"/>
    <x v="1"/>
    <n v="32"/>
    <n v="70.760000000000005"/>
    <x v="363"/>
    <n v="169.82400000000001"/>
    <n v="0"/>
    <n v="2434.1440000000002"/>
    <n v="189.07072000000002"/>
    <x v="0"/>
    <x v="363"/>
  </r>
  <r>
    <n v="621"/>
    <n v="10169"/>
    <n v="1"/>
    <x v="10"/>
    <x v="0"/>
    <d v="2003-11-04T00:00:00"/>
    <x v="0"/>
    <x v="93"/>
    <x v="38"/>
    <x v="1"/>
    <n v="34"/>
    <n v="50.21"/>
    <x v="140"/>
    <n v="128.03550000000001"/>
    <n v="0"/>
    <n v="1835.1755000000001"/>
    <n v="142.54619000000002"/>
    <x v="0"/>
    <x v="140"/>
  </r>
  <r>
    <n v="622"/>
    <n v="10169"/>
    <n v="9"/>
    <x v="10"/>
    <x v="0"/>
    <d v="2003-11-04T00:00:00"/>
    <x v="0"/>
    <x v="95"/>
    <x v="38"/>
    <x v="1"/>
    <n v="26"/>
    <n v="39.83"/>
    <x v="364"/>
    <n v="77.668499999999995"/>
    <n v="0"/>
    <n v="1113.2484999999999"/>
    <n v="86.470929999999996"/>
    <x v="0"/>
    <x v="364"/>
  </r>
  <r>
    <n v="623"/>
    <n v="10170"/>
    <n v="4"/>
    <x v="10"/>
    <x v="0"/>
    <d v="2003-11-04T00:00:00"/>
    <x v="0"/>
    <x v="80"/>
    <x v="47"/>
    <x v="0"/>
    <n v="47"/>
    <n v="100"/>
    <x v="75"/>
    <n v="352.5"/>
    <n v="392.45000000000005"/>
    <n v="5052.5"/>
    <n v="392.45000000000005"/>
    <x v="0"/>
    <x v="75"/>
  </r>
  <r>
    <n v="624"/>
    <n v="10170"/>
    <n v="3"/>
    <x v="10"/>
    <x v="0"/>
    <d v="2003-11-04T00:00:00"/>
    <x v="0"/>
    <x v="85"/>
    <x v="47"/>
    <x v="0"/>
    <n v="41"/>
    <n v="100"/>
    <x v="23"/>
    <n v="307.5"/>
    <n v="342.35"/>
    <n v="4407.5"/>
    <n v="342.35"/>
    <x v="0"/>
    <x v="23"/>
  </r>
  <r>
    <n v="625"/>
    <n v="10170"/>
    <n v="1"/>
    <x v="10"/>
    <x v="0"/>
    <d v="2003-11-04T00:00:00"/>
    <x v="0"/>
    <x v="82"/>
    <x v="47"/>
    <x v="0"/>
    <n v="34"/>
    <n v="100"/>
    <x v="21"/>
    <n v="255"/>
    <n v="283.90000000000003"/>
    <n v="3655"/>
    <n v="283.90000000000003"/>
    <x v="0"/>
    <x v="21"/>
  </r>
  <r>
    <n v="626"/>
    <n v="10170"/>
    <n v="2"/>
    <x v="10"/>
    <x v="0"/>
    <d v="2003-11-04T00:00:00"/>
    <x v="0"/>
    <x v="88"/>
    <x v="47"/>
    <x v="1"/>
    <n v="20"/>
    <n v="63.14"/>
    <x v="365"/>
    <n v="94.71"/>
    <n v="0"/>
    <n v="1357.51"/>
    <n v="105.4438"/>
    <x v="0"/>
    <x v="365"/>
  </r>
  <r>
    <n v="627"/>
    <n v="10171"/>
    <n v="3"/>
    <x v="10"/>
    <x v="0"/>
    <d v="2003-11-05T00:00:00"/>
    <x v="0"/>
    <x v="29"/>
    <x v="50"/>
    <x v="0"/>
    <n v="39"/>
    <n v="100"/>
    <x v="8"/>
    <n v="292.5"/>
    <n v="325.65000000000003"/>
    <n v="4192.5"/>
    <n v="325.65000000000003"/>
    <x v="0"/>
    <x v="8"/>
  </r>
  <r>
    <n v="628"/>
    <n v="10171"/>
    <n v="1"/>
    <x v="10"/>
    <x v="0"/>
    <d v="2003-11-05T00:00:00"/>
    <x v="0"/>
    <x v="97"/>
    <x v="50"/>
    <x v="0"/>
    <n v="35"/>
    <n v="100"/>
    <x v="13"/>
    <n v="262.5"/>
    <n v="292.25"/>
    <n v="3762.5"/>
    <n v="292.25"/>
    <x v="0"/>
    <x v="13"/>
  </r>
  <r>
    <n v="629"/>
    <n v="10171"/>
    <n v="2"/>
    <x v="10"/>
    <x v="0"/>
    <d v="2003-11-05T00:00:00"/>
    <x v="0"/>
    <x v="98"/>
    <x v="50"/>
    <x v="0"/>
    <n v="35"/>
    <n v="100"/>
    <x v="13"/>
    <n v="262.5"/>
    <n v="292.25"/>
    <n v="3762.5"/>
    <n v="292.25"/>
    <x v="0"/>
    <x v="13"/>
  </r>
  <r>
    <n v="630"/>
    <n v="10171"/>
    <n v="4"/>
    <x v="10"/>
    <x v="0"/>
    <d v="2003-11-05T00:00:00"/>
    <x v="0"/>
    <x v="100"/>
    <x v="50"/>
    <x v="1"/>
    <n v="36"/>
    <n v="35.49"/>
    <x v="366"/>
    <n v="95.823000000000008"/>
    <n v="0"/>
    <n v="1373.4630000000002"/>
    <n v="106.68294000000002"/>
    <x v="0"/>
    <x v="366"/>
  </r>
  <r>
    <n v="631"/>
    <n v="10172"/>
    <n v="7"/>
    <x v="10"/>
    <x v="0"/>
    <d v="2003-11-05T00:00:00"/>
    <x v="0"/>
    <x v="99"/>
    <x v="51"/>
    <x v="0"/>
    <n v="39"/>
    <n v="100"/>
    <x v="8"/>
    <n v="292.5"/>
    <n v="325.65000000000003"/>
    <n v="4192.5"/>
    <n v="325.65000000000003"/>
    <x v="0"/>
    <x v="8"/>
  </r>
  <r>
    <n v="632"/>
    <n v="10172"/>
    <n v="8"/>
    <x v="10"/>
    <x v="0"/>
    <d v="2003-11-05T00:00:00"/>
    <x v="0"/>
    <x v="96"/>
    <x v="51"/>
    <x v="0"/>
    <n v="48"/>
    <n v="100"/>
    <x v="95"/>
    <n v="360"/>
    <n v="400.8"/>
    <n v="5160"/>
    <n v="400.8"/>
    <x v="0"/>
    <x v="95"/>
  </r>
  <r>
    <n v="633"/>
    <n v="10172"/>
    <n v="6"/>
    <x v="10"/>
    <x v="0"/>
    <d v="2003-11-05T00:00:00"/>
    <x v="0"/>
    <x v="102"/>
    <x v="51"/>
    <x v="0"/>
    <n v="42"/>
    <n v="100"/>
    <x v="10"/>
    <n v="315"/>
    <n v="350.70000000000005"/>
    <n v="4515"/>
    <n v="350.70000000000005"/>
    <x v="0"/>
    <x v="10"/>
  </r>
  <r>
    <n v="634"/>
    <n v="10172"/>
    <n v="3"/>
    <x v="10"/>
    <x v="0"/>
    <d v="2003-11-05T00:00:00"/>
    <x v="0"/>
    <x v="105"/>
    <x v="51"/>
    <x v="1"/>
    <n v="32"/>
    <n v="75.69"/>
    <x v="367"/>
    <n v="181.65599999999998"/>
    <n v="202.24368000000001"/>
    <n v="2603.7359999999999"/>
    <n v="202.24368000000001"/>
    <x v="0"/>
    <x v="367"/>
  </r>
  <r>
    <n v="635"/>
    <n v="10172"/>
    <n v="4"/>
    <x v="10"/>
    <x v="0"/>
    <d v="2003-11-05T00:00:00"/>
    <x v="0"/>
    <x v="103"/>
    <x v="51"/>
    <x v="1"/>
    <n v="22"/>
    <n v="98.51"/>
    <x v="368"/>
    <n v="162.54150000000001"/>
    <n v="0"/>
    <n v="2329.7615000000001"/>
    <n v="180.96287000000004"/>
    <x v="0"/>
    <x v="368"/>
  </r>
  <r>
    <n v="636"/>
    <n v="10172"/>
    <n v="2"/>
    <x v="10"/>
    <x v="0"/>
    <d v="2003-11-05T00:00:00"/>
    <x v="0"/>
    <x v="107"/>
    <x v="51"/>
    <x v="1"/>
    <n v="24"/>
    <n v="81.33"/>
    <x v="369"/>
    <n v="146.39400000000001"/>
    <n v="0"/>
    <n v="2098.3140000000003"/>
    <n v="162.98532"/>
    <x v="0"/>
    <x v="369"/>
  </r>
  <r>
    <n v="637"/>
    <n v="10172"/>
    <n v="1"/>
    <x v="10"/>
    <x v="0"/>
    <d v="2003-11-05T00:00:00"/>
    <x v="0"/>
    <x v="104"/>
    <x v="51"/>
    <x v="1"/>
    <n v="22"/>
    <n v="74.510000000000005"/>
    <x v="370"/>
    <n v="122.94149999999999"/>
    <n v="0"/>
    <n v="1762.1614999999999"/>
    <n v="136.87487000000002"/>
    <x v="0"/>
    <x v="370"/>
  </r>
  <r>
    <n v="638"/>
    <n v="10172"/>
    <n v="5"/>
    <x v="10"/>
    <x v="0"/>
    <d v="2003-11-05T00:00:00"/>
    <x v="0"/>
    <x v="108"/>
    <x v="51"/>
    <x v="1"/>
    <n v="34"/>
    <n v="42.76"/>
    <x v="371"/>
    <n v="109.038"/>
    <n v="0"/>
    <n v="1562.8779999999999"/>
    <n v="121.39564"/>
    <x v="0"/>
    <x v="371"/>
  </r>
  <r>
    <n v="639"/>
    <n v="10173"/>
    <n v="6"/>
    <x v="10"/>
    <x v="0"/>
    <d v="2003-11-05T00:00:00"/>
    <x v="0"/>
    <x v="8"/>
    <x v="6"/>
    <x v="0"/>
    <n v="43"/>
    <n v="100"/>
    <x v="34"/>
    <n v="322.5"/>
    <n v="359.05"/>
    <n v="4622.5"/>
    <n v="359.05"/>
    <x v="0"/>
    <x v="34"/>
  </r>
  <r>
    <n v="640"/>
    <n v="10173"/>
    <n v="10"/>
    <x v="10"/>
    <x v="0"/>
    <d v="2003-11-05T00:00:00"/>
    <x v="0"/>
    <x v="4"/>
    <x v="6"/>
    <x v="0"/>
    <n v="31"/>
    <n v="100"/>
    <x v="16"/>
    <n v="232.5"/>
    <n v="258.85000000000002"/>
    <n v="3332.5"/>
    <n v="258.85000000000002"/>
    <x v="0"/>
    <x v="16"/>
  </r>
  <r>
    <n v="641"/>
    <n v="10173"/>
    <n v="13"/>
    <x v="10"/>
    <x v="0"/>
    <d v="2003-11-05T00:00:00"/>
    <x v="0"/>
    <x v="0"/>
    <x v="6"/>
    <x v="0"/>
    <n v="24"/>
    <n v="100"/>
    <x v="27"/>
    <n v="180"/>
    <n v="200.4"/>
    <n v="2580"/>
    <n v="200.4"/>
    <x v="0"/>
    <x v="27"/>
  </r>
  <r>
    <n v="642"/>
    <n v="10173"/>
    <n v="7"/>
    <x v="10"/>
    <x v="0"/>
    <d v="2003-11-05T00:00:00"/>
    <x v="0"/>
    <x v="5"/>
    <x v="6"/>
    <x v="0"/>
    <n v="22"/>
    <n v="100"/>
    <x v="39"/>
    <n v="165"/>
    <n v="0"/>
    <n v="2365"/>
    <n v="183.70000000000002"/>
    <x v="0"/>
    <x v="39"/>
  </r>
  <r>
    <n v="643"/>
    <n v="10173"/>
    <n v="15"/>
    <x v="10"/>
    <x v="0"/>
    <d v="2003-11-05T00:00:00"/>
    <x v="0"/>
    <x v="106"/>
    <x v="6"/>
    <x v="1"/>
    <n v="39"/>
    <n v="71.98"/>
    <x v="372"/>
    <n v="210.54150000000001"/>
    <n v="234.40287000000004"/>
    <n v="3017.7615000000001"/>
    <n v="234.40287000000004"/>
    <x v="0"/>
    <x v="372"/>
  </r>
  <r>
    <n v="644"/>
    <n v="10173"/>
    <n v="4"/>
    <x v="10"/>
    <x v="0"/>
    <d v="2003-11-05T00:00:00"/>
    <x v="0"/>
    <x v="12"/>
    <x v="6"/>
    <x v="1"/>
    <n v="29"/>
    <n v="95.24"/>
    <x v="373"/>
    <n v="207.14699999999999"/>
    <n v="230.62366000000003"/>
    <n v="2969.107"/>
    <n v="230.62366000000003"/>
    <x v="0"/>
    <x v="373"/>
  </r>
  <r>
    <n v="645"/>
    <n v="10173"/>
    <n v="1"/>
    <x v="10"/>
    <x v="0"/>
    <d v="2003-11-05T00:00:00"/>
    <x v="0"/>
    <x v="21"/>
    <x v="6"/>
    <x v="1"/>
    <n v="31"/>
    <n v="89.01"/>
    <x v="374"/>
    <n v="206.94825"/>
    <n v="230.40238500000001"/>
    <n v="2966.2582499999999"/>
    <n v="230.40238500000001"/>
    <x v="0"/>
    <x v="374"/>
  </r>
  <r>
    <n v="646"/>
    <n v="10173"/>
    <n v="16"/>
    <x v="10"/>
    <x v="0"/>
    <d v="2003-11-05T00:00:00"/>
    <x v="0"/>
    <x v="101"/>
    <x v="6"/>
    <x v="1"/>
    <n v="23"/>
    <n v="100"/>
    <x v="24"/>
    <n v="172.5"/>
    <n v="192.05"/>
    <n v="2472.5"/>
    <n v="192.05"/>
    <x v="0"/>
    <x v="24"/>
  </r>
  <r>
    <n v="647"/>
    <n v="10173"/>
    <n v="3"/>
    <x v="10"/>
    <x v="0"/>
    <d v="2003-11-05T00:00:00"/>
    <x v="0"/>
    <x v="20"/>
    <x v="6"/>
    <x v="1"/>
    <n v="22"/>
    <n v="100"/>
    <x v="39"/>
    <n v="165"/>
    <n v="0"/>
    <n v="2365"/>
    <n v="183.70000000000002"/>
    <x v="0"/>
    <x v="39"/>
  </r>
  <r>
    <n v="648"/>
    <n v="10173"/>
    <n v="5"/>
    <x v="10"/>
    <x v="0"/>
    <d v="2003-11-05T00:00:00"/>
    <x v="0"/>
    <x v="9"/>
    <x v="6"/>
    <x v="1"/>
    <n v="48"/>
    <n v="44.21"/>
    <x v="375"/>
    <n v="159.15599999999998"/>
    <n v="0"/>
    <n v="2281.2359999999999"/>
    <n v="177.19368"/>
    <x v="0"/>
    <x v="375"/>
  </r>
  <r>
    <n v="649"/>
    <n v="10173"/>
    <n v="14"/>
    <x v="10"/>
    <x v="0"/>
    <d v="2003-11-05T00:00:00"/>
    <x v="0"/>
    <x v="2"/>
    <x v="6"/>
    <x v="1"/>
    <n v="21"/>
    <n v="75.459999999999994"/>
    <x v="376"/>
    <n v="118.84949999999998"/>
    <n v="0"/>
    <n v="1703.5094999999999"/>
    <n v="132.31910999999999"/>
    <x v="0"/>
    <x v="376"/>
  </r>
  <r>
    <n v="650"/>
    <n v="10173"/>
    <n v="2"/>
    <x v="10"/>
    <x v="0"/>
    <d v="2003-11-05T00:00:00"/>
    <x v="0"/>
    <x v="23"/>
    <x v="6"/>
    <x v="1"/>
    <n v="28"/>
    <n v="53.72"/>
    <x v="377"/>
    <n v="112.81199999999998"/>
    <n v="0"/>
    <n v="1616.9719999999998"/>
    <n v="125.59735999999999"/>
    <x v="0"/>
    <x v="377"/>
  </r>
  <r>
    <n v="651"/>
    <n v="10173"/>
    <n v="12"/>
    <x v="10"/>
    <x v="0"/>
    <d v="2003-11-05T00:00:00"/>
    <x v="0"/>
    <x v="1"/>
    <x v="6"/>
    <x v="1"/>
    <n v="26"/>
    <n v="57.51"/>
    <x v="378"/>
    <n v="112.14449999999999"/>
    <n v="0"/>
    <n v="1607.4045000000001"/>
    <n v="124.85421000000001"/>
    <x v="0"/>
    <x v="378"/>
  </r>
  <r>
    <n v="652"/>
    <n v="10173"/>
    <n v="11"/>
    <x v="10"/>
    <x v="0"/>
    <d v="2003-11-05T00:00:00"/>
    <x v="0"/>
    <x v="3"/>
    <x v="6"/>
    <x v="1"/>
    <n v="35"/>
    <n v="33.229999999999997"/>
    <x v="379"/>
    <n v="87.228749999999991"/>
    <n v="0"/>
    <n v="1250.2787499999999"/>
    <n v="97.114675000000005"/>
    <x v="0"/>
    <x v="379"/>
  </r>
  <r>
    <n v="653"/>
    <n v="10173"/>
    <n v="8"/>
    <x v="10"/>
    <x v="0"/>
    <d v="2003-11-05T00:00:00"/>
    <x v="0"/>
    <x v="6"/>
    <x v="6"/>
    <x v="1"/>
    <n v="27"/>
    <n v="41.22"/>
    <x v="380"/>
    <n v="83.470500000000001"/>
    <n v="0"/>
    <n v="1196.4105"/>
    <n v="92.930490000000006"/>
    <x v="0"/>
    <x v="380"/>
  </r>
  <r>
    <n v="654"/>
    <n v="10173"/>
    <n v="9"/>
    <x v="10"/>
    <x v="0"/>
    <d v="2003-11-05T00:00:00"/>
    <x v="0"/>
    <x v="7"/>
    <x v="6"/>
    <x v="1"/>
    <n v="31"/>
    <n v="31.53"/>
    <x v="381"/>
    <n v="73.307249999999996"/>
    <n v="0"/>
    <n v="1050.7372500000001"/>
    <n v="81.61540500000001"/>
    <x v="0"/>
    <x v="381"/>
  </r>
  <r>
    <n v="655"/>
    <n v="10174"/>
    <n v="4"/>
    <x v="10"/>
    <x v="0"/>
    <d v="2003-11-06T00:00:00"/>
    <x v="0"/>
    <x v="10"/>
    <x v="41"/>
    <x v="2"/>
    <n v="34"/>
    <n v="100"/>
    <x v="21"/>
    <n v="255"/>
    <n v="283.90000000000003"/>
    <n v="3655"/>
    <n v="283.90000000000003"/>
    <x v="0"/>
    <x v="21"/>
  </r>
  <r>
    <n v="656"/>
    <n v="10174"/>
    <n v="1"/>
    <x v="10"/>
    <x v="0"/>
    <d v="2003-11-06T00:00:00"/>
    <x v="0"/>
    <x v="18"/>
    <x v="41"/>
    <x v="0"/>
    <n v="43"/>
    <n v="100"/>
    <x v="34"/>
    <n v="322.5"/>
    <n v="359.05"/>
    <n v="4622.5"/>
    <n v="359.05"/>
    <x v="0"/>
    <x v="34"/>
  </r>
  <r>
    <n v="657"/>
    <n v="10174"/>
    <n v="5"/>
    <x v="10"/>
    <x v="0"/>
    <d v="2003-11-06T00:00:00"/>
    <x v="0"/>
    <x v="22"/>
    <x v="41"/>
    <x v="0"/>
    <n v="46"/>
    <n v="100"/>
    <x v="11"/>
    <n v="345"/>
    <n v="384.1"/>
    <n v="4945"/>
    <n v="384.1"/>
    <x v="0"/>
    <x v="11"/>
  </r>
  <r>
    <n v="658"/>
    <n v="10174"/>
    <n v="3"/>
    <x v="10"/>
    <x v="0"/>
    <d v="2003-11-06T00:00:00"/>
    <x v="0"/>
    <x v="15"/>
    <x v="41"/>
    <x v="0"/>
    <n v="48"/>
    <n v="93.34"/>
    <x v="382"/>
    <n v="336.02399999999994"/>
    <n v="374.10672"/>
    <n v="4816.3440000000001"/>
    <n v="374.10672"/>
    <x v="0"/>
    <x v="382"/>
  </r>
  <r>
    <n v="659"/>
    <n v="10174"/>
    <n v="2"/>
    <x v="10"/>
    <x v="0"/>
    <d v="2003-11-06T00:00:00"/>
    <x v="0"/>
    <x v="24"/>
    <x v="41"/>
    <x v="1"/>
    <n v="49"/>
    <n v="44.78"/>
    <x v="383"/>
    <n v="164.56650000000002"/>
    <n v="0"/>
    <n v="2358.7865000000002"/>
    <n v="183.21737000000005"/>
    <x v="0"/>
    <x v="383"/>
  </r>
  <r>
    <n v="660"/>
    <n v="10175"/>
    <n v="4"/>
    <x v="10"/>
    <x v="0"/>
    <d v="2003-11-06T00:00:00"/>
    <x v="0"/>
    <x v="30"/>
    <x v="27"/>
    <x v="0"/>
    <n v="48"/>
    <n v="100"/>
    <x v="95"/>
    <n v="360"/>
    <n v="400.8"/>
    <n v="5160"/>
    <n v="400.8"/>
    <x v="0"/>
    <x v="95"/>
  </r>
  <r>
    <n v="661"/>
    <n v="10175"/>
    <n v="9"/>
    <x v="10"/>
    <x v="0"/>
    <d v="2003-11-06T00:00:00"/>
    <x v="0"/>
    <x v="11"/>
    <x v="27"/>
    <x v="0"/>
    <n v="33"/>
    <n v="100"/>
    <x v="26"/>
    <n v="247.5"/>
    <n v="275.55"/>
    <n v="3547.5"/>
    <n v="275.55"/>
    <x v="0"/>
    <x v="26"/>
  </r>
  <r>
    <n v="662"/>
    <n v="10175"/>
    <n v="10"/>
    <x v="10"/>
    <x v="0"/>
    <d v="2003-11-06T00:00:00"/>
    <x v="0"/>
    <x v="14"/>
    <x v="27"/>
    <x v="0"/>
    <n v="47"/>
    <n v="100"/>
    <x v="75"/>
    <n v="352.5"/>
    <n v="392.45000000000005"/>
    <n v="5052.5"/>
    <n v="392.45000000000005"/>
    <x v="0"/>
    <x v="75"/>
  </r>
  <r>
    <n v="663"/>
    <n v="10175"/>
    <n v="5"/>
    <x v="10"/>
    <x v="0"/>
    <d v="2003-11-06T00:00:00"/>
    <x v="0"/>
    <x v="29"/>
    <x v="27"/>
    <x v="0"/>
    <n v="29"/>
    <n v="100"/>
    <x v="25"/>
    <n v="217.5"/>
    <n v="242.15"/>
    <n v="3117.5"/>
    <n v="242.15"/>
    <x v="0"/>
    <x v="25"/>
  </r>
  <r>
    <n v="664"/>
    <n v="10175"/>
    <n v="11"/>
    <x v="10"/>
    <x v="0"/>
    <d v="2003-11-06T00:00:00"/>
    <x v="0"/>
    <x v="13"/>
    <x v="27"/>
    <x v="0"/>
    <n v="42"/>
    <n v="85.98"/>
    <x v="384"/>
    <n v="270.83699999999999"/>
    <n v="301.53186000000005"/>
    <n v="3881.9970000000003"/>
    <n v="301.53186000000005"/>
    <x v="0"/>
    <x v="384"/>
  </r>
  <r>
    <n v="665"/>
    <n v="10175"/>
    <n v="1"/>
    <x v="10"/>
    <x v="0"/>
    <d v="2003-11-06T00:00:00"/>
    <x v="0"/>
    <x v="28"/>
    <x v="27"/>
    <x v="0"/>
    <n v="26"/>
    <n v="100"/>
    <x v="5"/>
    <n v="195"/>
    <n v="217.10000000000002"/>
    <n v="2795"/>
    <n v="217.10000000000002"/>
    <x v="0"/>
    <x v="5"/>
  </r>
  <r>
    <n v="666"/>
    <n v="10175"/>
    <n v="3"/>
    <x v="10"/>
    <x v="0"/>
    <d v="2003-11-06T00:00:00"/>
    <x v="0"/>
    <x v="38"/>
    <x v="27"/>
    <x v="0"/>
    <n v="50"/>
    <n v="63.31"/>
    <x v="385"/>
    <n v="237.41249999999999"/>
    <n v="264.31925000000001"/>
    <n v="3402.9124999999999"/>
    <n v="264.31925000000001"/>
    <x v="0"/>
    <x v="385"/>
  </r>
  <r>
    <n v="667"/>
    <n v="10175"/>
    <n v="6"/>
    <x v="10"/>
    <x v="0"/>
    <d v="2003-11-06T00:00:00"/>
    <x v="0"/>
    <x v="16"/>
    <x v="27"/>
    <x v="1"/>
    <n v="28"/>
    <n v="100"/>
    <x v="134"/>
    <n v="210"/>
    <n v="233.8"/>
    <n v="3010"/>
    <n v="233.8"/>
    <x v="0"/>
    <x v="134"/>
  </r>
  <r>
    <n v="668"/>
    <n v="10175"/>
    <n v="7"/>
    <x v="10"/>
    <x v="0"/>
    <d v="2003-11-06T00:00:00"/>
    <x v="0"/>
    <x v="25"/>
    <x v="27"/>
    <x v="1"/>
    <n v="41"/>
    <n v="69.28"/>
    <x v="386"/>
    <n v="213.036"/>
    <n v="237.18008"/>
    <n v="3053.5160000000001"/>
    <n v="237.18008"/>
    <x v="0"/>
    <x v="386"/>
  </r>
  <r>
    <n v="669"/>
    <n v="10175"/>
    <n v="8"/>
    <x v="10"/>
    <x v="0"/>
    <d v="2003-11-06T00:00:00"/>
    <x v="0"/>
    <x v="19"/>
    <x v="27"/>
    <x v="1"/>
    <n v="22"/>
    <n v="100"/>
    <x v="39"/>
    <n v="165"/>
    <n v="0"/>
    <n v="2365"/>
    <n v="183.70000000000002"/>
    <x v="0"/>
    <x v="39"/>
  </r>
  <r>
    <n v="670"/>
    <n v="10175"/>
    <n v="12"/>
    <x v="10"/>
    <x v="0"/>
    <d v="2003-11-06T00:00:00"/>
    <x v="0"/>
    <x v="17"/>
    <x v="27"/>
    <x v="1"/>
    <n v="29"/>
    <n v="74.98"/>
    <x v="387"/>
    <n v="163.08150000000001"/>
    <n v="0"/>
    <n v="2337.5015000000003"/>
    <n v="181.56407000000002"/>
    <x v="0"/>
    <x v="387"/>
  </r>
  <r>
    <n v="671"/>
    <n v="10175"/>
    <n v="2"/>
    <x v="10"/>
    <x v="0"/>
    <d v="2003-11-06T00:00:00"/>
    <x v="0"/>
    <x v="36"/>
    <x v="27"/>
    <x v="1"/>
    <n v="37"/>
    <n v="31.12"/>
    <x v="388"/>
    <n v="86.358000000000004"/>
    <n v="0"/>
    <n v="1237.798"/>
    <n v="96.145240000000015"/>
    <x v="0"/>
    <x v="388"/>
  </r>
  <r>
    <n v="672"/>
    <n v="10176"/>
    <n v="3"/>
    <x v="10"/>
    <x v="0"/>
    <d v="2003-11-06T00:00:00"/>
    <x v="0"/>
    <x v="26"/>
    <x v="52"/>
    <x v="2"/>
    <n v="47"/>
    <n v="100"/>
    <x v="75"/>
    <n v="352.5"/>
    <n v="392.45000000000005"/>
    <n v="5052.5"/>
    <n v="392.45000000000005"/>
    <x v="0"/>
    <x v="75"/>
  </r>
  <r>
    <n v="673"/>
    <n v="10176"/>
    <n v="1"/>
    <x v="10"/>
    <x v="0"/>
    <d v="2003-11-06T00:00:00"/>
    <x v="0"/>
    <x v="42"/>
    <x v="52"/>
    <x v="2"/>
    <n v="50"/>
    <n v="100"/>
    <x v="33"/>
    <n v="375"/>
    <n v="417.5"/>
    <n v="5375"/>
    <n v="417.5"/>
    <x v="0"/>
    <x v="33"/>
  </r>
  <r>
    <n v="674"/>
    <n v="10176"/>
    <n v="2"/>
    <x v="10"/>
    <x v="0"/>
    <d v="2003-11-06T00:00:00"/>
    <x v="0"/>
    <x v="39"/>
    <x v="52"/>
    <x v="2"/>
    <n v="33"/>
    <n v="100"/>
    <x v="26"/>
    <n v="247.5"/>
    <n v="275.55"/>
    <n v="3547.5"/>
    <n v="275.55"/>
    <x v="0"/>
    <x v="26"/>
  </r>
  <r>
    <n v="675"/>
    <n v="10176"/>
    <n v="5"/>
    <x v="10"/>
    <x v="0"/>
    <d v="2003-11-06T00:00:00"/>
    <x v="0"/>
    <x v="27"/>
    <x v="52"/>
    <x v="0"/>
    <n v="36"/>
    <n v="100"/>
    <x v="12"/>
    <n v="270"/>
    <n v="300.60000000000002"/>
    <n v="3870"/>
    <n v="300.60000000000002"/>
    <x v="0"/>
    <x v="12"/>
  </r>
  <r>
    <n v="676"/>
    <n v="10176"/>
    <n v="10"/>
    <x v="10"/>
    <x v="0"/>
    <d v="2003-11-06T00:00:00"/>
    <x v="0"/>
    <x v="32"/>
    <x v="52"/>
    <x v="0"/>
    <n v="20"/>
    <n v="100"/>
    <x v="136"/>
    <n v="150"/>
    <n v="0"/>
    <n v="2150"/>
    <n v="167"/>
    <x v="0"/>
    <x v="136"/>
  </r>
  <r>
    <n v="677"/>
    <n v="10176"/>
    <n v="9"/>
    <x v="10"/>
    <x v="0"/>
    <d v="2003-11-06T00:00:00"/>
    <x v="0"/>
    <x v="31"/>
    <x v="52"/>
    <x v="0"/>
    <n v="23"/>
    <n v="100"/>
    <x v="24"/>
    <n v="172.5"/>
    <n v="192.05"/>
    <n v="2472.5"/>
    <n v="192.05"/>
    <x v="0"/>
    <x v="24"/>
  </r>
  <r>
    <n v="678"/>
    <n v="10176"/>
    <n v="7"/>
    <x v="10"/>
    <x v="0"/>
    <d v="2003-11-06T00:00:00"/>
    <x v="0"/>
    <x v="34"/>
    <x v="52"/>
    <x v="1"/>
    <n v="29"/>
    <n v="100"/>
    <x v="25"/>
    <n v="217.5"/>
    <n v="242.15"/>
    <n v="3117.5"/>
    <n v="242.15"/>
    <x v="0"/>
    <x v="25"/>
  </r>
  <r>
    <n v="679"/>
    <n v="10176"/>
    <n v="4"/>
    <x v="10"/>
    <x v="0"/>
    <d v="2003-11-06T00:00:00"/>
    <x v="0"/>
    <x v="37"/>
    <x v="52"/>
    <x v="1"/>
    <n v="38"/>
    <n v="64.44"/>
    <x v="389"/>
    <n v="183.65399999999997"/>
    <n v="204.46812"/>
    <n v="2632.3739999999998"/>
    <n v="204.46812"/>
    <x v="0"/>
    <x v="389"/>
  </r>
  <r>
    <n v="680"/>
    <n v="10176"/>
    <n v="8"/>
    <x v="10"/>
    <x v="0"/>
    <d v="2003-11-06T00:00:00"/>
    <x v="0"/>
    <x v="35"/>
    <x v="52"/>
    <x v="1"/>
    <n v="27"/>
    <n v="68.78"/>
    <x v="390"/>
    <n v="139.27949999999998"/>
    <n v="0"/>
    <n v="1996.3395"/>
    <n v="155.06451000000001"/>
    <x v="0"/>
    <x v="390"/>
  </r>
  <r>
    <n v="681"/>
    <n v="10176"/>
    <n v="6"/>
    <x v="10"/>
    <x v="0"/>
    <d v="2003-11-06T00:00:00"/>
    <x v="0"/>
    <x v="33"/>
    <x v="52"/>
    <x v="1"/>
    <n v="22"/>
    <n v="64"/>
    <x v="391"/>
    <n v="105.6"/>
    <n v="0"/>
    <n v="1513.6"/>
    <n v="117.56800000000001"/>
    <x v="0"/>
    <x v="391"/>
  </r>
  <r>
    <n v="682"/>
    <n v="10177"/>
    <n v="7"/>
    <x v="10"/>
    <x v="0"/>
    <d v="2003-11-07T00:00:00"/>
    <x v="0"/>
    <x v="41"/>
    <x v="53"/>
    <x v="0"/>
    <n v="50"/>
    <n v="100"/>
    <x v="33"/>
    <n v="375"/>
    <n v="417.5"/>
    <n v="5375"/>
    <n v="417.5"/>
    <x v="0"/>
    <x v="33"/>
  </r>
  <r>
    <n v="683"/>
    <n v="10177"/>
    <n v="4"/>
    <x v="10"/>
    <x v="0"/>
    <d v="2003-11-07T00:00:00"/>
    <x v="0"/>
    <x v="47"/>
    <x v="53"/>
    <x v="0"/>
    <n v="44"/>
    <n v="92.16"/>
    <x v="392"/>
    <n v="304.12799999999999"/>
    <n v="338.59584000000001"/>
    <n v="4359.1679999999997"/>
    <n v="338.59584000000001"/>
    <x v="0"/>
    <x v="392"/>
  </r>
  <r>
    <n v="684"/>
    <n v="10177"/>
    <n v="9"/>
    <x v="10"/>
    <x v="0"/>
    <d v="2003-11-07T00:00:00"/>
    <x v="0"/>
    <x v="48"/>
    <x v="53"/>
    <x v="0"/>
    <n v="23"/>
    <n v="100"/>
    <x v="24"/>
    <n v="172.5"/>
    <n v="192.05"/>
    <n v="2472.5"/>
    <n v="192.05"/>
    <x v="0"/>
    <x v="24"/>
  </r>
  <r>
    <n v="685"/>
    <n v="10177"/>
    <n v="2"/>
    <x v="10"/>
    <x v="0"/>
    <d v="2003-11-07T00:00:00"/>
    <x v="0"/>
    <x v="46"/>
    <x v="53"/>
    <x v="0"/>
    <n v="45"/>
    <n v="72.58"/>
    <x v="393"/>
    <n v="244.95749999999998"/>
    <n v="272.71935000000002"/>
    <n v="3511.0574999999999"/>
    <n v="272.71935000000002"/>
    <x v="0"/>
    <x v="393"/>
  </r>
  <r>
    <n v="686"/>
    <n v="10177"/>
    <n v="11"/>
    <x v="10"/>
    <x v="0"/>
    <d v="2003-11-07T00:00:00"/>
    <x v="0"/>
    <x v="43"/>
    <x v="53"/>
    <x v="0"/>
    <n v="29"/>
    <n v="100"/>
    <x v="25"/>
    <n v="217.5"/>
    <n v="242.15"/>
    <n v="3117.5"/>
    <n v="242.15"/>
    <x v="0"/>
    <x v="25"/>
  </r>
  <r>
    <n v="687"/>
    <n v="10177"/>
    <n v="10"/>
    <x v="10"/>
    <x v="0"/>
    <d v="2003-11-07T00:00:00"/>
    <x v="0"/>
    <x v="52"/>
    <x v="53"/>
    <x v="1"/>
    <n v="31"/>
    <n v="88.34"/>
    <x v="394"/>
    <n v="205.3905"/>
    <n v="228.66809000000001"/>
    <n v="2943.9304999999999"/>
    <n v="228.66809000000001"/>
    <x v="0"/>
    <x v="394"/>
  </r>
  <r>
    <n v="688"/>
    <n v="10177"/>
    <n v="8"/>
    <x v="10"/>
    <x v="0"/>
    <d v="2003-11-07T00:00:00"/>
    <x v="0"/>
    <x v="45"/>
    <x v="53"/>
    <x v="1"/>
    <n v="35"/>
    <n v="74.599999999999994"/>
    <x v="395"/>
    <n v="195.82499999999999"/>
    <n v="218.01850000000002"/>
    <n v="2806.8249999999998"/>
    <n v="218.01850000000002"/>
    <x v="0"/>
    <x v="395"/>
  </r>
  <r>
    <n v="689"/>
    <n v="10177"/>
    <n v="5"/>
    <x v="10"/>
    <x v="0"/>
    <d v="2003-11-07T00:00:00"/>
    <x v="0"/>
    <x v="50"/>
    <x v="53"/>
    <x v="1"/>
    <n v="24"/>
    <n v="100"/>
    <x v="27"/>
    <n v="180"/>
    <n v="200.4"/>
    <n v="2580"/>
    <n v="200.4"/>
    <x v="0"/>
    <x v="27"/>
  </r>
  <r>
    <n v="690"/>
    <n v="10177"/>
    <n v="1"/>
    <x v="10"/>
    <x v="0"/>
    <d v="2003-11-07T00:00:00"/>
    <x v="0"/>
    <x v="51"/>
    <x v="53"/>
    <x v="1"/>
    <n v="32"/>
    <n v="76.62"/>
    <x v="396"/>
    <n v="183.88800000000001"/>
    <n v="204.72864000000001"/>
    <n v="2635.7280000000001"/>
    <n v="204.72864000000001"/>
    <x v="0"/>
    <x v="396"/>
  </r>
  <r>
    <n v="691"/>
    <n v="10177"/>
    <n v="6"/>
    <x v="10"/>
    <x v="0"/>
    <d v="2003-11-07T00:00:00"/>
    <x v="0"/>
    <x v="53"/>
    <x v="53"/>
    <x v="1"/>
    <n v="40"/>
    <n v="50.23"/>
    <x v="397"/>
    <n v="150.68999999999997"/>
    <n v="0"/>
    <n v="2159.89"/>
    <n v="167.76820000000001"/>
    <x v="0"/>
    <x v="397"/>
  </r>
  <r>
    <n v="692"/>
    <n v="10177"/>
    <n v="3"/>
    <x v="10"/>
    <x v="0"/>
    <d v="2003-11-07T00:00:00"/>
    <x v="0"/>
    <x v="49"/>
    <x v="53"/>
    <x v="1"/>
    <n v="24"/>
    <n v="76"/>
    <x v="398"/>
    <n v="136.79999999999998"/>
    <n v="0"/>
    <n v="1960.8"/>
    <n v="152.304"/>
    <x v="0"/>
    <x v="398"/>
  </r>
  <r>
    <n v="693"/>
    <n v="10178"/>
    <n v="4"/>
    <x v="10"/>
    <x v="0"/>
    <d v="2003-11-08T00:00:00"/>
    <x v="0"/>
    <x v="54"/>
    <x v="31"/>
    <x v="0"/>
    <n v="42"/>
    <n v="100"/>
    <x v="10"/>
    <n v="315"/>
    <n v="350.70000000000005"/>
    <n v="4515"/>
    <n v="350.70000000000005"/>
    <x v="0"/>
    <x v="10"/>
  </r>
  <r>
    <n v="694"/>
    <n v="10178"/>
    <n v="9"/>
    <x v="10"/>
    <x v="0"/>
    <d v="2003-11-08T00:00:00"/>
    <x v="0"/>
    <x v="55"/>
    <x v="31"/>
    <x v="0"/>
    <n v="48"/>
    <n v="100"/>
    <x v="95"/>
    <n v="360"/>
    <n v="400.8"/>
    <n v="5160"/>
    <n v="400.8"/>
    <x v="0"/>
    <x v="95"/>
  </r>
  <r>
    <n v="695"/>
    <n v="10178"/>
    <n v="12"/>
    <x v="10"/>
    <x v="0"/>
    <d v="2003-11-08T00:00:00"/>
    <x v="0"/>
    <x v="40"/>
    <x v="31"/>
    <x v="0"/>
    <n v="24"/>
    <n v="100"/>
    <x v="27"/>
    <n v="180"/>
    <n v="200.4"/>
    <n v="2580"/>
    <n v="200.4"/>
    <x v="0"/>
    <x v="27"/>
  </r>
  <r>
    <n v="696"/>
    <n v="10178"/>
    <n v="2"/>
    <x v="10"/>
    <x v="0"/>
    <d v="2003-11-08T00:00:00"/>
    <x v="0"/>
    <x v="65"/>
    <x v="31"/>
    <x v="0"/>
    <n v="45"/>
    <n v="76.25"/>
    <x v="399"/>
    <n v="257.34375"/>
    <n v="286.50937500000003"/>
    <n v="3688.59375"/>
    <n v="286.50937500000003"/>
    <x v="0"/>
    <x v="399"/>
  </r>
  <r>
    <n v="697"/>
    <n v="10178"/>
    <n v="10"/>
    <x v="10"/>
    <x v="0"/>
    <d v="2003-11-08T00:00:00"/>
    <x v="0"/>
    <x v="59"/>
    <x v="31"/>
    <x v="0"/>
    <n v="41"/>
    <n v="81.72"/>
    <x v="400"/>
    <n v="251.28899999999999"/>
    <n v="279.76841999999999"/>
    <n v="3601.8090000000002"/>
    <n v="279.76841999999999"/>
    <x v="0"/>
    <x v="400"/>
  </r>
  <r>
    <n v="698"/>
    <n v="10178"/>
    <n v="8"/>
    <x v="10"/>
    <x v="0"/>
    <d v="2003-11-08T00:00:00"/>
    <x v="0"/>
    <x v="63"/>
    <x v="31"/>
    <x v="0"/>
    <n v="34"/>
    <n v="96.86"/>
    <x v="401"/>
    <n v="246.99299999999997"/>
    <n v="274.98554000000001"/>
    <n v="3540.2329999999997"/>
    <n v="274.98554000000001"/>
    <x v="0"/>
    <x v="401"/>
  </r>
  <r>
    <n v="699"/>
    <n v="10178"/>
    <n v="5"/>
    <x v="10"/>
    <x v="0"/>
    <d v="2003-11-08T00:00:00"/>
    <x v="0"/>
    <x v="58"/>
    <x v="31"/>
    <x v="1"/>
    <n v="34"/>
    <n v="80.84"/>
    <x v="402"/>
    <n v="206.142"/>
    <n v="229.50476"/>
    <n v="2954.7019999999998"/>
    <n v="229.50476"/>
    <x v="0"/>
    <x v="402"/>
  </r>
  <r>
    <n v="700"/>
    <n v="10178"/>
    <n v="7"/>
    <x v="10"/>
    <x v="0"/>
    <d v="2003-11-08T00:00:00"/>
    <x v="0"/>
    <x v="66"/>
    <x v="31"/>
    <x v="1"/>
    <n v="45"/>
    <n v="51.15"/>
    <x v="403"/>
    <n v="172.63124999999999"/>
    <n v="192.19612500000002"/>
    <n v="2474.3812499999999"/>
    <n v="192.19612500000002"/>
    <x v="0"/>
    <x v="403"/>
  </r>
  <r>
    <n v="701"/>
    <n v="10178"/>
    <n v="3"/>
    <x v="10"/>
    <x v="0"/>
    <d v="2003-11-08T00:00:00"/>
    <x v="0"/>
    <x v="62"/>
    <x v="31"/>
    <x v="1"/>
    <n v="30"/>
    <n v="72.33"/>
    <x v="404"/>
    <n v="162.74250000000001"/>
    <n v="0"/>
    <n v="2332.6424999999999"/>
    <n v="181.18665000000001"/>
    <x v="0"/>
    <x v="404"/>
  </r>
  <r>
    <n v="702"/>
    <n v="10178"/>
    <n v="6"/>
    <x v="10"/>
    <x v="0"/>
    <d v="2003-11-08T00:00:00"/>
    <x v="0"/>
    <x v="70"/>
    <x v="31"/>
    <x v="1"/>
    <n v="27"/>
    <n v="73.64"/>
    <x v="405"/>
    <n v="149.12099999999998"/>
    <n v="0"/>
    <n v="2137.4009999999998"/>
    <n v="166.02137999999999"/>
    <x v="0"/>
    <x v="405"/>
  </r>
  <r>
    <n v="703"/>
    <n v="10178"/>
    <n v="1"/>
    <x v="10"/>
    <x v="0"/>
    <d v="2003-11-08T00:00:00"/>
    <x v="0"/>
    <x v="57"/>
    <x v="31"/>
    <x v="1"/>
    <n v="22"/>
    <n v="87.75"/>
    <x v="406"/>
    <n v="144.78749999999999"/>
    <n v="0"/>
    <n v="2075.2874999999999"/>
    <n v="161.19675000000001"/>
    <x v="0"/>
    <x v="406"/>
  </r>
  <r>
    <n v="704"/>
    <n v="10178"/>
    <n v="11"/>
    <x v="10"/>
    <x v="0"/>
    <d v="2003-11-08T00:00:00"/>
    <x v="0"/>
    <x v="44"/>
    <x v="31"/>
    <x v="1"/>
    <n v="21"/>
    <n v="72.12"/>
    <x v="407"/>
    <n v="113.589"/>
    <n v="0"/>
    <n v="1628.1089999999999"/>
    <n v="126.46242000000001"/>
    <x v="0"/>
    <x v="407"/>
  </r>
  <r>
    <n v="705"/>
    <n v="10180"/>
    <n v="11"/>
    <x v="10"/>
    <x v="0"/>
    <d v="2003-11-11T00:00:00"/>
    <x v="0"/>
    <x v="72"/>
    <x v="54"/>
    <x v="2"/>
    <n v="41"/>
    <n v="100"/>
    <x v="23"/>
    <n v="307.5"/>
    <n v="342.35"/>
    <n v="4407.5"/>
    <n v="342.35"/>
    <x v="0"/>
    <x v="23"/>
  </r>
  <r>
    <n v="706"/>
    <n v="10180"/>
    <n v="8"/>
    <x v="10"/>
    <x v="0"/>
    <d v="2003-11-11T00:00:00"/>
    <x v="0"/>
    <x v="75"/>
    <x v="54"/>
    <x v="0"/>
    <n v="40"/>
    <n v="100"/>
    <x v="65"/>
    <n v="300"/>
    <n v="334"/>
    <n v="4300"/>
    <n v="334"/>
    <x v="0"/>
    <x v="65"/>
  </r>
  <r>
    <n v="707"/>
    <n v="10180"/>
    <n v="2"/>
    <x v="10"/>
    <x v="0"/>
    <d v="2003-11-11T00:00:00"/>
    <x v="0"/>
    <x v="81"/>
    <x v="54"/>
    <x v="0"/>
    <n v="44"/>
    <n v="100"/>
    <x v="64"/>
    <n v="330"/>
    <n v="367.40000000000003"/>
    <n v="4730"/>
    <n v="367.40000000000003"/>
    <x v="0"/>
    <x v="64"/>
  </r>
  <r>
    <n v="708"/>
    <n v="10180"/>
    <n v="10"/>
    <x v="10"/>
    <x v="0"/>
    <d v="2003-11-11T00:00:00"/>
    <x v="0"/>
    <x v="77"/>
    <x v="54"/>
    <x v="0"/>
    <n v="48"/>
    <n v="100"/>
    <x v="95"/>
    <n v="360"/>
    <n v="400.8"/>
    <n v="5160"/>
    <n v="400.8"/>
    <x v="0"/>
    <x v="95"/>
  </r>
  <r>
    <n v="709"/>
    <n v="10180"/>
    <n v="12"/>
    <x v="10"/>
    <x v="0"/>
    <d v="2003-11-11T00:00:00"/>
    <x v="0"/>
    <x v="73"/>
    <x v="54"/>
    <x v="0"/>
    <n v="42"/>
    <n v="100"/>
    <x v="10"/>
    <n v="315"/>
    <n v="350.70000000000005"/>
    <n v="4515"/>
    <n v="350.70000000000005"/>
    <x v="0"/>
    <x v="10"/>
  </r>
  <r>
    <n v="710"/>
    <n v="10180"/>
    <n v="6"/>
    <x v="10"/>
    <x v="0"/>
    <d v="2003-11-11T00:00:00"/>
    <x v="0"/>
    <x v="92"/>
    <x v="54"/>
    <x v="1"/>
    <n v="35"/>
    <n v="72.03"/>
    <x v="408"/>
    <n v="189.07875000000001"/>
    <n v="210.50767500000003"/>
    <n v="2710.1287500000003"/>
    <n v="210.50767500000003"/>
    <x v="0"/>
    <x v="408"/>
  </r>
  <r>
    <n v="711"/>
    <n v="10180"/>
    <n v="7"/>
    <x v="10"/>
    <x v="0"/>
    <d v="2003-11-11T00:00:00"/>
    <x v="0"/>
    <x v="86"/>
    <x v="54"/>
    <x v="1"/>
    <n v="22"/>
    <n v="100"/>
    <x v="39"/>
    <n v="165"/>
    <n v="0"/>
    <n v="2365"/>
    <n v="183.70000000000002"/>
    <x v="0"/>
    <x v="39"/>
  </r>
  <r>
    <n v="712"/>
    <n v="10180"/>
    <n v="9"/>
    <x v="10"/>
    <x v="0"/>
    <d v="2003-11-11T00:00:00"/>
    <x v="0"/>
    <x v="76"/>
    <x v="54"/>
    <x v="1"/>
    <n v="29"/>
    <n v="86.13"/>
    <x v="409"/>
    <n v="187.33275"/>
    <n v="208.563795"/>
    <n v="2685.10275"/>
    <n v="208.563795"/>
    <x v="0"/>
    <x v="409"/>
  </r>
  <r>
    <n v="713"/>
    <n v="10180"/>
    <n v="1"/>
    <x v="10"/>
    <x v="0"/>
    <d v="2003-11-11T00:00:00"/>
    <x v="0"/>
    <x v="91"/>
    <x v="54"/>
    <x v="1"/>
    <n v="28"/>
    <n v="71.14"/>
    <x v="410"/>
    <n v="149.39400000000001"/>
    <n v="0"/>
    <n v="2141.3140000000003"/>
    <n v="166.32532"/>
    <x v="0"/>
    <x v="410"/>
  </r>
  <r>
    <n v="714"/>
    <n v="10180"/>
    <n v="5"/>
    <x v="10"/>
    <x v="0"/>
    <d v="2003-11-11T00:00:00"/>
    <x v="0"/>
    <x v="90"/>
    <x v="54"/>
    <x v="1"/>
    <n v="21"/>
    <n v="93.56"/>
    <x v="411"/>
    <n v="147.357"/>
    <n v="0"/>
    <n v="2112.1170000000002"/>
    <n v="164.05746000000002"/>
    <x v="0"/>
    <x v="411"/>
  </r>
  <r>
    <n v="715"/>
    <n v="10180"/>
    <n v="14"/>
    <x v="10"/>
    <x v="0"/>
    <d v="2003-11-11T00:00:00"/>
    <x v="0"/>
    <x v="74"/>
    <x v="54"/>
    <x v="1"/>
    <n v="28"/>
    <n v="68.55"/>
    <x v="412"/>
    <n v="143.95499999999998"/>
    <n v="0"/>
    <n v="2063.355"/>
    <n v="160.26990000000001"/>
    <x v="0"/>
    <x v="412"/>
  </r>
  <r>
    <n v="716"/>
    <n v="10180"/>
    <n v="13"/>
    <x v="10"/>
    <x v="0"/>
    <d v="2003-11-11T00:00:00"/>
    <x v="0"/>
    <x v="78"/>
    <x v="54"/>
    <x v="1"/>
    <n v="25"/>
    <n v="64.2"/>
    <x v="413"/>
    <n v="120.375"/>
    <n v="0"/>
    <n v="1725.375"/>
    <n v="134.01750000000001"/>
    <x v="0"/>
    <x v="413"/>
  </r>
  <r>
    <n v="717"/>
    <n v="10180"/>
    <n v="4"/>
    <x v="10"/>
    <x v="0"/>
    <d v="2003-11-11T00:00:00"/>
    <x v="0"/>
    <x v="95"/>
    <x v="54"/>
    <x v="1"/>
    <n v="34"/>
    <n v="45.46"/>
    <x v="414"/>
    <n v="115.923"/>
    <n v="0"/>
    <n v="1661.5630000000001"/>
    <n v="129.06094000000002"/>
    <x v="0"/>
    <x v="414"/>
  </r>
  <r>
    <n v="718"/>
    <n v="10180"/>
    <n v="3"/>
    <x v="10"/>
    <x v="0"/>
    <d v="2003-11-11T00:00:00"/>
    <x v="0"/>
    <x v="89"/>
    <x v="54"/>
    <x v="1"/>
    <n v="21"/>
    <n v="50.36"/>
    <x v="415"/>
    <n v="79.316999999999993"/>
    <n v="0"/>
    <n v="1136.877"/>
    <n v="88.306259999999995"/>
    <x v="0"/>
    <x v="415"/>
  </r>
  <r>
    <n v="719"/>
    <n v="10181"/>
    <n v="7"/>
    <x v="10"/>
    <x v="0"/>
    <d v="2003-11-12T00:00:00"/>
    <x v="0"/>
    <x v="29"/>
    <x v="55"/>
    <x v="0"/>
    <n v="45"/>
    <n v="100"/>
    <x v="63"/>
    <n v="337.5"/>
    <n v="375.75"/>
    <n v="4837.5"/>
    <n v="375.75"/>
    <x v="0"/>
    <x v="63"/>
  </r>
  <r>
    <n v="720"/>
    <n v="10181"/>
    <n v="4"/>
    <x v="10"/>
    <x v="0"/>
    <d v="2003-11-12T00:00:00"/>
    <x v="0"/>
    <x v="96"/>
    <x v="55"/>
    <x v="0"/>
    <n v="39"/>
    <n v="100"/>
    <x v="8"/>
    <n v="292.5"/>
    <n v="325.65000000000003"/>
    <n v="4192.5"/>
    <n v="325.65000000000003"/>
    <x v="0"/>
    <x v="8"/>
  </r>
  <r>
    <n v="721"/>
    <n v="10181"/>
    <n v="2"/>
    <x v="10"/>
    <x v="0"/>
    <d v="2003-11-12T00:00:00"/>
    <x v="0"/>
    <x v="102"/>
    <x v="55"/>
    <x v="0"/>
    <n v="42"/>
    <n v="100"/>
    <x v="10"/>
    <n v="315"/>
    <n v="350.70000000000005"/>
    <n v="4515"/>
    <n v="350.70000000000005"/>
    <x v="0"/>
    <x v="10"/>
  </r>
  <r>
    <n v="722"/>
    <n v="10181"/>
    <n v="6"/>
    <x v="10"/>
    <x v="0"/>
    <d v="2003-11-12T00:00:00"/>
    <x v="0"/>
    <x v="98"/>
    <x v="55"/>
    <x v="0"/>
    <n v="44"/>
    <n v="100"/>
    <x v="64"/>
    <n v="330"/>
    <n v="367.40000000000003"/>
    <n v="4730"/>
    <n v="367.40000000000003"/>
    <x v="0"/>
    <x v="64"/>
  </r>
  <r>
    <n v="723"/>
    <n v="10181"/>
    <n v="14"/>
    <x v="10"/>
    <x v="0"/>
    <d v="2003-11-12T00:00:00"/>
    <x v="0"/>
    <x v="83"/>
    <x v="55"/>
    <x v="0"/>
    <n v="27"/>
    <n v="100"/>
    <x v="15"/>
    <n v="202.5"/>
    <n v="225.45000000000002"/>
    <n v="2902.5"/>
    <n v="225.45000000000002"/>
    <x v="0"/>
    <x v="15"/>
  </r>
  <r>
    <n v="724"/>
    <n v="10181"/>
    <n v="11"/>
    <x v="10"/>
    <x v="0"/>
    <d v="2003-11-12T00:00:00"/>
    <x v="0"/>
    <x v="85"/>
    <x v="55"/>
    <x v="0"/>
    <n v="36"/>
    <n v="100"/>
    <x v="12"/>
    <n v="270"/>
    <n v="300.60000000000002"/>
    <n v="3870"/>
    <n v="300.60000000000002"/>
    <x v="0"/>
    <x v="12"/>
  </r>
  <r>
    <n v="725"/>
    <n v="10181"/>
    <n v="3"/>
    <x v="10"/>
    <x v="0"/>
    <d v="2003-11-12T00:00:00"/>
    <x v="0"/>
    <x v="99"/>
    <x v="55"/>
    <x v="0"/>
    <n v="27"/>
    <n v="100"/>
    <x v="15"/>
    <n v="202.5"/>
    <n v="225.45000000000002"/>
    <n v="2902.5"/>
    <n v="225.45000000000002"/>
    <x v="0"/>
    <x v="15"/>
  </r>
  <r>
    <n v="726"/>
    <n v="10181"/>
    <n v="9"/>
    <x v="10"/>
    <x v="0"/>
    <d v="2003-11-12T00:00:00"/>
    <x v="0"/>
    <x v="82"/>
    <x v="55"/>
    <x v="0"/>
    <n v="25"/>
    <n v="100"/>
    <x v="4"/>
    <n v="187.5"/>
    <n v="208.75"/>
    <n v="2687.5"/>
    <n v="208.75"/>
    <x v="0"/>
    <x v="4"/>
  </r>
  <r>
    <n v="727"/>
    <n v="10181"/>
    <n v="16"/>
    <x v="10"/>
    <x v="0"/>
    <d v="2003-11-12T00:00:00"/>
    <x v="0"/>
    <x v="84"/>
    <x v="55"/>
    <x v="0"/>
    <n v="22"/>
    <n v="100"/>
    <x v="39"/>
    <n v="165"/>
    <n v="0"/>
    <n v="2365"/>
    <n v="183.70000000000002"/>
    <x v="0"/>
    <x v="39"/>
  </r>
  <r>
    <n v="728"/>
    <n v="10181"/>
    <n v="5"/>
    <x v="10"/>
    <x v="0"/>
    <d v="2003-11-12T00:00:00"/>
    <x v="0"/>
    <x v="97"/>
    <x v="55"/>
    <x v="0"/>
    <n v="21"/>
    <n v="100"/>
    <x v="59"/>
    <n v="157.5"/>
    <n v="0"/>
    <n v="2257.5"/>
    <n v="175.35000000000002"/>
    <x v="0"/>
    <x v="59"/>
  </r>
  <r>
    <n v="729"/>
    <n v="10181"/>
    <n v="12"/>
    <x v="10"/>
    <x v="0"/>
    <d v="2003-11-12T00:00:00"/>
    <x v="0"/>
    <x v="80"/>
    <x v="55"/>
    <x v="1"/>
    <n v="28"/>
    <n v="100"/>
    <x v="134"/>
    <n v="210"/>
    <n v="233.8"/>
    <n v="3010"/>
    <n v="233.8"/>
    <x v="0"/>
    <x v="134"/>
  </r>
  <r>
    <n v="730"/>
    <n v="10181"/>
    <n v="17"/>
    <x v="10"/>
    <x v="0"/>
    <d v="2003-11-12T00:00:00"/>
    <x v="0"/>
    <x v="94"/>
    <x v="55"/>
    <x v="1"/>
    <n v="30"/>
    <n v="82.82"/>
    <x v="416"/>
    <n v="186.345"/>
    <n v="207.4641"/>
    <n v="2670.9449999999997"/>
    <n v="207.4641"/>
    <x v="0"/>
    <x v="416"/>
  </r>
  <r>
    <n v="731"/>
    <n v="10181"/>
    <n v="1"/>
    <x v="10"/>
    <x v="0"/>
    <d v="2003-11-12T00:00:00"/>
    <x v="0"/>
    <x v="108"/>
    <x v="55"/>
    <x v="1"/>
    <n v="34"/>
    <n v="53.83"/>
    <x v="417"/>
    <n v="137.26650000000001"/>
    <n v="0"/>
    <n v="1967.4865"/>
    <n v="152.82337000000001"/>
    <x v="0"/>
    <x v="417"/>
  </r>
  <r>
    <n v="732"/>
    <n v="10181"/>
    <n v="15"/>
    <x v="10"/>
    <x v="0"/>
    <d v="2003-11-12T00:00:00"/>
    <x v="0"/>
    <x v="87"/>
    <x v="55"/>
    <x v="1"/>
    <n v="20"/>
    <n v="81.400000000000006"/>
    <x v="418"/>
    <n v="122.1"/>
    <n v="0"/>
    <n v="1750.1"/>
    <n v="135.93800000000002"/>
    <x v="0"/>
    <x v="418"/>
  </r>
  <r>
    <n v="733"/>
    <n v="10181"/>
    <n v="10"/>
    <x v="10"/>
    <x v="0"/>
    <d v="2003-11-12T00:00:00"/>
    <x v="0"/>
    <x v="88"/>
    <x v="55"/>
    <x v="1"/>
    <n v="22"/>
    <n v="73.92"/>
    <x v="419"/>
    <n v="121.96799999999999"/>
    <n v="0"/>
    <n v="1748.2080000000001"/>
    <n v="135.79104000000001"/>
    <x v="0"/>
    <x v="419"/>
  </r>
  <r>
    <n v="734"/>
    <n v="10181"/>
    <n v="8"/>
    <x v="10"/>
    <x v="0"/>
    <d v="2003-11-12T00:00:00"/>
    <x v="0"/>
    <x v="100"/>
    <x v="55"/>
    <x v="1"/>
    <n v="37"/>
    <n v="42.67"/>
    <x v="420"/>
    <n v="118.40924999999999"/>
    <n v="0"/>
    <n v="1697.1992499999999"/>
    <n v="131.82896500000001"/>
    <x v="0"/>
    <x v="420"/>
  </r>
  <r>
    <n v="735"/>
    <n v="10181"/>
    <n v="13"/>
    <x v="10"/>
    <x v="0"/>
    <d v="2003-11-12T00:00:00"/>
    <x v="0"/>
    <x v="93"/>
    <x v="55"/>
    <x v="1"/>
    <n v="23"/>
    <n v="65.52"/>
    <x v="421"/>
    <n v="113.02199999999998"/>
    <n v="0"/>
    <n v="1619.9819999999997"/>
    <n v="125.83116"/>
    <x v="0"/>
    <x v="421"/>
  </r>
  <r>
    <n v="736"/>
    <n v="10182"/>
    <n v="10"/>
    <x v="10"/>
    <x v="0"/>
    <d v="2003-11-12T00:00:00"/>
    <x v="0"/>
    <x v="0"/>
    <x v="13"/>
    <x v="2"/>
    <n v="44"/>
    <n v="100"/>
    <x v="64"/>
    <n v="330"/>
    <n v="367.40000000000003"/>
    <n v="4730"/>
    <n v="367.40000000000003"/>
    <x v="0"/>
    <x v="64"/>
  </r>
  <r>
    <n v="737"/>
    <n v="10182"/>
    <n v="17"/>
    <x v="10"/>
    <x v="0"/>
    <d v="2003-11-12T00:00:00"/>
    <x v="0"/>
    <x v="103"/>
    <x v="13"/>
    <x v="0"/>
    <n v="49"/>
    <n v="100"/>
    <x v="92"/>
    <n v="367.5"/>
    <n v="409.15000000000003"/>
    <n v="5267.5"/>
    <n v="409.15000000000003"/>
    <x v="0"/>
    <x v="92"/>
  </r>
  <r>
    <n v="738"/>
    <n v="10182"/>
    <n v="11"/>
    <x v="10"/>
    <x v="0"/>
    <d v="2003-11-12T00:00:00"/>
    <x v="0"/>
    <x v="2"/>
    <x v="13"/>
    <x v="0"/>
    <n v="36"/>
    <n v="100"/>
    <x v="12"/>
    <n v="270"/>
    <n v="300.60000000000002"/>
    <n v="3870"/>
    <n v="300.60000000000002"/>
    <x v="0"/>
    <x v="12"/>
  </r>
  <r>
    <n v="739"/>
    <n v="10182"/>
    <n v="16"/>
    <x v="10"/>
    <x v="0"/>
    <d v="2003-11-12T00:00:00"/>
    <x v="0"/>
    <x v="105"/>
    <x v="13"/>
    <x v="0"/>
    <n v="47"/>
    <n v="74.22"/>
    <x v="422"/>
    <n v="261.62549999999999"/>
    <n v="291.27639000000005"/>
    <n v="3749.9655000000002"/>
    <n v="291.27639000000005"/>
    <x v="0"/>
    <x v="422"/>
  </r>
  <r>
    <n v="740"/>
    <n v="10182"/>
    <n v="15"/>
    <x v="10"/>
    <x v="0"/>
    <d v="2003-11-12T00:00:00"/>
    <x v="0"/>
    <x v="107"/>
    <x v="13"/>
    <x v="0"/>
    <n v="33"/>
    <n v="94.17"/>
    <x v="423"/>
    <n v="233.07075"/>
    <n v="259.48543500000005"/>
    <n v="3340.68075"/>
    <n v="259.48543500000005"/>
    <x v="0"/>
    <x v="423"/>
  </r>
  <r>
    <n v="741"/>
    <n v="10182"/>
    <n v="12"/>
    <x v="10"/>
    <x v="0"/>
    <d v="2003-11-12T00:00:00"/>
    <x v="0"/>
    <x v="106"/>
    <x v="13"/>
    <x v="0"/>
    <n v="44"/>
    <n v="69.84"/>
    <x v="424"/>
    <n v="230.47199999999998"/>
    <n v="256.59216000000004"/>
    <n v="3303.4319999999998"/>
    <n v="256.59216000000004"/>
    <x v="0"/>
    <x v="424"/>
  </r>
  <r>
    <n v="742"/>
    <n v="10182"/>
    <n v="4"/>
    <x v="10"/>
    <x v="0"/>
    <d v="2003-11-12T00:00:00"/>
    <x v="0"/>
    <x v="5"/>
    <x v="13"/>
    <x v="0"/>
    <n v="21"/>
    <n v="100"/>
    <x v="59"/>
    <n v="157.5"/>
    <n v="0"/>
    <n v="2257.5"/>
    <n v="175.35000000000002"/>
    <x v="0"/>
    <x v="59"/>
  </r>
  <r>
    <n v="743"/>
    <n v="10182"/>
    <n v="1"/>
    <x v="10"/>
    <x v="0"/>
    <d v="2003-11-12T00:00:00"/>
    <x v="0"/>
    <x v="12"/>
    <x v="13"/>
    <x v="1"/>
    <n v="33"/>
    <n v="86.31"/>
    <x v="425"/>
    <n v="213.61724999999998"/>
    <n v="237.82720500000002"/>
    <n v="3061.8472499999998"/>
    <n v="237.82720500000002"/>
    <x v="0"/>
    <x v="425"/>
  </r>
  <r>
    <n v="744"/>
    <n v="10182"/>
    <n v="14"/>
    <x v="10"/>
    <x v="0"/>
    <d v="2003-11-12T00:00:00"/>
    <x v="0"/>
    <x v="104"/>
    <x v="13"/>
    <x v="1"/>
    <n v="36"/>
    <n v="73.599999999999994"/>
    <x v="426"/>
    <n v="198.72"/>
    <n v="221.24160000000001"/>
    <n v="2848.3199999999997"/>
    <n v="221.24160000000001"/>
    <x v="0"/>
    <x v="426"/>
  </r>
  <r>
    <n v="745"/>
    <n v="10182"/>
    <n v="13"/>
    <x v="10"/>
    <x v="0"/>
    <d v="2003-11-12T00:00:00"/>
    <x v="0"/>
    <x v="101"/>
    <x v="13"/>
    <x v="1"/>
    <n v="20"/>
    <n v="100"/>
    <x v="136"/>
    <n v="150"/>
    <n v="0"/>
    <n v="2150"/>
    <n v="167"/>
    <x v="0"/>
    <x v="136"/>
  </r>
  <r>
    <n v="746"/>
    <n v="10182"/>
    <n v="9"/>
    <x v="10"/>
    <x v="0"/>
    <d v="2003-11-12T00:00:00"/>
    <x v="0"/>
    <x v="1"/>
    <x v="13"/>
    <x v="1"/>
    <n v="38"/>
    <n v="61.15"/>
    <x v="427"/>
    <n v="174.27749999999997"/>
    <n v="194.02895000000001"/>
    <n v="2497.9775"/>
    <n v="194.02895000000001"/>
    <x v="0"/>
    <x v="427"/>
  </r>
  <r>
    <n v="747"/>
    <n v="10182"/>
    <n v="7"/>
    <x v="10"/>
    <x v="0"/>
    <d v="2003-11-12T00:00:00"/>
    <x v="0"/>
    <x v="4"/>
    <x v="13"/>
    <x v="1"/>
    <n v="20"/>
    <n v="100"/>
    <x v="136"/>
    <n v="150"/>
    <n v="0"/>
    <n v="2150"/>
    <n v="167"/>
    <x v="0"/>
    <x v="136"/>
  </r>
  <r>
    <n v="748"/>
    <n v="10182"/>
    <n v="3"/>
    <x v="10"/>
    <x v="0"/>
    <d v="2003-11-12T00:00:00"/>
    <x v="0"/>
    <x v="8"/>
    <x v="13"/>
    <x v="1"/>
    <n v="25"/>
    <n v="87.33"/>
    <x v="428"/>
    <n v="163.74375000000001"/>
    <n v="0"/>
    <n v="2346.9937500000001"/>
    <n v="182.30137500000001"/>
    <x v="0"/>
    <x v="428"/>
  </r>
  <r>
    <n v="749"/>
    <n v="10182"/>
    <n v="2"/>
    <x v="10"/>
    <x v="0"/>
    <d v="2003-11-12T00:00:00"/>
    <x v="0"/>
    <x v="9"/>
    <x v="13"/>
    <x v="1"/>
    <n v="32"/>
    <n v="54.45"/>
    <x v="30"/>
    <n v="130.68"/>
    <n v="0"/>
    <n v="1873.0800000000002"/>
    <n v="145.49040000000002"/>
    <x v="0"/>
    <x v="30"/>
  </r>
  <r>
    <n v="750"/>
    <n v="10182"/>
    <n v="6"/>
    <x v="10"/>
    <x v="0"/>
    <d v="2003-11-12T00:00:00"/>
    <x v="0"/>
    <x v="7"/>
    <x v="13"/>
    <x v="1"/>
    <n v="39"/>
    <n v="36.840000000000003"/>
    <x v="429"/>
    <n v="107.75700000000002"/>
    <n v="0"/>
    <n v="1544.5170000000003"/>
    <n v="119.96946000000003"/>
    <x v="0"/>
    <x v="429"/>
  </r>
  <r>
    <n v="751"/>
    <n v="10182"/>
    <n v="5"/>
    <x v="10"/>
    <x v="0"/>
    <d v="2003-11-12T00:00:00"/>
    <x v="0"/>
    <x v="6"/>
    <x v="13"/>
    <x v="1"/>
    <n v="31"/>
    <n v="36.74"/>
    <x v="430"/>
    <n v="85.420500000000004"/>
    <n v="0"/>
    <n v="1224.3605"/>
    <n v="95.101490000000013"/>
    <x v="0"/>
    <x v="430"/>
  </r>
  <r>
    <n v="752"/>
    <n v="10182"/>
    <n v="8"/>
    <x v="10"/>
    <x v="0"/>
    <d v="2003-11-12T00:00:00"/>
    <x v="0"/>
    <x v="3"/>
    <x v="13"/>
    <x v="1"/>
    <n v="23"/>
    <n v="42.26"/>
    <x v="431"/>
    <n v="72.898499999999984"/>
    <n v="0"/>
    <n v="1044.8784999999998"/>
    <n v="81.160330000000002"/>
    <x v="0"/>
    <x v="431"/>
  </r>
  <r>
    <n v="753"/>
    <n v="10183"/>
    <n v="5"/>
    <x v="10"/>
    <x v="0"/>
    <d v="2003-11-13T00:00:00"/>
    <x v="0"/>
    <x v="18"/>
    <x v="56"/>
    <x v="0"/>
    <n v="41"/>
    <n v="100"/>
    <x v="23"/>
    <n v="307.5"/>
    <n v="342.35"/>
    <n v="4407.5"/>
    <n v="342.35"/>
    <x v="0"/>
    <x v="23"/>
  </r>
  <r>
    <n v="754"/>
    <n v="10183"/>
    <n v="8"/>
    <x v="10"/>
    <x v="0"/>
    <d v="2003-11-13T00:00:00"/>
    <x v="0"/>
    <x v="10"/>
    <x v="56"/>
    <x v="0"/>
    <n v="23"/>
    <n v="100"/>
    <x v="24"/>
    <n v="172.5"/>
    <n v="192.05"/>
    <n v="2472.5"/>
    <n v="192.05"/>
    <x v="0"/>
    <x v="24"/>
  </r>
  <r>
    <n v="755"/>
    <n v="10183"/>
    <n v="12"/>
    <x v="10"/>
    <x v="0"/>
    <d v="2003-11-13T00:00:00"/>
    <x v="0"/>
    <x v="20"/>
    <x v="56"/>
    <x v="0"/>
    <n v="47"/>
    <n v="100"/>
    <x v="75"/>
    <n v="352.5"/>
    <n v="392.45000000000005"/>
    <n v="5052.5"/>
    <n v="392.45000000000005"/>
    <x v="0"/>
    <x v="75"/>
  </r>
  <r>
    <n v="756"/>
    <n v="10183"/>
    <n v="1"/>
    <x v="10"/>
    <x v="0"/>
    <d v="2003-11-13T00:00:00"/>
    <x v="0"/>
    <x v="11"/>
    <x v="56"/>
    <x v="0"/>
    <n v="28"/>
    <n v="100"/>
    <x v="134"/>
    <n v="210"/>
    <n v="233.8"/>
    <n v="3010"/>
    <n v="233.8"/>
    <x v="0"/>
    <x v="134"/>
  </r>
  <r>
    <n v="757"/>
    <n v="10183"/>
    <n v="9"/>
    <x v="10"/>
    <x v="0"/>
    <d v="2003-11-13T00:00:00"/>
    <x v="0"/>
    <x v="22"/>
    <x v="56"/>
    <x v="0"/>
    <n v="37"/>
    <n v="89.15"/>
    <x v="432"/>
    <n v="247.39125000000001"/>
    <n v="275.42892500000005"/>
    <n v="3545.9412500000003"/>
    <n v="275.42892500000005"/>
    <x v="0"/>
    <x v="432"/>
  </r>
  <r>
    <n v="758"/>
    <n v="10183"/>
    <n v="4"/>
    <x v="10"/>
    <x v="0"/>
    <d v="2003-11-13T00:00:00"/>
    <x v="0"/>
    <x v="17"/>
    <x v="56"/>
    <x v="0"/>
    <n v="49"/>
    <n v="64.64"/>
    <x v="433"/>
    <n v="237.55199999999999"/>
    <n v="264.47456000000005"/>
    <n v="3404.9120000000003"/>
    <n v="264.47456000000005"/>
    <x v="0"/>
    <x v="433"/>
  </r>
  <r>
    <n v="759"/>
    <n v="10183"/>
    <n v="11"/>
    <x v="10"/>
    <x v="0"/>
    <d v="2003-11-13T00:00:00"/>
    <x v="0"/>
    <x v="23"/>
    <x v="56"/>
    <x v="1"/>
    <n v="39"/>
    <n v="68.08"/>
    <x v="434"/>
    <n v="199.13399999999999"/>
    <n v="221.70251999999999"/>
    <n v="2854.2539999999999"/>
    <n v="221.70251999999999"/>
    <x v="0"/>
    <x v="434"/>
  </r>
  <r>
    <n v="760"/>
    <n v="10183"/>
    <n v="10"/>
    <x v="10"/>
    <x v="0"/>
    <d v="2003-11-13T00:00:00"/>
    <x v="0"/>
    <x v="21"/>
    <x v="56"/>
    <x v="1"/>
    <n v="22"/>
    <n v="100"/>
    <x v="39"/>
    <n v="165"/>
    <n v="0"/>
    <n v="2365"/>
    <n v="183.70000000000002"/>
    <x v="0"/>
    <x v="39"/>
  </r>
  <r>
    <n v="761"/>
    <n v="10183"/>
    <n v="2"/>
    <x v="10"/>
    <x v="0"/>
    <d v="2003-11-13T00:00:00"/>
    <x v="0"/>
    <x v="14"/>
    <x v="56"/>
    <x v="1"/>
    <n v="21"/>
    <n v="100"/>
    <x v="59"/>
    <n v="157.5"/>
    <n v="0"/>
    <n v="2257.5"/>
    <n v="175.35000000000002"/>
    <x v="0"/>
    <x v="59"/>
  </r>
  <r>
    <n v="762"/>
    <n v="10183"/>
    <n v="7"/>
    <x v="10"/>
    <x v="0"/>
    <d v="2003-11-13T00:00:00"/>
    <x v="0"/>
    <x v="15"/>
    <x v="56"/>
    <x v="1"/>
    <n v="21"/>
    <n v="96.84"/>
    <x v="435"/>
    <n v="152.523"/>
    <n v="0"/>
    <n v="2186.163"/>
    <n v="169.80894000000001"/>
    <x v="0"/>
    <x v="435"/>
  </r>
  <r>
    <n v="763"/>
    <n v="10183"/>
    <n v="3"/>
    <x v="10"/>
    <x v="0"/>
    <d v="2003-11-13T00:00:00"/>
    <x v="0"/>
    <x v="13"/>
    <x v="56"/>
    <x v="1"/>
    <n v="23"/>
    <n v="86.99"/>
    <x v="436"/>
    <n v="150.05775"/>
    <n v="0"/>
    <n v="2150.8277499999999"/>
    <n v="167.06429500000002"/>
    <x v="0"/>
    <x v="436"/>
  </r>
  <r>
    <n v="764"/>
    <n v="10183"/>
    <n v="6"/>
    <x v="10"/>
    <x v="0"/>
    <d v="2003-11-13T00:00:00"/>
    <x v="0"/>
    <x v="24"/>
    <x v="56"/>
    <x v="1"/>
    <n v="40"/>
    <n v="49.3"/>
    <x v="437"/>
    <n v="147.9"/>
    <n v="0"/>
    <n v="2119.9"/>
    <n v="164.66200000000001"/>
    <x v="0"/>
    <x v="437"/>
  </r>
  <r>
    <n v="765"/>
    <n v="10184"/>
    <n v="5"/>
    <x v="10"/>
    <x v="0"/>
    <d v="2003-11-14T00:00:00"/>
    <x v="0"/>
    <x v="32"/>
    <x v="57"/>
    <x v="2"/>
    <n v="46"/>
    <n v="100"/>
    <x v="11"/>
    <n v="345"/>
    <n v="384.1"/>
    <n v="4945"/>
    <n v="384.1"/>
    <x v="0"/>
    <x v="11"/>
  </r>
  <r>
    <n v="766"/>
    <n v="10184"/>
    <n v="9"/>
    <x v="10"/>
    <x v="0"/>
    <d v="2003-11-14T00:00:00"/>
    <x v="0"/>
    <x v="30"/>
    <x v="57"/>
    <x v="0"/>
    <n v="46"/>
    <n v="100"/>
    <x v="11"/>
    <n v="345"/>
    <n v="384.1"/>
    <n v="4945"/>
    <n v="384.1"/>
    <x v="0"/>
    <x v="11"/>
  </r>
  <r>
    <n v="767"/>
    <n v="10184"/>
    <n v="2"/>
    <x v="10"/>
    <x v="0"/>
    <d v="2003-11-14T00:00:00"/>
    <x v="0"/>
    <x v="34"/>
    <x v="57"/>
    <x v="0"/>
    <n v="49"/>
    <n v="100"/>
    <x v="92"/>
    <n v="367.5"/>
    <n v="409.15000000000003"/>
    <n v="5267.5"/>
    <n v="409.15000000000003"/>
    <x v="0"/>
    <x v="92"/>
  </r>
  <r>
    <n v="768"/>
    <n v="10184"/>
    <n v="4"/>
    <x v="10"/>
    <x v="0"/>
    <d v="2003-11-14T00:00:00"/>
    <x v="0"/>
    <x v="31"/>
    <x v="57"/>
    <x v="0"/>
    <n v="45"/>
    <n v="100"/>
    <x v="63"/>
    <n v="337.5"/>
    <n v="375.75"/>
    <n v="4837.5"/>
    <n v="375.75"/>
    <x v="0"/>
    <x v="63"/>
  </r>
  <r>
    <n v="769"/>
    <n v="10184"/>
    <n v="13"/>
    <x v="10"/>
    <x v="0"/>
    <d v="2003-11-14T00:00:00"/>
    <x v="0"/>
    <x v="19"/>
    <x v="57"/>
    <x v="0"/>
    <n v="46"/>
    <n v="100"/>
    <x v="11"/>
    <n v="345"/>
    <n v="384.1"/>
    <n v="4945"/>
    <n v="384.1"/>
    <x v="0"/>
    <x v="11"/>
  </r>
  <r>
    <n v="770"/>
    <n v="10184"/>
    <n v="6"/>
    <x v="10"/>
    <x v="0"/>
    <d v="2003-11-14T00:00:00"/>
    <x v="0"/>
    <x v="28"/>
    <x v="57"/>
    <x v="0"/>
    <n v="37"/>
    <n v="100"/>
    <x v="77"/>
    <n v="277.5"/>
    <n v="308.95000000000005"/>
    <n v="3977.5"/>
    <n v="308.95000000000005"/>
    <x v="0"/>
    <x v="77"/>
  </r>
  <r>
    <n v="771"/>
    <n v="10184"/>
    <n v="10"/>
    <x v="10"/>
    <x v="0"/>
    <d v="2003-11-14T00:00:00"/>
    <x v="0"/>
    <x v="29"/>
    <x v="57"/>
    <x v="0"/>
    <n v="28"/>
    <n v="100"/>
    <x v="134"/>
    <n v="210"/>
    <n v="233.8"/>
    <n v="3010"/>
    <n v="233.8"/>
    <x v="0"/>
    <x v="134"/>
  </r>
  <r>
    <n v="772"/>
    <n v="10184"/>
    <n v="11"/>
    <x v="10"/>
    <x v="0"/>
    <d v="2003-11-14T00:00:00"/>
    <x v="0"/>
    <x v="16"/>
    <x v="57"/>
    <x v="0"/>
    <n v="24"/>
    <n v="100"/>
    <x v="27"/>
    <n v="180"/>
    <n v="200.4"/>
    <n v="2580"/>
    <n v="200.4"/>
    <x v="0"/>
    <x v="27"/>
  </r>
  <r>
    <n v="773"/>
    <n v="10184"/>
    <n v="12"/>
    <x v="10"/>
    <x v="0"/>
    <d v="2003-11-14T00:00:00"/>
    <x v="0"/>
    <x v="25"/>
    <x v="57"/>
    <x v="1"/>
    <n v="44"/>
    <n v="60.16"/>
    <x v="438"/>
    <n v="198.52799999999999"/>
    <n v="221.02784"/>
    <n v="2845.5679999999998"/>
    <n v="221.02784"/>
    <x v="0"/>
    <x v="438"/>
  </r>
  <r>
    <n v="774"/>
    <n v="10184"/>
    <n v="1"/>
    <x v="10"/>
    <x v="0"/>
    <d v="2003-11-14T00:00:00"/>
    <x v="0"/>
    <x v="33"/>
    <x v="57"/>
    <x v="1"/>
    <n v="48"/>
    <n v="50.95"/>
    <x v="439"/>
    <n v="183.42000000000002"/>
    <n v="204.20760000000004"/>
    <n v="2629.0200000000004"/>
    <n v="204.20760000000004"/>
    <x v="0"/>
    <x v="439"/>
  </r>
  <r>
    <n v="775"/>
    <n v="10184"/>
    <n v="8"/>
    <x v="10"/>
    <x v="0"/>
    <d v="2003-11-14T00:00:00"/>
    <x v="0"/>
    <x v="38"/>
    <x v="57"/>
    <x v="1"/>
    <n v="33"/>
    <n v="62.77"/>
    <x v="440"/>
    <n v="155.35575000000003"/>
    <n v="0"/>
    <n v="2226.7657500000005"/>
    <n v="172.96273500000004"/>
    <x v="0"/>
    <x v="440"/>
  </r>
  <r>
    <n v="776"/>
    <n v="10184"/>
    <n v="3"/>
    <x v="10"/>
    <x v="0"/>
    <d v="2003-11-14T00:00:00"/>
    <x v="0"/>
    <x v="35"/>
    <x v="57"/>
    <x v="1"/>
    <n v="31"/>
    <n v="60.11"/>
    <x v="441"/>
    <n v="139.75575000000001"/>
    <n v="0"/>
    <n v="2003.1657500000001"/>
    <n v="155.59473500000001"/>
    <x v="0"/>
    <x v="441"/>
  </r>
  <r>
    <n v="777"/>
    <n v="10184"/>
    <n v="7"/>
    <x v="10"/>
    <x v="0"/>
    <d v="2003-11-14T00:00:00"/>
    <x v="0"/>
    <x v="36"/>
    <x v="57"/>
    <x v="1"/>
    <n v="42"/>
    <n v="31.82"/>
    <x v="442"/>
    <n v="100.233"/>
    <n v="0"/>
    <n v="1436.673"/>
    <n v="111.59274000000001"/>
    <x v="0"/>
    <x v="442"/>
  </r>
  <r>
    <n v="778"/>
    <n v="10185"/>
    <n v="12"/>
    <x v="10"/>
    <x v="0"/>
    <d v="2003-11-14T00:00:00"/>
    <x v="0"/>
    <x v="42"/>
    <x v="35"/>
    <x v="2"/>
    <n v="43"/>
    <n v="100"/>
    <x v="34"/>
    <n v="322.5"/>
    <n v="359.05"/>
    <n v="4622.5"/>
    <n v="359.05"/>
    <x v="0"/>
    <x v="34"/>
  </r>
  <r>
    <n v="779"/>
    <n v="10185"/>
    <n v="16"/>
    <x v="10"/>
    <x v="0"/>
    <d v="2003-11-14T00:00:00"/>
    <x v="0"/>
    <x v="27"/>
    <x v="35"/>
    <x v="0"/>
    <n v="39"/>
    <n v="100"/>
    <x v="8"/>
    <n v="292.5"/>
    <n v="325.65000000000003"/>
    <n v="4192.5"/>
    <n v="325.65000000000003"/>
    <x v="0"/>
    <x v="8"/>
  </r>
  <r>
    <n v="780"/>
    <n v="10185"/>
    <n v="14"/>
    <x v="10"/>
    <x v="0"/>
    <d v="2003-11-14T00:00:00"/>
    <x v="0"/>
    <x v="26"/>
    <x v="35"/>
    <x v="0"/>
    <n v="33"/>
    <n v="100"/>
    <x v="26"/>
    <n v="247.5"/>
    <n v="275.55"/>
    <n v="3547.5"/>
    <n v="275.55"/>
    <x v="0"/>
    <x v="26"/>
  </r>
  <r>
    <n v="781"/>
    <n v="10185"/>
    <n v="11"/>
    <x v="10"/>
    <x v="0"/>
    <d v="2003-11-14T00:00:00"/>
    <x v="0"/>
    <x v="43"/>
    <x v="35"/>
    <x v="0"/>
    <n v="49"/>
    <n v="80.67"/>
    <x v="443"/>
    <n v="296.46224999999998"/>
    <n v="330.061305"/>
    <n v="4249.2922499999995"/>
    <n v="330.061305"/>
    <x v="0"/>
    <x v="443"/>
  </r>
  <r>
    <n v="782"/>
    <n v="10185"/>
    <n v="4"/>
    <x v="10"/>
    <x v="0"/>
    <d v="2003-11-14T00:00:00"/>
    <x v="0"/>
    <x v="47"/>
    <x v="35"/>
    <x v="0"/>
    <n v="37"/>
    <n v="100"/>
    <x v="77"/>
    <n v="277.5"/>
    <n v="308.95000000000005"/>
    <n v="3977.5"/>
    <n v="308.95000000000005"/>
    <x v="0"/>
    <x v="77"/>
  </r>
  <r>
    <n v="783"/>
    <n v="10185"/>
    <n v="13"/>
    <x v="10"/>
    <x v="0"/>
    <d v="2003-11-14T00:00:00"/>
    <x v="0"/>
    <x v="39"/>
    <x v="35"/>
    <x v="0"/>
    <n v="21"/>
    <n v="100"/>
    <x v="59"/>
    <n v="157.5"/>
    <n v="0"/>
    <n v="2257.5"/>
    <n v="175.35000000000002"/>
    <x v="0"/>
    <x v="59"/>
  </r>
  <r>
    <n v="784"/>
    <n v="10185"/>
    <n v="8"/>
    <x v="10"/>
    <x v="0"/>
    <d v="2003-11-14T00:00:00"/>
    <x v="0"/>
    <x v="45"/>
    <x v="35"/>
    <x v="0"/>
    <n v="47"/>
    <n v="77.239999999999995"/>
    <x v="444"/>
    <n v="272.27099999999996"/>
    <n v="303.12837999999999"/>
    <n v="3902.5509999999995"/>
    <n v="303.12837999999999"/>
    <x v="0"/>
    <x v="444"/>
  </r>
  <r>
    <n v="785"/>
    <n v="10185"/>
    <n v="9"/>
    <x v="10"/>
    <x v="0"/>
    <d v="2003-11-14T00:00:00"/>
    <x v="0"/>
    <x v="48"/>
    <x v="35"/>
    <x v="0"/>
    <n v="28"/>
    <n v="100"/>
    <x v="134"/>
    <n v="210"/>
    <n v="233.8"/>
    <n v="3010"/>
    <n v="233.8"/>
    <x v="0"/>
    <x v="134"/>
  </r>
  <r>
    <n v="786"/>
    <n v="10185"/>
    <n v="7"/>
    <x v="10"/>
    <x v="0"/>
    <d v="2003-11-14T00:00:00"/>
    <x v="0"/>
    <x v="41"/>
    <x v="35"/>
    <x v="0"/>
    <n v="30"/>
    <n v="100"/>
    <x v="0"/>
    <n v="225"/>
    <n v="250.50000000000003"/>
    <n v="3225"/>
    <n v="250.50000000000003"/>
    <x v="0"/>
    <x v="0"/>
  </r>
  <r>
    <n v="787"/>
    <n v="10185"/>
    <n v="10"/>
    <x v="10"/>
    <x v="0"/>
    <d v="2003-11-14T00:00:00"/>
    <x v="0"/>
    <x v="52"/>
    <x v="35"/>
    <x v="1"/>
    <n v="30"/>
    <n v="94.4"/>
    <x v="445"/>
    <n v="212.4"/>
    <n v="236.47200000000001"/>
    <n v="3044.4"/>
    <n v="236.47200000000001"/>
    <x v="0"/>
    <x v="445"/>
  </r>
  <r>
    <n v="788"/>
    <n v="10185"/>
    <n v="2"/>
    <x v="10"/>
    <x v="0"/>
    <d v="2003-11-14T00:00:00"/>
    <x v="0"/>
    <x v="46"/>
    <x v="35"/>
    <x v="1"/>
    <n v="33"/>
    <n v="74.349999999999994"/>
    <x v="446"/>
    <n v="184.01624999999999"/>
    <n v="204.87142499999999"/>
    <n v="2637.5662499999999"/>
    <n v="204.87142499999999"/>
    <x v="0"/>
    <x v="446"/>
  </r>
  <r>
    <n v="789"/>
    <n v="10185"/>
    <n v="1"/>
    <x v="10"/>
    <x v="0"/>
    <d v="2003-11-14T00:00:00"/>
    <x v="0"/>
    <x v="51"/>
    <x v="35"/>
    <x v="1"/>
    <n v="39"/>
    <n v="57.82"/>
    <x v="447"/>
    <n v="169.12350000000001"/>
    <n v="0"/>
    <n v="2424.1035000000002"/>
    <n v="188.29083"/>
    <x v="0"/>
    <x v="447"/>
  </r>
  <r>
    <n v="790"/>
    <n v="10185"/>
    <n v="6"/>
    <x v="10"/>
    <x v="0"/>
    <d v="2003-11-14T00:00:00"/>
    <x v="0"/>
    <x v="53"/>
    <x v="35"/>
    <x v="1"/>
    <n v="28"/>
    <n v="64.430000000000007"/>
    <x v="448"/>
    <n v="135.303"/>
    <n v="0"/>
    <n v="1939.3430000000003"/>
    <n v="150.63734000000002"/>
    <x v="0"/>
    <x v="448"/>
  </r>
  <r>
    <n v="791"/>
    <n v="10185"/>
    <n v="5"/>
    <x v="10"/>
    <x v="0"/>
    <d v="2003-11-14T00:00:00"/>
    <x v="0"/>
    <x v="50"/>
    <x v="35"/>
    <x v="1"/>
    <n v="22"/>
    <n v="79.45"/>
    <x v="449"/>
    <n v="131.0925"/>
    <n v="0"/>
    <n v="1878.9925000000001"/>
    <n v="145.94965000000002"/>
    <x v="0"/>
    <x v="449"/>
  </r>
  <r>
    <n v="792"/>
    <n v="10185"/>
    <n v="3"/>
    <x v="10"/>
    <x v="0"/>
    <d v="2003-11-14T00:00:00"/>
    <x v="0"/>
    <x v="49"/>
    <x v="35"/>
    <x v="1"/>
    <n v="21"/>
    <n v="54"/>
    <x v="450"/>
    <n v="85.05"/>
    <n v="0"/>
    <n v="1219.05"/>
    <n v="94.689000000000007"/>
    <x v="0"/>
    <x v="450"/>
  </r>
  <r>
    <n v="793"/>
    <n v="10185"/>
    <n v="15"/>
    <x v="10"/>
    <x v="0"/>
    <d v="2003-11-14T00:00:00"/>
    <x v="0"/>
    <x v="37"/>
    <x v="35"/>
    <x v="1"/>
    <n v="20"/>
    <n v="48.62"/>
    <x v="451"/>
    <n v="72.929999999999993"/>
    <n v="0"/>
    <n v="1045.33"/>
    <n v="81.195400000000006"/>
    <x v="0"/>
    <x v="451"/>
  </r>
  <r>
    <n v="794"/>
    <n v="10186"/>
    <n v="1"/>
    <x v="10"/>
    <x v="0"/>
    <d v="2003-11-14T00:00:00"/>
    <x v="0"/>
    <x v="54"/>
    <x v="58"/>
    <x v="0"/>
    <n v="32"/>
    <n v="100"/>
    <x v="44"/>
    <n v="240"/>
    <n v="267.2"/>
    <n v="3440"/>
    <n v="267.2"/>
    <x v="0"/>
    <x v="44"/>
  </r>
  <r>
    <n v="795"/>
    <n v="10186"/>
    <n v="6"/>
    <x v="10"/>
    <x v="0"/>
    <d v="2003-11-14T00:00:00"/>
    <x v="0"/>
    <x v="55"/>
    <x v="58"/>
    <x v="0"/>
    <n v="46"/>
    <n v="100"/>
    <x v="11"/>
    <n v="345"/>
    <n v="384.1"/>
    <n v="4945"/>
    <n v="384.1"/>
    <x v="0"/>
    <x v="11"/>
  </r>
  <r>
    <n v="796"/>
    <n v="10186"/>
    <n v="9"/>
    <x v="10"/>
    <x v="0"/>
    <d v="2003-11-14T00:00:00"/>
    <x v="0"/>
    <x v="40"/>
    <x v="58"/>
    <x v="0"/>
    <n v="26"/>
    <n v="100"/>
    <x v="5"/>
    <n v="195"/>
    <n v="217.10000000000002"/>
    <n v="2795"/>
    <n v="217.10000000000002"/>
    <x v="0"/>
    <x v="5"/>
  </r>
  <r>
    <n v="797"/>
    <n v="10186"/>
    <n v="8"/>
    <x v="10"/>
    <x v="0"/>
    <d v="2003-11-14T00:00:00"/>
    <x v="0"/>
    <x v="44"/>
    <x v="58"/>
    <x v="0"/>
    <n v="36"/>
    <n v="85.54"/>
    <x v="452"/>
    <n v="230.958"/>
    <n v="257.13324"/>
    <n v="3310.3980000000001"/>
    <n v="257.13324"/>
    <x v="0"/>
    <x v="452"/>
  </r>
  <r>
    <n v="798"/>
    <n v="10186"/>
    <n v="7"/>
    <x v="10"/>
    <x v="0"/>
    <d v="2003-11-14T00:00:00"/>
    <x v="0"/>
    <x v="59"/>
    <x v="58"/>
    <x v="1"/>
    <n v="32"/>
    <n v="89.46"/>
    <x v="453"/>
    <n v="214.70399999999998"/>
    <n v="239.03711999999999"/>
    <n v="3077.424"/>
    <n v="239.03711999999999"/>
    <x v="0"/>
    <x v="453"/>
  </r>
  <r>
    <n v="799"/>
    <n v="10186"/>
    <n v="5"/>
    <x v="10"/>
    <x v="0"/>
    <d v="2003-11-14T00:00:00"/>
    <x v="0"/>
    <x v="63"/>
    <x v="58"/>
    <x v="1"/>
    <n v="24"/>
    <n v="99.57"/>
    <x v="454"/>
    <n v="179.22599999999997"/>
    <n v="199.53827999999999"/>
    <n v="2568.9059999999999"/>
    <n v="199.53827999999999"/>
    <x v="0"/>
    <x v="454"/>
  </r>
  <r>
    <n v="800"/>
    <n v="10186"/>
    <n v="2"/>
    <x v="10"/>
    <x v="0"/>
    <d v="2003-11-14T00:00:00"/>
    <x v="0"/>
    <x v="58"/>
    <x v="58"/>
    <x v="1"/>
    <n v="22"/>
    <n v="69.2"/>
    <x v="455"/>
    <n v="114.18"/>
    <n v="0"/>
    <n v="1636.5800000000002"/>
    <n v="127.12040000000002"/>
    <x v="0"/>
    <x v="455"/>
  </r>
  <r>
    <n v="801"/>
    <n v="10186"/>
    <n v="4"/>
    <x v="10"/>
    <x v="0"/>
    <d v="2003-11-14T00:00:00"/>
    <x v="0"/>
    <x v="66"/>
    <x v="58"/>
    <x v="1"/>
    <n v="28"/>
    <n v="52.14"/>
    <x v="456"/>
    <n v="109.494"/>
    <n v="0"/>
    <n v="1569.414"/>
    <n v="121.90332000000001"/>
    <x v="0"/>
    <x v="456"/>
  </r>
  <r>
    <n v="802"/>
    <n v="10186"/>
    <n v="3"/>
    <x v="10"/>
    <x v="0"/>
    <d v="2003-11-14T00:00:00"/>
    <x v="0"/>
    <x v="70"/>
    <x v="58"/>
    <x v="1"/>
    <n v="21"/>
    <n v="69.040000000000006"/>
    <x v="457"/>
    <n v="108.73800000000001"/>
    <n v="0"/>
    <n v="1558.5780000000002"/>
    <n v="121.06164000000003"/>
    <x v="0"/>
    <x v="457"/>
  </r>
  <r>
    <n v="803"/>
    <n v="10188"/>
    <n v="3"/>
    <x v="10"/>
    <x v="0"/>
    <d v="2003-11-18T00:00:00"/>
    <x v="0"/>
    <x v="72"/>
    <x v="55"/>
    <x v="2"/>
    <n v="45"/>
    <n v="100"/>
    <x v="63"/>
    <n v="337.5"/>
    <n v="375.75"/>
    <n v="4837.5"/>
    <n v="375.75"/>
    <x v="0"/>
    <x v="63"/>
  </r>
  <r>
    <n v="804"/>
    <n v="10188"/>
    <n v="1"/>
    <x v="10"/>
    <x v="0"/>
    <d v="2003-11-18T00:00:00"/>
    <x v="0"/>
    <x v="76"/>
    <x v="55"/>
    <x v="0"/>
    <n v="48"/>
    <n v="100"/>
    <x v="95"/>
    <n v="360"/>
    <n v="400.8"/>
    <n v="5160"/>
    <n v="400.8"/>
    <x v="0"/>
    <x v="95"/>
  </r>
  <r>
    <n v="805"/>
    <n v="10188"/>
    <n v="7"/>
    <x v="10"/>
    <x v="0"/>
    <d v="2003-11-18T00:00:00"/>
    <x v="0"/>
    <x v="79"/>
    <x v="55"/>
    <x v="0"/>
    <n v="44"/>
    <n v="98.89"/>
    <x v="458"/>
    <n v="326.33699999999999"/>
    <n v="363.32186000000002"/>
    <n v="4677.4969999999994"/>
    <n v="363.32186000000002"/>
    <x v="0"/>
    <x v="458"/>
  </r>
  <r>
    <n v="806"/>
    <n v="10188"/>
    <n v="8"/>
    <x v="10"/>
    <x v="0"/>
    <d v="2003-11-18T00:00:00"/>
    <x v="0"/>
    <x v="56"/>
    <x v="55"/>
    <x v="0"/>
    <n v="29"/>
    <n v="100"/>
    <x v="25"/>
    <n v="217.5"/>
    <n v="242.15"/>
    <n v="3117.5"/>
    <n v="242.15"/>
    <x v="0"/>
    <x v="25"/>
  </r>
  <r>
    <n v="807"/>
    <n v="10188"/>
    <n v="4"/>
    <x v="10"/>
    <x v="0"/>
    <d v="2003-11-18T00:00:00"/>
    <x v="0"/>
    <x v="73"/>
    <x v="55"/>
    <x v="0"/>
    <n v="38"/>
    <n v="96.34"/>
    <x v="459"/>
    <n v="274.56900000000002"/>
    <n v="305.68682000000001"/>
    <n v="3935.489"/>
    <n v="305.68682000000001"/>
    <x v="0"/>
    <x v="459"/>
  </r>
  <r>
    <n v="808"/>
    <n v="10188"/>
    <n v="6"/>
    <x v="10"/>
    <x v="0"/>
    <d v="2003-11-18T00:00:00"/>
    <x v="0"/>
    <x v="74"/>
    <x v="55"/>
    <x v="0"/>
    <n v="40"/>
    <n v="91.4"/>
    <x v="460"/>
    <n v="274.2"/>
    <n v="305.27600000000001"/>
    <n v="3930.2"/>
    <n v="305.27600000000001"/>
    <x v="0"/>
    <x v="460"/>
  </r>
  <r>
    <n v="809"/>
    <n v="10188"/>
    <n v="2"/>
    <x v="10"/>
    <x v="0"/>
    <d v="2003-11-18T00:00:00"/>
    <x v="0"/>
    <x v="77"/>
    <x v="55"/>
    <x v="1"/>
    <n v="25"/>
    <n v="100"/>
    <x v="4"/>
    <n v="187.5"/>
    <n v="208.75"/>
    <n v="2687.5"/>
    <n v="208.75"/>
    <x v="0"/>
    <x v="4"/>
  </r>
  <r>
    <n v="810"/>
    <n v="10188"/>
    <n v="5"/>
    <x v="10"/>
    <x v="0"/>
    <d v="2003-11-18T00:00:00"/>
    <x v="0"/>
    <x v="78"/>
    <x v="55"/>
    <x v="1"/>
    <n v="32"/>
    <n v="65.42"/>
    <x v="461"/>
    <n v="157.00800000000001"/>
    <n v="0"/>
    <n v="2250.4479999999999"/>
    <n v="174.80224000000001"/>
    <x v="0"/>
    <x v="461"/>
  </r>
  <r>
    <n v="811"/>
    <n v="10189"/>
    <n v="1"/>
    <x v="10"/>
    <x v="0"/>
    <d v="2003-11-18T00:00:00"/>
    <x v="0"/>
    <x v="75"/>
    <x v="36"/>
    <x v="0"/>
    <n v="28"/>
    <n v="100"/>
    <x v="134"/>
    <n v="210"/>
    <n v="233.8"/>
    <n v="3010"/>
    <n v="233.8"/>
    <x v="0"/>
    <x v="134"/>
  </r>
  <r>
    <n v="812"/>
    <n v="10190"/>
    <n v="4"/>
    <x v="10"/>
    <x v="0"/>
    <d v="2003-11-19T00:00:00"/>
    <x v="0"/>
    <x v="86"/>
    <x v="4"/>
    <x v="0"/>
    <n v="42"/>
    <n v="85.72"/>
    <x v="462"/>
    <n v="270.01799999999997"/>
    <n v="300.62004000000002"/>
    <n v="3870.2579999999998"/>
    <n v="300.62004000000002"/>
    <x v="0"/>
    <x v="462"/>
  </r>
  <r>
    <n v="813"/>
    <n v="10190"/>
    <n v="3"/>
    <x v="10"/>
    <x v="0"/>
    <d v="2003-11-19T00:00:00"/>
    <x v="0"/>
    <x v="92"/>
    <x v="4"/>
    <x v="0"/>
    <n v="42"/>
    <n v="76.19"/>
    <x v="463"/>
    <n v="239.99849999999998"/>
    <n v="267.19833"/>
    <n v="3439.9785000000002"/>
    <n v="267.19833"/>
    <x v="0"/>
    <x v="463"/>
  </r>
  <r>
    <n v="814"/>
    <n v="10190"/>
    <n v="2"/>
    <x v="10"/>
    <x v="0"/>
    <d v="2003-11-19T00:00:00"/>
    <x v="0"/>
    <x v="90"/>
    <x v="4"/>
    <x v="1"/>
    <n v="40"/>
    <n v="66.72"/>
    <x v="464"/>
    <n v="200.16"/>
    <n v="222.84480000000002"/>
    <n v="2868.96"/>
    <n v="222.84480000000002"/>
    <x v="0"/>
    <x v="464"/>
  </r>
  <r>
    <n v="815"/>
    <n v="10190"/>
    <n v="1"/>
    <x v="10"/>
    <x v="0"/>
    <d v="2003-11-19T00:00:00"/>
    <x v="0"/>
    <x v="95"/>
    <x v="4"/>
    <x v="1"/>
    <n v="46"/>
    <n v="32.99"/>
    <x v="465"/>
    <n v="113.81550000000001"/>
    <n v="0"/>
    <n v="1631.3555000000001"/>
    <n v="126.71459000000003"/>
    <x v="0"/>
    <x v="465"/>
  </r>
  <r>
    <n v="816"/>
    <n v="10191"/>
    <n v="1"/>
    <x v="10"/>
    <x v="0"/>
    <d v="2003-11-20T00:00:00"/>
    <x v="0"/>
    <x v="80"/>
    <x v="59"/>
    <x v="0"/>
    <n v="40"/>
    <n v="100"/>
    <x v="65"/>
    <n v="300"/>
    <n v="334"/>
    <n v="4300"/>
    <n v="334"/>
    <x v="0"/>
    <x v="65"/>
  </r>
  <r>
    <n v="817"/>
    <n v="10191"/>
    <n v="8"/>
    <x v="10"/>
    <x v="0"/>
    <d v="2003-11-20T00:00:00"/>
    <x v="0"/>
    <x v="81"/>
    <x v="59"/>
    <x v="0"/>
    <n v="32"/>
    <n v="100"/>
    <x v="44"/>
    <n v="240"/>
    <n v="267.2"/>
    <n v="3440"/>
    <n v="267.2"/>
    <x v="0"/>
    <x v="44"/>
  </r>
  <r>
    <n v="818"/>
    <n v="10191"/>
    <n v="3"/>
    <x v="10"/>
    <x v="0"/>
    <d v="2003-11-20T00:00:00"/>
    <x v="0"/>
    <x v="83"/>
    <x v="59"/>
    <x v="0"/>
    <n v="21"/>
    <n v="100"/>
    <x v="59"/>
    <n v="157.5"/>
    <n v="0"/>
    <n v="2257.5"/>
    <n v="175.35000000000002"/>
    <x v="0"/>
    <x v="59"/>
  </r>
  <r>
    <n v="819"/>
    <n v="10191"/>
    <n v="6"/>
    <x v="10"/>
    <x v="0"/>
    <d v="2003-11-20T00:00:00"/>
    <x v="0"/>
    <x v="94"/>
    <x v="59"/>
    <x v="0"/>
    <n v="36"/>
    <n v="94.88"/>
    <x v="466"/>
    <n v="256.17599999999999"/>
    <n v="285.20927999999998"/>
    <n v="3671.8559999999998"/>
    <n v="285.20927999999998"/>
    <x v="0"/>
    <x v="466"/>
  </r>
  <r>
    <n v="820"/>
    <n v="10191"/>
    <n v="5"/>
    <x v="10"/>
    <x v="0"/>
    <d v="2003-11-20T00:00:00"/>
    <x v="0"/>
    <x v="84"/>
    <x v="59"/>
    <x v="0"/>
    <n v="23"/>
    <n v="100"/>
    <x v="24"/>
    <n v="172.5"/>
    <n v="192.05"/>
    <n v="2472.5"/>
    <n v="192.05"/>
    <x v="0"/>
    <x v="24"/>
  </r>
  <r>
    <n v="821"/>
    <n v="10191"/>
    <n v="9"/>
    <x v="10"/>
    <x v="0"/>
    <d v="2003-11-20T00:00:00"/>
    <x v="0"/>
    <x v="89"/>
    <x v="59"/>
    <x v="0"/>
    <n v="43"/>
    <n v="72.739999999999995"/>
    <x v="467"/>
    <n v="234.58649999999997"/>
    <n v="261.17296999999996"/>
    <n v="3362.4064999999996"/>
    <n v="261.17296999999996"/>
    <x v="0"/>
    <x v="467"/>
  </r>
  <r>
    <n v="822"/>
    <n v="10191"/>
    <n v="7"/>
    <x v="10"/>
    <x v="0"/>
    <d v="2003-11-20T00:00:00"/>
    <x v="0"/>
    <x v="91"/>
    <x v="59"/>
    <x v="1"/>
    <n v="44"/>
    <n v="66.290000000000006"/>
    <x v="468"/>
    <n v="218.75700000000001"/>
    <n v="243.54946000000004"/>
    <n v="3135.5170000000003"/>
    <n v="243.54946000000004"/>
    <x v="0"/>
    <x v="468"/>
  </r>
  <r>
    <n v="823"/>
    <n v="10191"/>
    <n v="2"/>
    <x v="10"/>
    <x v="0"/>
    <d v="2003-11-20T00:00:00"/>
    <x v="0"/>
    <x v="93"/>
    <x v="59"/>
    <x v="1"/>
    <n v="48"/>
    <n v="60.01"/>
    <x v="469"/>
    <n v="216.036"/>
    <n v="240.52008000000001"/>
    <n v="3096.5160000000001"/>
    <n v="240.52008000000001"/>
    <x v="0"/>
    <x v="469"/>
  </r>
  <r>
    <n v="824"/>
    <n v="10191"/>
    <n v="4"/>
    <x v="10"/>
    <x v="0"/>
    <d v="2003-11-20T00:00:00"/>
    <x v="0"/>
    <x v="87"/>
    <x v="59"/>
    <x v="1"/>
    <n v="30"/>
    <n v="64.64"/>
    <x v="470"/>
    <n v="145.44"/>
    <n v="0"/>
    <n v="2084.64"/>
    <n v="161.92320000000001"/>
    <x v="0"/>
    <x v="470"/>
  </r>
  <r>
    <n v="825"/>
    <n v="10192"/>
    <n v="10"/>
    <x v="10"/>
    <x v="0"/>
    <d v="2003-11-20T00:00:00"/>
    <x v="0"/>
    <x v="97"/>
    <x v="0"/>
    <x v="2"/>
    <n v="47"/>
    <n v="100"/>
    <x v="75"/>
    <n v="352.5"/>
    <n v="392.45000000000005"/>
    <n v="5052.5"/>
    <n v="392.45000000000005"/>
    <x v="0"/>
    <x v="75"/>
  </r>
  <r>
    <n v="826"/>
    <n v="10192"/>
    <n v="14"/>
    <x v="10"/>
    <x v="0"/>
    <d v="2003-11-20T00:00:00"/>
    <x v="0"/>
    <x v="82"/>
    <x v="0"/>
    <x v="0"/>
    <n v="45"/>
    <n v="100"/>
    <x v="63"/>
    <n v="337.5"/>
    <n v="375.75"/>
    <n v="4837.5"/>
    <n v="375.75"/>
    <x v="0"/>
    <x v="63"/>
  </r>
  <r>
    <n v="827"/>
    <n v="10192"/>
    <n v="5"/>
    <x v="10"/>
    <x v="0"/>
    <d v="2003-11-20T00:00:00"/>
    <x v="0"/>
    <x v="103"/>
    <x v="0"/>
    <x v="0"/>
    <n v="46"/>
    <n v="100"/>
    <x v="11"/>
    <n v="345"/>
    <n v="384.1"/>
    <n v="4945"/>
    <n v="384.1"/>
    <x v="0"/>
    <x v="11"/>
  </r>
  <r>
    <n v="828"/>
    <n v="10192"/>
    <n v="9"/>
    <x v="10"/>
    <x v="0"/>
    <d v="2003-11-20T00:00:00"/>
    <x v="0"/>
    <x v="96"/>
    <x v="0"/>
    <x v="0"/>
    <n v="45"/>
    <n v="100"/>
    <x v="63"/>
    <n v="337.5"/>
    <n v="375.75"/>
    <n v="4837.5"/>
    <n v="375.75"/>
    <x v="0"/>
    <x v="63"/>
  </r>
  <r>
    <n v="829"/>
    <n v="10192"/>
    <n v="8"/>
    <x v="10"/>
    <x v="0"/>
    <d v="2003-11-20T00:00:00"/>
    <x v="0"/>
    <x v="99"/>
    <x v="0"/>
    <x v="0"/>
    <n v="38"/>
    <n v="100"/>
    <x v="22"/>
    <n v="285"/>
    <n v="317.3"/>
    <n v="4085"/>
    <n v="317.3"/>
    <x v="0"/>
    <x v="22"/>
  </r>
  <r>
    <n v="830"/>
    <n v="10192"/>
    <n v="7"/>
    <x v="10"/>
    <x v="0"/>
    <d v="2003-11-20T00:00:00"/>
    <x v="0"/>
    <x v="102"/>
    <x v="0"/>
    <x v="0"/>
    <n v="29"/>
    <n v="100"/>
    <x v="25"/>
    <n v="217.5"/>
    <n v="242.15"/>
    <n v="3117.5"/>
    <n v="242.15"/>
    <x v="0"/>
    <x v="25"/>
  </r>
  <r>
    <n v="831"/>
    <n v="10192"/>
    <n v="15"/>
    <x v="10"/>
    <x v="0"/>
    <d v="2003-11-20T00:00:00"/>
    <x v="0"/>
    <x v="88"/>
    <x v="0"/>
    <x v="0"/>
    <n v="45"/>
    <n v="90.86"/>
    <x v="471"/>
    <n v="306.65249999999997"/>
    <n v="341.40645000000001"/>
    <n v="4395.3525"/>
    <n v="341.40645000000001"/>
    <x v="0"/>
    <x v="471"/>
  </r>
  <r>
    <n v="832"/>
    <n v="10192"/>
    <n v="12"/>
    <x v="10"/>
    <x v="0"/>
    <d v="2003-11-20T00:00:00"/>
    <x v="0"/>
    <x v="29"/>
    <x v="0"/>
    <x v="0"/>
    <n v="26"/>
    <n v="100"/>
    <x v="5"/>
    <n v="195"/>
    <n v="217.10000000000002"/>
    <n v="2795"/>
    <n v="217.10000000000002"/>
    <x v="0"/>
    <x v="5"/>
  </r>
  <r>
    <n v="833"/>
    <n v="10192"/>
    <n v="2"/>
    <x v="10"/>
    <x v="0"/>
    <d v="2003-11-20T00:00:00"/>
    <x v="0"/>
    <x v="104"/>
    <x v="0"/>
    <x v="0"/>
    <n v="46"/>
    <n v="83.6"/>
    <x v="472"/>
    <n v="288.41999999999996"/>
    <n v="321.10759999999999"/>
    <n v="4134.0199999999995"/>
    <n v="321.10759999999999"/>
    <x v="0"/>
    <x v="472"/>
  </r>
  <r>
    <n v="834"/>
    <n v="10192"/>
    <n v="16"/>
    <x v="10"/>
    <x v="0"/>
    <d v="2003-11-20T00:00:00"/>
    <x v="0"/>
    <x v="85"/>
    <x v="0"/>
    <x v="0"/>
    <n v="27"/>
    <n v="100"/>
    <x v="15"/>
    <n v="202.5"/>
    <n v="225.45000000000002"/>
    <n v="2902.5"/>
    <n v="225.45000000000002"/>
    <x v="0"/>
    <x v="15"/>
  </r>
  <r>
    <n v="835"/>
    <n v="10192"/>
    <n v="11"/>
    <x v="10"/>
    <x v="0"/>
    <d v="2003-11-20T00:00:00"/>
    <x v="0"/>
    <x v="98"/>
    <x v="0"/>
    <x v="0"/>
    <n v="22"/>
    <n v="100"/>
    <x v="39"/>
    <n v="165"/>
    <n v="0"/>
    <n v="2365"/>
    <n v="183.70000000000002"/>
    <x v="0"/>
    <x v="39"/>
  </r>
  <r>
    <n v="836"/>
    <n v="10192"/>
    <n v="1"/>
    <x v="10"/>
    <x v="0"/>
    <d v="2003-11-20T00:00:00"/>
    <x v="0"/>
    <x v="101"/>
    <x v="0"/>
    <x v="0"/>
    <n v="23"/>
    <n v="100"/>
    <x v="24"/>
    <n v="172.5"/>
    <n v="192.05"/>
    <n v="2472.5"/>
    <n v="192.05"/>
    <x v="0"/>
    <x v="24"/>
  </r>
  <r>
    <n v="837"/>
    <n v="10192"/>
    <n v="4"/>
    <x v="10"/>
    <x v="0"/>
    <d v="2003-11-20T00:00:00"/>
    <x v="0"/>
    <x v="105"/>
    <x v="0"/>
    <x v="1"/>
    <n v="37"/>
    <n v="69.819999999999993"/>
    <x v="473"/>
    <n v="193.75049999999996"/>
    <n v="215.70889"/>
    <n v="2777.0904999999998"/>
    <n v="215.70889"/>
    <x v="0"/>
    <x v="473"/>
  </r>
  <r>
    <n v="838"/>
    <n v="10192"/>
    <n v="6"/>
    <x v="10"/>
    <x v="0"/>
    <d v="2003-11-20T00:00:00"/>
    <x v="0"/>
    <x v="108"/>
    <x v="0"/>
    <x v="1"/>
    <n v="47"/>
    <n v="53.83"/>
    <x v="474"/>
    <n v="189.75074999999998"/>
    <n v="211.25583499999999"/>
    <n v="2719.7607499999999"/>
    <n v="211.25583499999999"/>
    <x v="0"/>
    <x v="474"/>
  </r>
  <r>
    <n v="839"/>
    <n v="10192"/>
    <n v="3"/>
    <x v="10"/>
    <x v="0"/>
    <d v="2003-11-20T00:00:00"/>
    <x v="0"/>
    <x v="107"/>
    <x v="0"/>
    <x v="1"/>
    <n v="32"/>
    <n v="72.77"/>
    <x v="475"/>
    <n v="174.648"/>
    <n v="194.44144"/>
    <n v="2503.288"/>
    <n v="194.44144"/>
    <x v="0"/>
    <x v="475"/>
  </r>
  <r>
    <n v="840"/>
    <n v="10192"/>
    <n v="13"/>
    <x v="10"/>
    <x v="0"/>
    <d v="2003-11-20T00:00:00"/>
    <x v="0"/>
    <x v="100"/>
    <x v="0"/>
    <x v="1"/>
    <n v="30"/>
    <n v="30.59"/>
    <x v="476"/>
    <n v="68.827500000000001"/>
    <n v="0"/>
    <n v="986.52750000000003"/>
    <n v="76.627950000000013"/>
    <x v="0"/>
    <x v="476"/>
  </r>
  <r>
    <n v="841"/>
    <n v="10193"/>
    <n v="11"/>
    <x v="10"/>
    <x v="0"/>
    <d v="2003-11-21T00:00:00"/>
    <x v="0"/>
    <x v="4"/>
    <x v="60"/>
    <x v="0"/>
    <n v="44"/>
    <n v="100"/>
    <x v="64"/>
    <n v="330"/>
    <n v="367.40000000000003"/>
    <n v="4730"/>
    <n v="367.40000000000003"/>
    <x v="0"/>
    <x v="64"/>
  </r>
  <r>
    <n v="842"/>
    <n v="10193"/>
    <n v="8"/>
    <x v="10"/>
    <x v="0"/>
    <d v="2003-11-21T00:00:00"/>
    <x v="0"/>
    <x v="5"/>
    <x v="60"/>
    <x v="0"/>
    <n v="22"/>
    <n v="100"/>
    <x v="39"/>
    <n v="165"/>
    <n v="0"/>
    <n v="2365"/>
    <n v="183.70000000000002"/>
    <x v="0"/>
    <x v="39"/>
  </r>
  <r>
    <n v="843"/>
    <n v="10193"/>
    <n v="14"/>
    <x v="10"/>
    <x v="0"/>
    <d v="2003-11-21T00:00:00"/>
    <x v="0"/>
    <x v="0"/>
    <x v="60"/>
    <x v="0"/>
    <n v="21"/>
    <n v="100"/>
    <x v="59"/>
    <n v="157.5"/>
    <n v="0"/>
    <n v="2257.5"/>
    <n v="175.35000000000002"/>
    <x v="0"/>
    <x v="59"/>
  </r>
  <r>
    <n v="844"/>
    <n v="10193"/>
    <n v="7"/>
    <x v="10"/>
    <x v="0"/>
    <d v="2003-11-21T00:00:00"/>
    <x v="0"/>
    <x v="8"/>
    <x v="60"/>
    <x v="0"/>
    <n v="28"/>
    <n v="100"/>
    <x v="134"/>
    <n v="210"/>
    <n v="233.8"/>
    <n v="3010"/>
    <n v="233.8"/>
    <x v="0"/>
    <x v="134"/>
  </r>
  <r>
    <n v="845"/>
    <n v="10193"/>
    <n v="2"/>
    <x v="10"/>
    <x v="0"/>
    <d v="2003-11-21T00:00:00"/>
    <x v="0"/>
    <x v="21"/>
    <x v="60"/>
    <x v="1"/>
    <n v="23"/>
    <n v="100"/>
    <x v="24"/>
    <n v="172.5"/>
    <n v="192.05"/>
    <n v="2472.5"/>
    <n v="192.05"/>
    <x v="0"/>
    <x v="24"/>
  </r>
  <r>
    <n v="846"/>
    <n v="10193"/>
    <n v="1"/>
    <x v="10"/>
    <x v="0"/>
    <d v="2003-11-21T00:00:00"/>
    <x v="0"/>
    <x v="22"/>
    <x v="60"/>
    <x v="1"/>
    <n v="28"/>
    <n v="93.21"/>
    <x v="477"/>
    <n v="195.74099999999996"/>
    <n v="217.92497999999998"/>
    <n v="2805.6209999999996"/>
    <n v="217.92497999999998"/>
    <x v="0"/>
    <x v="477"/>
  </r>
  <r>
    <n v="847"/>
    <n v="10193"/>
    <n v="5"/>
    <x v="10"/>
    <x v="0"/>
    <d v="2003-11-21T00:00:00"/>
    <x v="0"/>
    <x v="12"/>
    <x v="60"/>
    <x v="1"/>
    <n v="32"/>
    <n v="79.37"/>
    <x v="478"/>
    <n v="190.488"/>
    <n v="212.07664000000003"/>
    <n v="2730.328"/>
    <n v="212.07664000000003"/>
    <x v="0"/>
    <x v="478"/>
  </r>
  <r>
    <n v="848"/>
    <n v="10193"/>
    <n v="13"/>
    <x v="10"/>
    <x v="0"/>
    <d v="2003-11-21T00:00:00"/>
    <x v="0"/>
    <x v="1"/>
    <x v="60"/>
    <x v="1"/>
    <n v="42"/>
    <n v="59.33"/>
    <x v="479"/>
    <n v="186.8895"/>
    <n v="208.07031000000003"/>
    <n v="2678.7494999999999"/>
    <n v="208.07031000000003"/>
    <x v="0"/>
    <x v="479"/>
  </r>
  <r>
    <n v="849"/>
    <n v="10193"/>
    <n v="6"/>
    <x v="10"/>
    <x v="0"/>
    <d v="2003-11-21T00:00:00"/>
    <x v="0"/>
    <x v="9"/>
    <x v="60"/>
    <x v="1"/>
    <n v="46"/>
    <n v="53.37"/>
    <x v="480"/>
    <n v="184.12649999999999"/>
    <n v="204.99417"/>
    <n v="2639.1464999999998"/>
    <n v="204.99417"/>
    <x v="0"/>
    <x v="480"/>
  </r>
  <r>
    <n v="850"/>
    <n v="10193"/>
    <n v="15"/>
    <x v="10"/>
    <x v="0"/>
    <d v="2003-11-21T00:00:00"/>
    <x v="0"/>
    <x v="2"/>
    <x v="60"/>
    <x v="1"/>
    <n v="24"/>
    <n v="97.55"/>
    <x v="481"/>
    <n v="175.58999999999997"/>
    <n v="195.49019999999999"/>
    <n v="2516.79"/>
    <n v="195.49019999999999"/>
    <x v="0"/>
    <x v="481"/>
  </r>
  <r>
    <n v="851"/>
    <n v="10193"/>
    <n v="4"/>
    <x v="10"/>
    <x v="0"/>
    <d v="2003-11-21T00:00:00"/>
    <x v="0"/>
    <x v="20"/>
    <x v="60"/>
    <x v="1"/>
    <n v="20"/>
    <n v="100"/>
    <x v="136"/>
    <n v="150"/>
    <n v="0"/>
    <n v="2150"/>
    <n v="167"/>
    <x v="0"/>
    <x v="136"/>
  </r>
  <r>
    <n v="852"/>
    <n v="10193"/>
    <n v="16"/>
    <x v="10"/>
    <x v="0"/>
    <d v="2003-11-21T00:00:00"/>
    <x v="0"/>
    <x v="106"/>
    <x v="60"/>
    <x v="1"/>
    <n v="25"/>
    <n v="76.260000000000005"/>
    <x v="482"/>
    <n v="142.98750000000001"/>
    <n v="0"/>
    <n v="2049.4875000000002"/>
    <n v="159.19275000000002"/>
    <x v="0"/>
    <x v="482"/>
  </r>
  <r>
    <n v="853"/>
    <n v="10193"/>
    <n v="3"/>
    <x v="10"/>
    <x v="0"/>
    <d v="2003-11-21T00:00:00"/>
    <x v="0"/>
    <x v="23"/>
    <x v="60"/>
    <x v="1"/>
    <n v="24"/>
    <n v="51.84"/>
    <x v="483"/>
    <n v="93.311999999999998"/>
    <n v="0"/>
    <n v="1337.472"/>
    <n v="103.88736000000002"/>
    <x v="0"/>
    <x v="483"/>
  </r>
  <r>
    <n v="854"/>
    <n v="10193"/>
    <n v="9"/>
    <x v="10"/>
    <x v="0"/>
    <d v="2003-11-21T00:00:00"/>
    <x v="0"/>
    <x v="6"/>
    <x v="60"/>
    <x v="1"/>
    <n v="20"/>
    <n v="50.62"/>
    <x v="484"/>
    <n v="75.929999999999993"/>
    <n v="0"/>
    <n v="1088.33"/>
    <n v="84.53540000000001"/>
    <x v="0"/>
    <x v="484"/>
  </r>
  <r>
    <n v="855"/>
    <n v="10193"/>
    <n v="12"/>
    <x v="10"/>
    <x v="0"/>
    <d v="2003-11-21T00:00:00"/>
    <x v="0"/>
    <x v="3"/>
    <x v="60"/>
    <x v="1"/>
    <n v="22"/>
    <n v="41.03"/>
    <x v="485"/>
    <n v="67.6995"/>
    <n v="0"/>
    <n v="970.35950000000003"/>
    <n v="75.372110000000006"/>
    <x v="0"/>
    <x v="485"/>
  </r>
  <r>
    <n v="856"/>
    <n v="10193"/>
    <n v="10"/>
    <x v="10"/>
    <x v="0"/>
    <d v="2003-11-21T00:00:00"/>
    <x v="0"/>
    <x v="7"/>
    <x v="60"/>
    <x v="1"/>
    <n v="26"/>
    <n v="29.21"/>
    <x v="486"/>
    <n v="56.959499999999998"/>
    <n v="0"/>
    <n v="816.41950000000008"/>
    <n v="63.414910000000006"/>
    <x v="0"/>
    <x v="486"/>
  </r>
  <r>
    <n v="857"/>
    <n v="10194"/>
    <n v="11"/>
    <x v="10"/>
    <x v="0"/>
    <d v="2003-11-25T00:00:00"/>
    <x v="0"/>
    <x v="10"/>
    <x v="61"/>
    <x v="2"/>
    <n v="42"/>
    <n v="100"/>
    <x v="10"/>
    <n v="315"/>
    <n v="350.70000000000005"/>
    <n v="4515"/>
    <n v="350.70000000000005"/>
    <x v="0"/>
    <x v="10"/>
  </r>
  <r>
    <n v="858"/>
    <n v="10194"/>
    <n v="1"/>
    <x v="10"/>
    <x v="0"/>
    <d v="2003-11-25T00:00:00"/>
    <x v="0"/>
    <x v="16"/>
    <x v="61"/>
    <x v="0"/>
    <n v="49"/>
    <n v="100"/>
    <x v="92"/>
    <n v="367.5"/>
    <n v="409.15000000000003"/>
    <n v="5267.5"/>
    <n v="409.15000000000003"/>
    <x v="0"/>
    <x v="92"/>
  </r>
  <r>
    <n v="859"/>
    <n v="10194"/>
    <n v="8"/>
    <x v="10"/>
    <x v="0"/>
    <d v="2003-11-25T00:00:00"/>
    <x v="0"/>
    <x v="18"/>
    <x v="61"/>
    <x v="0"/>
    <n v="38"/>
    <n v="100"/>
    <x v="22"/>
    <n v="285"/>
    <n v="317.3"/>
    <n v="4085"/>
    <n v="317.3"/>
    <x v="0"/>
    <x v="22"/>
  </r>
  <r>
    <n v="860"/>
    <n v="10194"/>
    <n v="4"/>
    <x v="10"/>
    <x v="0"/>
    <d v="2003-11-25T00:00:00"/>
    <x v="0"/>
    <x v="11"/>
    <x v="61"/>
    <x v="0"/>
    <n v="26"/>
    <n v="100"/>
    <x v="5"/>
    <n v="195"/>
    <n v="217.10000000000002"/>
    <n v="2795"/>
    <n v="217.10000000000002"/>
    <x v="0"/>
    <x v="5"/>
  </r>
  <r>
    <n v="861"/>
    <n v="10194"/>
    <n v="5"/>
    <x v="10"/>
    <x v="0"/>
    <d v="2003-11-25T00:00:00"/>
    <x v="0"/>
    <x v="14"/>
    <x v="61"/>
    <x v="0"/>
    <n v="32"/>
    <n v="100"/>
    <x v="44"/>
    <n v="240"/>
    <n v="267.2"/>
    <n v="3440"/>
    <n v="267.2"/>
    <x v="0"/>
    <x v="44"/>
  </r>
  <r>
    <n v="862"/>
    <n v="10194"/>
    <n v="3"/>
    <x v="10"/>
    <x v="0"/>
    <d v="2003-11-25T00:00:00"/>
    <x v="0"/>
    <x v="19"/>
    <x v="61"/>
    <x v="0"/>
    <n v="37"/>
    <n v="97.27"/>
    <x v="487"/>
    <n v="269.92424999999997"/>
    <n v="300.51566500000001"/>
    <n v="3868.9142499999998"/>
    <n v="300.51566500000001"/>
    <x v="0"/>
    <x v="487"/>
  </r>
  <r>
    <n v="863"/>
    <n v="10194"/>
    <n v="2"/>
    <x v="10"/>
    <x v="0"/>
    <d v="2003-11-25T00:00:00"/>
    <x v="0"/>
    <x v="25"/>
    <x v="61"/>
    <x v="0"/>
    <n v="45"/>
    <n v="70.489999999999995"/>
    <x v="488"/>
    <n v="237.90374999999997"/>
    <n v="264.866175"/>
    <n v="3409.9537499999997"/>
    <n v="264.866175"/>
    <x v="0"/>
    <x v="488"/>
  </r>
  <r>
    <n v="864"/>
    <n v="10194"/>
    <n v="6"/>
    <x v="10"/>
    <x v="0"/>
    <d v="2003-11-25T00:00:00"/>
    <x v="0"/>
    <x v="13"/>
    <x v="61"/>
    <x v="1"/>
    <n v="26"/>
    <n v="89.01"/>
    <x v="489"/>
    <n v="173.56950000000001"/>
    <n v="193.24071000000004"/>
    <n v="2487.8295000000003"/>
    <n v="193.24071000000004"/>
    <x v="0"/>
    <x v="489"/>
  </r>
  <r>
    <n v="865"/>
    <n v="10194"/>
    <n v="7"/>
    <x v="10"/>
    <x v="0"/>
    <d v="2003-11-25T00:00:00"/>
    <x v="0"/>
    <x v="17"/>
    <x v="61"/>
    <x v="1"/>
    <n v="39"/>
    <n v="54.94"/>
    <x v="490"/>
    <n v="160.69949999999997"/>
    <n v="0"/>
    <n v="2303.3595"/>
    <n v="178.91210999999998"/>
    <x v="0"/>
    <x v="490"/>
  </r>
  <r>
    <n v="866"/>
    <n v="10194"/>
    <n v="10"/>
    <x v="10"/>
    <x v="0"/>
    <d v="2003-11-25T00:00:00"/>
    <x v="0"/>
    <x v="15"/>
    <x v="61"/>
    <x v="1"/>
    <n v="21"/>
    <n v="93.34"/>
    <x v="491"/>
    <n v="147.01050000000001"/>
    <n v="0"/>
    <n v="2107.1505000000002"/>
    <n v="163.67169000000001"/>
    <x v="0"/>
    <x v="491"/>
  </r>
  <r>
    <n v="867"/>
    <n v="10194"/>
    <n v="9"/>
    <x v="10"/>
    <x v="0"/>
    <d v="2003-11-25T00:00:00"/>
    <x v="0"/>
    <x v="24"/>
    <x v="61"/>
    <x v="1"/>
    <n v="41"/>
    <n v="44.78"/>
    <x v="492"/>
    <n v="137.6985"/>
    <n v="0"/>
    <n v="1973.6785"/>
    <n v="153.30433000000002"/>
    <x v="0"/>
    <x v="492"/>
  </r>
  <r>
    <n v="868"/>
    <n v="10195"/>
    <n v="10"/>
    <x v="10"/>
    <x v="0"/>
    <d v="2003-11-25T00:00:00"/>
    <x v="0"/>
    <x v="29"/>
    <x v="62"/>
    <x v="2"/>
    <n v="50"/>
    <n v="100"/>
    <x v="33"/>
    <n v="375"/>
    <n v="417.5"/>
    <n v="5375"/>
    <n v="417.5"/>
    <x v="0"/>
    <x v="33"/>
  </r>
  <r>
    <n v="869"/>
    <n v="10195"/>
    <n v="6"/>
    <x v="10"/>
    <x v="0"/>
    <d v="2003-11-25T00:00:00"/>
    <x v="0"/>
    <x v="28"/>
    <x v="62"/>
    <x v="0"/>
    <n v="49"/>
    <n v="100"/>
    <x v="92"/>
    <n v="367.5"/>
    <n v="409.15000000000003"/>
    <n v="5267.5"/>
    <n v="409.15000000000003"/>
    <x v="0"/>
    <x v="92"/>
  </r>
  <r>
    <n v="870"/>
    <n v="10195"/>
    <n v="4"/>
    <x v="10"/>
    <x v="0"/>
    <d v="2003-11-25T00:00:00"/>
    <x v="0"/>
    <x v="31"/>
    <x v="62"/>
    <x v="0"/>
    <n v="49"/>
    <n v="100"/>
    <x v="92"/>
    <n v="367.5"/>
    <n v="409.15000000000003"/>
    <n v="5267.5"/>
    <n v="409.15000000000003"/>
    <x v="0"/>
    <x v="92"/>
  </r>
  <r>
    <n v="871"/>
    <n v="10195"/>
    <n v="5"/>
    <x v="10"/>
    <x v="0"/>
    <d v="2003-11-25T00:00:00"/>
    <x v="0"/>
    <x v="32"/>
    <x v="62"/>
    <x v="0"/>
    <n v="27"/>
    <n v="100"/>
    <x v="15"/>
    <n v="202.5"/>
    <n v="225.45000000000002"/>
    <n v="2902.5"/>
    <n v="225.45000000000002"/>
    <x v="0"/>
    <x v="15"/>
  </r>
  <r>
    <n v="872"/>
    <n v="10195"/>
    <n v="2"/>
    <x v="10"/>
    <x v="0"/>
    <d v="2003-11-25T00:00:00"/>
    <x v="0"/>
    <x v="34"/>
    <x v="62"/>
    <x v="0"/>
    <n v="34"/>
    <n v="100"/>
    <x v="21"/>
    <n v="255"/>
    <n v="283.90000000000003"/>
    <n v="3655"/>
    <n v="283.90000000000003"/>
    <x v="0"/>
    <x v="21"/>
  </r>
  <r>
    <n v="873"/>
    <n v="10195"/>
    <n v="9"/>
    <x v="10"/>
    <x v="0"/>
    <d v="2003-11-25T00:00:00"/>
    <x v="0"/>
    <x v="30"/>
    <x v="62"/>
    <x v="0"/>
    <n v="35"/>
    <n v="100"/>
    <x v="13"/>
    <n v="262.5"/>
    <n v="292.25"/>
    <n v="3762.5"/>
    <n v="292.25"/>
    <x v="0"/>
    <x v="13"/>
  </r>
  <r>
    <n v="874"/>
    <n v="10195"/>
    <n v="3"/>
    <x v="10"/>
    <x v="0"/>
    <d v="2003-11-25T00:00:00"/>
    <x v="0"/>
    <x v="35"/>
    <x v="62"/>
    <x v="1"/>
    <n v="44"/>
    <n v="66.47"/>
    <x v="493"/>
    <n v="219.35099999999997"/>
    <n v="244.21078"/>
    <n v="3144.0309999999999"/>
    <n v="244.21078"/>
    <x v="0"/>
    <x v="493"/>
  </r>
  <r>
    <n v="875"/>
    <n v="10195"/>
    <n v="1"/>
    <x v="10"/>
    <x v="0"/>
    <d v="2003-11-25T00:00:00"/>
    <x v="0"/>
    <x v="33"/>
    <x v="62"/>
    <x v="1"/>
    <n v="33"/>
    <n v="54.68"/>
    <x v="494"/>
    <n v="135.333"/>
    <n v="0"/>
    <n v="1939.7730000000001"/>
    <n v="150.67074000000002"/>
    <x v="0"/>
    <x v="494"/>
  </r>
  <r>
    <n v="876"/>
    <n v="10195"/>
    <n v="8"/>
    <x v="10"/>
    <x v="0"/>
    <d v="2003-11-25T00:00:00"/>
    <x v="0"/>
    <x v="38"/>
    <x v="62"/>
    <x v="1"/>
    <n v="32"/>
    <n v="43.29"/>
    <x v="495"/>
    <n v="103.896"/>
    <n v="0"/>
    <n v="1489.1759999999999"/>
    <n v="115.67088000000001"/>
    <x v="0"/>
    <x v="495"/>
  </r>
  <r>
    <n v="877"/>
    <n v="10195"/>
    <n v="7"/>
    <x v="10"/>
    <x v="0"/>
    <d v="2003-11-25T00:00:00"/>
    <x v="0"/>
    <x v="36"/>
    <x v="62"/>
    <x v="1"/>
    <n v="32"/>
    <n v="28.29"/>
    <x v="496"/>
    <n v="67.896000000000001"/>
    <n v="0"/>
    <n v="973.17599999999993"/>
    <n v="75.590879999999999"/>
    <x v="0"/>
    <x v="496"/>
  </r>
  <r>
    <n v="878"/>
    <n v="10196"/>
    <n v="5"/>
    <x v="10"/>
    <x v="0"/>
    <d v="2003-11-26T00:00:00"/>
    <x v="0"/>
    <x v="39"/>
    <x v="63"/>
    <x v="2"/>
    <n v="47"/>
    <n v="100"/>
    <x v="75"/>
    <n v="352.5"/>
    <n v="392.45000000000005"/>
    <n v="5052.5"/>
    <n v="392.45000000000005"/>
    <x v="0"/>
    <x v="75"/>
  </r>
  <r>
    <n v="879"/>
    <n v="10196"/>
    <n v="4"/>
    <x v="10"/>
    <x v="0"/>
    <d v="2003-11-26T00:00:00"/>
    <x v="0"/>
    <x v="42"/>
    <x v="63"/>
    <x v="2"/>
    <n v="38"/>
    <n v="100"/>
    <x v="22"/>
    <n v="285"/>
    <n v="317.3"/>
    <n v="4085"/>
    <n v="317.3"/>
    <x v="0"/>
    <x v="22"/>
  </r>
  <r>
    <n v="880"/>
    <n v="10196"/>
    <n v="1"/>
    <x v="10"/>
    <x v="0"/>
    <d v="2003-11-26T00:00:00"/>
    <x v="0"/>
    <x v="48"/>
    <x v="63"/>
    <x v="0"/>
    <n v="49"/>
    <n v="100"/>
    <x v="92"/>
    <n v="367.5"/>
    <n v="409.15000000000003"/>
    <n v="5267.5"/>
    <n v="409.15000000000003"/>
    <x v="0"/>
    <x v="92"/>
  </r>
  <r>
    <n v="881"/>
    <n v="10196"/>
    <n v="2"/>
    <x v="10"/>
    <x v="0"/>
    <d v="2003-11-26T00:00:00"/>
    <x v="0"/>
    <x v="52"/>
    <x v="63"/>
    <x v="0"/>
    <n v="50"/>
    <n v="94.4"/>
    <x v="497"/>
    <n v="354"/>
    <n v="394.12"/>
    <n v="5074"/>
    <n v="394.12"/>
    <x v="0"/>
    <x v="497"/>
  </r>
  <r>
    <n v="882"/>
    <n v="10196"/>
    <n v="8"/>
    <x v="10"/>
    <x v="0"/>
    <d v="2003-11-26T00:00:00"/>
    <x v="0"/>
    <x v="27"/>
    <x v="63"/>
    <x v="0"/>
    <n v="27"/>
    <n v="100"/>
    <x v="15"/>
    <n v="202.5"/>
    <n v="225.45000000000002"/>
    <n v="2902.5"/>
    <n v="225.45000000000002"/>
    <x v="0"/>
    <x v="15"/>
  </r>
  <r>
    <n v="883"/>
    <n v="10196"/>
    <n v="6"/>
    <x v="10"/>
    <x v="0"/>
    <d v="2003-11-26T00:00:00"/>
    <x v="0"/>
    <x v="26"/>
    <x v="63"/>
    <x v="0"/>
    <n v="24"/>
    <n v="100"/>
    <x v="27"/>
    <n v="180"/>
    <n v="200.4"/>
    <n v="2580"/>
    <n v="200.4"/>
    <x v="0"/>
    <x v="27"/>
  </r>
  <r>
    <n v="884"/>
    <n v="10196"/>
    <n v="3"/>
    <x v="10"/>
    <x v="0"/>
    <d v="2003-11-26T00:00:00"/>
    <x v="0"/>
    <x v="43"/>
    <x v="63"/>
    <x v="0"/>
    <n v="35"/>
    <n v="100"/>
    <x v="13"/>
    <n v="262.5"/>
    <n v="292.25"/>
    <n v="3762.5"/>
    <n v="292.25"/>
    <x v="0"/>
    <x v="13"/>
  </r>
  <r>
    <n v="885"/>
    <n v="10196"/>
    <n v="7"/>
    <x v="10"/>
    <x v="0"/>
    <d v="2003-11-26T00:00:00"/>
    <x v="0"/>
    <x v="37"/>
    <x v="63"/>
    <x v="1"/>
    <n v="46"/>
    <n v="62.09"/>
    <x v="498"/>
    <n v="214.21050000000002"/>
    <n v="238.48769000000004"/>
    <n v="3070.3505000000005"/>
    <n v="238.48769000000004"/>
    <x v="0"/>
    <x v="498"/>
  </r>
  <r>
    <n v="886"/>
    <n v="10197"/>
    <n v="6"/>
    <x v="10"/>
    <x v="0"/>
    <d v="2003-11-26T00:00:00"/>
    <x v="0"/>
    <x v="40"/>
    <x v="18"/>
    <x v="0"/>
    <n v="45"/>
    <n v="100"/>
    <x v="63"/>
    <n v="337.5"/>
    <n v="375.75"/>
    <n v="4837.5"/>
    <n v="375.75"/>
    <x v="0"/>
    <x v="63"/>
  </r>
  <r>
    <n v="887"/>
    <n v="10197"/>
    <n v="14"/>
    <x v="10"/>
    <x v="0"/>
    <d v="2003-11-26T00:00:00"/>
    <x v="0"/>
    <x v="45"/>
    <x v="18"/>
    <x v="0"/>
    <n v="50"/>
    <n v="100"/>
    <x v="33"/>
    <n v="375"/>
    <n v="417.5"/>
    <n v="5375"/>
    <n v="417.5"/>
    <x v="0"/>
    <x v="33"/>
  </r>
  <r>
    <n v="888"/>
    <n v="10197"/>
    <n v="13"/>
    <x v="10"/>
    <x v="0"/>
    <d v="2003-11-26T00:00:00"/>
    <x v="0"/>
    <x v="41"/>
    <x v="18"/>
    <x v="0"/>
    <n v="41"/>
    <n v="100"/>
    <x v="23"/>
    <n v="307.5"/>
    <n v="342.35"/>
    <n v="4407.5"/>
    <n v="342.35"/>
    <x v="0"/>
    <x v="23"/>
  </r>
  <r>
    <n v="889"/>
    <n v="10197"/>
    <n v="4"/>
    <x v="10"/>
    <x v="0"/>
    <d v="2003-11-26T00:00:00"/>
    <x v="0"/>
    <x v="59"/>
    <x v="18"/>
    <x v="0"/>
    <n v="46"/>
    <n v="87.74"/>
    <x v="499"/>
    <n v="302.70299999999997"/>
    <n v="337.00934000000001"/>
    <n v="4338.7430000000004"/>
    <n v="337.00934000000001"/>
    <x v="0"/>
    <x v="499"/>
  </r>
  <r>
    <n v="890"/>
    <n v="10197"/>
    <n v="7"/>
    <x v="10"/>
    <x v="0"/>
    <d v="2003-11-26T00:00:00"/>
    <x v="0"/>
    <x v="51"/>
    <x v="18"/>
    <x v="0"/>
    <n v="50"/>
    <n v="78.790000000000006"/>
    <x v="500"/>
    <n v="295.46250000000003"/>
    <n v="328.94825000000003"/>
    <n v="4234.9625000000005"/>
    <n v="328.94825000000003"/>
    <x v="0"/>
    <x v="500"/>
  </r>
  <r>
    <n v="891"/>
    <n v="10197"/>
    <n v="8"/>
    <x v="10"/>
    <x v="0"/>
    <d v="2003-11-26T00:00:00"/>
    <x v="0"/>
    <x v="46"/>
    <x v="18"/>
    <x v="0"/>
    <n v="47"/>
    <n v="83.2"/>
    <x v="501"/>
    <n v="293.27999999999997"/>
    <n v="326.51840000000004"/>
    <n v="4203.68"/>
    <n v="326.51840000000004"/>
    <x v="0"/>
    <x v="501"/>
  </r>
  <r>
    <n v="892"/>
    <n v="10197"/>
    <n v="11"/>
    <x v="10"/>
    <x v="0"/>
    <d v="2003-11-26T00:00:00"/>
    <x v="0"/>
    <x v="50"/>
    <x v="18"/>
    <x v="0"/>
    <n v="35"/>
    <n v="93.35"/>
    <x v="502"/>
    <n v="245.04374999999999"/>
    <n v="272.81537500000002"/>
    <n v="3512.2937499999998"/>
    <n v="272.81537500000002"/>
    <x v="0"/>
    <x v="502"/>
  </r>
  <r>
    <n v="893"/>
    <n v="10197"/>
    <n v="3"/>
    <x v="10"/>
    <x v="0"/>
    <d v="2003-11-26T00:00:00"/>
    <x v="0"/>
    <x v="55"/>
    <x v="18"/>
    <x v="1"/>
    <n v="22"/>
    <n v="100"/>
    <x v="39"/>
    <n v="165"/>
    <n v="0"/>
    <n v="2365"/>
    <n v="183.70000000000002"/>
    <x v="0"/>
    <x v="39"/>
  </r>
  <r>
    <n v="894"/>
    <n v="10197"/>
    <n v="10"/>
    <x v="10"/>
    <x v="0"/>
    <d v="2003-11-26T00:00:00"/>
    <x v="0"/>
    <x v="47"/>
    <x v="18"/>
    <x v="1"/>
    <n v="27"/>
    <n v="92.16"/>
    <x v="503"/>
    <n v="186.62399999999997"/>
    <n v="207.77471999999997"/>
    <n v="2674.9439999999995"/>
    <n v="207.77471999999997"/>
    <x v="0"/>
    <x v="503"/>
  </r>
  <r>
    <n v="895"/>
    <n v="10197"/>
    <n v="2"/>
    <x v="10"/>
    <x v="0"/>
    <d v="2003-11-26T00:00:00"/>
    <x v="0"/>
    <x v="63"/>
    <x v="18"/>
    <x v="1"/>
    <n v="24"/>
    <n v="90.52"/>
    <x v="504"/>
    <n v="162.93600000000001"/>
    <n v="0"/>
    <n v="2335.4160000000002"/>
    <n v="181.40208000000001"/>
    <x v="0"/>
    <x v="504"/>
  </r>
  <r>
    <n v="896"/>
    <n v="10197"/>
    <n v="12"/>
    <x v="10"/>
    <x v="0"/>
    <d v="2003-11-26T00:00:00"/>
    <x v="0"/>
    <x v="53"/>
    <x v="18"/>
    <x v="1"/>
    <n v="42"/>
    <n v="50.23"/>
    <x v="505"/>
    <n v="158.22449999999998"/>
    <n v="0"/>
    <n v="2267.8844999999997"/>
    <n v="176.15661"/>
    <x v="0"/>
    <x v="505"/>
  </r>
  <r>
    <n v="897"/>
    <n v="10197"/>
    <n v="5"/>
    <x v="10"/>
    <x v="0"/>
    <d v="2003-11-26T00:00:00"/>
    <x v="0"/>
    <x v="44"/>
    <x v="18"/>
    <x v="1"/>
    <n v="22"/>
    <n v="86.38"/>
    <x v="506"/>
    <n v="142.52699999999999"/>
    <n v="0"/>
    <n v="2042.8869999999999"/>
    <n v="158.68006"/>
    <x v="0"/>
    <x v="506"/>
  </r>
  <r>
    <n v="898"/>
    <n v="10197"/>
    <n v="9"/>
    <x v="10"/>
    <x v="0"/>
    <d v="2003-11-26T00:00:00"/>
    <x v="0"/>
    <x v="49"/>
    <x v="18"/>
    <x v="1"/>
    <n v="23"/>
    <n v="64.67"/>
    <x v="507"/>
    <n v="111.55575"/>
    <n v="0"/>
    <n v="1598.9657500000001"/>
    <n v="124.19873500000001"/>
    <x v="0"/>
    <x v="507"/>
  </r>
  <r>
    <n v="899"/>
    <n v="10197"/>
    <n v="1"/>
    <x v="10"/>
    <x v="0"/>
    <d v="2003-11-26T00:00:00"/>
    <x v="0"/>
    <x v="66"/>
    <x v="18"/>
    <x v="1"/>
    <n v="29"/>
    <n v="41.71"/>
    <x v="508"/>
    <n v="90.719249999999988"/>
    <n v="0"/>
    <n v="1300.3092499999998"/>
    <n v="101.000765"/>
    <x v="0"/>
    <x v="508"/>
  </r>
  <r>
    <n v="900"/>
    <n v="10198"/>
    <n v="4"/>
    <x v="10"/>
    <x v="0"/>
    <d v="2003-11-27T00:00:00"/>
    <x v="0"/>
    <x v="54"/>
    <x v="8"/>
    <x v="2"/>
    <n v="42"/>
    <n v="100"/>
    <x v="10"/>
    <n v="315"/>
    <n v="350.70000000000005"/>
    <n v="4515"/>
    <n v="350.70000000000005"/>
    <x v="0"/>
    <x v="10"/>
  </r>
  <r>
    <n v="901"/>
    <n v="10198"/>
    <n v="1"/>
    <x v="10"/>
    <x v="0"/>
    <d v="2003-11-27T00:00:00"/>
    <x v="0"/>
    <x v="57"/>
    <x v="8"/>
    <x v="0"/>
    <n v="42"/>
    <n v="100"/>
    <x v="10"/>
    <n v="315"/>
    <n v="350.70000000000005"/>
    <n v="4515"/>
    <n v="350.70000000000005"/>
    <x v="0"/>
    <x v="10"/>
  </r>
  <r>
    <n v="902"/>
    <n v="10198"/>
    <n v="5"/>
    <x v="10"/>
    <x v="0"/>
    <d v="2003-11-27T00:00:00"/>
    <x v="0"/>
    <x v="58"/>
    <x v="8"/>
    <x v="0"/>
    <n v="48"/>
    <n v="67.819999999999993"/>
    <x v="509"/>
    <n v="244.15199999999996"/>
    <n v="271.82256000000001"/>
    <n v="3499.5119999999997"/>
    <n v="271.82256000000001"/>
    <x v="0"/>
    <x v="509"/>
  </r>
  <r>
    <n v="903"/>
    <n v="10198"/>
    <n v="3"/>
    <x v="10"/>
    <x v="0"/>
    <d v="2003-11-27T00:00:00"/>
    <x v="0"/>
    <x v="62"/>
    <x v="8"/>
    <x v="1"/>
    <n v="43"/>
    <n v="66.19"/>
    <x v="510"/>
    <n v="213.46275"/>
    <n v="237.65519500000002"/>
    <n v="3059.6327500000002"/>
    <n v="237.65519500000002"/>
    <x v="0"/>
    <x v="510"/>
  </r>
  <r>
    <n v="904"/>
    <n v="10198"/>
    <n v="2"/>
    <x v="10"/>
    <x v="0"/>
    <d v="2003-11-27T00:00:00"/>
    <x v="0"/>
    <x v="65"/>
    <x v="8"/>
    <x v="1"/>
    <n v="40"/>
    <n v="63.67"/>
    <x v="511"/>
    <n v="191.01000000000002"/>
    <n v="212.65780000000004"/>
    <n v="2737.8100000000004"/>
    <n v="212.65780000000004"/>
    <x v="0"/>
    <x v="511"/>
  </r>
  <r>
    <n v="905"/>
    <n v="10198"/>
    <n v="6"/>
    <x v="10"/>
    <x v="0"/>
    <d v="2003-11-27T00:00:00"/>
    <x v="0"/>
    <x v="70"/>
    <x v="8"/>
    <x v="1"/>
    <n v="27"/>
    <n v="71.67"/>
    <x v="512"/>
    <n v="145.13175000000001"/>
    <n v="0"/>
    <n v="2080.2217500000002"/>
    <n v="161.58001500000003"/>
    <x v="0"/>
    <x v="512"/>
  </r>
  <r>
    <n v="906"/>
    <n v="10199"/>
    <n v="2"/>
    <x v="11"/>
    <x v="0"/>
    <d v="2003-12-01T00:00:00"/>
    <x v="0"/>
    <x v="60"/>
    <x v="64"/>
    <x v="0"/>
    <n v="48"/>
    <n v="83.12"/>
    <x v="513"/>
    <n v="299.23200000000003"/>
    <n v="333.14496000000003"/>
    <n v="4288.9920000000002"/>
    <n v="333.14496000000003"/>
    <x v="0"/>
    <x v="513"/>
  </r>
  <r>
    <n v="907"/>
    <n v="10199"/>
    <n v="3"/>
    <x v="11"/>
    <x v="0"/>
    <d v="2003-12-01T00:00:00"/>
    <x v="0"/>
    <x v="61"/>
    <x v="64"/>
    <x v="0"/>
    <n v="38"/>
    <n v="82.4"/>
    <x v="514"/>
    <n v="234.84"/>
    <n v="261.45520000000005"/>
    <n v="3366.0400000000004"/>
    <n v="261.45520000000005"/>
    <x v="0"/>
    <x v="514"/>
  </r>
  <r>
    <n v="908"/>
    <n v="10199"/>
    <n v="1"/>
    <x v="11"/>
    <x v="0"/>
    <d v="2003-12-01T00:00:00"/>
    <x v="0"/>
    <x v="71"/>
    <x v="64"/>
    <x v="1"/>
    <n v="29"/>
    <n v="38.4"/>
    <x v="515"/>
    <n v="83.52"/>
    <n v="0"/>
    <n v="1197.1199999999999"/>
    <n v="92.985599999999991"/>
    <x v="0"/>
    <x v="515"/>
  </r>
  <r>
    <n v="909"/>
    <n v="10201"/>
    <n v="4"/>
    <x v="11"/>
    <x v="0"/>
    <d v="2003-12-01T00:00:00"/>
    <x v="0"/>
    <x v="72"/>
    <x v="11"/>
    <x v="2"/>
    <n v="49"/>
    <n v="100"/>
    <x v="92"/>
    <n v="367.5"/>
    <n v="409.15000000000003"/>
    <n v="5267.5"/>
    <n v="409.15000000000003"/>
    <x v="0"/>
    <x v="92"/>
  </r>
  <r>
    <n v="910"/>
    <n v="10201"/>
    <n v="3"/>
    <x v="11"/>
    <x v="0"/>
    <d v="2003-12-01T00:00:00"/>
    <x v="0"/>
    <x v="77"/>
    <x v="11"/>
    <x v="0"/>
    <n v="39"/>
    <n v="100"/>
    <x v="8"/>
    <n v="292.5"/>
    <n v="325.65000000000003"/>
    <n v="4192.5"/>
    <n v="325.65000000000003"/>
    <x v="0"/>
    <x v="8"/>
  </r>
  <r>
    <n v="911"/>
    <n v="10201"/>
    <n v="1"/>
    <x v="11"/>
    <x v="0"/>
    <d v="2003-12-01T00:00:00"/>
    <x v="0"/>
    <x v="75"/>
    <x v="11"/>
    <x v="0"/>
    <n v="25"/>
    <n v="100"/>
    <x v="4"/>
    <n v="187.5"/>
    <n v="208.75"/>
    <n v="2687.5"/>
    <n v="208.75"/>
    <x v="0"/>
    <x v="4"/>
  </r>
  <r>
    <n v="912"/>
    <n v="10201"/>
    <n v="5"/>
    <x v="11"/>
    <x v="0"/>
    <d v="2003-12-01T00:00:00"/>
    <x v="0"/>
    <x v="73"/>
    <x v="11"/>
    <x v="0"/>
    <n v="24"/>
    <n v="100"/>
    <x v="27"/>
    <n v="180"/>
    <n v="200.4"/>
    <n v="2580"/>
    <n v="200.4"/>
    <x v="0"/>
    <x v="27"/>
  </r>
  <r>
    <n v="913"/>
    <n v="10201"/>
    <n v="2"/>
    <x v="11"/>
    <x v="0"/>
    <d v="2003-12-01T00:00:00"/>
    <x v="0"/>
    <x v="76"/>
    <x v="11"/>
    <x v="1"/>
    <n v="22"/>
    <n v="98.57"/>
    <x v="516"/>
    <n v="162.6405"/>
    <n v="0"/>
    <n v="2331.1804999999999"/>
    <n v="181.07309000000001"/>
    <x v="0"/>
    <x v="516"/>
  </r>
  <r>
    <n v="914"/>
    <n v="10201"/>
    <n v="6"/>
    <x v="11"/>
    <x v="0"/>
    <d v="2003-12-01T00:00:00"/>
    <x v="0"/>
    <x v="78"/>
    <x v="11"/>
    <x v="1"/>
    <n v="30"/>
    <n v="64.81"/>
    <x v="517"/>
    <n v="145.82250000000002"/>
    <n v="0"/>
    <n v="2090.1225000000004"/>
    <n v="162.34905000000003"/>
    <x v="0"/>
    <x v="517"/>
  </r>
  <r>
    <n v="915"/>
    <n v="10201"/>
    <n v="7"/>
    <x v="11"/>
    <x v="0"/>
    <d v="2003-12-01T00:00:00"/>
    <x v="0"/>
    <x v="74"/>
    <x v="11"/>
    <x v="1"/>
    <n v="25"/>
    <n v="73.88"/>
    <x v="518"/>
    <n v="138.52500000000001"/>
    <n v="0"/>
    <n v="1985.5250000000001"/>
    <n v="154.22450000000001"/>
    <x v="0"/>
    <x v="518"/>
  </r>
  <r>
    <n v="916"/>
    <n v="10203"/>
    <n v="1"/>
    <x v="11"/>
    <x v="0"/>
    <d v="2003-12-02T00:00:00"/>
    <x v="0"/>
    <x v="29"/>
    <x v="4"/>
    <x v="2"/>
    <n v="48"/>
    <n v="100"/>
    <x v="95"/>
    <n v="360"/>
    <n v="400.8"/>
    <n v="5160"/>
    <n v="400.8"/>
    <x v="0"/>
    <x v="95"/>
  </r>
  <r>
    <n v="917"/>
    <n v="10203"/>
    <n v="3"/>
    <x v="11"/>
    <x v="0"/>
    <d v="2003-12-02T00:00:00"/>
    <x v="0"/>
    <x v="82"/>
    <x v="4"/>
    <x v="0"/>
    <n v="47"/>
    <n v="100"/>
    <x v="75"/>
    <n v="352.5"/>
    <n v="392.45000000000005"/>
    <n v="5052.5"/>
    <n v="392.45000000000005"/>
    <x v="0"/>
    <x v="75"/>
  </r>
  <r>
    <n v="918"/>
    <n v="10203"/>
    <n v="5"/>
    <x v="11"/>
    <x v="0"/>
    <d v="2003-12-02T00:00:00"/>
    <x v="0"/>
    <x v="85"/>
    <x v="4"/>
    <x v="0"/>
    <n v="47"/>
    <n v="100"/>
    <x v="75"/>
    <n v="352.5"/>
    <n v="392.45000000000005"/>
    <n v="5052.5"/>
    <n v="392.45000000000005"/>
    <x v="0"/>
    <x v="75"/>
  </r>
  <r>
    <n v="919"/>
    <n v="10203"/>
    <n v="10"/>
    <x v="11"/>
    <x v="0"/>
    <d v="2003-12-02T00:00:00"/>
    <x v="0"/>
    <x v="84"/>
    <x v="4"/>
    <x v="0"/>
    <n v="32"/>
    <n v="100"/>
    <x v="44"/>
    <n v="240"/>
    <n v="267.2"/>
    <n v="3440"/>
    <n v="267.2"/>
    <x v="0"/>
    <x v="44"/>
  </r>
  <r>
    <n v="920"/>
    <n v="10203"/>
    <n v="8"/>
    <x v="11"/>
    <x v="0"/>
    <d v="2003-12-02T00:00:00"/>
    <x v="0"/>
    <x v="83"/>
    <x v="4"/>
    <x v="0"/>
    <n v="20"/>
    <n v="100"/>
    <x v="136"/>
    <n v="150"/>
    <n v="0"/>
    <n v="2150"/>
    <n v="167"/>
    <x v="0"/>
    <x v="136"/>
  </r>
  <r>
    <n v="921"/>
    <n v="10203"/>
    <n v="4"/>
    <x v="11"/>
    <x v="0"/>
    <d v="2003-12-02T00:00:00"/>
    <x v="0"/>
    <x v="88"/>
    <x v="4"/>
    <x v="0"/>
    <n v="45"/>
    <n v="85.47"/>
    <x v="519"/>
    <n v="288.46125000000001"/>
    <n v="321.153525"/>
    <n v="4134.6112499999999"/>
    <n v="321.153525"/>
    <x v="0"/>
    <x v="519"/>
  </r>
  <r>
    <n v="922"/>
    <n v="10203"/>
    <n v="9"/>
    <x v="11"/>
    <x v="0"/>
    <d v="2003-12-02T00:00:00"/>
    <x v="0"/>
    <x v="87"/>
    <x v="4"/>
    <x v="0"/>
    <n v="44"/>
    <n v="82.99"/>
    <x v="520"/>
    <n v="273.86699999999996"/>
    <n v="304.90526"/>
    <n v="3925.4269999999997"/>
    <n v="304.90526"/>
    <x v="0"/>
    <x v="520"/>
  </r>
  <r>
    <n v="923"/>
    <n v="10203"/>
    <n v="11"/>
    <x v="11"/>
    <x v="0"/>
    <d v="2003-12-02T00:00:00"/>
    <x v="0"/>
    <x v="94"/>
    <x v="4"/>
    <x v="1"/>
    <n v="33"/>
    <n v="86.04"/>
    <x v="521"/>
    <n v="212.94900000000001"/>
    <n v="237.08322000000004"/>
    <n v="3052.2690000000002"/>
    <n v="237.08322000000004"/>
    <x v="0"/>
    <x v="521"/>
  </r>
  <r>
    <n v="924"/>
    <n v="10203"/>
    <n v="6"/>
    <x v="11"/>
    <x v="0"/>
    <d v="2003-12-02T00:00:00"/>
    <x v="0"/>
    <x v="80"/>
    <x v="4"/>
    <x v="1"/>
    <n v="20"/>
    <n v="100"/>
    <x v="136"/>
    <n v="150"/>
    <n v="0"/>
    <n v="2150"/>
    <n v="167"/>
    <x v="0"/>
    <x v="136"/>
  </r>
  <r>
    <n v="925"/>
    <n v="10203"/>
    <n v="7"/>
    <x v="11"/>
    <x v="0"/>
    <d v="2003-12-02T00:00:00"/>
    <x v="0"/>
    <x v="93"/>
    <x v="4"/>
    <x v="1"/>
    <n v="34"/>
    <n v="64.900000000000006"/>
    <x v="522"/>
    <n v="165.49500000000003"/>
    <n v="0"/>
    <n v="2372.0950000000003"/>
    <n v="184.25110000000004"/>
    <x v="0"/>
    <x v="522"/>
  </r>
  <r>
    <n v="926"/>
    <n v="10203"/>
    <n v="2"/>
    <x v="11"/>
    <x v="0"/>
    <d v="2003-12-02T00:00:00"/>
    <x v="0"/>
    <x v="100"/>
    <x v="4"/>
    <x v="1"/>
    <n v="21"/>
    <n v="37"/>
    <x v="523"/>
    <n v="58.274999999999999"/>
    <n v="0"/>
    <n v="835.27499999999998"/>
    <n v="64.879500000000007"/>
    <x v="0"/>
    <x v="523"/>
  </r>
  <r>
    <n v="927"/>
    <n v="10204"/>
    <n v="16"/>
    <x v="11"/>
    <x v="0"/>
    <d v="2003-12-02T00:00:00"/>
    <x v="0"/>
    <x v="97"/>
    <x v="26"/>
    <x v="0"/>
    <n v="38"/>
    <n v="100"/>
    <x v="22"/>
    <n v="285"/>
    <n v="317.3"/>
    <n v="4085"/>
    <n v="317.3"/>
    <x v="0"/>
    <x v="22"/>
  </r>
  <r>
    <n v="928"/>
    <n v="10204"/>
    <n v="17"/>
    <x v="11"/>
    <x v="0"/>
    <d v="2003-12-02T00:00:00"/>
    <x v="0"/>
    <x v="98"/>
    <x v="26"/>
    <x v="0"/>
    <n v="42"/>
    <n v="100"/>
    <x v="10"/>
    <n v="315"/>
    <n v="350.70000000000005"/>
    <n v="4515"/>
    <n v="350.70000000000005"/>
    <x v="0"/>
    <x v="10"/>
  </r>
  <r>
    <n v="929"/>
    <n v="10204"/>
    <n v="4"/>
    <x v="11"/>
    <x v="0"/>
    <d v="2003-12-02T00:00:00"/>
    <x v="0"/>
    <x v="0"/>
    <x v="26"/>
    <x v="0"/>
    <n v="33"/>
    <n v="100"/>
    <x v="26"/>
    <n v="247.5"/>
    <n v="275.55"/>
    <n v="3547.5"/>
    <n v="275.55"/>
    <x v="0"/>
    <x v="26"/>
  </r>
  <r>
    <n v="930"/>
    <n v="10204"/>
    <n v="15"/>
    <x v="11"/>
    <x v="0"/>
    <d v="2003-12-02T00:00:00"/>
    <x v="0"/>
    <x v="96"/>
    <x v="26"/>
    <x v="0"/>
    <n v="35"/>
    <n v="100"/>
    <x v="13"/>
    <n v="262.5"/>
    <n v="292.25"/>
    <n v="3762.5"/>
    <n v="292.25"/>
    <x v="0"/>
    <x v="13"/>
  </r>
  <r>
    <n v="931"/>
    <n v="10204"/>
    <n v="8"/>
    <x v="11"/>
    <x v="0"/>
    <d v="2003-12-02T00:00:00"/>
    <x v="0"/>
    <x v="104"/>
    <x v="26"/>
    <x v="0"/>
    <n v="47"/>
    <n v="96.32"/>
    <x v="524"/>
    <n v="339.52799999999996"/>
    <n v="378.00784000000004"/>
    <n v="4866.5680000000002"/>
    <n v="378.00784000000004"/>
    <x v="0"/>
    <x v="524"/>
  </r>
  <r>
    <n v="932"/>
    <n v="10204"/>
    <n v="11"/>
    <x v="11"/>
    <x v="0"/>
    <d v="2003-12-02T00:00:00"/>
    <x v="0"/>
    <x v="103"/>
    <x v="26"/>
    <x v="0"/>
    <n v="48"/>
    <n v="91.02"/>
    <x v="525"/>
    <n v="327.67199999999997"/>
    <n v="364.80816000000004"/>
    <n v="4696.6319999999996"/>
    <n v="364.80816000000004"/>
    <x v="0"/>
    <x v="525"/>
  </r>
  <r>
    <n v="933"/>
    <n v="10204"/>
    <n v="7"/>
    <x v="11"/>
    <x v="0"/>
    <d v="2003-12-02T00:00:00"/>
    <x v="0"/>
    <x v="101"/>
    <x v="26"/>
    <x v="0"/>
    <n v="42"/>
    <n v="100"/>
    <x v="10"/>
    <n v="315"/>
    <n v="350.70000000000005"/>
    <n v="4515"/>
    <n v="350.70000000000005"/>
    <x v="0"/>
    <x v="10"/>
  </r>
  <r>
    <n v="934"/>
    <n v="10204"/>
    <n v="14"/>
    <x v="11"/>
    <x v="0"/>
    <d v="2003-12-02T00:00:00"/>
    <x v="0"/>
    <x v="99"/>
    <x v="26"/>
    <x v="0"/>
    <n v="27"/>
    <n v="100"/>
    <x v="15"/>
    <n v="202.5"/>
    <n v="225.45000000000002"/>
    <n v="2902.5"/>
    <n v="225.45000000000002"/>
    <x v="0"/>
    <x v="15"/>
  </r>
  <r>
    <n v="935"/>
    <n v="10204"/>
    <n v="13"/>
    <x v="11"/>
    <x v="0"/>
    <d v="2003-12-02T00:00:00"/>
    <x v="0"/>
    <x v="102"/>
    <x v="26"/>
    <x v="0"/>
    <n v="40"/>
    <n v="100"/>
    <x v="65"/>
    <n v="300"/>
    <n v="334"/>
    <n v="4300"/>
    <n v="334"/>
    <x v="0"/>
    <x v="65"/>
  </r>
  <r>
    <n v="936"/>
    <n v="10204"/>
    <n v="6"/>
    <x v="11"/>
    <x v="0"/>
    <d v="2003-12-02T00:00:00"/>
    <x v="0"/>
    <x v="106"/>
    <x v="26"/>
    <x v="0"/>
    <n v="45"/>
    <n v="76.260000000000005"/>
    <x v="526"/>
    <n v="257.3775"/>
    <n v="286.54695000000004"/>
    <n v="3689.0775000000003"/>
    <n v="286.54695000000004"/>
    <x v="0"/>
    <x v="526"/>
  </r>
  <r>
    <n v="937"/>
    <n v="10204"/>
    <n v="1"/>
    <x v="11"/>
    <x v="0"/>
    <d v="2003-12-02T00:00:00"/>
    <x v="0"/>
    <x v="4"/>
    <x v="26"/>
    <x v="0"/>
    <n v="26"/>
    <n v="100"/>
    <x v="5"/>
    <n v="195"/>
    <n v="217.10000000000002"/>
    <n v="2795"/>
    <n v="217.10000000000002"/>
    <x v="0"/>
    <x v="5"/>
  </r>
  <r>
    <n v="938"/>
    <n v="10204"/>
    <n v="9"/>
    <x v="11"/>
    <x v="0"/>
    <d v="2003-12-02T00:00:00"/>
    <x v="0"/>
    <x v="107"/>
    <x v="26"/>
    <x v="0"/>
    <n v="40"/>
    <n v="79.62"/>
    <x v="527"/>
    <n v="238.86"/>
    <n v="265.93080000000003"/>
    <n v="3423.6600000000003"/>
    <n v="265.93080000000003"/>
    <x v="0"/>
    <x v="527"/>
  </r>
  <r>
    <n v="939"/>
    <n v="10204"/>
    <n v="5"/>
    <x v="11"/>
    <x v="0"/>
    <d v="2003-12-02T00:00:00"/>
    <x v="0"/>
    <x v="2"/>
    <x v="26"/>
    <x v="1"/>
    <n v="29"/>
    <n v="85.59"/>
    <x v="528"/>
    <n v="186.15825000000001"/>
    <n v="207.25618500000002"/>
    <n v="2668.2682500000001"/>
    <n v="207.25618500000002"/>
    <x v="0"/>
    <x v="528"/>
  </r>
  <r>
    <n v="940"/>
    <n v="10204"/>
    <n v="12"/>
    <x v="11"/>
    <x v="0"/>
    <d v="2003-12-02T00:00:00"/>
    <x v="0"/>
    <x v="108"/>
    <x v="26"/>
    <x v="1"/>
    <n v="45"/>
    <n v="49.81"/>
    <x v="529"/>
    <n v="168.10875000000001"/>
    <n v="0"/>
    <n v="2409.5587500000001"/>
    <n v="187.16107500000004"/>
    <x v="0"/>
    <x v="529"/>
  </r>
  <r>
    <n v="941"/>
    <n v="10204"/>
    <n v="3"/>
    <x v="11"/>
    <x v="0"/>
    <d v="2003-12-02T00:00:00"/>
    <x v="0"/>
    <x v="1"/>
    <x v="26"/>
    <x v="1"/>
    <n v="23"/>
    <n v="71.44"/>
    <x v="530"/>
    <n v="123.23399999999998"/>
    <n v="0"/>
    <n v="1766.3539999999998"/>
    <n v="137.20052000000001"/>
    <x v="0"/>
    <x v="530"/>
  </r>
  <r>
    <n v="942"/>
    <n v="10204"/>
    <n v="2"/>
    <x v="11"/>
    <x v="0"/>
    <d v="2003-12-02T00:00:00"/>
    <x v="0"/>
    <x v="3"/>
    <x v="26"/>
    <x v="1"/>
    <n v="39"/>
    <n v="33.229999999999997"/>
    <x v="531"/>
    <n v="97.197749999999985"/>
    <n v="0"/>
    <n v="1393.1677499999998"/>
    <n v="108.21349499999999"/>
    <x v="0"/>
    <x v="531"/>
  </r>
  <r>
    <n v="943"/>
    <n v="10204"/>
    <n v="10"/>
    <x v="11"/>
    <x v="0"/>
    <d v="2003-12-02T00:00:00"/>
    <x v="0"/>
    <x v="105"/>
    <x v="26"/>
    <x v="1"/>
    <n v="20"/>
    <n v="62.47"/>
    <x v="532"/>
    <n v="93.704999999999998"/>
    <n v="0"/>
    <n v="1343.105"/>
    <n v="104.32490000000001"/>
    <x v="0"/>
    <x v="532"/>
  </r>
  <r>
    <n v="944"/>
    <n v="10205"/>
    <n v="3"/>
    <x v="11"/>
    <x v="0"/>
    <d v="2003-12-03T00:00:00"/>
    <x v="0"/>
    <x v="5"/>
    <x v="4"/>
    <x v="2"/>
    <n v="40"/>
    <n v="100"/>
    <x v="65"/>
    <n v="300"/>
    <n v="334"/>
    <n v="4300"/>
    <n v="334"/>
    <x v="0"/>
    <x v="65"/>
  </r>
  <r>
    <n v="945"/>
    <n v="10205"/>
    <n v="2"/>
    <x v="11"/>
    <x v="0"/>
    <d v="2003-12-03T00:00:00"/>
    <x v="0"/>
    <x v="8"/>
    <x v="4"/>
    <x v="0"/>
    <n v="36"/>
    <n v="100"/>
    <x v="12"/>
    <n v="270"/>
    <n v="300.60000000000002"/>
    <n v="3870"/>
    <n v="300.60000000000002"/>
    <x v="0"/>
    <x v="12"/>
  </r>
  <r>
    <n v="946"/>
    <n v="10205"/>
    <n v="1"/>
    <x v="11"/>
    <x v="0"/>
    <d v="2003-12-03T00:00:00"/>
    <x v="0"/>
    <x v="9"/>
    <x v="4"/>
    <x v="0"/>
    <n v="48"/>
    <n v="63.61"/>
    <x v="533"/>
    <n v="228.99599999999998"/>
    <n v="254.94888"/>
    <n v="3282.2759999999998"/>
    <n v="254.94888"/>
    <x v="0"/>
    <x v="533"/>
  </r>
  <r>
    <n v="947"/>
    <n v="10205"/>
    <n v="5"/>
    <x v="11"/>
    <x v="0"/>
    <d v="2003-12-03T00:00:00"/>
    <x v="0"/>
    <x v="7"/>
    <x v="4"/>
    <x v="1"/>
    <n v="32"/>
    <n v="37.17"/>
    <x v="534"/>
    <n v="89.207999999999998"/>
    <n v="0"/>
    <n v="1278.6480000000001"/>
    <n v="99.318240000000017"/>
    <x v="0"/>
    <x v="534"/>
  </r>
  <r>
    <n v="948"/>
    <n v="10205"/>
    <n v="4"/>
    <x v="11"/>
    <x v="0"/>
    <d v="2003-12-03T00:00:00"/>
    <x v="0"/>
    <x v="6"/>
    <x v="4"/>
    <x v="1"/>
    <n v="24"/>
    <n v="38.08"/>
    <x v="535"/>
    <n v="68.543999999999997"/>
    <n v="0"/>
    <n v="982.46399999999994"/>
    <n v="76.31232"/>
    <x v="0"/>
    <x v="535"/>
  </r>
  <r>
    <n v="949"/>
    <n v="10206"/>
    <n v="6"/>
    <x v="11"/>
    <x v="0"/>
    <d v="2003-12-05T00:00:00"/>
    <x v="0"/>
    <x v="10"/>
    <x v="65"/>
    <x v="2"/>
    <n v="47"/>
    <n v="100"/>
    <x v="75"/>
    <n v="352.5"/>
    <n v="392.45000000000005"/>
    <n v="5052.5"/>
    <n v="392.45000000000005"/>
    <x v="0"/>
    <x v="75"/>
  </r>
  <r>
    <n v="950"/>
    <n v="10206"/>
    <n v="3"/>
    <x v="11"/>
    <x v="0"/>
    <d v="2003-12-05T00:00:00"/>
    <x v="0"/>
    <x v="18"/>
    <x v="65"/>
    <x v="0"/>
    <n v="28"/>
    <n v="100"/>
    <x v="134"/>
    <n v="210"/>
    <n v="233.8"/>
    <n v="3010"/>
    <n v="233.8"/>
    <x v="0"/>
    <x v="134"/>
  </r>
  <r>
    <n v="951"/>
    <n v="10206"/>
    <n v="5"/>
    <x v="11"/>
    <x v="0"/>
    <d v="2003-12-05T00:00:00"/>
    <x v="0"/>
    <x v="15"/>
    <x v="65"/>
    <x v="0"/>
    <n v="34"/>
    <n v="100"/>
    <x v="21"/>
    <n v="255"/>
    <n v="283.90000000000003"/>
    <n v="3655"/>
    <n v="283.90000000000003"/>
    <x v="0"/>
    <x v="21"/>
  </r>
  <r>
    <n v="952"/>
    <n v="10206"/>
    <n v="1"/>
    <x v="11"/>
    <x v="0"/>
    <d v="2003-12-05T00:00:00"/>
    <x v="0"/>
    <x v="13"/>
    <x v="65"/>
    <x v="0"/>
    <n v="33"/>
    <n v="100"/>
    <x v="26"/>
    <n v="247.5"/>
    <n v="275.55"/>
    <n v="3547.5"/>
    <n v="275.55"/>
    <x v="0"/>
    <x v="26"/>
  </r>
  <r>
    <n v="953"/>
    <n v="10206"/>
    <n v="8"/>
    <x v="11"/>
    <x v="0"/>
    <d v="2003-12-05T00:00:00"/>
    <x v="0"/>
    <x v="21"/>
    <x v="65"/>
    <x v="0"/>
    <n v="30"/>
    <n v="100"/>
    <x v="0"/>
    <n v="225"/>
    <n v="250.50000000000003"/>
    <n v="3225"/>
    <n v="250.50000000000003"/>
    <x v="0"/>
    <x v="0"/>
  </r>
  <r>
    <n v="954"/>
    <n v="10206"/>
    <n v="7"/>
    <x v="11"/>
    <x v="0"/>
    <d v="2003-12-05T00:00:00"/>
    <x v="0"/>
    <x v="22"/>
    <x v="65"/>
    <x v="0"/>
    <n v="37"/>
    <n v="90.17"/>
    <x v="536"/>
    <n v="250.22174999999999"/>
    <n v="278.58021500000001"/>
    <n v="3586.5117500000001"/>
    <n v="278.58021500000001"/>
    <x v="0"/>
    <x v="536"/>
  </r>
  <r>
    <n v="955"/>
    <n v="10206"/>
    <n v="10"/>
    <x v="11"/>
    <x v="0"/>
    <d v="2003-12-05T00:00:00"/>
    <x v="0"/>
    <x v="20"/>
    <x v="65"/>
    <x v="0"/>
    <n v="33"/>
    <n v="97.39"/>
    <x v="537"/>
    <n v="241.04024999999999"/>
    <n v="268.35814499999998"/>
    <n v="3454.9102499999999"/>
    <n v="268.35814499999998"/>
    <x v="0"/>
    <x v="537"/>
  </r>
  <r>
    <n v="956"/>
    <n v="10206"/>
    <n v="11"/>
    <x v="11"/>
    <x v="0"/>
    <d v="2003-12-05T00:00:00"/>
    <x v="0"/>
    <x v="12"/>
    <x v="65"/>
    <x v="1"/>
    <n v="28"/>
    <n v="87.3"/>
    <x v="538"/>
    <n v="183.33"/>
    <n v="204.10740000000001"/>
    <n v="2627.73"/>
    <n v="204.10740000000001"/>
    <x v="0"/>
    <x v="538"/>
  </r>
  <r>
    <n v="957"/>
    <n v="10206"/>
    <n v="2"/>
    <x v="11"/>
    <x v="0"/>
    <d v="2003-12-05T00:00:00"/>
    <x v="0"/>
    <x v="17"/>
    <x v="65"/>
    <x v="1"/>
    <n v="36"/>
    <n v="58.82"/>
    <x v="539"/>
    <n v="158.81399999999999"/>
    <n v="0"/>
    <n v="2276.3339999999998"/>
    <n v="176.81292000000002"/>
    <x v="0"/>
    <x v="539"/>
  </r>
  <r>
    <n v="958"/>
    <n v="10206"/>
    <n v="9"/>
    <x v="11"/>
    <x v="0"/>
    <d v="2003-12-05T00:00:00"/>
    <x v="0"/>
    <x v="23"/>
    <x v="65"/>
    <x v="1"/>
    <n v="28"/>
    <n v="67.459999999999994"/>
    <x v="540"/>
    <n v="141.666"/>
    <n v="0"/>
    <n v="2030.5459999999998"/>
    <n v="157.72147999999999"/>
    <x v="0"/>
    <x v="540"/>
  </r>
  <r>
    <n v="959"/>
    <n v="10206"/>
    <n v="4"/>
    <x v="11"/>
    <x v="0"/>
    <d v="2003-12-05T00:00:00"/>
    <x v="0"/>
    <x v="24"/>
    <x v="65"/>
    <x v="1"/>
    <n v="21"/>
    <n v="53.33"/>
    <x v="541"/>
    <n v="83.994749999999996"/>
    <n v="0"/>
    <n v="1203.9247500000001"/>
    <n v="93.514155000000017"/>
    <x v="0"/>
    <x v="541"/>
  </r>
  <r>
    <n v="960"/>
    <n v="10207"/>
    <n v="6"/>
    <x v="11"/>
    <x v="0"/>
    <d v="2003-12-09T00:00:00"/>
    <x v="0"/>
    <x v="32"/>
    <x v="66"/>
    <x v="2"/>
    <n v="44"/>
    <n v="100"/>
    <x v="64"/>
    <n v="330"/>
    <n v="367.40000000000003"/>
    <n v="4730"/>
    <n v="367.40000000000003"/>
    <x v="0"/>
    <x v="64"/>
  </r>
  <r>
    <n v="961"/>
    <n v="10207"/>
    <n v="12"/>
    <x v="11"/>
    <x v="0"/>
    <d v="2003-12-09T00:00:00"/>
    <x v="0"/>
    <x v="16"/>
    <x v="66"/>
    <x v="0"/>
    <n v="46"/>
    <n v="100"/>
    <x v="11"/>
    <n v="345"/>
    <n v="384.1"/>
    <n v="4945"/>
    <n v="384.1"/>
    <x v="0"/>
    <x v="11"/>
  </r>
  <r>
    <n v="962"/>
    <n v="10207"/>
    <n v="16"/>
    <x v="11"/>
    <x v="0"/>
    <d v="2003-12-09T00:00:00"/>
    <x v="0"/>
    <x v="14"/>
    <x v="66"/>
    <x v="0"/>
    <n v="47"/>
    <n v="100"/>
    <x v="75"/>
    <n v="352.5"/>
    <n v="392.45000000000005"/>
    <n v="5052.5"/>
    <n v="392.45000000000005"/>
    <x v="0"/>
    <x v="75"/>
  </r>
  <r>
    <n v="963"/>
    <n v="10207"/>
    <n v="1"/>
    <x v="11"/>
    <x v="0"/>
    <d v="2003-12-09T00:00:00"/>
    <x v="0"/>
    <x v="27"/>
    <x v="66"/>
    <x v="0"/>
    <n v="40"/>
    <n v="100"/>
    <x v="65"/>
    <n v="300"/>
    <n v="334"/>
    <n v="4300"/>
    <n v="334"/>
    <x v="0"/>
    <x v="65"/>
  </r>
  <r>
    <n v="964"/>
    <n v="10207"/>
    <n v="10"/>
    <x v="11"/>
    <x v="0"/>
    <d v="2003-12-09T00:00:00"/>
    <x v="0"/>
    <x v="30"/>
    <x v="66"/>
    <x v="0"/>
    <n v="43"/>
    <n v="100"/>
    <x v="34"/>
    <n v="322.5"/>
    <n v="359.05"/>
    <n v="4622.5"/>
    <n v="359.05"/>
    <x v="0"/>
    <x v="34"/>
  </r>
  <r>
    <n v="965"/>
    <n v="10207"/>
    <n v="15"/>
    <x v="11"/>
    <x v="0"/>
    <d v="2003-12-09T00:00:00"/>
    <x v="0"/>
    <x v="11"/>
    <x v="66"/>
    <x v="0"/>
    <n v="31"/>
    <n v="100"/>
    <x v="16"/>
    <n v="232.5"/>
    <n v="258.85000000000002"/>
    <n v="3332.5"/>
    <n v="258.85000000000002"/>
    <x v="0"/>
    <x v="16"/>
  </r>
  <r>
    <n v="966"/>
    <n v="10207"/>
    <n v="14"/>
    <x v="11"/>
    <x v="0"/>
    <d v="2003-12-09T00:00:00"/>
    <x v="0"/>
    <x v="19"/>
    <x v="66"/>
    <x v="0"/>
    <n v="49"/>
    <n v="80.900000000000006"/>
    <x v="542"/>
    <n v="297.3075"/>
    <n v="331.00235000000004"/>
    <n v="4261.4075000000003"/>
    <n v="331.00235000000004"/>
    <x v="0"/>
    <x v="542"/>
  </r>
  <r>
    <n v="967"/>
    <n v="10207"/>
    <n v="11"/>
    <x v="11"/>
    <x v="0"/>
    <d v="2003-12-09T00:00:00"/>
    <x v="0"/>
    <x v="29"/>
    <x v="66"/>
    <x v="0"/>
    <n v="25"/>
    <n v="100"/>
    <x v="4"/>
    <n v="187.5"/>
    <n v="208.75"/>
    <n v="2687.5"/>
    <n v="208.75"/>
    <x v="0"/>
    <x v="4"/>
  </r>
  <r>
    <n v="968"/>
    <n v="10207"/>
    <n v="7"/>
    <x v="11"/>
    <x v="0"/>
    <d v="2003-12-09T00:00:00"/>
    <x v="0"/>
    <x v="28"/>
    <x v="66"/>
    <x v="0"/>
    <n v="34"/>
    <n v="99.54"/>
    <x v="543"/>
    <n v="253.827"/>
    <n v="282.59406000000001"/>
    <n v="3638.1869999999999"/>
    <n v="282.59406000000001"/>
    <x v="0"/>
    <x v="543"/>
  </r>
  <r>
    <n v="969"/>
    <n v="10207"/>
    <n v="3"/>
    <x v="11"/>
    <x v="0"/>
    <d v="2003-12-09T00:00:00"/>
    <x v="0"/>
    <x v="34"/>
    <x v="66"/>
    <x v="1"/>
    <n v="28"/>
    <n v="100"/>
    <x v="134"/>
    <n v="210"/>
    <n v="233.8"/>
    <n v="3010"/>
    <n v="233.8"/>
    <x v="0"/>
    <x v="134"/>
  </r>
  <r>
    <n v="970"/>
    <n v="10207"/>
    <n v="5"/>
    <x v="11"/>
    <x v="0"/>
    <d v="2003-12-09T00:00:00"/>
    <x v="0"/>
    <x v="31"/>
    <x v="66"/>
    <x v="1"/>
    <n v="28"/>
    <n v="94.92"/>
    <x v="544"/>
    <n v="199.33200000000002"/>
    <n v="221.92296000000002"/>
    <n v="2857.0920000000001"/>
    <n v="221.92296000000002"/>
    <x v="0"/>
    <x v="544"/>
  </r>
  <r>
    <n v="971"/>
    <n v="10207"/>
    <n v="13"/>
    <x v="11"/>
    <x v="0"/>
    <d v="2003-12-09T00:00:00"/>
    <x v="0"/>
    <x v="25"/>
    <x v="66"/>
    <x v="1"/>
    <n v="37"/>
    <n v="69.89"/>
    <x v="545"/>
    <n v="193.94474999999997"/>
    <n v="215.92515499999999"/>
    <n v="2779.8747499999999"/>
    <n v="215.92515499999999"/>
    <x v="0"/>
    <x v="545"/>
  </r>
  <r>
    <n v="972"/>
    <n v="10207"/>
    <n v="2"/>
    <x v="11"/>
    <x v="0"/>
    <d v="2003-12-09T00:00:00"/>
    <x v="0"/>
    <x v="33"/>
    <x v="66"/>
    <x v="1"/>
    <n v="45"/>
    <n v="56.55"/>
    <x v="546"/>
    <n v="190.85624999999999"/>
    <n v="212.486625"/>
    <n v="2735.6062499999998"/>
    <n v="212.486625"/>
    <x v="0"/>
    <x v="546"/>
  </r>
  <r>
    <n v="973"/>
    <n v="10207"/>
    <n v="4"/>
    <x v="11"/>
    <x v="0"/>
    <d v="2003-12-09T00:00:00"/>
    <x v="0"/>
    <x v="35"/>
    <x v="66"/>
    <x v="1"/>
    <n v="49"/>
    <n v="46.82"/>
    <x v="547"/>
    <n v="172.06349999999998"/>
    <n v="0"/>
    <n v="2466.2434999999996"/>
    <n v="191.56403"/>
    <x v="0"/>
    <x v="547"/>
  </r>
  <r>
    <n v="974"/>
    <n v="10207"/>
    <n v="9"/>
    <x v="11"/>
    <x v="0"/>
    <d v="2003-12-09T00:00:00"/>
    <x v="0"/>
    <x v="38"/>
    <x v="66"/>
    <x v="1"/>
    <n v="27"/>
    <n v="60.06"/>
    <x v="548"/>
    <n v="121.6215"/>
    <n v="0"/>
    <n v="1743.2415000000001"/>
    <n v="135.40527000000003"/>
    <x v="0"/>
    <x v="548"/>
  </r>
  <r>
    <n v="975"/>
    <n v="10207"/>
    <n v="8"/>
    <x v="11"/>
    <x v="0"/>
    <d v="2003-12-09T00:00:00"/>
    <x v="0"/>
    <x v="36"/>
    <x v="66"/>
    <x v="1"/>
    <n v="42"/>
    <n v="29.7"/>
    <x v="549"/>
    <n v="93.554999999999993"/>
    <n v="0"/>
    <n v="1340.9549999999999"/>
    <n v="104.1579"/>
    <x v="0"/>
    <x v="549"/>
  </r>
  <r>
    <n v="976"/>
    <n v="10208"/>
    <n v="13"/>
    <x v="0"/>
    <x v="1"/>
    <d v="2004-01-02T00:00:00"/>
    <x v="0"/>
    <x v="39"/>
    <x v="61"/>
    <x v="2"/>
    <n v="46"/>
    <n v="100"/>
    <x v="11"/>
    <n v="345"/>
    <n v="384.1"/>
    <n v="4945"/>
    <n v="384.1"/>
    <x v="0"/>
    <x v="11"/>
  </r>
  <r>
    <n v="977"/>
    <n v="10208"/>
    <n v="11"/>
    <x v="0"/>
    <x v="1"/>
    <d v="2004-01-02T00:00:00"/>
    <x v="0"/>
    <x v="43"/>
    <x v="61"/>
    <x v="0"/>
    <n v="48"/>
    <n v="100"/>
    <x v="95"/>
    <n v="360"/>
    <n v="400.8"/>
    <n v="5160"/>
    <n v="400.8"/>
    <x v="0"/>
    <x v="95"/>
  </r>
  <r>
    <n v="978"/>
    <n v="10208"/>
    <n v="4"/>
    <x v="0"/>
    <x v="1"/>
    <d v="2004-01-02T00:00:00"/>
    <x v="0"/>
    <x v="47"/>
    <x v="61"/>
    <x v="0"/>
    <n v="37"/>
    <n v="100"/>
    <x v="77"/>
    <n v="277.5"/>
    <n v="308.95000000000005"/>
    <n v="3977.5"/>
    <n v="308.95000000000005"/>
    <x v="0"/>
    <x v="77"/>
  </r>
  <r>
    <n v="979"/>
    <n v="10208"/>
    <n v="7"/>
    <x v="0"/>
    <x v="1"/>
    <d v="2004-01-02T00:00:00"/>
    <x v="0"/>
    <x v="41"/>
    <x v="61"/>
    <x v="0"/>
    <n v="35"/>
    <n v="100"/>
    <x v="13"/>
    <n v="262.5"/>
    <n v="292.25"/>
    <n v="3762.5"/>
    <n v="292.25"/>
    <x v="0"/>
    <x v="13"/>
  </r>
  <r>
    <n v="980"/>
    <n v="10208"/>
    <n v="8"/>
    <x v="0"/>
    <x v="1"/>
    <d v="2004-01-02T00:00:00"/>
    <x v="0"/>
    <x v="45"/>
    <x v="61"/>
    <x v="0"/>
    <n v="45"/>
    <n v="87.77"/>
    <x v="550"/>
    <n v="296.22374999999994"/>
    <n v="329.79577499999999"/>
    <n v="4245.8737499999997"/>
    <n v="329.79577499999999"/>
    <x v="0"/>
    <x v="550"/>
  </r>
  <r>
    <n v="981"/>
    <n v="10208"/>
    <n v="1"/>
    <x v="0"/>
    <x v="1"/>
    <d v="2004-01-02T00:00:00"/>
    <x v="0"/>
    <x v="51"/>
    <x v="61"/>
    <x v="0"/>
    <n v="46"/>
    <n v="74.45"/>
    <x v="551"/>
    <n v="256.85250000000002"/>
    <n v="285.96245000000005"/>
    <n v="3681.5525000000002"/>
    <n v="285.96245000000005"/>
    <x v="0"/>
    <x v="551"/>
  </r>
  <r>
    <n v="982"/>
    <n v="10208"/>
    <n v="10"/>
    <x v="0"/>
    <x v="1"/>
    <d v="2004-01-02T00:00:00"/>
    <x v="0"/>
    <x v="52"/>
    <x v="61"/>
    <x v="0"/>
    <n v="40"/>
    <n v="80.55"/>
    <x v="552"/>
    <n v="241.64999999999998"/>
    <n v="269.03700000000003"/>
    <n v="3463.65"/>
    <n v="269.03700000000003"/>
    <x v="0"/>
    <x v="552"/>
  </r>
  <r>
    <n v="983"/>
    <n v="10208"/>
    <n v="14"/>
    <x v="0"/>
    <x v="1"/>
    <d v="2004-01-02T00:00:00"/>
    <x v="0"/>
    <x v="26"/>
    <x v="61"/>
    <x v="0"/>
    <n v="26"/>
    <n v="100"/>
    <x v="5"/>
    <n v="195"/>
    <n v="217.10000000000002"/>
    <n v="2795"/>
    <n v="217.10000000000002"/>
    <x v="0"/>
    <x v="5"/>
  </r>
  <r>
    <n v="984"/>
    <n v="10208"/>
    <n v="12"/>
    <x v="0"/>
    <x v="1"/>
    <d v="2004-01-02T00:00:00"/>
    <x v="0"/>
    <x v="42"/>
    <x v="61"/>
    <x v="0"/>
    <n v="20"/>
    <n v="100"/>
    <x v="136"/>
    <n v="150"/>
    <n v="0"/>
    <n v="2150"/>
    <n v="167"/>
    <x v="0"/>
    <x v="136"/>
  </r>
  <r>
    <n v="985"/>
    <n v="10208"/>
    <n v="3"/>
    <x v="0"/>
    <x v="1"/>
    <d v="2004-01-02T00:00:00"/>
    <x v="0"/>
    <x v="49"/>
    <x v="61"/>
    <x v="1"/>
    <n v="38"/>
    <n v="74.67"/>
    <x v="553"/>
    <n v="212.80949999999999"/>
    <n v="236.92791000000003"/>
    <n v="3050.2694999999999"/>
    <n v="236.92791000000003"/>
    <x v="0"/>
    <x v="553"/>
  </r>
  <r>
    <n v="986"/>
    <n v="10208"/>
    <n v="5"/>
    <x v="0"/>
    <x v="1"/>
    <d v="2004-01-02T00:00:00"/>
    <x v="0"/>
    <x v="50"/>
    <x v="61"/>
    <x v="1"/>
    <n v="33"/>
    <n v="85.41"/>
    <x v="554"/>
    <n v="211.38974999999996"/>
    <n v="235.34725499999999"/>
    <n v="3029.9197499999996"/>
    <n v="235.34725499999999"/>
    <x v="0"/>
    <x v="554"/>
  </r>
  <r>
    <n v="987"/>
    <n v="10208"/>
    <n v="6"/>
    <x v="0"/>
    <x v="1"/>
    <d v="2004-01-02T00:00:00"/>
    <x v="0"/>
    <x v="53"/>
    <x v="61"/>
    <x v="1"/>
    <n v="42"/>
    <n v="63.88"/>
    <x v="555"/>
    <n v="201.22200000000001"/>
    <n v="224.02716000000001"/>
    <n v="2884.1820000000002"/>
    <n v="224.02716000000001"/>
    <x v="0"/>
    <x v="555"/>
  </r>
  <r>
    <n v="988"/>
    <n v="10208"/>
    <n v="9"/>
    <x v="0"/>
    <x v="1"/>
    <d v="2004-01-02T00:00:00"/>
    <x v="0"/>
    <x v="48"/>
    <x v="61"/>
    <x v="1"/>
    <n v="24"/>
    <n v="100"/>
    <x v="27"/>
    <n v="180"/>
    <n v="200.4"/>
    <n v="2580"/>
    <n v="200.4"/>
    <x v="0"/>
    <x v="27"/>
  </r>
  <r>
    <n v="989"/>
    <n v="10208"/>
    <n v="15"/>
    <x v="0"/>
    <x v="1"/>
    <d v="2004-01-02T00:00:00"/>
    <x v="0"/>
    <x v="37"/>
    <x v="61"/>
    <x v="1"/>
    <n v="30"/>
    <n v="65.61"/>
    <x v="556"/>
    <n v="147.6225"/>
    <n v="0"/>
    <n v="2115.9225000000001"/>
    <n v="164.35305"/>
    <x v="0"/>
    <x v="556"/>
  </r>
  <r>
    <n v="990"/>
    <n v="10208"/>
    <n v="2"/>
    <x v="0"/>
    <x v="1"/>
    <d v="2004-01-02T00:00:00"/>
    <x v="0"/>
    <x v="46"/>
    <x v="61"/>
    <x v="1"/>
    <n v="20"/>
    <n v="89.4"/>
    <x v="557"/>
    <n v="134.1"/>
    <n v="0"/>
    <n v="1922.1"/>
    <n v="149.298"/>
    <x v="0"/>
    <x v="557"/>
  </r>
  <r>
    <n v="991"/>
    <n v="10209"/>
    <n v="8"/>
    <x v="0"/>
    <x v="1"/>
    <d v="2004-01-09T00:00:00"/>
    <x v="0"/>
    <x v="40"/>
    <x v="45"/>
    <x v="0"/>
    <n v="39"/>
    <n v="100"/>
    <x v="8"/>
    <n v="292.5"/>
    <n v="325.65000000000003"/>
    <n v="4192.5"/>
    <n v="325.65000000000003"/>
    <x v="0"/>
    <x v="8"/>
  </r>
  <r>
    <n v="992"/>
    <n v="10209"/>
    <n v="1"/>
    <x v="0"/>
    <x v="1"/>
    <d v="2004-01-09T00:00:00"/>
    <x v="0"/>
    <x v="58"/>
    <x v="45"/>
    <x v="0"/>
    <n v="43"/>
    <n v="82.21"/>
    <x v="558"/>
    <n v="265.12724999999995"/>
    <n v="295.175005"/>
    <n v="3800.1572499999997"/>
    <n v="295.175005"/>
    <x v="0"/>
    <x v="558"/>
  </r>
  <r>
    <n v="993"/>
    <n v="10209"/>
    <n v="4"/>
    <x v="0"/>
    <x v="1"/>
    <d v="2004-01-09T00:00:00"/>
    <x v="0"/>
    <x v="63"/>
    <x v="45"/>
    <x v="1"/>
    <n v="33"/>
    <n v="88.71"/>
    <x v="559"/>
    <n v="219.55724999999998"/>
    <n v="244.440405"/>
    <n v="3146.9872499999997"/>
    <n v="244.440405"/>
    <x v="0"/>
    <x v="559"/>
  </r>
  <r>
    <n v="994"/>
    <n v="10209"/>
    <n v="6"/>
    <x v="0"/>
    <x v="1"/>
    <d v="2004-01-09T00:00:00"/>
    <x v="0"/>
    <x v="59"/>
    <x v="45"/>
    <x v="1"/>
    <n v="28"/>
    <n v="100"/>
    <x v="134"/>
    <n v="210"/>
    <n v="233.8"/>
    <n v="3010"/>
    <n v="233.8"/>
    <x v="0"/>
    <x v="134"/>
  </r>
  <r>
    <n v="995"/>
    <n v="10209"/>
    <n v="2"/>
    <x v="0"/>
    <x v="1"/>
    <d v="2004-01-09T00:00:00"/>
    <x v="0"/>
    <x v="70"/>
    <x v="45"/>
    <x v="1"/>
    <n v="36"/>
    <n v="77.59"/>
    <x v="560"/>
    <n v="209.49300000000002"/>
    <n v="233.23554000000004"/>
    <n v="3002.7330000000002"/>
    <n v="233.23554000000004"/>
    <x v="0"/>
    <x v="560"/>
  </r>
  <r>
    <n v="996"/>
    <n v="10209"/>
    <n v="5"/>
    <x v="0"/>
    <x v="1"/>
    <d v="2004-01-09T00:00:00"/>
    <x v="0"/>
    <x v="55"/>
    <x v="45"/>
    <x v="1"/>
    <n v="20"/>
    <n v="100"/>
    <x v="136"/>
    <n v="150"/>
    <n v="0"/>
    <n v="2150"/>
    <n v="167"/>
    <x v="0"/>
    <x v="136"/>
  </r>
  <r>
    <n v="997"/>
    <n v="10209"/>
    <n v="3"/>
    <x v="0"/>
    <x v="1"/>
    <d v="2004-01-09T00:00:00"/>
    <x v="0"/>
    <x v="66"/>
    <x v="45"/>
    <x v="1"/>
    <n v="48"/>
    <n v="44.69"/>
    <x v="561"/>
    <n v="160.88399999999999"/>
    <n v="0"/>
    <n v="2306.0039999999999"/>
    <n v="179.11752000000001"/>
    <x v="0"/>
    <x v="561"/>
  </r>
  <r>
    <n v="998"/>
    <n v="10209"/>
    <n v="7"/>
    <x v="0"/>
    <x v="1"/>
    <d v="2004-01-09T00:00:00"/>
    <x v="0"/>
    <x v="44"/>
    <x v="45"/>
    <x v="1"/>
    <n v="22"/>
    <n v="89.73"/>
    <x v="562"/>
    <n v="148.05450000000002"/>
    <n v="0"/>
    <n v="2122.1145000000001"/>
    <n v="164.83401000000003"/>
    <x v="0"/>
    <x v="562"/>
  </r>
  <r>
    <n v="999"/>
    <n v="10210"/>
    <n v="1"/>
    <x v="0"/>
    <x v="1"/>
    <d v="2004-01-12T00:00:00"/>
    <x v="0"/>
    <x v="72"/>
    <x v="67"/>
    <x v="0"/>
    <n v="34"/>
    <n v="100"/>
    <x v="21"/>
    <n v="255"/>
    <n v="283.90000000000003"/>
    <n v="3655"/>
    <n v="283.90000000000003"/>
    <x v="0"/>
    <x v="21"/>
  </r>
  <r>
    <n v="1000"/>
    <n v="10210"/>
    <n v="17"/>
    <x v="0"/>
    <x v="1"/>
    <d v="2004-01-12T00:00:00"/>
    <x v="0"/>
    <x v="54"/>
    <x v="67"/>
    <x v="0"/>
    <n v="31"/>
    <n v="100"/>
    <x v="16"/>
    <n v="232.5"/>
    <n v="258.85000000000002"/>
    <n v="3332.5"/>
    <n v="258.85000000000002"/>
    <x v="0"/>
    <x v="16"/>
  </r>
  <r>
    <n v="1001"/>
    <n v="10210"/>
    <n v="7"/>
    <x v="0"/>
    <x v="1"/>
    <d v="2004-01-12T00:00:00"/>
    <x v="0"/>
    <x v="64"/>
    <x v="67"/>
    <x v="0"/>
    <n v="50"/>
    <n v="76.88"/>
    <x v="563"/>
    <n v="288.3"/>
    <n v="320.97400000000005"/>
    <n v="4132.3"/>
    <n v="320.97400000000005"/>
    <x v="0"/>
    <x v="563"/>
  </r>
  <r>
    <n v="1002"/>
    <n v="10210"/>
    <n v="5"/>
    <x v="0"/>
    <x v="1"/>
    <d v="2004-01-12T00:00:00"/>
    <x v="0"/>
    <x v="79"/>
    <x v="67"/>
    <x v="0"/>
    <n v="46"/>
    <n v="79.91"/>
    <x v="564"/>
    <n v="275.68949999999995"/>
    <n v="306.93430999999998"/>
    <n v="3951.5494999999996"/>
    <n v="306.93430999999998"/>
    <x v="0"/>
    <x v="564"/>
  </r>
  <r>
    <n v="1003"/>
    <n v="10210"/>
    <n v="2"/>
    <x v="0"/>
    <x v="1"/>
    <d v="2004-01-12T00:00:00"/>
    <x v="0"/>
    <x v="73"/>
    <x v="67"/>
    <x v="0"/>
    <n v="23"/>
    <n v="100"/>
    <x v="24"/>
    <n v="172.5"/>
    <n v="192.05"/>
    <n v="2472.5"/>
    <n v="192.05"/>
    <x v="0"/>
    <x v="24"/>
  </r>
  <r>
    <n v="1004"/>
    <n v="10210"/>
    <n v="15"/>
    <x v="0"/>
    <x v="1"/>
    <d v="2004-01-12T00:00:00"/>
    <x v="0"/>
    <x v="65"/>
    <x v="67"/>
    <x v="1"/>
    <n v="42"/>
    <n v="70.33"/>
    <x v="565"/>
    <n v="221.5395"/>
    <n v="246.64731000000003"/>
    <n v="3175.3995"/>
    <n v="246.64731000000003"/>
    <x v="0"/>
    <x v="565"/>
  </r>
  <r>
    <n v="1005"/>
    <n v="10210"/>
    <n v="8"/>
    <x v="0"/>
    <x v="1"/>
    <d v="2004-01-12T00:00:00"/>
    <x v="0"/>
    <x v="69"/>
    <x v="67"/>
    <x v="1"/>
    <n v="40"/>
    <n v="71"/>
    <x v="566"/>
    <n v="213"/>
    <n v="237.14000000000001"/>
    <n v="3053"/>
    <n v="237.14000000000001"/>
    <x v="0"/>
    <x v="566"/>
  </r>
  <r>
    <n v="1006"/>
    <n v="10210"/>
    <n v="6"/>
    <x v="0"/>
    <x v="1"/>
    <d v="2004-01-12T00:00:00"/>
    <x v="0"/>
    <x v="56"/>
    <x v="67"/>
    <x v="1"/>
    <n v="25"/>
    <n v="100"/>
    <x v="4"/>
    <n v="187.5"/>
    <n v="208.75"/>
    <n v="2687.5"/>
    <n v="208.75"/>
    <x v="0"/>
    <x v="4"/>
  </r>
  <r>
    <n v="1007"/>
    <n v="10210"/>
    <n v="13"/>
    <x v="0"/>
    <x v="1"/>
    <d v="2004-01-12T00:00:00"/>
    <x v="0"/>
    <x v="61"/>
    <x v="67"/>
    <x v="1"/>
    <n v="31"/>
    <n v="86.4"/>
    <x v="567"/>
    <n v="200.88"/>
    <n v="223.64640000000003"/>
    <n v="2879.28"/>
    <n v="223.64640000000003"/>
    <x v="0"/>
    <x v="567"/>
  </r>
  <r>
    <n v="1008"/>
    <n v="10210"/>
    <n v="9"/>
    <x v="0"/>
    <x v="1"/>
    <d v="2004-01-12T00:00:00"/>
    <x v="0"/>
    <x v="67"/>
    <x v="67"/>
    <x v="1"/>
    <n v="27"/>
    <n v="98.48"/>
    <x v="568"/>
    <n v="199.422"/>
    <n v="222.02316000000002"/>
    <n v="2858.3820000000001"/>
    <n v="222.02316000000002"/>
    <x v="0"/>
    <x v="568"/>
  </r>
  <r>
    <n v="1009"/>
    <n v="10210"/>
    <n v="14"/>
    <x v="0"/>
    <x v="1"/>
    <d v="2004-01-12T00:00:00"/>
    <x v="0"/>
    <x v="57"/>
    <x v="67"/>
    <x v="1"/>
    <n v="26"/>
    <n v="99.72"/>
    <x v="569"/>
    <n v="194.45399999999998"/>
    <n v="216.49212"/>
    <n v="2787.174"/>
    <n v="216.49212"/>
    <x v="0"/>
    <x v="569"/>
  </r>
  <r>
    <n v="1010"/>
    <n v="10210"/>
    <n v="10"/>
    <x v="0"/>
    <x v="1"/>
    <d v="2004-01-12T00:00:00"/>
    <x v="0"/>
    <x v="68"/>
    <x v="67"/>
    <x v="1"/>
    <n v="39"/>
    <n v="59.16"/>
    <x v="570"/>
    <n v="173.04299999999998"/>
    <n v="192.65454"/>
    <n v="2480.2829999999999"/>
    <n v="192.65454"/>
    <x v="0"/>
    <x v="570"/>
  </r>
  <r>
    <n v="1011"/>
    <n v="10210"/>
    <n v="16"/>
    <x v="0"/>
    <x v="1"/>
    <d v="2004-01-12T00:00:00"/>
    <x v="0"/>
    <x v="62"/>
    <x v="67"/>
    <x v="1"/>
    <n v="29"/>
    <n v="69.599999999999994"/>
    <x v="571"/>
    <n v="151.38"/>
    <n v="0"/>
    <n v="2169.7799999999997"/>
    <n v="168.53639999999999"/>
    <x v="0"/>
    <x v="571"/>
  </r>
  <r>
    <n v="1012"/>
    <n v="10210"/>
    <n v="3"/>
    <x v="0"/>
    <x v="1"/>
    <d v="2004-01-12T00:00:00"/>
    <x v="0"/>
    <x v="78"/>
    <x v="67"/>
    <x v="1"/>
    <n v="40"/>
    <n v="49.67"/>
    <x v="572"/>
    <n v="149.01000000000002"/>
    <n v="0"/>
    <n v="2135.8100000000004"/>
    <n v="165.89780000000002"/>
    <x v="0"/>
    <x v="572"/>
  </r>
  <r>
    <n v="1013"/>
    <n v="10210"/>
    <n v="4"/>
    <x v="0"/>
    <x v="1"/>
    <d v="2004-01-12T00:00:00"/>
    <x v="0"/>
    <x v="74"/>
    <x v="67"/>
    <x v="1"/>
    <n v="30"/>
    <n v="61.7"/>
    <x v="573"/>
    <n v="138.82499999999999"/>
    <n v="0"/>
    <n v="1989.825"/>
    <n v="154.55850000000001"/>
    <x v="0"/>
    <x v="573"/>
  </r>
  <r>
    <n v="1014"/>
    <n v="10210"/>
    <n v="11"/>
    <x v="0"/>
    <x v="1"/>
    <d v="2004-01-12T00:00:00"/>
    <x v="0"/>
    <x v="71"/>
    <x v="67"/>
    <x v="1"/>
    <n v="43"/>
    <n v="41.02"/>
    <x v="574"/>
    <n v="132.2895"/>
    <n v="0"/>
    <n v="1896.1495000000002"/>
    <n v="147.28231000000002"/>
    <x v="0"/>
    <x v="574"/>
  </r>
  <r>
    <n v="1015"/>
    <n v="10210"/>
    <n v="12"/>
    <x v="0"/>
    <x v="1"/>
    <d v="2004-01-12T00:00:00"/>
    <x v="0"/>
    <x v="60"/>
    <x v="67"/>
    <x v="1"/>
    <n v="21"/>
    <n v="78.55"/>
    <x v="575"/>
    <n v="123.71624999999999"/>
    <n v="0"/>
    <n v="1773.2662499999999"/>
    <n v="137.737425"/>
    <x v="0"/>
    <x v="575"/>
  </r>
  <r>
    <n v="1016"/>
    <n v="10211"/>
    <n v="2"/>
    <x v="0"/>
    <x v="1"/>
    <d v="2004-01-15T00:00:00"/>
    <x v="0"/>
    <x v="83"/>
    <x v="68"/>
    <x v="2"/>
    <n v="41"/>
    <n v="100"/>
    <x v="23"/>
    <n v="307.5"/>
    <n v="342.35"/>
    <n v="4407.5"/>
    <n v="342.35"/>
    <x v="0"/>
    <x v="23"/>
  </r>
  <r>
    <n v="1017"/>
    <n v="10211"/>
    <n v="7"/>
    <x v="0"/>
    <x v="1"/>
    <d v="2004-01-15T00:00:00"/>
    <x v="0"/>
    <x v="81"/>
    <x v="68"/>
    <x v="0"/>
    <n v="41"/>
    <n v="100"/>
    <x v="23"/>
    <n v="307.5"/>
    <n v="342.35"/>
    <n v="4407.5"/>
    <n v="342.35"/>
    <x v="0"/>
    <x v="23"/>
  </r>
  <r>
    <n v="1018"/>
    <n v="10211"/>
    <n v="13"/>
    <x v="0"/>
    <x v="1"/>
    <d v="2004-01-15T00:00:00"/>
    <x v="0"/>
    <x v="75"/>
    <x v="68"/>
    <x v="0"/>
    <n v="36"/>
    <n v="100"/>
    <x v="12"/>
    <n v="270"/>
    <n v="300.60000000000002"/>
    <n v="3870"/>
    <n v="300.60000000000002"/>
    <x v="0"/>
    <x v="12"/>
  </r>
  <r>
    <n v="1019"/>
    <n v="10211"/>
    <n v="14"/>
    <x v="0"/>
    <x v="1"/>
    <d v="2004-01-15T00:00:00"/>
    <x v="0"/>
    <x v="76"/>
    <x v="68"/>
    <x v="0"/>
    <n v="41"/>
    <n v="100"/>
    <x v="23"/>
    <n v="307.5"/>
    <n v="342.35"/>
    <n v="4407.5"/>
    <n v="342.35"/>
    <x v="0"/>
    <x v="23"/>
  </r>
  <r>
    <n v="1020"/>
    <n v="10211"/>
    <n v="12"/>
    <x v="0"/>
    <x v="1"/>
    <d v="2004-01-15T00:00:00"/>
    <x v="0"/>
    <x v="86"/>
    <x v="68"/>
    <x v="0"/>
    <n v="37"/>
    <n v="100"/>
    <x v="77"/>
    <n v="277.5"/>
    <n v="308.95000000000005"/>
    <n v="3977.5"/>
    <n v="308.95000000000005"/>
    <x v="0"/>
    <x v="77"/>
  </r>
  <r>
    <n v="1021"/>
    <n v="10211"/>
    <n v="4"/>
    <x v="0"/>
    <x v="1"/>
    <d v="2004-01-15T00:00:00"/>
    <x v="0"/>
    <x v="84"/>
    <x v="68"/>
    <x v="0"/>
    <n v="28"/>
    <n v="100"/>
    <x v="134"/>
    <n v="210"/>
    <n v="233.8"/>
    <n v="3010"/>
    <n v="233.8"/>
    <x v="0"/>
    <x v="134"/>
  </r>
  <r>
    <n v="1022"/>
    <n v="10211"/>
    <n v="10"/>
    <x v="0"/>
    <x v="1"/>
    <d v="2004-01-15T00:00:00"/>
    <x v="0"/>
    <x v="90"/>
    <x v="68"/>
    <x v="0"/>
    <n v="40"/>
    <n v="80.55"/>
    <x v="552"/>
    <n v="241.64999999999998"/>
    <n v="269.03700000000003"/>
    <n v="3463.65"/>
    <n v="269.03700000000003"/>
    <x v="0"/>
    <x v="552"/>
  </r>
  <r>
    <n v="1023"/>
    <n v="10211"/>
    <n v="5"/>
    <x v="0"/>
    <x v="1"/>
    <d v="2004-01-15T00:00:00"/>
    <x v="0"/>
    <x v="94"/>
    <x v="68"/>
    <x v="1"/>
    <n v="35"/>
    <n v="78"/>
    <x v="576"/>
    <n v="204.75"/>
    <n v="227.95500000000001"/>
    <n v="2934.75"/>
    <n v="227.95500000000001"/>
    <x v="0"/>
    <x v="576"/>
  </r>
  <r>
    <n v="1024"/>
    <n v="10211"/>
    <n v="3"/>
    <x v="0"/>
    <x v="1"/>
    <d v="2004-01-15T00:00:00"/>
    <x v="0"/>
    <x v="87"/>
    <x v="68"/>
    <x v="1"/>
    <n v="28"/>
    <n v="92.57"/>
    <x v="577"/>
    <n v="194.39699999999999"/>
    <n v="216.42866000000001"/>
    <n v="2786.357"/>
    <n v="216.42866000000001"/>
    <x v="0"/>
    <x v="577"/>
  </r>
  <r>
    <n v="1025"/>
    <n v="10211"/>
    <n v="8"/>
    <x v="0"/>
    <x v="1"/>
    <d v="2004-01-15T00:00:00"/>
    <x v="0"/>
    <x v="89"/>
    <x v="68"/>
    <x v="1"/>
    <n v="46"/>
    <n v="54.09"/>
    <x v="578"/>
    <n v="186.61050000000003"/>
    <n v="207.75969000000003"/>
    <n v="2674.7505000000006"/>
    <n v="207.75969000000003"/>
    <x v="0"/>
    <x v="578"/>
  </r>
  <r>
    <n v="1026"/>
    <n v="10211"/>
    <n v="1"/>
    <x v="0"/>
    <x v="1"/>
    <d v="2004-01-15T00:00:00"/>
    <x v="0"/>
    <x v="93"/>
    <x v="68"/>
    <x v="1"/>
    <n v="48"/>
    <n v="48.98"/>
    <x v="579"/>
    <n v="176.328"/>
    <n v="196.31184000000002"/>
    <n v="2527.3679999999999"/>
    <n v="196.31184000000002"/>
    <x v="0"/>
    <x v="579"/>
  </r>
  <r>
    <n v="1027"/>
    <n v="10211"/>
    <n v="15"/>
    <x v="0"/>
    <x v="1"/>
    <d v="2004-01-15T00:00:00"/>
    <x v="0"/>
    <x v="77"/>
    <x v="68"/>
    <x v="1"/>
    <n v="25"/>
    <n v="90.16"/>
    <x v="580"/>
    <n v="169.04999999999998"/>
    <n v="0"/>
    <n v="2423.0500000000002"/>
    <n v="188.209"/>
    <x v="0"/>
    <x v="580"/>
  </r>
  <r>
    <n v="1028"/>
    <n v="10211"/>
    <n v="6"/>
    <x v="0"/>
    <x v="1"/>
    <d v="2004-01-15T00:00:00"/>
    <x v="0"/>
    <x v="91"/>
    <x v="68"/>
    <x v="1"/>
    <n v="22"/>
    <n v="92.16"/>
    <x v="581"/>
    <n v="152.06399999999999"/>
    <n v="0"/>
    <n v="2179.5839999999998"/>
    <n v="169.29792"/>
    <x v="0"/>
    <x v="581"/>
  </r>
  <r>
    <n v="1029"/>
    <n v="10211"/>
    <n v="9"/>
    <x v="0"/>
    <x v="1"/>
    <d v="2004-01-15T00:00:00"/>
    <x v="0"/>
    <x v="95"/>
    <x v="68"/>
    <x v="1"/>
    <n v="41"/>
    <n v="42.24"/>
    <x v="582"/>
    <n v="129.88800000000001"/>
    <n v="0"/>
    <n v="1861.7280000000001"/>
    <n v="144.60864000000001"/>
    <x v="0"/>
    <x v="582"/>
  </r>
  <r>
    <n v="1030"/>
    <n v="10211"/>
    <n v="11"/>
    <x v="0"/>
    <x v="1"/>
    <d v="2004-01-15T00:00:00"/>
    <x v="0"/>
    <x v="92"/>
    <x v="68"/>
    <x v="1"/>
    <n v="21"/>
    <n v="63.72"/>
    <x v="583"/>
    <n v="100.35899999999999"/>
    <n v="0"/>
    <n v="1438.4789999999998"/>
    <n v="111.73302"/>
    <x v="0"/>
    <x v="583"/>
  </r>
  <r>
    <n v="1031"/>
    <n v="10212"/>
    <n v="13"/>
    <x v="0"/>
    <x v="1"/>
    <d v="2004-01-16T00:00:00"/>
    <x v="0"/>
    <x v="82"/>
    <x v="4"/>
    <x v="0"/>
    <n v="49"/>
    <n v="100"/>
    <x v="92"/>
    <n v="367.5"/>
    <n v="409.15000000000003"/>
    <n v="5267.5"/>
    <n v="409.15000000000003"/>
    <x v="0"/>
    <x v="92"/>
  </r>
  <r>
    <n v="1032"/>
    <n v="10212"/>
    <n v="8"/>
    <x v="0"/>
    <x v="1"/>
    <d v="2004-01-16T00:00:00"/>
    <x v="0"/>
    <x v="96"/>
    <x v="4"/>
    <x v="0"/>
    <n v="45"/>
    <n v="100"/>
    <x v="63"/>
    <n v="337.5"/>
    <n v="375.75"/>
    <n v="4837.5"/>
    <n v="375.75"/>
    <x v="0"/>
    <x v="63"/>
  </r>
  <r>
    <n v="1033"/>
    <n v="10212"/>
    <n v="11"/>
    <x v="0"/>
    <x v="1"/>
    <d v="2004-01-16T00:00:00"/>
    <x v="0"/>
    <x v="29"/>
    <x v="4"/>
    <x v="0"/>
    <n v="40"/>
    <n v="100"/>
    <x v="65"/>
    <n v="300"/>
    <n v="334"/>
    <n v="4300"/>
    <n v="334"/>
    <x v="0"/>
    <x v="65"/>
  </r>
  <r>
    <n v="1034"/>
    <n v="10212"/>
    <n v="16"/>
    <x v="0"/>
    <x v="1"/>
    <d v="2004-01-16T00:00:00"/>
    <x v="0"/>
    <x v="80"/>
    <x v="4"/>
    <x v="0"/>
    <n v="39"/>
    <n v="100"/>
    <x v="8"/>
    <n v="292.5"/>
    <n v="325.65000000000003"/>
    <n v="4192.5"/>
    <n v="325.65000000000003"/>
    <x v="0"/>
    <x v="8"/>
  </r>
  <r>
    <n v="1035"/>
    <n v="10212"/>
    <n v="7"/>
    <x v="0"/>
    <x v="1"/>
    <d v="2004-01-16T00:00:00"/>
    <x v="0"/>
    <x v="99"/>
    <x v="4"/>
    <x v="0"/>
    <n v="40"/>
    <n v="100"/>
    <x v="65"/>
    <n v="300"/>
    <n v="334"/>
    <n v="4300"/>
    <n v="334"/>
    <x v="0"/>
    <x v="65"/>
  </r>
  <r>
    <n v="1036"/>
    <n v="10212"/>
    <n v="9"/>
    <x v="0"/>
    <x v="1"/>
    <d v="2004-01-16T00:00:00"/>
    <x v="0"/>
    <x v="97"/>
    <x v="4"/>
    <x v="0"/>
    <n v="41"/>
    <n v="100"/>
    <x v="23"/>
    <n v="307.5"/>
    <n v="342.35"/>
    <n v="4407.5"/>
    <n v="342.35"/>
    <x v="0"/>
    <x v="23"/>
  </r>
  <r>
    <n v="1037"/>
    <n v="10212"/>
    <n v="6"/>
    <x v="0"/>
    <x v="1"/>
    <d v="2004-01-16T00:00:00"/>
    <x v="0"/>
    <x v="102"/>
    <x v="4"/>
    <x v="0"/>
    <n v="38"/>
    <n v="100"/>
    <x v="22"/>
    <n v="285"/>
    <n v="317.3"/>
    <n v="4085"/>
    <n v="317.3"/>
    <x v="0"/>
    <x v="22"/>
  </r>
  <r>
    <n v="1038"/>
    <n v="10212"/>
    <n v="10"/>
    <x v="0"/>
    <x v="1"/>
    <d v="2004-01-16T00:00:00"/>
    <x v="0"/>
    <x v="98"/>
    <x v="4"/>
    <x v="0"/>
    <n v="29"/>
    <n v="100"/>
    <x v="25"/>
    <n v="217.5"/>
    <n v="242.15"/>
    <n v="3117.5"/>
    <n v="242.15"/>
    <x v="0"/>
    <x v="25"/>
  </r>
  <r>
    <n v="1039"/>
    <n v="10212"/>
    <n v="15"/>
    <x v="0"/>
    <x v="1"/>
    <d v="2004-01-16T00:00:00"/>
    <x v="0"/>
    <x v="85"/>
    <x v="4"/>
    <x v="0"/>
    <n v="33"/>
    <n v="100"/>
    <x v="26"/>
    <n v="247.5"/>
    <n v="275.55"/>
    <n v="3547.5"/>
    <n v="275.55"/>
    <x v="0"/>
    <x v="26"/>
  </r>
  <r>
    <n v="1040"/>
    <n v="10212"/>
    <n v="4"/>
    <x v="0"/>
    <x v="1"/>
    <d v="2004-01-16T00:00:00"/>
    <x v="0"/>
    <x v="103"/>
    <x v="4"/>
    <x v="0"/>
    <n v="46"/>
    <n v="87.81"/>
    <x v="584"/>
    <n v="302.94450000000001"/>
    <n v="337.27821000000006"/>
    <n v="4342.2044999999998"/>
    <n v="337.27821000000006"/>
    <x v="0"/>
    <x v="584"/>
  </r>
  <r>
    <n v="1041"/>
    <n v="10212"/>
    <n v="1"/>
    <x v="0"/>
    <x v="1"/>
    <d v="2004-01-16T00:00:00"/>
    <x v="0"/>
    <x v="104"/>
    <x v="4"/>
    <x v="0"/>
    <n v="45"/>
    <n v="88.14"/>
    <x v="585"/>
    <n v="297.47250000000003"/>
    <n v="331.18605000000002"/>
    <n v="4263.7725"/>
    <n v="331.18605000000002"/>
    <x v="0"/>
    <x v="585"/>
  </r>
  <r>
    <n v="1042"/>
    <n v="10212"/>
    <n v="3"/>
    <x v="0"/>
    <x v="1"/>
    <d v="2004-01-16T00:00:00"/>
    <x v="0"/>
    <x v="105"/>
    <x v="4"/>
    <x v="0"/>
    <n v="41"/>
    <n v="82.31"/>
    <x v="586"/>
    <n v="253.10325"/>
    <n v="281.78828500000003"/>
    <n v="3627.8132500000002"/>
    <n v="281.78828500000003"/>
    <x v="0"/>
    <x v="586"/>
  </r>
  <r>
    <n v="1043"/>
    <n v="10212"/>
    <n v="5"/>
    <x v="0"/>
    <x v="1"/>
    <d v="2004-01-16T00:00:00"/>
    <x v="0"/>
    <x v="108"/>
    <x v="4"/>
    <x v="1"/>
    <n v="45"/>
    <n v="53.33"/>
    <x v="587"/>
    <n v="179.98874999999998"/>
    <n v="200.38747499999999"/>
    <n v="2579.8387499999999"/>
    <n v="200.38747499999999"/>
    <x v="0"/>
    <x v="587"/>
  </r>
  <r>
    <n v="1044"/>
    <n v="10212"/>
    <n v="2"/>
    <x v="0"/>
    <x v="1"/>
    <d v="2004-01-16T00:00:00"/>
    <x v="0"/>
    <x v="107"/>
    <x v="4"/>
    <x v="1"/>
    <n v="27"/>
    <n v="79.62"/>
    <x v="588"/>
    <n v="161.23050000000001"/>
    <n v="0"/>
    <n v="2310.9705000000004"/>
    <n v="179.50329000000002"/>
    <x v="0"/>
    <x v="588"/>
  </r>
  <r>
    <n v="1045"/>
    <n v="10212"/>
    <n v="12"/>
    <x v="0"/>
    <x v="1"/>
    <d v="2004-01-16T00:00:00"/>
    <x v="0"/>
    <x v="100"/>
    <x v="4"/>
    <x v="1"/>
    <n v="34"/>
    <n v="43.42"/>
    <x v="589"/>
    <n v="110.72099999999999"/>
    <n v="0"/>
    <n v="1587.001"/>
    <n v="123.26938"/>
    <x v="0"/>
    <x v="589"/>
  </r>
  <r>
    <n v="1046"/>
    <n v="10212"/>
    <n v="14"/>
    <x v="0"/>
    <x v="1"/>
    <d v="2004-01-16T00:00:00"/>
    <x v="0"/>
    <x v="88"/>
    <x v="4"/>
    <x v="1"/>
    <n v="20"/>
    <n v="66.989999999999995"/>
    <x v="590"/>
    <n v="100.485"/>
    <n v="0"/>
    <n v="1440.2849999999999"/>
    <n v="111.8733"/>
    <x v="0"/>
    <x v="590"/>
  </r>
  <r>
    <n v="1047"/>
    <n v="10213"/>
    <n v="1"/>
    <x v="0"/>
    <x v="1"/>
    <d v="2004-01-22T00:00:00"/>
    <x v="0"/>
    <x v="2"/>
    <x v="58"/>
    <x v="0"/>
    <n v="38"/>
    <n v="94.79"/>
    <x v="591"/>
    <n v="270.1515"/>
    <n v="300.76867000000004"/>
    <n v="3872.1715000000004"/>
    <n v="300.76867000000004"/>
    <x v="0"/>
    <x v="591"/>
  </r>
  <r>
    <n v="1048"/>
    <n v="10213"/>
    <n v="3"/>
    <x v="0"/>
    <x v="1"/>
    <d v="2004-01-22T00:00:00"/>
    <x v="0"/>
    <x v="101"/>
    <x v="58"/>
    <x v="1"/>
    <n v="27"/>
    <n v="100"/>
    <x v="15"/>
    <n v="202.5"/>
    <n v="225.45000000000002"/>
    <n v="2902.5"/>
    <n v="225.45000000000002"/>
    <x v="0"/>
    <x v="15"/>
  </r>
  <r>
    <n v="1049"/>
    <n v="10213"/>
    <n v="2"/>
    <x v="0"/>
    <x v="1"/>
    <d v="2004-01-22T00:00:00"/>
    <x v="0"/>
    <x v="106"/>
    <x v="58"/>
    <x v="1"/>
    <n v="25"/>
    <n v="83.39"/>
    <x v="592"/>
    <n v="156.35624999999999"/>
    <n v="0"/>
    <n v="2241.1062499999998"/>
    <n v="174.07662500000001"/>
    <x v="0"/>
    <x v="592"/>
  </r>
  <r>
    <n v="1050"/>
    <n v="10214"/>
    <n v="1"/>
    <x v="0"/>
    <x v="1"/>
    <d v="2004-01-26T00:00:00"/>
    <x v="0"/>
    <x v="5"/>
    <x v="25"/>
    <x v="2"/>
    <n v="50"/>
    <n v="100"/>
    <x v="33"/>
    <n v="375"/>
    <n v="417.5"/>
    <n v="5375"/>
    <n v="417.5"/>
    <x v="0"/>
    <x v="33"/>
  </r>
  <r>
    <n v="1051"/>
    <n v="10214"/>
    <n v="7"/>
    <x v="0"/>
    <x v="1"/>
    <d v="2004-01-26T00:00:00"/>
    <x v="0"/>
    <x v="0"/>
    <x v="25"/>
    <x v="0"/>
    <n v="30"/>
    <n v="100"/>
    <x v="0"/>
    <n v="225"/>
    <n v="250.50000000000003"/>
    <n v="3225"/>
    <n v="250.50000000000003"/>
    <x v="0"/>
    <x v="0"/>
  </r>
  <r>
    <n v="1052"/>
    <n v="10214"/>
    <n v="4"/>
    <x v="0"/>
    <x v="1"/>
    <d v="2004-01-26T00:00:00"/>
    <x v="0"/>
    <x v="4"/>
    <x v="25"/>
    <x v="0"/>
    <n v="27"/>
    <n v="100"/>
    <x v="15"/>
    <n v="202.5"/>
    <n v="225.45000000000002"/>
    <n v="2902.5"/>
    <n v="225.45000000000002"/>
    <x v="0"/>
    <x v="15"/>
  </r>
  <r>
    <n v="1053"/>
    <n v="10214"/>
    <n v="2"/>
    <x v="0"/>
    <x v="1"/>
    <d v="2004-01-26T00:00:00"/>
    <x v="0"/>
    <x v="6"/>
    <x v="25"/>
    <x v="1"/>
    <n v="49"/>
    <n v="47.94"/>
    <x v="593"/>
    <n v="176.17949999999999"/>
    <n v="196.14651000000001"/>
    <n v="2525.2395000000001"/>
    <n v="196.14651000000001"/>
    <x v="0"/>
    <x v="593"/>
  </r>
  <r>
    <n v="1054"/>
    <n v="10214"/>
    <n v="5"/>
    <x v="0"/>
    <x v="1"/>
    <d v="2004-01-26T00:00:00"/>
    <x v="0"/>
    <x v="3"/>
    <x v="25"/>
    <x v="1"/>
    <n v="44"/>
    <n v="34.880000000000003"/>
    <x v="594"/>
    <n v="115.104"/>
    <n v="0"/>
    <n v="1649.8240000000001"/>
    <n v="128.14912000000001"/>
    <x v="0"/>
    <x v="594"/>
  </r>
  <r>
    <n v="1055"/>
    <n v="10214"/>
    <n v="6"/>
    <x v="0"/>
    <x v="1"/>
    <d v="2004-01-26T00:00:00"/>
    <x v="0"/>
    <x v="1"/>
    <x v="25"/>
    <x v="1"/>
    <n v="21"/>
    <n v="62.96"/>
    <x v="595"/>
    <n v="99.162000000000006"/>
    <n v="0"/>
    <n v="1421.3220000000001"/>
    <n v="110.40036000000001"/>
    <x v="0"/>
    <x v="595"/>
  </r>
  <r>
    <n v="1056"/>
    <n v="10214"/>
    <n v="3"/>
    <x v="0"/>
    <x v="1"/>
    <d v="2004-01-26T00:00:00"/>
    <x v="0"/>
    <x v="7"/>
    <x v="25"/>
    <x v="1"/>
    <n v="20"/>
    <n v="34.19"/>
    <x v="596"/>
    <n v="51.284999999999997"/>
    <n v="0"/>
    <n v="735.08499999999992"/>
    <n v="57.097299999999997"/>
    <x v="0"/>
    <x v="596"/>
  </r>
  <r>
    <n v="1057"/>
    <n v="10215"/>
    <n v="3"/>
    <x v="0"/>
    <x v="1"/>
    <d v="2004-01-29T00:00:00"/>
    <x v="0"/>
    <x v="10"/>
    <x v="64"/>
    <x v="0"/>
    <n v="35"/>
    <n v="100"/>
    <x v="13"/>
    <n v="262.5"/>
    <n v="292.25"/>
    <n v="3762.5"/>
    <n v="292.25"/>
    <x v="0"/>
    <x v="13"/>
  </r>
  <r>
    <n v="1058"/>
    <n v="10215"/>
    <n v="4"/>
    <x v="0"/>
    <x v="1"/>
    <d v="2004-01-29T00:00:00"/>
    <x v="0"/>
    <x v="22"/>
    <x v="64"/>
    <x v="0"/>
    <n v="49"/>
    <n v="100"/>
    <x v="92"/>
    <n v="367.5"/>
    <n v="409.15000000000003"/>
    <n v="5267.5"/>
    <n v="409.15000000000003"/>
    <x v="0"/>
    <x v="92"/>
  </r>
  <r>
    <n v="1059"/>
    <n v="10215"/>
    <n v="5"/>
    <x v="0"/>
    <x v="1"/>
    <d v="2004-01-29T00:00:00"/>
    <x v="0"/>
    <x v="21"/>
    <x v="64"/>
    <x v="0"/>
    <n v="49"/>
    <n v="100"/>
    <x v="92"/>
    <n v="367.5"/>
    <n v="409.15000000000003"/>
    <n v="5267.5"/>
    <n v="409.15000000000003"/>
    <x v="0"/>
    <x v="92"/>
  </r>
  <r>
    <n v="1060"/>
    <n v="10215"/>
    <n v="2"/>
    <x v="0"/>
    <x v="1"/>
    <d v="2004-01-29T00:00:00"/>
    <x v="0"/>
    <x v="15"/>
    <x v="64"/>
    <x v="0"/>
    <n v="46"/>
    <n v="100"/>
    <x v="11"/>
    <n v="345"/>
    <n v="384.1"/>
    <n v="4945"/>
    <n v="384.1"/>
    <x v="0"/>
    <x v="11"/>
  </r>
  <r>
    <n v="1061"/>
    <n v="10215"/>
    <n v="8"/>
    <x v="0"/>
    <x v="1"/>
    <d v="2004-01-29T00:00:00"/>
    <x v="0"/>
    <x v="12"/>
    <x v="64"/>
    <x v="0"/>
    <n v="41"/>
    <n v="100"/>
    <x v="23"/>
    <n v="307.5"/>
    <n v="342.35"/>
    <n v="4407.5"/>
    <n v="342.35"/>
    <x v="0"/>
    <x v="23"/>
  </r>
  <r>
    <n v="1062"/>
    <n v="10215"/>
    <n v="7"/>
    <x v="0"/>
    <x v="1"/>
    <d v="2004-01-29T00:00:00"/>
    <x v="0"/>
    <x v="20"/>
    <x v="64"/>
    <x v="0"/>
    <n v="39"/>
    <n v="90.57"/>
    <x v="597"/>
    <n v="264.91724999999997"/>
    <n v="294.94120499999997"/>
    <n v="3797.1472499999995"/>
    <n v="294.94120499999997"/>
    <x v="0"/>
    <x v="597"/>
  </r>
  <r>
    <n v="1063"/>
    <n v="10215"/>
    <n v="10"/>
    <x v="0"/>
    <x v="1"/>
    <d v="2004-01-29T00:00:00"/>
    <x v="0"/>
    <x v="8"/>
    <x v="64"/>
    <x v="1"/>
    <n v="27"/>
    <n v="89.38"/>
    <x v="598"/>
    <n v="180.99449999999999"/>
    <n v="201.50720999999999"/>
    <n v="2594.2544999999996"/>
    <n v="201.50720999999999"/>
    <x v="0"/>
    <x v="598"/>
  </r>
  <r>
    <n v="1064"/>
    <n v="10215"/>
    <n v="1"/>
    <x v="0"/>
    <x v="1"/>
    <d v="2004-01-29T00:00:00"/>
    <x v="0"/>
    <x v="24"/>
    <x v="64"/>
    <x v="1"/>
    <n v="46"/>
    <n v="45.28"/>
    <x v="599"/>
    <n v="156.21600000000001"/>
    <n v="0"/>
    <n v="2239.096"/>
    <n v="173.92048000000003"/>
    <x v="0"/>
    <x v="599"/>
  </r>
  <r>
    <n v="1065"/>
    <n v="10215"/>
    <n v="6"/>
    <x v="0"/>
    <x v="1"/>
    <d v="2004-01-29T00:00:00"/>
    <x v="0"/>
    <x v="23"/>
    <x v="64"/>
    <x v="1"/>
    <n v="31"/>
    <n v="58.71"/>
    <x v="600"/>
    <n v="136.50074999999998"/>
    <n v="0"/>
    <n v="1956.5107499999999"/>
    <n v="151.97083499999999"/>
    <x v="0"/>
    <x v="600"/>
  </r>
  <r>
    <n v="1066"/>
    <n v="10215"/>
    <n v="9"/>
    <x v="0"/>
    <x v="1"/>
    <d v="2004-01-29T00:00:00"/>
    <x v="0"/>
    <x v="9"/>
    <x v="64"/>
    <x v="1"/>
    <n v="33"/>
    <n v="43.13"/>
    <x v="601"/>
    <n v="106.74675000000001"/>
    <n v="0"/>
    <n v="1530.0367500000002"/>
    <n v="118.84471500000002"/>
    <x v="0"/>
    <x v="601"/>
  </r>
  <r>
    <n v="1067"/>
    <n v="10216"/>
    <n v="1"/>
    <x v="1"/>
    <x v="1"/>
    <d v="2004-02-02T00:00:00"/>
    <x v="0"/>
    <x v="18"/>
    <x v="69"/>
    <x v="0"/>
    <n v="43"/>
    <n v="100"/>
    <x v="34"/>
    <n v="322.5"/>
    <n v="359.05"/>
    <n v="4622.5"/>
    <n v="359.05"/>
    <x v="0"/>
    <x v="34"/>
  </r>
  <r>
    <n v="1068"/>
    <n v="10217"/>
    <n v="4"/>
    <x v="1"/>
    <x v="1"/>
    <d v="2004-02-04T00:00:00"/>
    <x v="0"/>
    <x v="11"/>
    <x v="70"/>
    <x v="2"/>
    <n v="48"/>
    <n v="100"/>
    <x v="95"/>
    <n v="360"/>
    <n v="400.8"/>
    <n v="5160"/>
    <n v="400.8"/>
    <x v="0"/>
    <x v="95"/>
  </r>
  <r>
    <n v="1069"/>
    <n v="10217"/>
    <n v="5"/>
    <x v="1"/>
    <x v="1"/>
    <d v="2004-02-04T00:00:00"/>
    <x v="0"/>
    <x v="14"/>
    <x v="70"/>
    <x v="0"/>
    <n v="38"/>
    <n v="100"/>
    <x v="22"/>
    <n v="285"/>
    <n v="317.3"/>
    <n v="4085"/>
    <n v="317.3"/>
    <x v="0"/>
    <x v="22"/>
  </r>
  <r>
    <n v="1070"/>
    <n v="10217"/>
    <n v="1"/>
    <x v="1"/>
    <x v="1"/>
    <d v="2004-02-04T00:00:00"/>
    <x v="0"/>
    <x v="16"/>
    <x v="70"/>
    <x v="0"/>
    <n v="28"/>
    <n v="100"/>
    <x v="134"/>
    <n v="210"/>
    <n v="233.8"/>
    <n v="3010"/>
    <n v="233.8"/>
    <x v="0"/>
    <x v="134"/>
  </r>
  <r>
    <n v="1071"/>
    <n v="10217"/>
    <n v="6"/>
    <x v="1"/>
    <x v="1"/>
    <d v="2004-02-04T00:00:00"/>
    <x v="0"/>
    <x v="13"/>
    <x v="70"/>
    <x v="1"/>
    <n v="31"/>
    <n v="88"/>
    <x v="602"/>
    <n v="204.6"/>
    <n v="227.78800000000001"/>
    <n v="2932.6"/>
    <n v="227.78800000000001"/>
    <x v="0"/>
    <x v="602"/>
  </r>
  <r>
    <n v="1072"/>
    <n v="10217"/>
    <n v="7"/>
    <x v="1"/>
    <x v="1"/>
    <d v="2004-02-04T00:00:00"/>
    <x v="0"/>
    <x v="17"/>
    <x v="70"/>
    <x v="1"/>
    <n v="39"/>
    <n v="62.05"/>
    <x v="603"/>
    <n v="181.49624999999997"/>
    <n v="202.06582499999999"/>
    <n v="2601.44625"/>
    <n v="202.06582499999999"/>
    <x v="0"/>
    <x v="603"/>
  </r>
  <r>
    <n v="1073"/>
    <n v="10217"/>
    <n v="3"/>
    <x v="1"/>
    <x v="1"/>
    <d v="2004-02-04T00:00:00"/>
    <x v="0"/>
    <x v="19"/>
    <x v="70"/>
    <x v="1"/>
    <n v="21"/>
    <n v="100"/>
    <x v="59"/>
    <n v="157.5"/>
    <n v="0"/>
    <n v="2257.5"/>
    <n v="175.35000000000002"/>
    <x v="0"/>
    <x v="59"/>
  </r>
  <r>
    <n v="1074"/>
    <n v="10217"/>
    <n v="2"/>
    <x v="1"/>
    <x v="1"/>
    <d v="2004-02-04T00:00:00"/>
    <x v="0"/>
    <x v="25"/>
    <x v="70"/>
    <x v="1"/>
    <n v="35"/>
    <n v="61.38"/>
    <x v="604"/>
    <n v="161.1225"/>
    <n v="0"/>
    <n v="2309.4225000000001"/>
    <n v="179.38305000000003"/>
    <x v="0"/>
    <x v="604"/>
  </r>
  <r>
    <n v="1075"/>
    <n v="10219"/>
    <n v="1"/>
    <x v="1"/>
    <x v="1"/>
    <d v="2004-02-10T00:00:00"/>
    <x v="0"/>
    <x v="32"/>
    <x v="39"/>
    <x v="2"/>
    <n v="43"/>
    <n v="100"/>
    <x v="34"/>
    <n v="322.5"/>
    <n v="359.05"/>
    <n v="4622.5"/>
    <n v="359.05"/>
    <x v="0"/>
    <x v="34"/>
  </r>
  <r>
    <n v="1076"/>
    <n v="10219"/>
    <n v="2"/>
    <x v="1"/>
    <x v="1"/>
    <d v="2004-02-10T00:00:00"/>
    <x v="0"/>
    <x v="28"/>
    <x v="39"/>
    <x v="0"/>
    <n v="48"/>
    <n v="100"/>
    <x v="95"/>
    <n v="360"/>
    <n v="400.8"/>
    <n v="5160"/>
    <n v="400.8"/>
    <x v="0"/>
    <x v="95"/>
  </r>
  <r>
    <n v="1077"/>
    <n v="10219"/>
    <n v="4"/>
    <x v="1"/>
    <x v="1"/>
    <d v="2004-02-10T00:00:00"/>
    <x v="0"/>
    <x v="38"/>
    <x v="39"/>
    <x v="1"/>
    <n v="35"/>
    <n v="55.19"/>
    <x v="605"/>
    <n v="144.87374999999997"/>
    <n v="0"/>
    <n v="2076.5237499999998"/>
    <n v="161.29277500000001"/>
    <x v="0"/>
    <x v="605"/>
  </r>
  <r>
    <n v="1078"/>
    <n v="10219"/>
    <n v="3"/>
    <x v="1"/>
    <x v="1"/>
    <d v="2004-02-10T00:00:00"/>
    <x v="0"/>
    <x v="36"/>
    <x v="39"/>
    <x v="1"/>
    <n v="21"/>
    <n v="40.31"/>
    <x v="606"/>
    <n v="63.488249999999994"/>
    <n v="0"/>
    <n v="909.99824999999998"/>
    <n v="70.683585000000008"/>
    <x v="0"/>
    <x v="606"/>
  </r>
  <r>
    <n v="1079"/>
    <n v="10220"/>
    <n v="5"/>
    <x v="1"/>
    <x v="1"/>
    <d v="2004-02-12T00:00:00"/>
    <x v="0"/>
    <x v="27"/>
    <x v="71"/>
    <x v="2"/>
    <n v="50"/>
    <n v="100"/>
    <x v="33"/>
    <n v="375"/>
    <n v="417.5"/>
    <n v="5375"/>
    <n v="417.5"/>
    <x v="0"/>
    <x v="33"/>
  </r>
  <r>
    <n v="1080"/>
    <n v="10220"/>
    <n v="2"/>
    <x v="1"/>
    <x v="1"/>
    <d v="2004-02-12T00:00:00"/>
    <x v="0"/>
    <x v="39"/>
    <x v="71"/>
    <x v="2"/>
    <n v="32"/>
    <n v="100"/>
    <x v="44"/>
    <n v="240"/>
    <n v="267.2"/>
    <n v="3440"/>
    <n v="267.2"/>
    <x v="0"/>
    <x v="44"/>
  </r>
  <r>
    <n v="1081"/>
    <n v="10220"/>
    <n v="1"/>
    <x v="1"/>
    <x v="1"/>
    <d v="2004-02-12T00:00:00"/>
    <x v="0"/>
    <x v="42"/>
    <x v="71"/>
    <x v="0"/>
    <n v="27"/>
    <n v="100"/>
    <x v="15"/>
    <n v="202.5"/>
    <n v="225.45000000000002"/>
    <n v="2902.5"/>
    <n v="225.45000000000002"/>
    <x v="0"/>
    <x v="15"/>
  </r>
  <r>
    <n v="1082"/>
    <n v="10220"/>
    <n v="7"/>
    <x v="1"/>
    <x v="1"/>
    <d v="2004-02-12T00:00:00"/>
    <x v="0"/>
    <x v="34"/>
    <x v="71"/>
    <x v="0"/>
    <n v="37"/>
    <n v="100"/>
    <x v="77"/>
    <n v="277.5"/>
    <n v="308.95000000000005"/>
    <n v="3977.5"/>
    <n v="308.95000000000005"/>
    <x v="0"/>
    <x v="77"/>
  </r>
  <r>
    <n v="1083"/>
    <n v="10220"/>
    <n v="3"/>
    <x v="1"/>
    <x v="1"/>
    <d v="2004-02-12T00:00:00"/>
    <x v="0"/>
    <x v="26"/>
    <x v="71"/>
    <x v="0"/>
    <n v="30"/>
    <n v="100"/>
    <x v="0"/>
    <n v="225"/>
    <n v="250.50000000000003"/>
    <n v="3225"/>
    <n v="250.50000000000003"/>
    <x v="0"/>
    <x v="0"/>
  </r>
  <r>
    <n v="1084"/>
    <n v="10220"/>
    <n v="9"/>
    <x v="1"/>
    <x v="1"/>
    <d v="2004-02-12T00:00:00"/>
    <x v="0"/>
    <x v="31"/>
    <x v="71"/>
    <x v="0"/>
    <n v="37"/>
    <n v="100"/>
    <x v="77"/>
    <n v="277.5"/>
    <n v="308.95000000000005"/>
    <n v="3977.5"/>
    <n v="308.95000000000005"/>
    <x v="0"/>
    <x v="77"/>
  </r>
  <r>
    <n v="1085"/>
    <n v="10220"/>
    <n v="4"/>
    <x v="1"/>
    <x v="1"/>
    <d v="2004-02-12T00:00:00"/>
    <x v="0"/>
    <x v="37"/>
    <x v="71"/>
    <x v="1"/>
    <n v="30"/>
    <n v="68.540000000000006"/>
    <x v="607"/>
    <n v="154.215"/>
    <n v="0"/>
    <n v="2210.4150000000004"/>
    <n v="171.69270000000003"/>
    <x v="0"/>
    <x v="607"/>
  </r>
  <r>
    <n v="1086"/>
    <n v="10220"/>
    <n v="8"/>
    <x v="1"/>
    <x v="1"/>
    <d v="2004-02-12T00:00:00"/>
    <x v="0"/>
    <x v="35"/>
    <x v="71"/>
    <x v="1"/>
    <n v="26"/>
    <n v="56.07"/>
    <x v="608"/>
    <n v="109.33649999999999"/>
    <n v="0"/>
    <n v="1567.1564999999998"/>
    <n v="121.72797"/>
    <x v="0"/>
    <x v="608"/>
  </r>
  <r>
    <n v="1087"/>
    <n v="10220"/>
    <n v="6"/>
    <x v="1"/>
    <x v="1"/>
    <d v="2004-02-12T00:00:00"/>
    <x v="0"/>
    <x v="33"/>
    <x v="71"/>
    <x v="1"/>
    <n v="20"/>
    <n v="52.82"/>
    <x v="609"/>
    <n v="79.23"/>
    <n v="0"/>
    <n v="1135.6300000000001"/>
    <n v="88.209400000000016"/>
    <x v="0"/>
    <x v="609"/>
  </r>
  <r>
    <n v="1088"/>
    <n v="10221"/>
    <n v="1"/>
    <x v="1"/>
    <x v="1"/>
    <d v="2004-02-18T00:00:00"/>
    <x v="0"/>
    <x v="41"/>
    <x v="72"/>
    <x v="0"/>
    <n v="49"/>
    <n v="100"/>
    <x v="92"/>
    <n v="367.5"/>
    <n v="409.15000000000003"/>
    <n v="5267.5"/>
    <n v="409.15000000000003"/>
    <x v="0"/>
    <x v="92"/>
  </r>
  <r>
    <n v="1089"/>
    <n v="10221"/>
    <n v="3"/>
    <x v="1"/>
    <x v="1"/>
    <d v="2004-02-18T00:00:00"/>
    <x v="0"/>
    <x v="48"/>
    <x v="72"/>
    <x v="0"/>
    <n v="33"/>
    <n v="100"/>
    <x v="26"/>
    <n v="247.5"/>
    <n v="275.55"/>
    <n v="3547.5"/>
    <n v="275.55"/>
    <x v="0"/>
    <x v="26"/>
  </r>
  <r>
    <n v="1090"/>
    <n v="10221"/>
    <n v="2"/>
    <x v="1"/>
    <x v="1"/>
    <d v="2004-02-18T00:00:00"/>
    <x v="0"/>
    <x v="45"/>
    <x v="72"/>
    <x v="0"/>
    <n v="39"/>
    <n v="89.53"/>
    <x v="610"/>
    <n v="261.87524999999999"/>
    <n v="291.55444500000004"/>
    <n v="3753.5452500000001"/>
    <n v="291.55444500000004"/>
    <x v="0"/>
    <x v="610"/>
  </r>
  <r>
    <n v="1091"/>
    <n v="10221"/>
    <n v="4"/>
    <x v="1"/>
    <x v="1"/>
    <d v="2004-02-18T00:00:00"/>
    <x v="0"/>
    <x v="52"/>
    <x v="72"/>
    <x v="1"/>
    <n v="23"/>
    <n v="97"/>
    <x v="611"/>
    <n v="167.32499999999999"/>
    <n v="0"/>
    <n v="2398.3249999999998"/>
    <n v="186.2885"/>
    <x v="0"/>
    <x v="611"/>
  </r>
  <r>
    <n v="1092"/>
    <n v="10221"/>
    <n v="5"/>
    <x v="1"/>
    <x v="1"/>
    <d v="2004-02-18T00:00:00"/>
    <x v="0"/>
    <x v="43"/>
    <x v="72"/>
    <x v="1"/>
    <n v="23"/>
    <n v="80.67"/>
    <x v="612"/>
    <n v="139.15575000000001"/>
    <n v="0"/>
    <n v="1994.5657500000002"/>
    <n v="154.92673500000001"/>
    <x v="0"/>
    <x v="612"/>
  </r>
  <r>
    <n v="1093"/>
    <n v="10222"/>
    <n v="4"/>
    <x v="1"/>
    <x v="1"/>
    <d v="2004-02-19T00:00:00"/>
    <x v="0"/>
    <x v="54"/>
    <x v="73"/>
    <x v="0"/>
    <n v="49"/>
    <n v="100"/>
    <x v="92"/>
    <n v="367.5"/>
    <n v="409.15000000000003"/>
    <n v="5267.5"/>
    <n v="409.15000000000003"/>
    <x v="0"/>
    <x v="92"/>
  </r>
  <r>
    <n v="1094"/>
    <n v="10222"/>
    <n v="12"/>
    <x v="1"/>
    <x v="1"/>
    <d v="2004-02-19T00:00:00"/>
    <x v="0"/>
    <x v="40"/>
    <x v="73"/>
    <x v="0"/>
    <n v="49"/>
    <n v="100"/>
    <x v="92"/>
    <n v="367.5"/>
    <n v="409.15000000000003"/>
    <n v="5267.5"/>
    <n v="409.15000000000003"/>
    <x v="0"/>
    <x v="92"/>
  </r>
  <r>
    <n v="1095"/>
    <n v="10222"/>
    <n v="10"/>
    <x v="1"/>
    <x v="1"/>
    <d v="2004-02-19T00:00:00"/>
    <x v="0"/>
    <x v="59"/>
    <x v="73"/>
    <x v="0"/>
    <n v="49"/>
    <n v="94.62"/>
    <x v="613"/>
    <n v="347.7285"/>
    <n v="387.13773000000003"/>
    <n v="4984.1085000000003"/>
    <n v="387.13773000000003"/>
    <x v="0"/>
    <x v="613"/>
  </r>
  <r>
    <n v="1096"/>
    <n v="10222"/>
    <n v="16"/>
    <x v="1"/>
    <x v="1"/>
    <d v="2004-02-19T00:00:00"/>
    <x v="0"/>
    <x v="47"/>
    <x v="73"/>
    <x v="0"/>
    <n v="38"/>
    <n v="100"/>
    <x v="22"/>
    <n v="285"/>
    <n v="317.3"/>
    <n v="4085"/>
    <n v="317.3"/>
    <x v="0"/>
    <x v="22"/>
  </r>
  <r>
    <n v="1097"/>
    <n v="10222"/>
    <n v="9"/>
    <x v="1"/>
    <x v="1"/>
    <d v="2004-02-19T00:00:00"/>
    <x v="0"/>
    <x v="55"/>
    <x v="73"/>
    <x v="0"/>
    <n v="45"/>
    <n v="85.75"/>
    <x v="614"/>
    <n v="289.40625"/>
    <n v="322.205625"/>
    <n v="4148.15625"/>
    <n v="322.205625"/>
    <x v="0"/>
    <x v="614"/>
  </r>
  <r>
    <n v="1098"/>
    <n v="10222"/>
    <n v="11"/>
    <x v="1"/>
    <x v="1"/>
    <d v="2004-02-19T00:00:00"/>
    <x v="0"/>
    <x v="44"/>
    <x v="73"/>
    <x v="0"/>
    <n v="46"/>
    <n v="80.510000000000005"/>
    <x v="615"/>
    <n v="277.7595"/>
    <n v="309.23891000000003"/>
    <n v="3981.2195000000002"/>
    <n v="309.23891000000003"/>
    <x v="0"/>
    <x v="615"/>
  </r>
  <r>
    <n v="1099"/>
    <n v="10222"/>
    <n v="14"/>
    <x v="1"/>
    <x v="1"/>
    <d v="2004-02-19T00:00:00"/>
    <x v="0"/>
    <x v="46"/>
    <x v="73"/>
    <x v="0"/>
    <n v="47"/>
    <n v="70.81"/>
    <x v="616"/>
    <n v="249.60525000000001"/>
    <n v="277.89384500000006"/>
    <n v="3577.6752500000002"/>
    <n v="277.89384500000006"/>
    <x v="0"/>
    <x v="616"/>
  </r>
  <r>
    <n v="1100"/>
    <n v="10222"/>
    <n v="1"/>
    <x v="1"/>
    <x v="1"/>
    <d v="2004-02-19T00:00:00"/>
    <x v="0"/>
    <x v="57"/>
    <x v="73"/>
    <x v="0"/>
    <n v="37"/>
    <n v="87.75"/>
    <x v="617"/>
    <n v="243.50624999999999"/>
    <n v="271.10362500000002"/>
    <n v="3490.2562499999999"/>
    <n v="271.10362500000002"/>
    <x v="0"/>
    <x v="617"/>
  </r>
  <r>
    <n v="1101"/>
    <n v="10222"/>
    <n v="2"/>
    <x v="1"/>
    <x v="1"/>
    <d v="2004-02-19T00:00:00"/>
    <x v="0"/>
    <x v="65"/>
    <x v="73"/>
    <x v="0"/>
    <n v="43"/>
    <n v="74.03"/>
    <x v="618"/>
    <n v="238.74674999999999"/>
    <n v="265.80471499999999"/>
    <n v="3422.0367499999998"/>
    <n v="265.80471499999999"/>
    <x v="0"/>
    <x v="618"/>
  </r>
  <r>
    <n v="1102"/>
    <n v="10222"/>
    <n v="6"/>
    <x v="1"/>
    <x v="1"/>
    <d v="2004-02-19T00:00:00"/>
    <x v="0"/>
    <x v="70"/>
    <x v="73"/>
    <x v="0"/>
    <n v="43"/>
    <n v="70.349999999999994"/>
    <x v="619"/>
    <n v="226.87874999999997"/>
    <n v="252.59167499999998"/>
    <n v="3251.9287499999996"/>
    <n v="252.59167499999998"/>
    <x v="0"/>
    <x v="619"/>
  </r>
  <r>
    <n v="1103"/>
    <n v="10222"/>
    <n v="17"/>
    <x v="1"/>
    <x v="1"/>
    <d v="2004-02-19T00:00:00"/>
    <x v="0"/>
    <x v="50"/>
    <x v="73"/>
    <x v="1"/>
    <n v="31"/>
    <n v="95.34"/>
    <x v="620"/>
    <n v="221.66549999999998"/>
    <n v="246.78759000000002"/>
    <n v="3177.2055"/>
    <n v="246.78759000000002"/>
    <x v="0"/>
    <x v="620"/>
  </r>
  <r>
    <n v="1104"/>
    <n v="10222"/>
    <n v="13"/>
    <x v="1"/>
    <x v="1"/>
    <d v="2004-02-19T00:00:00"/>
    <x v="0"/>
    <x v="51"/>
    <x v="73"/>
    <x v="1"/>
    <n v="36"/>
    <n v="80.95"/>
    <x v="621"/>
    <n v="218.56500000000003"/>
    <n v="243.33570000000003"/>
    <n v="3132.7650000000003"/>
    <n v="243.33570000000003"/>
    <x v="0"/>
    <x v="621"/>
  </r>
  <r>
    <n v="1105"/>
    <n v="10222"/>
    <n v="3"/>
    <x v="1"/>
    <x v="1"/>
    <d v="2004-02-19T00:00:00"/>
    <x v="0"/>
    <x v="62"/>
    <x v="73"/>
    <x v="1"/>
    <n v="48"/>
    <n v="56.64"/>
    <x v="622"/>
    <n v="203.90400000000002"/>
    <n v="227.01312000000004"/>
    <n v="2922.6240000000003"/>
    <n v="227.01312000000004"/>
    <x v="0"/>
    <x v="622"/>
  </r>
  <r>
    <n v="1106"/>
    <n v="10222"/>
    <n v="8"/>
    <x v="1"/>
    <x v="1"/>
    <d v="2004-02-19T00:00:00"/>
    <x v="0"/>
    <x v="63"/>
    <x v="73"/>
    <x v="1"/>
    <n v="26"/>
    <n v="100"/>
    <x v="5"/>
    <n v="195"/>
    <n v="217.10000000000002"/>
    <n v="2795"/>
    <n v="217.10000000000002"/>
    <x v="0"/>
    <x v="5"/>
  </r>
  <r>
    <n v="1107"/>
    <n v="10222"/>
    <n v="5"/>
    <x v="1"/>
    <x v="1"/>
    <d v="2004-02-19T00:00:00"/>
    <x v="0"/>
    <x v="58"/>
    <x v="73"/>
    <x v="1"/>
    <n v="32"/>
    <n v="81.53"/>
    <x v="623"/>
    <n v="195.672"/>
    <n v="217.84816000000001"/>
    <n v="2804.6320000000001"/>
    <n v="217.84816000000001"/>
    <x v="0"/>
    <x v="623"/>
  </r>
  <r>
    <n v="1108"/>
    <n v="10222"/>
    <n v="18"/>
    <x v="1"/>
    <x v="1"/>
    <d v="2004-02-19T00:00:00"/>
    <x v="0"/>
    <x v="53"/>
    <x v="73"/>
    <x v="1"/>
    <n v="36"/>
    <n v="63.34"/>
    <x v="624"/>
    <n v="171.018"/>
    <n v="0"/>
    <n v="2451.2580000000003"/>
    <n v="190.40004000000002"/>
    <x v="0"/>
    <x v="624"/>
  </r>
  <r>
    <n v="1109"/>
    <n v="10222"/>
    <n v="15"/>
    <x v="1"/>
    <x v="1"/>
    <d v="2004-02-19T00:00:00"/>
    <x v="0"/>
    <x v="49"/>
    <x v="73"/>
    <x v="1"/>
    <n v="31"/>
    <n v="62.67"/>
    <x v="625"/>
    <n v="145.70775"/>
    <n v="0"/>
    <n v="2088.47775"/>
    <n v="162.221295"/>
    <x v="0"/>
    <x v="625"/>
  </r>
  <r>
    <n v="1110"/>
    <n v="10222"/>
    <n v="7"/>
    <x v="1"/>
    <x v="1"/>
    <d v="2004-02-19T00:00:00"/>
    <x v="0"/>
    <x v="66"/>
    <x v="73"/>
    <x v="1"/>
    <n v="31"/>
    <n v="45.69"/>
    <x v="626"/>
    <n v="106.22924999999999"/>
    <n v="0"/>
    <n v="1522.61925"/>
    <n v="118.268565"/>
    <x v="0"/>
    <x v="626"/>
  </r>
  <r>
    <n v="1111"/>
    <n v="10223"/>
    <n v="3"/>
    <x v="1"/>
    <x v="1"/>
    <d v="2004-02-20T00:00:00"/>
    <x v="0"/>
    <x v="72"/>
    <x v="20"/>
    <x v="2"/>
    <n v="49"/>
    <n v="100"/>
    <x v="92"/>
    <n v="367.5"/>
    <n v="409.15000000000003"/>
    <n v="5267.5"/>
    <n v="409.15000000000003"/>
    <x v="0"/>
    <x v="92"/>
  </r>
  <r>
    <n v="1112"/>
    <n v="10223"/>
    <n v="4"/>
    <x v="1"/>
    <x v="1"/>
    <d v="2004-02-20T00:00:00"/>
    <x v="0"/>
    <x v="73"/>
    <x v="20"/>
    <x v="0"/>
    <n v="47"/>
    <n v="100"/>
    <x v="75"/>
    <n v="352.5"/>
    <n v="392.45000000000005"/>
    <n v="5052.5"/>
    <n v="392.45000000000005"/>
    <x v="0"/>
    <x v="75"/>
  </r>
  <r>
    <n v="1113"/>
    <n v="10223"/>
    <n v="9"/>
    <x v="1"/>
    <x v="1"/>
    <d v="2004-02-20T00:00:00"/>
    <x v="0"/>
    <x v="64"/>
    <x v="20"/>
    <x v="0"/>
    <n v="47"/>
    <n v="100"/>
    <x v="75"/>
    <n v="352.5"/>
    <n v="392.45000000000005"/>
    <n v="5052.5"/>
    <n v="392.45000000000005"/>
    <x v="0"/>
    <x v="75"/>
  </r>
  <r>
    <n v="1114"/>
    <n v="10223"/>
    <n v="1"/>
    <x v="1"/>
    <x v="1"/>
    <d v="2004-02-20T00:00:00"/>
    <x v="0"/>
    <x v="76"/>
    <x v="20"/>
    <x v="0"/>
    <n v="37"/>
    <n v="100"/>
    <x v="77"/>
    <n v="277.5"/>
    <n v="308.95000000000005"/>
    <n v="3977.5"/>
    <n v="308.95000000000005"/>
    <x v="0"/>
    <x v="77"/>
  </r>
  <r>
    <n v="1115"/>
    <n v="10223"/>
    <n v="11"/>
    <x v="1"/>
    <x v="1"/>
    <d v="2004-02-20T00:00:00"/>
    <x v="0"/>
    <x v="67"/>
    <x v="20"/>
    <x v="0"/>
    <n v="34"/>
    <n v="100"/>
    <x v="21"/>
    <n v="255"/>
    <n v="283.90000000000003"/>
    <n v="3655"/>
    <n v="283.90000000000003"/>
    <x v="0"/>
    <x v="21"/>
  </r>
  <r>
    <n v="1116"/>
    <n v="10223"/>
    <n v="8"/>
    <x v="1"/>
    <x v="1"/>
    <d v="2004-02-20T00:00:00"/>
    <x v="0"/>
    <x v="56"/>
    <x v="20"/>
    <x v="0"/>
    <n v="29"/>
    <n v="100"/>
    <x v="25"/>
    <n v="217.5"/>
    <n v="242.15"/>
    <n v="3117.5"/>
    <n v="242.15"/>
    <x v="0"/>
    <x v="25"/>
  </r>
  <r>
    <n v="1117"/>
    <n v="10223"/>
    <n v="2"/>
    <x v="1"/>
    <x v="1"/>
    <d v="2004-02-20T00:00:00"/>
    <x v="0"/>
    <x v="77"/>
    <x v="20"/>
    <x v="1"/>
    <n v="32"/>
    <n v="91.29"/>
    <x v="627"/>
    <n v="219.096"/>
    <n v="243.92688000000004"/>
    <n v="3140.3760000000002"/>
    <n v="243.92688000000004"/>
    <x v="0"/>
    <x v="627"/>
  </r>
  <r>
    <n v="1118"/>
    <n v="10223"/>
    <n v="6"/>
    <x v="1"/>
    <x v="1"/>
    <d v="2004-02-20T00:00:00"/>
    <x v="0"/>
    <x v="74"/>
    <x v="20"/>
    <x v="1"/>
    <n v="38"/>
    <n v="69.31"/>
    <x v="628"/>
    <n v="197.5335"/>
    <n v="219.92063000000002"/>
    <n v="2831.3135000000002"/>
    <n v="219.92063000000002"/>
    <x v="0"/>
    <x v="628"/>
  </r>
  <r>
    <n v="1119"/>
    <n v="10223"/>
    <n v="14"/>
    <x v="1"/>
    <x v="1"/>
    <d v="2004-02-20T00:00:00"/>
    <x v="0"/>
    <x v="60"/>
    <x v="20"/>
    <x v="1"/>
    <n v="25"/>
    <n v="100"/>
    <x v="4"/>
    <n v="187.5"/>
    <n v="208.75"/>
    <n v="2687.5"/>
    <n v="208.75"/>
    <x v="0"/>
    <x v="4"/>
  </r>
  <r>
    <n v="1120"/>
    <n v="10223"/>
    <n v="7"/>
    <x v="1"/>
    <x v="1"/>
    <d v="2004-02-20T00:00:00"/>
    <x v="0"/>
    <x v="79"/>
    <x v="20"/>
    <x v="1"/>
    <n v="21"/>
    <n v="100"/>
    <x v="59"/>
    <n v="157.5"/>
    <n v="0"/>
    <n v="2257.5"/>
    <n v="175.35000000000002"/>
    <x v="0"/>
    <x v="59"/>
  </r>
  <r>
    <n v="1121"/>
    <n v="10223"/>
    <n v="13"/>
    <x v="1"/>
    <x v="1"/>
    <d v="2004-02-20T00:00:00"/>
    <x v="0"/>
    <x v="71"/>
    <x v="20"/>
    <x v="1"/>
    <n v="41"/>
    <n v="46.26"/>
    <x v="629"/>
    <n v="142.24949999999998"/>
    <n v="0"/>
    <n v="2038.9094999999998"/>
    <n v="158.37110999999999"/>
    <x v="0"/>
    <x v="629"/>
  </r>
  <r>
    <n v="1122"/>
    <n v="10223"/>
    <n v="15"/>
    <x v="1"/>
    <x v="1"/>
    <d v="2004-02-20T00:00:00"/>
    <x v="0"/>
    <x v="61"/>
    <x v="20"/>
    <x v="1"/>
    <n v="26"/>
    <n v="67.2"/>
    <x v="630"/>
    <n v="131.04"/>
    <n v="0"/>
    <n v="1878.24"/>
    <n v="145.89120000000003"/>
    <x v="0"/>
    <x v="630"/>
  </r>
  <r>
    <n v="1123"/>
    <n v="10223"/>
    <n v="10"/>
    <x v="1"/>
    <x v="1"/>
    <d v="2004-02-20T00:00:00"/>
    <x v="0"/>
    <x v="69"/>
    <x v="20"/>
    <x v="1"/>
    <n v="23"/>
    <n v="74.62"/>
    <x v="631"/>
    <n v="128.71950000000001"/>
    <n v="0"/>
    <n v="1844.9795000000001"/>
    <n v="143.30771000000001"/>
    <x v="0"/>
    <x v="631"/>
  </r>
  <r>
    <n v="1124"/>
    <n v="10223"/>
    <n v="5"/>
    <x v="1"/>
    <x v="1"/>
    <d v="2004-02-20T00:00:00"/>
    <x v="0"/>
    <x v="78"/>
    <x v="20"/>
    <x v="1"/>
    <n v="28"/>
    <n v="60.57"/>
    <x v="632"/>
    <n v="127.197"/>
    <n v="0"/>
    <n v="1823.1570000000002"/>
    <n v="141.61266000000001"/>
    <x v="0"/>
    <x v="632"/>
  </r>
  <r>
    <n v="1125"/>
    <n v="10223"/>
    <n v="12"/>
    <x v="1"/>
    <x v="1"/>
    <d v="2004-02-20T00:00:00"/>
    <x v="0"/>
    <x v="68"/>
    <x v="20"/>
    <x v="1"/>
    <n v="20"/>
    <n v="66.040000000000006"/>
    <x v="633"/>
    <n v="99.060000000000016"/>
    <n v="0"/>
    <n v="1419.8600000000001"/>
    <n v="110.28680000000003"/>
    <x v="0"/>
    <x v="633"/>
  </r>
  <r>
    <n v="1126"/>
    <n v="10224"/>
    <n v="6"/>
    <x v="1"/>
    <x v="1"/>
    <d v="2004-02-21T00:00:00"/>
    <x v="0"/>
    <x v="75"/>
    <x v="54"/>
    <x v="0"/>
    <n v="43"/>
    <n v="100"/>
    <x v="34"/>
    <n v="322.5"/>
    <n v="359.05"/>
    <n v="4622.5"/>
    <n v="359.05"/>
    <x v="0"/>
    <x v="34"/>
  </r>
  <r>
    <n v="1127"/>
    <n v="10224"/>
    <n v="3"/>
    <x v="1"/>
    <x v="1"/>
    <d v="2004-02-21T00:00:00"/>
    <x v="0"/>
    <x v="90"/>
    <x v="54"/>
    <x v="0"/>
    <n v="50"/>
    <n v="77.290000000000006"/>
    <x v="634"/>
    <n v="289.83750000000003"/>
    <n v="322.68575000000004"/>
    <n v="4154.3375000000005"/>
    <n v="322.68575000000004"/>
    <x v="0"/>
    <x v="634"/>
  </r>
  <r>
    <n v="1128"/>
    <n v="10224"/>
    <n v="5"/>
    <x v="1"/>
    <x v="1"/>
    <d v="2004-02-21T00:00:00"/>
    <x v="0"/>
    <x v="86"/>
    <x v="54"/>
    <x v="0"/>
    <n v="30"/>
    <n v="100"/>
    <x v="0"/>
    <n v="225"/>
    <n v="250.50000000000003"/>
    <n v="3225"/>
    <n v="250.50000000000003"/>
    <x v="0"/>
    <x v="0"/>
  </r>
  <r>
    <n v="1129"/>
    <n v="10224"/>
    <n v="4"/>
    <x v="1"/>
    <x v="1"/>
    <d v="2004-02-21T00:00:00"/>
    <x v="0"/>
    <x v="92"/>
    <x v="54"/>
    <x v="1"/>
    <n v="37"/>
    <n v="80.34"/>
    <x v="635"/>
    <n v="222.9435"/>
    <n v="248.21043"/>
    <n v="3195.5234999999998"/>
    <n v="248.21043"/>
    <x v="0"/>
    <x v="635"/>
  </r>
  <r>
    <n v="1130"/>
    <n v="10224"/>
    <n v="1"/>
    <x v="1"/>
    <x v="1"/>
    <d v="2004-02-21T00:00:00"/>
    <x v="0"/>
    <x v="89"/>
    <x v="54"/>
    <x v="1"/>
    <n v="38"/>
    <n v="58.44"/>
    <x v="636"/>
    <n v="166.55399999999997"/>
    <n v="0"/>
    <n v="2387.2739999999999"/>
    <n v="185.43011999999999"/>
    <x v="0"/>
    <x v="636"/>
  </r>
  <r>
    <n v="1131"/>
    <n v="10224"/>
    <n v="2"/>
    <x v="1"/>
    <x v="1"/>
    <d v="2004-02-21T00:00:00"/>
    <x v="0"/>
    <x v="95"/>
    <x v="54"/>
    <x v="1"/>
    <n v="43"/>
    <n v="39.43"/>
    <x v="637"/>
    <n v="127.16175"/>
    <n v="0"/>
    <n v="1822.65175"/>
    <n v="141.57341500000001"/>
    <x v="0"/>
    <x v="637"/>
  </r>
  <r>
    <n v="1132"/>
    <n v="10225"/>
    <n v="2"/>
    <x v="1"/>
    <x v="1"/>
    <d v="2004-02-22T00:00:00"/>
    <x v="0"/>
    <x v="29"/>
    <x v="74"/>
    <x v="0"/>
    <n v="43"/>
    <n v="100"/>
    <x v="34"/>
    <n v="322.5"/>
    <n v="359.05"/>
    <n v="4622.5"/>
    <n v="359.05"/>
    <x v="0"/>
    <x v="34"/>
  </r>
  <r>
    <n v="1133"/>
    <n v="10225"/>
    <n v="14"/>
    <x v="1"/>
    <x v="1"/>
    <d v="2004-02-22T00:00:00"/>
    <x v="0"/>
    <x v="81"/>
    <x v="74"/>
    <x v="0"/>
    <n v="35"/>
    <n v="100"/>
    <x v="13"/>
    <n v="262.5"/>
    <n v="292.25"/>
    <n v="3762.5"/>
    <n v="292.25"/>
    <x v="0"/>
    <x v="13"/>
  </r>
  <r>
    <n v="1134"/>
    <n v="10225"/>
    <n v="11"/>
    <x v="1"/>
    <x v="1"/>
    <d v="2004-02-22T00:00:00"/>
    <x v="0"/>
    <x v="84"/>
    <x v="74"/>
    <x v="0"/>
    <n v="27"/>
    <n v="100"/>
    <x v="15"/>
    <n v="202.5"/>
    <n v="225.45000000000002"/>
    <n v="2902.5"/>
    <n v="225.45000000000002"/>
    <x v="0"/>
    <x v="15"/>
  </r>
  <r>
    <n v="1135"/>
    <n v="10225"/>
    <n v="4"/>
    <x v="1"/>
    <x v="1"/>
    <d v="2004-02-22T00:00:00"/>
    <x v="0"/>
    <x v="82"/>
    <x v="74"/>
    <x v="0"/>
    <n v="40"/>
    <n v="100"/>
    <x v="65"/>
    <n v="300"/>
    <n v="334"/>
    <n v="4300"/>
    <n v="334"/>
    <x v="0"/>
    <x v="65"/>
  </r>
  <r>
    <n v="1136"/>
    <n v="10225"/>
    <n v="1"/>
    <x v="1"/>
    <x v="1"/>
    <d v="2004-02-22T00:00:00"/>
    <x v="0"/>
    <x v="98"/>
    <x v="74"/>
    <x v="0"/>
    <n v="32"/>
    <n v="100"/>
    <x v="44"/>
    <n v="240"/>
    <n v="267.2"/>
    <n v="3440"/>
    <n v="267.2"/>
    <x v="0"/>
    <x v="44"/>
  </r>
  <r>
    <n v="1137"/>
    <n v="10225"/>
    <n v="9"/>
    <x v="1"/>
    <x v="1"/>
    <d v="2004-02-22T00:00:00"/>
    <x v="0"/>
    <x v="83"/>
    <x v="74"/>
    <x v="0"/>
    <n v="27"/>
    <n v="100"/>
    <x v="15"/>
    <n v="202.5"/>
    <n v="225.45000000000002"/>
    <n v="2902.5"/>
    <n v="225.45000000000002"/>
    <x v="0"/>
    <x v="15"/>
  </r>
  <r>
    <n v="1138"/>
    <n v="10225"/>
    <n v="12"/>
    <x v="1"/>
    <x v="1"/>
    <d v="2004-02-22T00:00:00"/>
    <x v="0"/>
    <x v="94"/>
    <x v="74"/>
    <x v="0"/>
    <n v="37"/>
    <n v="95.69"/>
    <x v="638"/>
    <n v="265.53974999999997"/>
    <n v="295.634255"/>
    <n v="3806.0697499999997"/>
    <n v="295.634255"/>
    <x v="0"/>
    <x v="638"/>
  </r>
  <r>
    <n v="1139"/>
    <n v="10225"/>
    <n v="13"/>
    <x v="1"/>
    <x v="1"/>
    <d v="2004-02-22T00:00:00"/>
    <x v="0"/>
    <x v="91"/>
    <x v="74"/>
    <x v="0"/>
    <n v="46"/>
    <n v="70.33"/>
    <x v="639"/>
    <n v="242.63849999999996"/>
    <n v="270.13753000000003"/>
    <n v="3477.8184999999999"/>
    <n v="270.13753000000003"/>
    <x v="0"/>
    <x v="639"/>
  </r>
  <r>
    <n v="1140"/>
    <n v="10225"/>
    <n v="5"/>
    <x v="1"/>
    <x v="1"/>
    <d v="2004-02-22T00:00:00"/>
    <x v="0"/>
    <x v="88"/>
    <x v="74"/>
    <x v="0"/>
    <n v="47"/>
    <n v="64.680000000000007"/>
    <x v="640"/>
    <n v="227.99700000000004"/>
    <n v="253.83666000000005"/>
    <n v="3267.9570000000003"/>
    <n v="253.83666000000005"/>
    <x v="0"/>
    <x v="640"/>
  </r>
  <r>
    <n v="1141"/>
    <n v="10225"/>
    <n v="10"/>
    <x v="1"/>
    <x v="1"/>
    <d v="2004-02-22T00:00:00"/>
    <x v="0"/>
    <x v="87"/>
    <x v="74"/>
    <x v="1"/>
    <n v="37"/>
    <n v="77.41"/>
    <x v="641"/>
    <n v="214.81274999999999"/>
    <n v="239.15819500000001"/>
    <n v="3078.9827500000001"/>
    <n v="239.15819500000001"/>
    <x v="0"/>
    <x v="641"/>
  </r>
  <r>
    <n v="1142"/>
    <n v="10225"/>
    <n v="6"/>
    <x v="1"/>
    <x v="1"/>
    <d v="2004-02-22T00:00:00"/>
    <x v="0"/>
    <x v="85"/>
    <x v="74"/>
    <x v="1"/>
    <n v="21"/>
    <n v="100"/>
    <x v="59"/>
    <n v="157.5"/>
    <n v="0"/>
    <n v="2257.5"/>
    <n v="175.35000000000002"/>
    <x v="0"/>
    <x v="59"/>
  </r>
  <r>
    <n v="1143"/>
    <n v="10225"/>
    <n v="7"/>
    <x v="1"/>
    <x v="1"/>
    <d v="2004-02-22T00:00:00"/>
    <x v="0"/>
    <x v="80"/>
    <x v="74"/>
    <x v="1"/>
    <n v="25"/>
    <n v="99.82"/>
    <x v="642"/>
    <n v="187.16249999999999"/>
    <n v="208.37425000000002"/>
    <n v="2682.6624999999999"/>
    <n v="208.37425000000002"/>
    <x v="0"/>
    <x v="642"/>
  </r>
  <r>
    <n v="1144"/>
    <n v="10225"/>
    <n v="3"/>
    <x v="1"/>
    <x v="1"/>
    <d v="2004-02-22T00:00:00"/>
    <x v="0"/>
    <x v="100"/>
    <x v="74"/>
    <x v="1"/>
    <n v="42"/>
    <n v="36.630000000000003"/>
    <x v="643"/>
    <n v="115.3845"/>
    <n v="0"/>
    <n v="1653.8445000000002"/>
    <n v="128.46141"/>
    <x v="0"/>
    <x v="643"/>
  </r>
  <r>
    <n v="1145"/>
    <n v="10225"/>
    <n v="8"/>
    <x v="1"/>
    <x v="1"/>
    <d v="2004-02-22T00:00:00"/>
    <x v="0"/>
    <x v="93"/>
    <x v="74"/>
    <x v="1"/>
    <n v="24"/>
    <n v="50.21"/>
    <x v="644"/>
    <n v="90.378"/>
    <n v="0"/>
    <n v="1295.4179999999999"/>
    <n v="100.62084"/>
    <x v="0"/>
    <x v="644"/>
  </r>
  <r>
    <n v="1146"/>
    <n v="10226"/>
    <n v="6"/>
    <x v="1"/>
    <x v="1"/>
    <d v="2004-02-26T00:00:00"/>
    <x v="0"/>
    <x v="96"/>
    <x v="73"/>
    <x v="2"/>
    <n v="46"/>
    <n v="100"/>
    <x v="11"/>
    <n v="345"/>
    <n v="384.1"/>
    <n v="4945"/>
    <n v="384.1"/>
    <x v="0"/>
    <x v="11"/>
  </r>
  <r>
    <n v="1147"/>
    <n v="10226"/>
    <n v="2"/>
    <x v="1"/>
    <x v="1"/>
    <d v="2004-02-26T00:00:00"/>
    <x v="0"/>
    <x v="103"/>
    <x v="73"/>
    <x v="0"/>
    <n v="48"/>
    <n v="92.09"/>
    <x v="645"/>
    <n v="331.52399999999994"/>
    <n v="369.09672"/>
    <n v="4751.8440000000001"/>
    <n v="369.09672"/>
    <x v="0"/>
    <x v="645"/>
  </r>
  <r>
    <n v="1148"/>
    <n v="10226"/>
    <n v="4"/>
    <x v="1"/>
    <x v="1"/>
    <d v="2004-02-26T00:00:00"/>
    <x v="0"/>
    <x v="102"/>
    <x v="73"/>
    <x v="0"/>
    <n v="38"/>
    <n v="100"/>
    <x v="22"/>
    <n v="285"/>
    <n v="317.3"/>
    <n v="4085"/>
    <n v="317.3"/>
    <x v="0"/>
    <x v="22"/>
  </r>
  <r>
    <n v="1149"/>
    <n v="10226"/>
    <n v="7"/>
    <x v="1"/>
    <x v="1"/>
    <d v="2004-02-26T00:00:00"/>
    <x v="0"/>
    <x v="97"/>
    <x v="73"/>
    <x v="0"/>
    <n v="24"/>
    <n v="100"/>
    <x v="27"/>
    <n v="180"/>
    <n v="200.4"/>
    <n v="2580"/>
    <n v="200.4"/>
    <x v="0"/>
    <x v="27"/>
  </r>
  <r>
    <n v="1150"/>
    <n v="10226"/>
    <n v="5"/>
    <x v="1"/>
    <x v="1"/>
    <d v="2004-02-26T00:00:00"/>
    <x v="0"/>
    <x v="99"/>
    <x v="73"/>
    <x v="0"/>
    <n v="24"/>
    <n v="100"/>
    <x v="27"/>
    <n v="180"/>
    <n v="200.4"/>
    <n v="2580"/>
    <n v="200.4"/>
    <x v="0"/>
    <x v="27"/>
  </r>
  <r>
    <n v="1151"/>
    <n v="10226"/>
    <n v="3"/>
    <x v="1"/>
    <x v="1"/>
    <d v="2004-02-26T00:00:00"/>
    <x v="0"/>
    <x v="108"/>
    <x v="73"/>
    <x v="1"/>
    <n v="36"/>
    <n v="43.27"/>
    <x v="646"/>
    <n v="116.82899999999999"/>
    <n v="0"/>
    <n v="1674.549"/>
    <n v="130.06962000000001"/>
    <x v="0"/>
    <x v="646"/>
  </r>
  <r>
    <n v="1152"/>
    <n v="10226"/>
    <n v="1"/>
    <x v="1"/>
    <x v="1"/>
    <d v="2004-02-26T00:00:00"/>
    <x v="0"/>
    <x v="105"/>
    <x v="73"/>
    <x v="1"/>
    <n v="21"/>
    <n v="60.26"/>
    <x v="647"/>
    <n v="94.909499999999994"/>
    <n v="0"/>
    <n v="1360.3695"/>
    <n v="105.66591000000001"/>
    <x v="0"/>
    <x v="647"/>
  </r>
  <r>
    <n v="1153"/>
    <n v="10227"/>
    <n v="7"/>
    <x v="2"/>
    <x v="1"/>
    <d v="2004-03-02T00:00:00"/>
    <x v="0"/>
    <x v="4"/>
    <x v="61"/>
    <x v="2"/>
    <n v="46"/>
    <n v="100"/>
    <x v="11"/>
    <n v="345"/>
    <n v="384.1"/>
    <n v="4945"/>
    <n v="384.1"/>
    <x v="0"/>
    <x v="11"/>
  </r>
  <r>
    <n v="1154"/>
    <n v="10227"/>
    <n v="4"/>
    <x v="2"/>
    <x v="1"/>
    <d v="2004-03-02T00:00:00"/>
    <x v="0"/>
    <x v="5"/>
    <x v="61"/>
    <x v="0"/>
    <n v="29"/>
    <n v="100"/>
    <x v="25"/>
    <n v="217.5"/>
    <n v="242.15"/>
    <n v="3117.5"/>
    <n v="242.15"/>
    <x v="0"/>
    <x v="25"/>
  </r>
  <r>
    <n v="1155"/>
    <n v="10227"/>
    <n v="13"/>
    <x v="2"/>
    <x v="1"/>
    <d v="2004-03-02T00:00:00"/>
    <x v="0"/>
    <x v="101"/>
    <x v="61"/>
    <x v="0"/>
    <n v="33"/>
    <n v="100"/>
    <x v="26"/>
    <n v="247.5"/>
    <n v="275.55"/>
    <n v="3547.5"/>
    <n v="275.55"/>
    <x v="0"/>
    <x v="26"/>
  </r>
  <r>
    <n v="1156"/>
    <n v="10227"/>
    <n v="14"/>
    <x v="2"/>
    <x v="1"/>
    <d v="2004-03-02T00:00:00"/>
    <x v="0"/>
    <x v="104"/>
    <x v="61"/>
    <x v="0"/>
    <n v="47"/>
    <n v="88.14"/>
    <x v="648"/>
    <n v="310.69349999999997"/>
    <n v="345.90543000000002"/>
    <n v="4453.2735000000002"/>
    <n v="345.90543000000002"/>
    <x v="0"/>
    <x v="648"/>
  </r>
  <r>
    <n v="1157"/>
    <n v="10227"/>
    <n v="10"/>
    <x v="2"/>
    <x v="1"/>
    <d v="2004-03-02T00:00:00"/>
    <x v="0"/>
    <x v="0"/>
    <x v="61"/>
    <x v="0"/>
    <n v="26"/>
    <n v="100"/>
    <x v="5"/>
    <n v="195"/>
    <n v="217.10000000000002"/>
    <n v="2795"/>
    <n v="217.10000000000002"/>
    <x v="0"/>
    <x v="5"/>
  </r>
  <r>
    <n v="1158"/>
    <n v="10227"/>
    <n v="1"/>
    <x v="2"/>
    <x v="1"/>
    <d v="2004-03-02T00:00:00"/>
    <x v="0"/>
    <x v="12"/>
    <x v="61"/>
    <x v="0"/>
    <n v="33"/>
    <n v="100"/>
    <x v="26"/>
    <n v="247.5"/>
    <n v="275.55"/>
    <n v="3547.5"/>
    <n v="275.55"/>
    <x v="0"/>
    <x v="26"/>
  </r>
  <r>
    <n v="1159"/>
    <n v="10227"/>
    <n v="11"/>
    <x v="2"/>
    <x v="1"/>
    <d v="2004-03-02T00:00:00"/>
    <x v="0"/>
    <x v="2"/>
    <x v="61"/>
    <x v="0"/>
    <n v="34"/>
    <n v="100"/>
    <x v="21"/>
    <n v="255"/>
    <n v="283.90000000000003"/>
    <n v="3655"/>
    <n v="283.90000000000003"/>
    <x v="0"/>
    <x v="21"/>
  </r>
  <r>
    <n v="1160"/>
    <n v="10227"/>
    <n v="15"/>
    <x v="2"/>
    <x v="1"/>
    <d v="2004-03-02T00:00:00"/>
    <x v="0"/>
    <x v="107"/>
    <x v="61"/>
    <x v="0"/>
    <n v="40"/>
    <n v="79.62"/>
    <x v="527"/>
    <n v="238.86"/>
    <n v="265.93080000000003"/>
    <n v="3423.6600000000003"/>
    <n v="265.93080000000003"/>
    <x v="0"/>
    <x v="527"/>
  </r>
  <r>
    <n v="1161"/>
    <n v="10227"/>
    <n v="3"/>
    <x v="2"/>
    <x v="1"/>
    <d v="2004-03-02T00:00:00"/>
    <x v="0"/>
    <x v="8"/>
    <x v="61"/>
    <x v="1"/>
    <n v="25"/>
    <n v="100"/>
    <x v="4"/>
    <n v="187.5"/>
    <n v="208.75"/>
    <n v="2687.5"/>
    <n v="208.75"/>
    <x v="0"/>
    <x v="4"/>
  </r>
  <r>
    <n v="1162"/>
    <n v="10227"/>
    <n v="12"/>
    <x v="2"/>
    <x v="1"/>
    <d v="2004-03-02T00:00:00"/>
    <x v="0"/>
    <x v="106"/>
    <x v="61"/>
    <x v="1"/>
    <n v="37"/>
    <n v="57.73"/>
    <x v="649"/>
    <n v="160.20074999999997"/>
    <n v="0"/>
    <n v="2296.2107499999997"/>
    <n v="178.35683499999999"/>
    <x v="0"/>
    <x v="649"/>
  </r>
  <r>
    <n v="1163"/>
    <n v="10227"/>
    <n v="2"/>
    <x v="2"/>
    <x v="1"/>
    <d v="2004-03-02T00:00:00"/>
    <x v="0"/>
    <x v="9"/>
    <x v="61"/>
    <x v="1"/>
    <n v="31"/>
    <n v="48.52"/>
    <x v="650"/>
    <n v="112.80900000000001"/>
    <n v="0"/>
    <n v="1616.9290000000001"/>
    <n v="125.59402000000001"/>
    <x v="0"/>
    <x v="650"/>
  </r>
  <r>
    <n v="1164"/>
    <n v="10227"/>
    <n v="9"/>
    <x v="2"/>
    <x v="1"/>
    <d v="2004-03-02T00:00:00"/>
    <x v="0"/>
    <x v="1"/>
    <x v="61"/>
    <x v="1"/>
    <n v="28"/>
    <n v="50.85"/>
    <x v="651"/>
    <n v="106.785"/>
    <n v="0"/>
    <n v="1530.585"/>
    <n v="118.8873"/>
    <x v="0"/>
    <x v="651"/>
  </r>
  <r>
    <n v="1165"/>
    <n v="10227"/>
    <n v="6"/>
    <x v="2"/>
    <x v="1"/>
    <d v="2004-03-02T00:00:00"/>
    <x v="0"/>
    <x v="7"/>
    <x v="61"/>
    <x v="1"/>
    <n v="42"/>
    <n v="29.21"/>
    <x v="652"/>
    <n v="92.011499999999998"/>
    <n v="0"/>
    <n v="1318.8315"/>
    <n v="102.43947"/>
    <x v="0"/>
    <x v="652"/>
  </r>
  <r>
    <n v="1166"/>
    <n v="10227"/>
    <n v="8"/>
    <x v="2"/>
    <x v="1"/>
    <d v="2004-03-02T00:00:00"/>
    <x v="0"/>
    <x v="3"/>
    <x v="61"/>
    <x v="1"/>
    <n v="27"/>
    <n v="43.9"/>
    <x v="653"/>
    <n v="88.897499999999994"/>
    <n v="0"/>
    <n v="1274.1975"/>
    <n v="98.972549999999998"/>
    <x v="0"/>
    <x v="653"/>
  </r>
  <r>
    <n v="1167"/>
    <n v="10227"/>
    <n v="5"/>
    <x v="2"/>
    <x v="1"/>
    <d v="2004-03-02T00:00:00"/>
    <x v="0"/>
    <x v="6"/>
    <x v="61"/>
    <x v="1"/>
    <n v="24"/>
    <n v="48.38"/>
    <x v="654"/>
    <n v="87.084000000000003"/>
    <n v="0"/>
    <n v="1248.2040000000002"/>
    <n v="96.953520000000012"/>
    <x v="0"/>
    <x v="654"/>
  </r>
  <r>
    <n v="1168"/>
    <n v="10228"/>
    <n v="2"/>
    <x v="2"/>
    <x v="1"/>
    <d v="2004-03-10T00:00:00"/>
    <x v="0"/>
    <x v="10"/>
    <x v="75"/>
    <x v="0"/>
    <n v="29"/>
    <n v="100"/>
    <x v="25"/>
    <n v="217.5"/>
    <n v="242.15"/>
    <n v="3117.5"/>
    <n v="242.15"/>
    <x v="0"/>
    <x v="25"/>
  </r>
  <r>
    <n v="1169"/>
    <n v="10228"/>
    <n v="6"/>
    <x v="2"/>
    <x v="1"/>
    <d v="2004-03-10T00:00:00"/>
    <x v="0"/>
    <x v="20"/>
    <x v="75"/>
    <x v="0"/>
    <n v="33"/>
    <n v="100"/>
    <x v="26"/>
    <n v="247.5"/>
    <n v="275.55"/>
    <n v="3547.5"/>
    <n v="275.55"/>
    <x v="0"/>
    <x v="26"/>
  </r>
  <r>
    <n v="1170"/>
    <n v="10228"/>
    <n v="1"/>
    <x v="2"/>
    <x v="1"/>
    <d v="2004-03-10T00:00:00"/>
    <x v="0"/>
    <x v="15"/>
    <x v="75"/>
    <x v="0"/>
    <n v="32"/>
    <n v="100"/>
    <x v="44"/>
    <n v="240"/>
    <n v="267.2"/>
    <n v="3440"/>
    <n v="267.2"/>
    <x v="0"/>
    <x v="44"/>
  </r>
  <r>
    <n v="1171"/>
    <n v="10228"/>
    <n v="4"/>
    <x v="2"/>
    <x v="1"/>
    <d v="2004-03-10T00:00:00"/>
    <x v="0"/>
    <x v="21"/>
    <x v="75"/>
    <x v="0"/>
    <n v="31"/>
    <n v="100"/>
    <x v="16"/>
    <n v="232.5"/>
    <n v="258.85000000000002"/>
    <n v="3332.5"/>
    <n v="258.85000000000002"/>
    <x v="0"/>
    <x v="16"/>
  </r>
  <r>
    <n v="1172"/>
    <n v="10228"/>
    <n v="5"/>
    <x v="2"/>
    <x v="1"/>
    <d v="2004-03-10T00:00:00"/>
    <x v="0"/>
    <x v="23"/>
    <x v="75"/>
    <x v="1"/>
    <n v="45"/>
    <n v="63.71"/>
    <x v="655"/>
    <n v="215.02124999999998"/>
    <n v="239.39032499999999"/>
    <n v="3081.9712499999996"/>
    <n v="239.39032499999999"/>
    <x v="0"/>
    <x v="655"/>
  </r>
  <r>
    <n v="1173"/>
    <n v="10228"/>
    <n v="3"/>
    <x v="2"/>
    <x v="1"/>
    <d v="2004-03-10T00:00:00"/>
    <x v="0"/>
    <x v="22"/>
    <x v="75"/>
    <x v="1"/>
    <n v="24"/>
    <n v="100"/>
    <x v="27"/>
    <n v="180"/>
    <n v="200.4"/>
    <n v="2580"/>
    <n v="200.4"/>
    <x v="0"/>
    <x v="27"/>
  </r>
  <r>
    <n v="1174"/>
    <n v="10229"/>
    <n v="9"/>
    <x v="2"/>
    <x v="1"/>
    <d v="2004-03-11T00:00:00"/>
    <x v="0"/>
    <x v="11"/>
    <x v="13"/>
    <x v="0"/>
    <n v="50"/>
    <n v="100"/>
    <x v="33"/>
    <n v="375"/>
    <n v="417.5"/>
    <n v="5375"/>
    <n v="417.5"/>
    <x v="0"/>
    <x v="33"/>
  </r>
  <r>
    <n v="1175"/>
    <n v="10229"/>
    <n v="6"/>
    <x v="2"/>
    <x v="1"/>
    <d v="2004-03-11T00:00:00"/>
    <x v="0"/>
    <x v="16"/>
    <x v="13"/>
    <x v="0"/>
    <n v="48"/>
    <n v="100"/>
    <x v="95"/>
    <n v="360"/>
    <n v="400.8"/>
    <n v="5160"/>
    <n v="400.8"/>
    <x v="0"/>
    <x v="95"/>
  </r>
  <r>
    <n v="1176"/>
    <n v="10229"/>
    <n v="11"/>
    <x v="2"/>
    <x v="1"/>
    <d v="2004-03-11T00:00:00"/>
    <x v="0"/>
    <x v="13"/>
    <x v="13"/>
    <x v="0"/>
    <n v="50"/>
    <n v="100"/>
    <x v="33"/>
    <n v="375"/>
    <n v="417.5"/>
    <n v="5375"/>
    <n v="417.5"/>
    <x v="0"/>
    <x v="33"/>
  </r>
  <r>
    <n v="1177"/>
    <n v="10229"/>
    <n v="10"/>
    <x v="2"/>
    <x v="1"/>
    <d v="2004-03-11T00:00:00"/>
    <x v="0"/>
    <x v="14"/>
    <x v="13"/>
    <x v="0"/>
    <n v="41"/>
    <n v="100"/>
    <x v="23"/>
    <n v="307.5"/>
    <n v="342.35"/>
    <n v="4407.5"/>
    <n v="342.35"/>
    <x v="0"/>
    <x v="23"/>
  </r>
  <r>
    <n v="1178"/>
    <n v="10229"/>
    <n v="1"/>
    <x v="2"/>
    <x v="1"/>
    <d v="2004-03-11T00:00:00"/>
    <x v="0"/>
    <x v="28"/>
    <x v="13"/>
    <x v="0"/>
    <n v="36"/>
    <n v="100"/>
    <x v="12"/>
    <n v="270"/>
    <n v="300.60000000000002"/>
    <n v="3870"/>
    <n v="300.60000000000002"/>
    <x v="0"/>
    <x v="12"/>
  </r>
  <r>
    <n v="1179"/>
    <n v="10229"/>
    <n v="5"/>
    <x v="2"/>
    <x v="1"/>
    <d v="2004-03-11T00:00:00"/>
    <x v="0"/>
    <x v="29"/>
    <x v="13"/>
    <x v="0"/>
    <n v="22"/>
    <n v="100"/>
    <x v="39"/>
    <n v="165"/>
    <n v="0"/>
    <n v="2365"/>
    <n v="183.70000000000002"/>
    <x v="0"/>
    <x v="39"/>
  </r>
  <r>
    <n v="1180"/>
    <n v="10229"/>
    <n v="4"/>
    <x v="2"/>
    <x v="1"/>
    <d v="2004-03-11T00:00:00"/>
    <x v="0"/>
    <x v="30"/>
    <x v="13"/>
    <x v="0"/>
    <n v="26"/>
    <n v="100"/>
    <x v="5"/>
    <n v="195"/>
    <n v="217.10000000000002"/>
    <n v="2795"/>
    <n v="217.10000000000002"/>
    <x v="0"/>
    <x v="5"/>
  </r>
  <r>
    <n v="1181"/>
    <n v="10229"/>
    <n v="13"/>
    <x v="2"/>
    <x v="1"/>
    <d v="2004-03-11T00:00:00"/>
    <x v="0"/>
    <x v="18"/>
    <x v="13"/>
    <x v="0"/>
    <n v="25"/>
    <n v="100"/>
    <x v="4"/>
    <n v="187.5"/>
    <n v="208.75"/>
    <n v="2687.5"/>
    <n v="208.75"/>
    <x v="0"/>
    <x v="4"/>
  </r>
  <r>
    <n v="1182"/>
    <n v="10229"/>
    <n v="8"/>
    <x v="2"/>
    <x v="1"/>
    <d v="2004-03-11T00:00:00"/>
    <x v="0"/>
    <x v="19"/>
    <x v="13"/>
    <x v="1"/>
    <n v="25"/>
    <n v="100"/>
    <x v="4"/>
    <n v="187.5"/>
    <n v="208.75"/>
    <n v="2687.5"/>
    <n v="208.75"/>
    <x v="0"/>
    <x v="4"/>
  </r>
  <r>
    <n v="1183"/>
    <n v="10229"/>
    <n v="12"/>
    <x v="2"/>
    <x v="1"/>
    <d v="2004-03-11T00:00:00"/>
    <x v="0"/>
    <x v="17"/>
    <x v="13"/>
    <x v="1"/>
    <n v="30"/>
    <n v="73.040000000000006"/>
    <x v="656"/>
    <n v="164.34"/>
    <n v="0"/>
    <n v="2355.5400000000004"/>
    <n v="182.96520000000004"/>
    <x v="0"/>
    <x v="656"/>
  </r>
  <r>
    <n v="1184"/>
    <n v="10229"/>
    <n v="7"/>
    <x v="2"/>
    <x v="1"/>
    <d v="2004-03-11T00:00:00"/>
    <x v="0"/>
    <x v="25"/>
    <x v="13"/>
    <x v="1"/>
    <n v="28"/>
    <n v="59.55"/>
    <x v="657"/>
    <n v="125.05499999999998"/>
    <n v="0"/>
    <n v="1792.4549999999999"/>
    <n v="139.22790000000001"/>
    <x v="0"/>
    <x v="657"/>
  </r>
  <r>
    <n v="1185"/>
    <n v="10229"/>
    <n v="14"/>
    <x v="2"/>
    <x v="1"/>
    <d v="2004-03-11T00:00:00"/>
    <x v="0"/>
    <x v="24"/>
    <x v="13"/>
    <x v="1"/>
    <n v="39"/>
    <n v="40.25"/>
    <x v="658"/>
    <n v="117.73124999999999"/>
    <n v="0"/>
    <n v="1687.48125"/>
    <n v="131.07412500000001"/>
    <x v="0"/>
    <x v="658"/>
  </r>
  <r>
    <n v="1186"/>
    <n v="10229"/>
    <n v="3"/>
    <x v="2"/>
    <x v="1"/>
    <d v="2004-03-11T00:00:00"/>
    <x v="0"/>
    <x v="38"/>
    <x v="13"/>
    <x v="1"/>
    <n v="23"/>
    <n v="54.11"/>
    <x v="659"/>
    <n v="93.339749999999995"/>
    <n v="0"/>
    <n v="1337.8697500000001"/>
    <n v="103.918255"/>
    <x v="0"/>
    <x v="659"/>
  </r>
  <r>
    <n v="1187"/>
    <n v="10229"/>
    <n v="2"/>
    <x v="2"/>
    <x v="1"/>
    <d v="2004-03-11T00:00:00"/>
    <x v="0"/>
    <x v="36"/>
    <x v="13"/>
    <x v="1"/>
    <n v="33"/>
    <n v="32.880000000000003"/>
    <x v="660"/>
    <n v="81.378000000000014"/>
    <n v="0"/>
    <n v="1166.4180000000001"/>
    <n v="90.600840000000019"/>
    <x v="0"/>
    <x v="660"/>
  </r>
  <r>
    <n v="1188"/>
    <n v="10230"/>
    <n v="8"/>
    <x v="2"/>
    <x v="1"/>
    <d v="2004-03-15T00:00:00"/>
    <x v="0"/>
    <x v="32"/>
    <x v="1"/>
    <x v="2"/>
    <n v="49"/>
    <n v="100"/>
    <x v="92"/>
    <n v="367.5"/>
    <n v="409.15000000000003"/>
    <n v="5267.5"/>
    <n v="409.15000000000003"/>
    <x v="0"/>
    <x v="92"/>
  </r>
  <r>
    <n v="1189"/>
    <n v="10230"/>
    <n v="3"/>
    <x v="2"/>
    <x v="1"/>
    <d v="2004-03-15T00:00:00"/>
    <x v="0"/>
    <x v="27"/>
    <x v="1"/>
    <x v="2"/>
    <n v="42"/>
    <n v="100"/>
    <x v="10"/>
    <n v="315"/>
    <n v="350.70000000000005"/>
    <n v="4515"/>
    <n v="350.70000000000005"/>
    <x v="0"/>
    <x v="10"/>
  </r>
  <r>
    <n v="1190"/>
    <n v="10230"/>
    <n v="1"/>
    <x v="2"/>
    <x v="1"/>
    <d v="2004-03-15T00:00:00"/>
    <x v="0"/>
    <x v="26"/>
    <x v="1"/>
    <x v="2"/>
    <n v="43"/>
    <n v="100"/>
    <x v="34"/>
    <n v="322.5"/>
    <n v="359.05"/>
    <n v="4622.5"/>
    <n v="359.05"/>
    <x v="0"/>
    <x v="34"/>
  </r>
  <r>
    <n v="1191"/>
    <n v="10230"/>
    <n v="5"/>
    <x v="2"/>
    <x v="1"/>
    <d v="2004-03-15T00:00:00"/>
    <x v="0"/>
    <x v="34"/>
    <x v="1"/>
    <x v="0"/>
    <n v="45"/>
    <n v="100"/>
    <x v="63"/>
    <n v="337.5"/>
    <n v="375.75"/>
    <n v="4837.5"/>
    <n v="375.75"/>
    <x v="0"/>
    <x v="63"/>
  </r>
  <r>
    <n v="1192"/>
    <n v="10230"/>
    <n v="7"/>
    <x v="2"/>
    <x v="1"/>
    <d v="2004-03-15T00:00:00"/>
    <x v="0"/>
    <x v="31"/>
    <x v="1"/>
    <x v="0"/>
    <n v="34"/>
    <n v="100"/>
    <x v="21"/>
    <n v="255"/>
    <n v="283.90000000000003"/>
    <n v="3655"/>
    <n v="283.90000000000003"/>
    <x v="0"/>
    <x v="21"/>
  </r>
  <r>
    <n v="1193"/>
    <n v="10230"/>
    <n v="4"/>
    <x v="2"/>
    <x v="1"/>
    <d v="2004-03-15T00:00:00"/>
    <x v="0"/>
    <x v="33"/>
    <x v="1"/>
    <x v="1"/>
    <n v="46"/>
    <n v="60.9"/>
    <x v="661"/>
    <n v="210.10499999999999"/>
    <n v="233.91690000000003"/>
    <n v="3011.5050000000001"/>
    <n v="233.91690000000003"/>
    <x v="0"/>
    <x v="661"/>
  </r>
  <r>
    <n v="1194"/>
    <n v="10230"/>
    <n v="2"/>
    <x v="2"/>
    <x v="1"/>
    <d v="2004-03-15T00:00:00"/>
    <x v="0"/>
    <x v="37"/>
    <x v="1"/>
    <x v="1"/>
    <n v="43"/>
    <n v="52.14"/>
    <x v="662"/>
    <n v="168.1515"/>
    <n v="0"/>
    <n v="2410.1714999999999"/>
    <n v="187.20867000000001"/>
    <x v="0"/>
    <x v="662"/>
  </r>
  <r>
    <n v="1195"/>
    <n v="10230"/>
    <n v="6"/>
    <x v="2"/>
    <x v="1"/>
    <d v="2004-03-15T00:00:00"/>
    <x v="0"/>
    <x v="35"/>
    <x v="1"/>
    <x v="1"/>
    <n v="36"/>
    <n v="54.33"/>
    <x v="663"/>
    <n v="146.69099999999997"/>
    <n v="0"/>
    <n v="2102.5709999999999"/>
    <n v="163.31598"/>
    <x v="0"/>
    <x v="663"/>
  </r>
  <r>
    <n v="1196"/>
    <n v="10231"/>
    <n v="2"/>
    <x v="2"/>
    <x v="1"/>
    <d v="2004-03-19T00:00:00"/>
    <x v="0"/>
    <x v="39"/>
    <x v="53"/>
    <x v="2"/>
    <n v="42"/>
    <n v="100"/>
    <x v="10"/>
    <n v="315"/>
    <n v="350.70000000000005"/>
    <n v="4515"/>
    <n v="350.70000000000005"/>
    <x v="0"/>
    <x v="10"/>
  </r>
  <r>
    <n v="1197"/>
    <n v="10231"/>
    <n v="1"/>
    <x v="2"/>
    <x v="1"/>
    <d v="2004-03-19T00:00:00"/>
    <x v="0"/>
    <x v="42"/>
    <x v="53"/>
    <x v="0"/>
    <n v="49"/>
    <n v="100"/>
    <x v="92"/>
    <n v="367.5"/>
    <n v="409.15000000000003"/>
    <n v="5267.5"/>
    <n v="409.15000000000003"/>
    <x v="0"/>
    <x v="92"/>
  </r>
  <r>
    <n v="1198"/>
    <n v="10232"/>
    <n v="4"/>
    <x v="2"/>
    <x v="1"/>
    <d v="2004-03-20T00:00:00"/>
    <x v="0"/>
    <x v="41"/>
    <x v="76"/>
    <x v="0"/>
    <n v="46"/>
    <n v="100"/>
    <x v="11"/>
    <n v="345"/>
    <n v="384.1"/>
    <n v="4945"/>
    <n v="384.1"/>
    <x v="0"/>
    <x v="11"/>
  </r>
  <r>
    <n v="1199"/>
    <n v="10232"/>
    <n v="1"/>
    <x v="2"/>
    <x v="1"/>
    <d v="2004-03-20T00:00:00"/>
    <x v="0"/>
    <x v="47"/>
    <x v="76"/>
    <x v="0"/>
    <n v="48"/>
    <n v="96.16"/>
    <x v="664"/>
    <n v="346.17599999999999"/>
    <n v="385.40928000000002"/>
    <n v="4961.8560000000007"/>
    <n v="385.40928000000002"/>
    <x v="0"/>
    <x v="664"/>
  </r>
  <r>
    <n v="1200"/>
    <n v="10232"/>
    <n v="8"/>
    <x v="2"/>
    <x v="1"/>
    <d v="2004-03-20T00:00:00"/>
    <x v="0"/>
    <x v="43"/>
    <x v="76"/>
    <x v="0"/>
    <n v="48"/>
    <n v="95.8"/>
    <x v="665"/>
    <n v="344.87999999999994"/>
    <n v="383.96639999999996"/>
    <n v="4943.28"/>
    <n v="383.96639999999996"/>
    <x v="0"/>
    <x v="665"/>
  </r>
  <r>
    <n v="1201"/>
    <n v="10232"/>
    <n v="6"/>
    <x v="2"/>
    <x v="1"/>
    <d v="2004-03-20T00:00:00"/>
    <x v="0"/>
    <x v="48"/>
    <x v="76"/>
    <x v="0"/>
    <n v="22"/>
    <n v="100"/>
    <x v="39"/>
    <n v="165"/>
    <n v="0"/>
    <n v="2365"/>
    <n v="183.70000000000002"/>
    <x v="0"/>
    <x v="39"/>
  </r>
  <r>
    <n v="1202"/>
    <n v="10232"/>
    <n v="2"/>
    <x v="2"/>
    <x v="1"/>
    <d v="2004-03-20T00:00:00"/>
    <x v="0"/>
    <x v="50"/>
    <x v="76"/>
    <x v="1"/>
    <n v="35"/>
    <n v="82.43"/>
    <x v="666"/>
    <n v="216.37875"/>
    <n v="240.90167500000004"/>
    <n v="3101.42875"/>
    <n v="240.90167500000004"/>
    <x v="0"/>
    <x v="666"/>
  </r>
  <r>
    <n v="1203"/>
    <n v="10232"/>
    <n v="7"/>
    <x v="2"/>
    <x v="1"/>
    <d v="2004-03-20T00:00:00"/>
    <x v="0"/>
    <x v="52"/>
    <x v="76"/>
    <x v="1"/>
    <n v="26"/>
    <n v="88.34"/>
    <x v="667"/>
    <n v="172.26300000000001"/>
    <n v="0"/>
    <n v="2469.1030000000001"/>
    <n v="191.78614000000002"/>
    <x v="0"/>
    <x v="667"/>
  </r>
  <r>
    <n v="1204"/>
    <n v="10232"/>
    <n v="5"/>
    <x v="2"/>
    <x v="1"/>
    <d v="2004-03-20T00:00:00"/>
    <x v="0"/>
    <x v="45"/>
    <x v="76"/>
    <x v="1"/>
    <n v="23"/>
    <n v="89.53"/>
    <x v="668"/>
    <n v="154.43924999999999"/>
    <n v="0"/>
    <n v="2213.62925"/>
    <n v="171.94236500000002"/>
    <x v="0"/>
    <x v="668"/>
  </r>
  <r>
    <n v="1205"/>
    <n v="10232"/>
    <n v="3"/>
    <x v="2"/>
    <x v="1"/>
    <d v="2004-03-20T00:00:00"/>
    <x v="0"/>
    <x v="53"/>
    <x v="76"/>
    <x v="1"/>
    <n v="24"/>
    <n v="49.69"/>
    <x v="669"/>
    <n v="89.441999999999993"/>
    <n v="0"/>
    <n v="1282.002"/>
    <n v="99.578760000000003"/>
    <x v="0"/>
    <x v="669"/>
  </r>
  <r>
    <n v="1206"/>
    <n v="10233"/>
    <n v="2"/>
    <x v="2"/>
    <x v="1"/>
    <d v="2004-03-29T00:00:00"/>
    <x v="0"/>
    <x v="46"/>
    <x v="77"/>
    <x v="0"/>
    <n v="40"/>
    <n v="94.71"/>
    <x v="670"/>
    <n v="284.12999999999994"/>
    <n v="316.33139999999997"/>
    <n v="4072.5299999999997"/>
    <n v="316.33139999999997"/>
    <x v="0"/>
    <x v="670"/>
  </r>
  <r>
    <n v="1207"/>
    <n v="10233"/>
    <n v="3"/>
    <x v="2"/>
    <x v="1"/>
    <d v="2004-03-29T00:00:00"/>
    <x v="0"/>
    <x v="49"/>
    <x v="77"/>
    <x v="1"/>
    <n v="36"/>
    <n v="70.67"/>
    <x v="671"/>
    <n v="190.809"/>
    <n v="212.43402"/>
    <n v="2734.9290000000001"/>
    <n v="212.43402"/>
    <x v="0"/>
    <x v="671"/>
  </r>
  <r>
    <n v="1208"/>
    <n v="10233"/>
    <n v="1"/>
    <x v="2"/>
    <x v="1"/>
    <d v="2004-03-29T00:00:00"/>
    <x v="0"/>
    <x v="51"/>
    <x v="77"/>
    <x v="1"/>
    <n v="29"/>
    <n v="82.4"/>
    <x v="672"/>
    <n v="179.22000000000003"/>
    <n v="199.53160000000005"/>
    <n v="2568.8200000000006"/>
    <n v="199.53160000000005"/>
    <x v="0"/>
    <x v="672"/>
  </r>
  <r>
    <n v="1209"/>
    <n v="10235"/>
    <n v="1"/>
    <x v="3"/>
    <x v="1"/>
    <d v="2004-04-02T00:00:00"/>
    <x v="0"/>
    <x v="79"/>
    <x v="78"/>
    <x v="0"/>
    <n v="41"/>
    <n v="100"/>
    <x v="23"/>
    <n v="307.5"/>
    <n v="342.35"/>
    <n v="4407.5"/>
    <n v="342.35"/>
    <x v="0"/>
    <x v="23"/>
  </r>
  <r>
    <n v="1210"/>
    <n v="10235"/>
    <n v="10"/>
    <x v="3"/>
    <x v="1"/>
    <d v="2004-04-02T00:00:00"/>
    <x v="0"/>
    <x v="57"/>
    <x v="78"/>
    <x v="0"/>
    <n v="38"/>
    <n v="88.75"/>
    <x v="673"/>
    <n v="252.9375"/>
    <n v="281.60374999999999"/>
    <n v="3625.4375"/>
    <n v="281.60374999999999"/>
    <x v="0"/>
    <x v="673"/>
  </r>
  <r>
    <n v="1211"/>
    <n v="10235"/>
    <n v="4"/>
    <x v="3"/>
    <x v="1"/>
    <d v="2004-04-02T00:00:00"/>
    <x v="0"/>
    <x v="69"/>
    <x v="78"/>
    <x v="0"/>
    <n v="40"/>
    <n v="81.14"/>
    <x v="674"/>
    <n v="243.42"/>
    <n v="271.00760000000002"/>
    <n v="3489.02"/>
    <n v="271.00760000000002"/>
    <x v="0"/>
    <x v="674"/>
  </r>
  <r>
    <n v="1212"/>
    <n v="10235"/>
    <n v="9"/>
    <x v="3"/>
    <x v="1"/>
    <d v="2004-04-02T00:00:00"/>
    <x v="0"/>
    <x v="61"/>
    <x v="78"/>
    <x v="1"/>
    <n v="32"/>
    <n v="92"/>
    <x v="675"/>
    <n v="220.79999999999998"/>
    <n v="245.82400000000001"/>
    <n v="3164.8"/>
    <n v="245.82400000000001"/>
    <x v="0"/>
    <x v="675"/>
  </r>
  <r>
    <n v="1213"/>
    <n v="10235"/>
    <n v="6"/>
    <x v="3"/>
    <x v="1"/>
    <d v="2004-04-02T00:00:00"/>
    <x v="0"/>
    <x v="68"/>
    <x v="78"/>
    <x v="1"/>
    <n v="34"/>
    <n v="77.73"/>
    <x v="676"/>
    <n v="198.2115"/>
    <n v="220.67547000000002"/>
    <n v="2841.0315000000001"/>
    <n v="220.67547000000002"/>
    <x v="0"/>
    <x v="676"/>
  </r>
  <r>
    <n v="1214"/>
    <n v="10235"/>
    <n v="8"/>
    <x v="3"/>
    <x v="1"/>
    <d v="2004-04-02T00:00:00"/>
    <x v="0"/>
    <x v="60"/>
    <x v="78"/>
    <x v="1"/>
    <n v="25"/>
    <n v="100"/>
    <x v="4"/>
    <n v="187.5"/>
    <n v="208.75"/>
    <n v="2687.5"/>
    <n v="208.75"/>
    <x v="0"/>
    <x v="4"/>
  </r>
  <r>
    <n v="1215"/>
    <n v="10235"/>
    <n v="11"/>
    <x v="3"/>
    <x v="1"/>
    <d v="2004-04-02T00:00:00"/>
    <x v="0"/>
    <x v="65"/>
    <x v="78"/>
    <x v="1"/>
    <n v="34"/>
    <n v="72.55"/>
    <x v="677"/>
    <n v="185.00249999999997"/>
    <n v="205.96944999999999"/>
    <n v="2651.7024999999999"/>
    <n v="205.96944999999999"/>
    <x v="0"/>
    <x v="677"/>
  </r>
  <r>
    <n v="1216"/>
    <n v="10235"/>
    <n v="2"/>
    <x v="3"/>
    <x v="1"/>
    <d v="2004-04-02T00:00:00"/>
    <x v="0"/>
    <x v="56"/>
    <x v="78"/>
    <x v="1"/>
    <n v="25"/>
    <n v="96.11"/>
    <x v="678"/>
    <n v="180.20624999999998"/>
    <n v="200.629625"/>
    <n v="2582.9562500000002"/>
    <n v="200.629625"/>
    <x v="0"/>
    <x v="678"/>
  </r>
  <r>
    <n v="1217"/>
    <n v="10235"/>
    <n v="5"/>
    <x v="3"/>
    <x v="1"/>
    <d v="2004-04-02T00:00:00"/>
    <x v="0"/>
    <x v="67"/>
    <x v="78"/>
    <x v="1"/>
    <n v="23"/>
    <n v="96.29"/>
    <x v="679"/>
    <n v="166.10024999999999"/>
    <n v="0"/>
    <n v="2380.77025"/>
    <n v="184.92494500000001"/>
    <x v="0"/>
    <x v="679"/>
  </r>
  <r>
    <n v="1218"/>
    <n v="10235"/>
    <n v="12"/>
    <x v="3"/>
    <x v="1"/>
    <d v="2004-04-02T00:00:00"/>
    <x v="0"/>
    <x v="62"/>
    <x v="78"/>
    <x v="1"/>
    <n v="33"/>
    <n v="60.05"/>
    <x v="680"/>
    <n v="148.62374999999997"/>
    <n v="0"/>
    <n v="2130.2737499999998"/>
    <n v="165.46777499999999"/>
    <x v="0"/>
    <x v="680"/>
  </r>
  <r>
    <n v="1219"/>
    <n v="10235"/>
    <n v="3"/>
    <x v="3"/>
    <x v="1"/>
    <d v="2004-04-02T00:00:00"/>
    <x v="0"/>
    <x v="64"/>
    <x v="78"/>
    <x v="1"/>
    <n v="24"/>
    <n v="76.03"/>
    <x v="681"/>
    <n v="136.85399999999998"/>
    <n v="0"/>
    <n v="1961.5740000000001"/>
    <n v="152.36412000000001"/>
    <x v="0"/>
    <x v="681"/>
  </r>
  <r>
    <n v="1220"/>
    <n v="10235"/>
    <n v="7"/>
    <x v="3"/>
    <x v="1"/>
    <d v="2004-04-02T00:00:00"/>
    <x v="0"/>
    <x v="71"/>
    <x v="78"/>
    <x v="1"/>
    <n v="41"/>
    <n v="35.35"/>
    <x v="682"/>
    <n v="108.70125"/>
    <n v="0"/>
    <n v="1558.0512500000002"/>
    <n v="121.02072500000001"/>
    <x v="0"/>
    <x v="682"/>
  </r>
  <r>
    <n v="1221"/>
    <n v="10236"/>
    <n v="3"/>
    <x v="3"/>
    <x v="1"/>
    <d v="2004-04-03T00:00:00"/>
    <x v="0"/>
    <x v="74"/>
    <x v="9"/>
    <x v="0"/>
    <n v="36"/>
    <n v="87.6"/>
    <x v="683"/>
    <n v="236.51999999999998"/>
    <n v="263.32560000000001"/>
    <n v="3390.12"/>
    <n v="263.32560000000001"/>
    <x v="0"/>
    <x v="683"/>
  </r>
  <r>
    <n v="1222"/>
    <n v="10236"/>
    <n v="1"/>
    <x v="3"/>
    <x v="1"/>
    <d v="2004-04-03T00:00:00"/>
    <x v="0"/>
    <x v="73"/>
    <x v="9"/>
    <x v="1"/>
    <n v="22"/>
    <n v="100"/>
    <x v="39"/>
    <n v="165"/>
    <n v="0"/>
    <n v="2365"/>
    <n v="183.70000000000002"/>
    <x v="0"/>
    <x v="39"/>
  </r>
  <r>
    <n v="1223"/>
    <n v="10236"/>
    <n v="2"/>
    <x v="3"/>
    <x v="1"/>
    <d v="2004-04-03T00:00:00"/>
    <x v="0"/>
    <x v="78"/>
    <x v="9"/>
    <x v="1"/>
    <n v="23"/>
    <n v="55.72"/>
    <x v="684"/>
    <n v="96.11699999999999"/>
    <n v="0"/>
    <n v="1377.6769999999999"/>
    <n v="107.01026"/>
    <x v="0"/>
    <x v="684"/>
  </r>
  <r>
    <n v="1224"/>
    <n v="10237"/>
    <n v="9"/>
    <x v="3"/>
    <x v="1"/>
    <d v="2004-04-05T00:00:00"/>
    <x v="0"/>
    <x v="72"/>
    <x v="2"/>
    <x v="2"/>
    <n v="39"/>
    <n v="100"/>
    <x v="8"/>
    <n v="292.5"/>
    <n v="325.65000000000003"/>
    <n v="4192.5"/>
    <n v="325.65000000000003"/>
    <x v="0"/>
    <x v="8"/>
  </r>
  <r>
    <n v="1225"/>
    <n v="10237"/>
    <n v="6"/>
    <x v="3"/>
    <x v="1"/>
    <d v="2004-04-05T00:00:00"/>
    <x v="0"/>
    <x v="75"/>
    <x v="2"/>
    <x v="0"/>
    <n v="32"/>
    <n v="100"/>
    <x v="44"/>
    <n v="240"/>
    <n v="267.2"/>
    <n v="3440"/>
    <n v="267.2"/>
    <x v="0"/>
    <x v="44"/>
  </r>
  <r>
    <n v="1226"/>
    <n v="10237"/>
    <n v="5"/>
    <x v="3"/>
    <x v="1"/>
    <d v="2004-04-05T00:00:00"/>
    <x v="0"/>
    <x v="86"/>
    <x v="2"/>
    <x v="0"/>
    <n v="27"/>
    <n v="100"/>
    <x v="15"/>
    <n v="202.5"/>
    <n v="225.45000000000002"/>
    <n v="2902.5"/>
    <n v="225.45000000000002"/>
    <x v="0"/>
    <x v="15"/>
  </r>
  <r>
    <n v="1227"/>
    <n v="10237"/>
    <n v="7"/>
    <x v="3"/>
    <x v="1"/>
    <d v="2004-04-05T00:00:00"/>
    <x v="0"/>
    <x v="76"/>
    <x v="2"/>
    <x v="1"/>
    <n v="23"/>
    <n v="100"/>
    <x v="24"/>
    <n v="172.5"/>
    <n v="192.05"/>
    <n v="2472.5"/>
    <n v="192.05"/>
    <x v="0"/>
    <x v="24"/>
  </r>
  <r>
    <n v="1228"/>
    <n v="10237"/>
    <n v="8"/>
    <x v="3"/>
    <x v="1"/>
    <d v="2004-04-05T00:00:00"/>
    <x v="0"/>
    <x v="77"/>
    <x v="2"/>
    <x v="1"/>
    <n v="20"/>
    <n v="100"/>
    <x v="136"/>
    <n v="150"/>
    <n v="0"/>
    <n v="2150"/>
    <n v="167"/>
    <x v="0"/>
    <x v="136"/>
  </r>
  <r>
    <n v="1229"/>
    <n v="10237"/>
    <n v="4"/>
    <x v="3"/>
    <x v="1"/>
    <d v="2004-04-05T00:00:00"/>
    <x v="0"/>
    <x v="92"/>
    <x v="2"/>
    <x v="1"/>
    <n v="26"/>
    <n v="79.650000000000006"/>
    <x v="685"/>
    <n v="155.3175"/>
    <n v="0"/>
    <n v="2226.2175000000002"/>
    <n v="172.92015000000001"/>
    <x v="0"/>
    <x v="685"/>
  </r>
  <r>
    <n v="1230"/>
    <n v="10237"/>
    <n v="3"/>
    <x v="3"/>
    <x v="1"/>
    <d v="2004-04-05T00:00:00"/>
    <x v="0"/>
    <x v="90"/>
    <x v="2"/>
    <x v="1"/>
    <n v="20"/>
    <n v="68.34"/>
    <x v="686"/>
    <n v="102.51"/>
    <n v="0"/>
    <n v="1469.3100000000002"/>
    <n v="114.12780000000002"/>
    <x v="0"/>
    <x v="686"/>
  </r>
  <r>
    <n v="1231"/>
    <n v="10237"/>
    <n v="1"/>
    <x v="3"/>
    <x v="1"/>
    <d v="2004-04-05T00:00:00"/>
    <x v="0"/>
    <x v="89"/>
    <x v="2"/>
    <x v="1"/>
    <n v="26"/>
    <n v="52.22"/>
    <x v="687"/>
    <n v="101.82899999999999"/>
    <n v="0"/>
    <n v="1459.549"/>
    <n v="113.36962000000001"/>
    <x v="0"/>
    <x v="687"/>
  </r>
  <r>
    <n v="1232"/>
    <n v="10237"/>
    <n v="2"/>
    <x v="3"/>
    <x v="1"/>
    <d v="2004-04-05T00:00:00"/>
    <x v="0"/>
    <x v="95"/>
    <x v="2"/>
    <x v="1"/>
    <n v="26"/>
    <n v="40.229999999999997"/>
    <x v="688"/>
    <n v="78.448499999999996"/>
    <n v="0"/>
    <n v="1124.4285"/>
    <n v="87.339330000000004"/>
    <x v="0"/>
    <x v="688"/>
  </r>
  <r>
    <n v="1233"/>
    <n v="10238"/>
    <n v="5"/>
    <x v="3"/>
    <x v="1"/>
    <d v="2004-04-09T00:00:00"/>
    <x v="0"/>
    <x v="84"/>
    <x v="5"/>
    <x v="0"/>
    <n v="49"/>
    <n v="100"/>
    <x v="92"/>
    <n v="367.5"/>
    <n v="409.15000000000003"/>
    <n v="5267.5"/>
    <n v="409.15000000000003"/>
    <x v="0"/>
    <x v="92"/>
  </r>
  <r>
    <n v="1234"/>
    <n v="10238"/>
    <n v="8"/>
    <x v="3"/>
    <x v="1"/>
    <d v="2004-04-09T00:00:00"/>
    <x v="0"/>
    <x v="81"/>
    <x v="5"/>
    <x v="0"/>
    <n v="44"/>
    <n v="100"/>
    <x v="64"/>
    <n v="330"/>
    <n v="367.40000000000003"/>
    <n v="4730"/>
    <n v="367.40000000000003"/>
    <x v="0"/>
    <x v="64"/>
  </r>
  <r>
    <n v="1235"/>
    <n v="10238"/>
    <n v="3"/>
    <x v="3"/>
    <x v="1"/>
    <d v="2004-04-09T00:00:00"/>
    <x v="0"/>
    <x v="83"/>
    <x v="5"/>
    <x v="0"/>
    <n v="28"/>
    <n v="100"/>
    <x v="134"/>
    <n v="210"/>
    <n v="233.8"/>
    <n v="3010"/>
    <n v="233.8"/>
    <x v="0"/>
    <x v="134"/>
  </r>
  <r>
    <n v="1236"/>
    <n v="10238"/>
    <n v="1"/>
    <x v="3"/>
    <x v="1"/>
    <d v="2004-04-09T00:00:00"/>
    <x v="0"/>
    <x v="80"/>
    <x v="5"/>
    <x v="0"/>
    <n v="29"/>
    <n v="100"/>
    <x v="25"/>
    <n v="217.5"/>
    <n v="242.15"/>
    <n v="3117.5"/>
    <n v="242.15"/>
    <x v="0"/>
    <x v="25"/>
  </r>
  <r>
    <n v="1237"/>
    <n v="10238"/>
    <n v="6"/>
    <x v="3"/>
    <x v="1"/>
    <d v="2004-04-09T00:00:00"/>
    <x v="0"/>
    <x v="94"/>
    <x v="5"/>
    <x v="1"/>
    <n v="41"/>
    <n v="73.17"/>
    <x v="689"/>
    <n v="224.99775000000002"/>
    <n v="250.49749500000004"/>
    <n v="3224.9677500000003"/>
    <n v="250.49749500000004"/>
    <x v="0"/>
    <x v="689"/>
  </r>
  <r>
    <n v="1238"/>
    <n v="10238"/>
    <n v="2"/>
    <x v="3"/>
    <x v="1"/>
    <d v="2004-04-09T00:00:00"/>
    <x v="0"/>
    <x v="93"/>
    <x v="5"/>
    <x v="1"/>
    <n v="47"/>
    <n v="62.45"/>
    <x v="690"/>
    <n v="220.13624999999999"/>
    <n v="245.08502500000003"/>
    <n v="3155.2862500000001"/>
    <n v="245.08502500000003"/>
    <x v="0"/>
    <x v="690"/>
  </r>
  <r>
    <n v="1239"/>
    <n v="10238"/>
    <n v="7"/>
    <x v="3"/>
    <x v="1"/>
    <d v="2004-04-09T00:00:00"/>
    <x v="0"/>
    <x v="91"/>
    <x v="5"/>
    <x v="1"/>
    <n v="22"/>
    <n v="93.77"/>
    <x v="691"/>
    <n v="154.72049999999999"/>
    <n v="0"/>
    <n v="2217.6605"/>
    <n v="172.25549000000001"/>
    <x v="0"/>
    <x v="691"/>
  </r>
  <r>
    <n v="1240"/>
    <n v="10238"/>
    <n v="4"/>
    <x v="3"/>
    <x v="1"/>
    <d v="2004-04-09T00:00:00"/>
    <x v="0"/>
    <x v="87"/>
    <x v="5"/>
    <x v="1"/>
    <n v="20"/>
    <n v="74.209999999999994"/>
    <x v="692"/>
    <n v="111.31499999999998"/>
    <n v="0"/>
    <n v="1595.5149999999999"/>
    <n v="123.93069999999999"/>
    <x v="0"/>
    <x v="692"/>
  </r>
  <r>
    <n v="1241"/>
    <n v="10239"/>
    <n v="1"/>
    <x v="3"/>
    <x v="1"/>
    <d v="2004-04-12T00:00:00"/>
    <x v="0"/>
    <x v="29"/>
    <x v="40"/>
    <x v="2"/>
    <n v="47"/>
    <n v="100"/>
    <x v="75"/>
    <n v="352.5"/>
    <n v="392.45000000000005"/>
    <n v="5052.5"/>
    <n v="392.45000000000005"/>
    <x v="0"/>
    <x v="75"/>
  </r>
  <r>
    <n v="1242"/>
    <n v="10239"/>
    <n v="3"/>
    <x v="3"/>
    <x v="1"/>
    <d v="2004-04-12T00:00:00"/>
    <x v="0"/>
    <x v="82"/>
    <x v="40"/>
    <x v="0"/>
    <n v="29"/>
    <n v="100"/>
    <x v="25"/>
    <n v="217.5"/>
    <n v="242.15"/>
    <n v="3117.5"/>
    <n v="242.15"/>
    <x v="0"/>
    <x v="25"/>
  </r>
  <r>
    <n v="1243"/>
    <n v="10239"/>
    <n v="4"/>
    <x v="3"/>
    <x v="1"/>
    <d v="2004-04-12T00:00:00"/>
    <x v="0"/>
    <x v="88"/>
    <x v="40"/>
    <x v="0"/>
    <n v="46"/>
    <n v="73.92"/>
    <x v="693"/>
    <n v="255.024"/>
    <n v="283.92672000000005"/>
    <n v="3655.3440000000001"/>
    <n v="283.92672000000005"/>
    <x v="0"/>
    <x v="693"/>
  </r>
  <r>
    <n v="1244"/>
    <n v="10239"/>
    <n v="5"/>
    <x v="3"/>
    <x v="1"/>
    <d v="2004-04-12T00:00:00"/>
    <x v="0"/>
    <x v="85"/>
    <x v="40"/>
    <x v="1"/>
    <n v="21"/>
    <n v="93.28"/>
    <x v="694"/>
    <n v="146.916"/>
    <n v="0"/>
    <n v="2105.7960000000003"/>
    <n v="163.56648000000001"/>
    <x v="0"/>
    <x v="694"/>
  </r>
  <r>
    <n v="1245"/>
    <n v="10239"/>
    <n v="2"/>
    <x v="3"/>
    <x v="1"/>
    <d v="2004-04-12T00:00:00"/>
    <x v="0"/>
    <x v="100"/>
    <x v="40"/>
    <x v="1"/>
    <n v="20"/>
    <n v="44.56"/>
    <x v="695"/>
    <n v="66.84"/>
    <n v="0"/>
    <n v="958.04000000000008"/>
    <n v="74.415200000000013"/>
    <x v="0"/>
    <x v="695"/>
  </r>
  <r>
    <n v="1246"/>
    <n v="10240"/>
    <n v="1"/>
    <x v="3"/>
    <x v="1"/>
    <d v="2004-04-13T00:00:00"/>
    <x v="0"/>
    <x v="96"/>
    <x v="67"/>
    <x v="0"/>
    <n v="37"/>
    <n v="100"/>
    <x v="77"/>
    <n v="277.5"/>
    <n v="308.95000000000005"/>
    <n v="3977.5"/>
    <n v="308.95000000000005"/>
    <x v="0"/>
    <x v="77"/>
  </r>
  <r>
    <n v="1247"/>
    <n v="10240"/>
    <n v="3"/>
    <x v="3"/>
    <x v="1"/>
    <d v="2004-04-13T00:00:00"/>
    <x v="0"/>
    <x v="98"/>
    <x v="67"/>
    <x v="0"/>
    <n v="41"/>
    <n v="100"/>
    <x v="23"/>
    <n v="307.5"/>
    <n v="342.35"/>
    <n v="4407.5"/>
    <n v="342.35"/>
    <x v="0"/>
    <x v="23"/>
  </r>
  <r>
    <n v="1248"/>
    <n v="10240"/>
    <n v="2"/>
    <x v="3"/>
    <x v="1"/>
    <d v="2004-04-13T00:00:00"/>
    <x v="0"/>
    <x v="97"/>
    <x v="67"/>
    <x v="0"/>
    <n v="37"/>
    <n v="100"/>
    <x v="77"/>
    <n v="277.5"/>
    <n v="308.95000000000005"/>
    <n v="3977.5"/>
    <n v="308.95000000000005"/>
    <x v="0"/>
    <x v="77"/>
  </r>
  <r>
    <n v="1249"/>
    <n v="10241"/>
    <n v="2"/>
    <x v="3"/>
    <x v="1"/>
    <d v="2004-04-13T00:00:00"/>
    <x v="0"/>
    <x v="0"/>
    <x v="79"/>
    <x v="2"/>
    <n v="41"/>
    <n v="100"/>
    <x v="23"/>
    <n v="307.5"/>
    <n v="342.35"/>
    <n v="4407.5"/>
    <n v="342.35"/>
    <x v="0"/>
    <x v="23"/>
  </r>
  <r>
    <n v="1250"/>
    <n v="10241"/>
    <n v="12"/>
    <x v="3"/>
    <x v="1"/>
    <d v="2004-04-13T00:00:00"/>
    <x v="0"/>
    <x v="99"/>
    <x v="79"/>
    <x v="0"/>
    <n v="44"/>
    <n v="100"/>
    <x v="64"/>
    <n v="330"/>
    <n v="367.40000000000003"/>
    <n v="4730"/>
    <n v="367.40000000000003"/>
    <x v="0"/>
    <x v="64"/>
  </r>
  <r>
    <n v="1251"/>
    <n v="10241"/>
    <n v="6"/>
    <x v="3"/>
    <x v="1"/>
    <d v="2004-04-13T00:00:00"/>
    <x v="0"/>
    <x v="104"/>
    <x v="79"/>
    <x v="0"/>
    <n v="47"/>
    <n v="94.5"/>
    <x v="696"/>
    <n v="333.11250000000001"/>
    <n v="370.86525"/>
    <n v="4774.6125000000002"/>
    <n v="370.86525"/>
    <x v="0"/>
    <x v="696"/>
  </r>
  <r>
    <n v="1252"/>
    <n v="10241"/>
    <n v="3"/>
    <x v="3"/>
    <x v="1"/>
    <d v="2004-04-13T00:00:00"/>
    <x v="0"/>
    <x v="2"/>
    <x v="79"/>
    <x v="0"/>
    <n v="42"/>
    <n v="90.19"/>
    <x v="697"/>
    <n v="284.0985"/>
    <n v="316.29633000000001"/>
    <n v="4072.0785000000001"/>
    <n v="316.29633000000001"/>
    <x v="0"/>
    <x v="697"/>
  </r>
  <r>
    <n v="1253"/>
    <n v="10241"/>
    <n v="5"/>
    <x v="3"/>
    <x v="1"/>
    <d v="2004-04-13T00:00:00"/>
    <x v="0"/>
    <x v="101"/>
    <x v="79"/>
    <x v="1"/>
    <n v="28"/>
    <n v="98.65"/>
    <x v="352"/>
    <n v="207.16500000000002"/>
    <n v="230.64370000000002"/>
    <n v="2969.3650000000002"/>
    <n v="230.64370000000002"/>
    <x v="0"/>
    <x v="352"/>
  </r>
  <r>
    <n v="1254"/>
    <n v="10241"/>
    <n v="11"/>
    <x v="3"/>
    <x v="1"/>
    <d v="2004-04-13T00:00:00"/>
    <x v="0"/>
    <x v="102"/>
    <x v="79"/>
    <x v="1"/>
    <n v="21"/>
    <n v="100"/>
    <x v="59"/>
    <n v="157.5"/>
    <n v="0"/>
    <n v="2257.5"/>
    <n v="175.35000000000002"/>
    <x v="0"/>
    <x v="59"/>
  </r>
  <r>
    <n v="1255"/>
    <n v="10241"/>
    <n v="1"/>
    <x v="3"/>
    <x v="1"/>
    <d v="2004-04-13T00:00:00"/>
    <x v="0"/>
    <x v="1"/>
    <x v="79"/>
    <x v="1"/>
    <n v="33"/>
    <n v="72.650000000000006"/>
    <x v="698"/>
    <n v="179.80875"/>
    <n v="200.18707500000002"/>
    <n v="2577.2587500000004"/>
    <n v="200.18707500000002"/>
    <x v="0"/>
    <x v="698"/>
  </r>
  <r>
    <n v="1256"/>
    <n v="10241"/>
    <n v="9"/>
    <x v="3"/>
    <x v="1"/>
    <d v="2004-04-13T00:00:00"/>
    <x v="0"/>
    <x v="103"/>
    <x v="79"/>
    <x v="1"/>
    <n v="27"/>
    <n v="86.73"/>
    <x v="699"/>
    <n v="175.62825000000001"/>
    <n v="195.53278500000002"/>
    <n v="2517.3382500000002"/>
    <n v="195.53278500000002"/>
    <x v="0"/>
    <x v="699"/>
  </r>
  <r>
    <n v="1257"/>
    <n v="10241"/>
    <n v="7"/>
    <x v="3"/>
    <x v="1"/>
    <d v="2004-04-13T00:00:00"/>
    <x v="0"/>
    <x v="107"/>
    <x v="79"/>
    <x v="1"/>
    <n v="26"/>
    <n v="81.33"/>
    <x v="700"/>
    <n v="158.59349999999998"/>
    <n v="0"/>
    <n v="2273.1734999999999"/>
    <n v="176.56743"/>
    <x v="0"/>
    <x v="700"/>
  </r>
  <r>
    <n v="1258"/>
    <n v="10241"/>
    <n v="4"/>
    <x v="3"/>
    <x v="1"/>
    <d v="2004-04-13T00:00:00"/>
    <x v="0"/>
    <x v="106"/>
    <x v="79"/>
    <x v="1"/>
    <n v="30"/>
    <n v="66.989999999999995"/>
    <x v="701"/>
    <n v="150.72749999999999"/>
    <n v="0"/>
    <n v="2160.4274999999998"/>
    <n v="167.80994999999999"/>
    <x v="0"/>
    <x v="701"/>
  </r>
  <r>
    <n v="1259"/>
    <n v="10241"/>
    <n v="8"/>
    <x v="3"/>
    <x v="1"/>
    <d v="2004-04-13T00:00:00"/>
    <x v="0"/>
    <x v="105"/>
    <x v="79"/>
    <x v="1"/>
    <n v="22"/>
    <n v="76.430000000000007"/>
    <x v="702"/>
    <n v="126.1095"/>
    <n v="0"/>
    <n v="1807.5695000000001"/>
    <n v="140.40191000000002"/>
    <x v="0"/>
    <x v="702"/>
  </r>
  <r>
    <n v="1260"/>
    <n v="10241"/>
    <n v="10"/>
    <x v="3"/>
    <x v="1"/>
    <d v="2004-04-13T00:00:00"/>
    <x v="0"/>
    <x v="108"/>
    <x v="79"/>
    <x v="1"/>
    <n v="21"/>
    <n v="40.25"/>
    <x v="703"/>
    <n v="63.393749999999997"/>
    <n v="0"/>
    <n v="908.64374999999995"/>
    <n v="70.578375000000008"/>
    <x v="0"/>
    <x v="703"/>
  </r>
  <r>
    <n v="1261"/>
    <n v="10242"/>
    <n v="1"/>
    <x v="3"/>
    <x v="1"/>
    <d v="2004-04-20T00:00:00"/>
    <x v="0"/>
    <x v="3"/>
    <x v="80"/>
    <x v="1"/>
    <n v="46"/>
    <n v="36.93"/>
    <x v="704"/>
    <n v="127.40849999999999"/>
    <n v="0"/>
    <n v="1826.1885"/>
    <n v="141.84813"/>
    <x v="0"/>
    <x v="704"/>
  </r>
  <r>
    <n v="1262"/>
    <n v="10243"/>
    <n v="2"/>
    <x v="3"/>
    <x v="1"/>
    <d v="2004-04-26T00:00:00"/>
    <x v="0"/>
    <x v="4"/>
    <x v="66"/>
    <x v="0"/>
    <n v="47"/>
    <n v="100"/>
    <x v="75"/>
    <n v="352.5"/>
    <n v="392.45000000000005"/>
    <n v="5052.5"/>
    <n v="392.45000000000005"/>
    <x v="0"/>
    <x v="75"/>
  </r>
  <r>
    <n v="1263"/>
    <n v="10243"/>
    <n v="1"/>
    <x v="3"/>
    <x v="1"/>
    <d v="2004-04-26T00:00:00"/>
    <x v="0"/>
    <x v="7"/>
    <x v="66"/>
    <x v="1"/>
    <n v="33"/>
    <n v="29.54"/>
    <x v="705"/>
    <n v="73.111499999999992"/>
    <n v="0"/>
    <n v="1047.9314999999999"/>
    <n v="81.397469999999998"/>
    <x v="0"/>
    <x v="705"/>
  </r>
  <r>
    <n v="1264"/>
    <n v="10244"/>
    <n v="8"/>
    <x v="3"/>
    <x v="1"/>
    <d v="2004-04-29T00:00:00"/>
    <x v="0"/>
    <x v="5"/>
    <x v="4"/>
    <x v="0"/>
    <n v="43"/>
    <n v="100"/>
    <x v="34"/>
    <n v="322.5"/>
    <n v="359.05"/>
    <n v="4622.5"/>
    <n v="359.05"/>
    <x v="0"/>
    <x v="34"/>
  </r>
  <r>
    <n v="1265"/>
    <n v="10244"/>
    <n v="7"/>
    <x v="3"/>
    <x v="1"/>
    <d v="2004-04-29T00:00:00"/>
    <x v="0"/>
    <x v="8"/>
    <x v="4"/>
    <x v="0"/>
    <n v="40"/>
    <n v="100"/>
    <x v="65"/>
    <n v="300"/>
    <n v="334"/>
    <n v="4300"/>
    <n v="334"/>
    <x v="0"/>
    <x v="65"/>
  </r>
  <r>
    <n v="1266"/>
    <n v="10244"/>
    <n v="1"/>
    <x v="3"/>
    <x v="1"/>
    <d v="2004-04-29T00:00:00"/>
    <x v="0"/>
    <x v="22"/>
    <x v="4"/>
    <x v="0"/>
    <n v="30"/>
    <n v="100"/>
    <x v="0"/>
    <n v="225"/>
    <n v="250.50000000000003"/>
    <n v="3225"/>
    <n v="250.50000000000003"/>
    <x v="0"/>
    <x v="0"/>
  </r>
  <r>
    <n v="1267"/>
    <n v="10244"/>
    <n v="4"/>
    <x v="3"/>
    <x v="1"/>
    <d v="2004-04-29T00:00:00"/>
    <x v="0"/>
    <x v="20"/>
    <x v="4"/>
    <x v="0"/>
    <n v="40"/>
    <n v="86.68"/>
    <x v="706"/>
    <n v="260.04000000000002"/>
    <n v="289.51120000000003"/>
    <n v="3727.2400000000002"/>
    <n v="289.51120000000003"/>
    <x v="0"/>
    <x v="706"/>
  </r>
  <r>
    <n v="1268"/>
    <n v="10244"/>
    <n v="2"/>
    <x v="3"/>
    <x v="1"/>
    <d v="2004-04-29T00:00:00"/>
    <x v="0"/>
    <x v="21"/>
    <x v="4"/>
    <x v="0"/>
    <n v="29"/>
    <n v="100"/>
    <x v="25"/>
    <n v="217.5"/>
    <n v="242.15"/>
    <n v="3117.5"/>
    <n v="242.15"/>
    <x v="0"/>
    <x v="25"/>
  </r>
  <r>
    <n v="1269"/>
    <n v="10244"/>
    <n v="5"/>
    <x v="3"/>
    <x v="1"/>
    <d v="2004-04-29T00:00:00"/>
    <x v="0"/>
    <x v="12"/>
    <x v="4"/>
    <x v="0"/>
    <n v="36"/>
    <n v="84.33"/>
    <x v="707"/>
    <n v="227.691"/>
    <n v="253.49598000000003"/>
    <n v="3263.5709999999999"/>
    <n v="253.49598000000003"/>
    <x v="0"/>
    <x v="707"/>
  </r>
  <r>
    <n v="1270"/>
    <n v="10244"/>
    <n v="9"/>
    <x v="3"/>
    <x v="1"/>
    <d v="2004-04-29T00:00:00"/>
    <x v="0"/>
    <x v="6"/>
    <x v="4"/>
    <x v="1"/>
    <n v="39"/>
    <n v="45.25"/>
    <x v="708"/>
    <n v="132.35624999999999"/>
    <n v="0"/>
    <n v="1897.10625"/>
    <n v="147.35662500000001"/>
    <x v="0"/>
    <x v="708"/>
  </r>
  <r>
    <n v="1271"/>
    <n v="10244"/>
    <n v="3"/>
    <x v="3"/>
    <x v="1"/>
    <d v="2004-04-29T00:00:00"/>
    <x v="0"/>
    <x v="23"/>
    <x v="4"/>
    <x v="1"/>
    <n v="24"/>
    <n v="58.09"/>
    <x v="709"/>
    <n v="104.562"/>
    <n v="0"/>
    <n v="1498.722"/>
    <n v="116.41236000000001"/>
    <x v="0"/>
    <x v="709"/>
  </r>
  <r>
    <n v="1272"/>
    <n v="10244"/>
    <n v="6"/>
    <x v="3"/>
    <x v="1"/>
    <d v="2004-04-29T00:00:00"/>
    <x v="0"/>
    <x v="9"/>
    <x v="4"/>
    <x v="1"/>
    <n v="20"/>
    <n v="58.22"/>
    <x v="710"/>
    <n v="87.33"/>
    <n v="0"/>
    <n v="1251.73"/>
    <n v="97.227400000000017"/>
    <x v="0"/>
    <x v="710"/>
  </r>
  <r>
    <n v="1273"/>
    <n v="10245"/>
    <n v="9"/>
    <x v="4"/>
    <x v="1"/>
    <d v="2004-05-04T00:00:00"/>
    <x v="0"/>
    <x v="10"/>
    <x v="63"/>
    <x v="0"/>
    <n v="34"/>
    <n v="100"/>
    <x v="21"/>
    <n v="255"/>
    <n v="283.90000000000003"/>
    <n v="3655"/>
    <n v="283.90000000000003"/>
    <x v="0"/>
    <x v="21"/>
  </r>
  <r>
    <n v="1274"/>
    <n v="10245"/>
    <n v="6"/>
    <x v="4"/>
    <x v="1"/>
    <d v="2004-05-04T00:00:00"/>
    <x v="0"/>
    <x v="18"/>
    <x v="63"/>
    <x v="0"/>
    <n v="38"/>
    <n v="100"/>
    <x v="22"/>
    <n v="285"/>
    <n v="317.3"/>
    <n v="4085"/>
    <n v="317.3"/>
    <x v="0"/>
    <x v="22"/>
  </r>
  <r>
    <n v="1275"/>
    <n v="10245"/>
    <n v="4"/>
    <x v="4"/>
    <x v="1"/>
    <d v="2004-05-04T00:00:00"/>
    <x v="0"/>
    <x v="13"/>
    <x v="63"/>
    <x v="0"/>
    <n v="44"/>
    <n v="100"/>
    <x v="64"/>
    <n v="330"/>
    <n v="367.40000000000003"/>
    <n v="4730"/>
    <n v="367.40000000000003"/>
    <x v="0"/>
    <x v="64"/>
  </r>
  <r>
    <n v="1276"/>
    <n v="10245"/>
    <n v="2"/>
    <x v="4"/>
    <x v="1"/>
    <d v="2004-05-04T00:00:00"/>
    <x v="0"/>
    <x v="11"/>
    <x v="63"/>
    <x v="0"/>
    <n v="28"/>
    <n v="100"/>
    <x v="134"/>
    <n v="210"/>
    <n v="233.8"/>
    <n v="3010"/>
    <n v="233.8"/>
    <x v="0"/>
    <x v="134"/>
  </r>
  <r>
    <n v="1277"/>
    <n v="10245"/>
    <n v="1"/>
    <x v="4"/>
    <x v="1"/>
    <d v="2004-05-04T00:00:00"/>
    <x v="0"/>
    <x v="19"/>
    <x v="63"/>
    <x v="0"/>
    <n v="37"/>
    <n v="100"/>
    <x v="77"/>
    <n v="277.5"/>
    <n v="308.95000000000005"/>
    <n v="3977.5"/>
    <n v="308.95000000000005"/>
    <x v="0"/>
    <x v="77"/>
  </r>
  <r>
    <n v="1278"/>
    <n v="10245"/>
    <n v="8"/>
    <x v="4"/>
    <x v="1"/>
    <d v="2004-05-04T00:00:00"/>
    <x v="0"/>
    <x v="15"/>
    <x v="63"/>
    <x v="0"/>
    <n v="29"/>
    <n v="100"/>
    <x v="25"/>
    <n v="217.5"/>
    <n v="242.15"/>
    <n v="3117.5"/>
    <n v="242.15"/>
    <x v="0"/>
    <x v="25"/>
  </r>
  <r>
    <n v="1279"/>
    <n v="10245"/>
    <n v="5"/>
    <x v="4"/>
    <x v="1"/>
    <d v="2004-05-04T00:00:00"/>
    <x v="0"/>
    <x v="17"/>
    <x v="63"/>
    <x v="0"/>
    <n v="44"/>
    <n v="69.16"/>
    <x v="711"/>
    <n v="228.22799999999998"/>
    <n v="254.09384"/>
    <n v="3271.268"/>
    <n v="254.09384"/>
    <x v="0"/>
    <x v="711"/>
  </r>
  <r>
    <n v="1280"/>
    <n v="10245"/>
    <n v="7"/>
    <x v="4"/>
    <x v="1"/>
    <d v="2004-05-04T00:00:00"/>
    <x v="0"/>
    <x v="24"/>
    <x v="63"/>
    <x v="1"/>
    <n v="45"/>
    <n v="59.87"/>
    <x v="712"/>
    <n v="202.06125"/>
    <n v="224.96152500000002"/>
    <n v="2896.2112500000003"/>
    <n v="224.96152500000002"/>
    <x v="0"/>
    <x v="712"/>
  </r>
  <r>
    <n v="1281"/>
    <n v="10245"/>
    <n v="3"/>
    <x v="4"/>
    <x v="1"/>
    <d v="2004-05-04T00:00:00"/>
    <x v="0"/>
    <x v="14"/>
    <x v="63"/>
    <x v="1"/>
    <n v="21"/>
    <n v="100"/>
    <x v="59"/>
    <n v="157.5"/>
    <n v="0"/>
    <n v="2257.5"/>
    <n v="175.35000000000002"/>
    <x v="0"/>
    <x v="59"/>
  </r>
  <r>
    <n v="1282"/>
    <n v="10246"/>
    <n v="9"/>
    <x v="4"/>
    <x v="1"/>
    <d v="2004-05-05T00:00:00"/>
    <x v="0"/>
    <x v="29"/>
    <x v="4"/>
    <x v="2"/>
    <n v="36"/>
    <n v="100"/>
    <x v="12"/>
    <n v="270"/>
    <n v="300.60000000000002"/>
    <n v="3870"/>
    <n v="300.60000000000002"/>
    <x v="0"/>
    <x v="12"/>
  </r>
  <r>
    <n v="1283"/>
    <n v="10246"/>
    <n v="4"/>
    <x v="4"/>
    <x v="1"/>
    <d v="2004-05-05T00:00:00"/>
    <x v="0"/>
    <x v="32"/>
    <x v="4"/>
    <x v="0"/>
    <n v="40"/>
    <n v="100"/>
    <x v="65"/>
    <n v="300"/>
    <n v="334"/>
    <n v="4300"/>
    <n v="334"/>
    <x v="0"/>
    <x v="65"/>
  </r>
  <r>
    <n v="1284"/>
    <n v="10246"/>
    <n v="1"/>
    <x v="4"/>
    <x v="1"/>
    <d v="2004-05-05T00:00:00"/>
    <x v="0"/>
    <x v="34"/>
    <x v="4"/>
    <x v="0"/>
    <n v="46"/>
    <n v="100"/>
    <x v="11"/>
    <n v="345"/>
    <n v="384.1"/>
    <n v="4945"/>
    <n v="384.1"/>
    <x v="0"/>
    <x v="11"/>
  </r>
  <r>
    <n v="1285"/>
    <n v="10246"/>
    <n v="5"/>
    <x v="4"/>
    <x v="1"/>
    <d v="2004-05-05T00:00:00"/>
    <x v="0"/>
    <x v="28"/>
    <x v="4"/>
    <x v="0"/>
    <n v="46"/>
    <n v="100"/>
    <x v="11"/>
    <n v="345"/>
    <n v="384.1"/>
    <n v="4945"/>
    <n v="384.1"/>
    <x v="0"/>
    <x v="11"/>
  </r>
  <r>
    <n v="1286"/>
    <n v="10246"/>
    <n v="10"/>
    <x v="4"/>
    <x v="1"/>
    <d v="2004-05-05T00:00:00"/>
    <x v="0"/>
    <x v="16"/>
    <x v="4"/>
    <x v="0"/>
    <n v="29"/>
    <n v="100"/>
    <x v="25"/>
    <n v="217.5"/>
    <n v="242.15"/>
    <n v="3117.5"/>
    <n v="242.15"/>
    <x v="0"/>
    <x v="25"/>
  </r>
  <r>
    <n v="1287"/>
    <n v="10246"/>
    <n v="3"/>
    <x v="4"/>
    <x v="1"/>
    <d v="2004-05-05T00:00:00"/>
    <x v="0"/>
    <x v="31"/>
    <x v="4"/>
    <x v="1"/>
    <n v="22"/>
    <n v="100"/>
    <x v="39"/>
    <n v="165"/>
    <n v="0"/>
    <n v="2365"/>
    <n v="183.70000000000002"/>
    <x v="0"/>
    <x v="39"/>
  </r>
  <r>
    <n v="1288"/>
    <n v="10246"/>
    <n v="2"/>
    <x v="4"/>
    <x v="1"/>
    <d v="2004-05-05T00:00:00"/>
    <x v="0"/>
    <x v="35"/>
    <x v="4"/>
    <x v="1"/>
    <n v="44"/>
    <n v="52.6"/>
    <x v="713"/>
    <n v="173.58"/>
    <n v="193.25240000000002"/>
    <n v="2487.98"/>
    <n v="193.25240000000002"/>
    <x v="0"/>
    <x v="713"/>
  </r>
  <r>
    <n v="1289"/>
    <n v="10246"/>
    <n v="8"/>
    <x v="4"/>
    <x v="1"/>
    <d v="2004-05-05T00:00:00"/>
    <x v="0"/>
    <x v="30"/>
    <x v="4"/>
    <x v="1"/>
    <n v="22"/>
    <n v="98.18"/>
    <x v="714"/>
    <n v="161.99699999999999"/>
    <n v="0"/>
    <n v="2321.9569999999999"/>
    <n v="180.35666000000001"/>
    <x v="0"/>
    <x v="714"/>
  </r>
  <r>
    <n v="1290"/>
    <n v="10246"/>
    <n v="11"/>
    <x v="4"/>
    <x v="1"/>
    <d v="2004-05-05T00:00:00"/>
    <x v="0"/>
    <x v="25"/>
    <x v="4"/>
    <x v="1"/>
    <n v="30"/>
    <n v="61.99"/>
    <x v="715"/>
    <n v="139.47749999999999"/>
    <n v="0"/>
    <n v="1999.1775"/>
    <n v="155.28495000000001"/>
    <x v="0"/>
    <x v="715"/>
  </r>
  <r>
    <n v="1291"/>
    <n v="10246"/>
    <n v="6"/>
    <x v="4"/>
    <x v="1"/>
    <d v="2004-05-05T00:00:00"/>
    <x v="0"/>
    <x v="36"/>
    <x v="4"/>
    <x v="1"/>
    <n v="49"/>
    <n v="36.07"/>
    <x v="716"/>
    <n v="132.55725000000001"/>
    <n v="0"/>
    <n v="1899.9872500000001"/>
    <n v="147.58040500000001"/>
    <x v="0"/>
    <x v="716"/>
  </r>
  <r>
    <n v="1292"/>
    <n v="10246"/>
    <n v="7"/>
    <x v="4"/>
    <x v="1"/>
    <d v="2004-05-05T00:00:00"/>
    <x v="0"/>
    <x v="38"/>
    <x v="4"/>
    <x v="1"/>
    <n v="35"/>
    <n v="48.7"/>
    <x v="717"/>
    <n v="127.83749999999999"/>
    <n v="0"/>
    <n v="1832.3375000000001"/>
    <n v="142.32575"/>
    <x v="0"/>
    <x v="717"/>
  </r>
  <r>
    <n v="1293"/>
    <n v="10247"/>
    <n v="2"/>
    <x v="4"/>
    <x v="1"/>
    <d v="2004-05-05T00:00:00"/>
    <x v="0"/>
    <x v="39"/>
    <x v="34"/>
    <x v="2"/>
    <n v="44"/>
    <n v="100"/>
    <x v="64"/>
    <n v="330"/>
    <n v="367.40000000000003"/>
    <n v="4730"/>
    <n v="367.40000000000003"/>
    <x v="0"/>
    <x v="64"/>
  </r>
  <r>
    <n v="1294"/>
    <n v="10247"/>
    <n v="5"/>
    <x v="4"/>
    <x v="1"/>
    <d v="2004-05-05T00:00:00"/>
    <x v="0"/>
    <x v="27"/>
    <x v="34"/>
    <x v="0"/>
    <n v="48"/>
    <n v="100"/>
    <x v="95"/>
    <n v="360"/>
    <n v="400.8"/>
    <n v="5160"/>
    <n v="400.8"/>
    <x v="0"/>
    <x v="95"/>
  </r>
  <r>
    <n v="1295"/>
    <n v="10247"/>
    <n v="3"/>
    <x v="4"/>
    <x v="1"/>
    <d v="2004-05-05T00:00:00"/>
    <x v="0"/>
    <x v="26"/>
    <x v="34"/>
    <x v="0"/>
    <n v="25"/>
    <n v="100"/>
    <x v="4"/>
    <n v="187.5"/>
    <n v="208.75"/>
    <n v="2687.5"/>
    <n v="208.75"/>
    <x v="0"/>
    <x v="4"/>
  </r>
  <r>
    <n v="1296"/>
    <n v="10247"/>
    <n v="1"/>
    <x v="4"/>
    <x v="1"/>
    <d v="2004-05-05T00:00:00"/>
    <x v="0"/>
    <x v="42"/>
    <x v="34"/>
    <x v="0"/>
    <n v="27"/>
    <n v="100"/>
    <x v="15"/>
    <n v="202.5"/>
    <n v="225.45000000000002"/>
    <n v="2902.5"/>
    <n v="225.45000000000002"/>
    <x v="0"/>
    <x v="15"/>
  </r>
  <r>
    <n v="1297"/>
    <n v="10247"/>
    <n v="4"/>
    <x v="4"/>
    <x v="1"/>
    <d v="2004-05-05T00:00:00"/>
    <x v="0"/>
    <x v="37"/>
    <x v="34"/>
    <x v="0"/>
    <n v="49"/>
    <n v="63.85"/>
    <x v="718"/>
    <n v="234.64875000000001"/>
    <n v="261.24227500000001"/>
    <n v="3363.2987499999999"/>
    <n v="261.24227500000001"/>
    <x v="0"/>
    <x v="718"/>
  </r>
  <r>
    <n v="1298"/>
    <n v="10247"/>
    <n v="6"/>
    <x v="4"/>
    <x v="1"/>
    <d v="2004-05-05T00:00:00"/>
    <x v="0"/>
    <x v="33"/>
    <x v="34"/>
    <x v="1"/>
    <n v="40"/>
    <n v="49.71"/>
    <x v="719"/>
    <n v="149.13"/>
    <n v="0"/>
    <n v="2137.5300000000002"/>
    <n v="166.03140000000002"/>
    <x v="0"/>
    <x v="719"/>
  </r>
  <r>
    <n v="1299"/>
    <n v="10248"/>
    <n v="10"/>
    <x v="4"/>
    <x v="1"/>
    <d v="2004-05-07T00:00:00"/>
    <x v="2"/>
    <x v="41"/>
    <x v="7"/>
    <x v="0"/>
    <n v="48"/>
    <n v="100"/>
    <x v="95"/>
    <n v="360"/>
    <n v="400.8"/>
    <n v="5160"/>
    <n v="400.8"/>
    <x v="1"/>
    <x v="95"/>
  </r>
  <r>
    <n v="1300"/>
    <n v="10248"/>
    <n v="14"/>
    <x v="4"/>
    <x v="1"/>
    <d v="2004-05-07T00:00:00"/>
    <x v="2"/>
    <x v="43"/>
    <x v="7"/>
    <x v="0"/>
    <n v="42"/>
    <n v="100"/>
    <x v="10"/>
    <n v="315"/>
    <n v="350.70000000000005"/>
    <n v="4515"/>
    <n v="350.70000000000005"/>
    <x v="1"/>
    <x v="10"/>
  </r>
  <r>
    <n v="1301"/>
    <n v="10248"/>
    <n v="13"/>
    <x v="4"/>
    <x v="1"/>
    <d v="2004-05-07T00:00:00"/>
    <x v="2"/>
    <x v="52"/>
    <x v="7"/>
    <x v="0"/>
    <n v="40"/>
    <n v="100"/>
    <x v="65"/>
    <n v="300"/>
    <n v="334"/>
    <n v="4300"/>
    <n v="334"/>
    <x v="1"/>
    <x v="65"/>
  </r>
  <r>
    <n v="1302"/>
    <n v="10248"/>
    <n v="12"/>
    <x v="4"/>
    <x v="1"/>
    <d v="2004-05-07T00:00:00"/>
    <x v="2"/>
    <x v="48"/>
    <x v="7"/>
    <x v="0"/>
    <n v="32"/>
    <n v="100"/>
    <x v="44"/>
    <n v="240"/>
    <n v="267.2"/>
    <n v="3440"/>
    <n v="267.2"/>
    <x v="1"/>
    <x v="44"/>
  </r>
  <r>
    <n v="1303"/>
    <n v="10248"/>
    <n v="7"/>
    <x v="4"/>
    <x v="1"/>
    <d v="2004-05-07T00:00:00"/>
    <x v="2"/>
    <x v="47"/>
    <x v="7"/>
    <x v="0"/>
    <n v="30"/>
    <n v="100"/>
    <x v="0"/>
    <n v="225"/>
    <n v="250.50000000000003"/>
    <n v="3225"/>
    <n v="250.50000000000003"/>
    <x v="1"/>
    <x v="0"/>
  </r>
  <r>
    <n v="1304"/>
    <n v="10248"/>
    <n v="11"/>
    <x v="4"/>
    <x v="1"/>
    <d v="2004-05-07T00:00:00"/>
    <x v="2"/>
    <x v="45"/>
    <x v="7"/>
    <x v="0"/>
    <n v="42"/>
    <n v="75.48"/>
    <x v="720"/>
    <n v="237.762"/>
    <n v="264.70836000000003"/>
    <n v="3407.9220000000005"/>
    <n v="264.70836000000003"/>
    <x v="1"/>
    <x v="720"/>
  </r>
  <r>
    <n v="1305"/>
    <n v="10248"/>
    <n v="8"/>
    <x v="4"/>
    <x v="1"/>
    <d v="2004-05-07T00:00:00"/>
    <x v="2"/>
    <x v="50"/>
    <x v="7"/>
    <x v="0"/>
    <n v="35"/>
    <n v="90.37"/>
    <x v="721"/>
    <n v="237.22125"/>
    <n v="264.10632500000003"/>
    <n v="3400.1712500000003"/>
    <n v="264.10632500000003"/>
    <x v="1"/>
    <x v="721"/>
  </r>
  <r>
    <n v="1306"/>
    <n v="10248"/>
    <n v="5"/>
    <x v="4"/>
    <x v="1"/>
    <d v="2004-05-07T00:00:00"/>
    <x v="2"/>
    <x v="46"/>
    <x v="7"/>
    <x v="0"/>
    <n v="30"/>
    <n v="100"/>
    <x v="0"/>
    <n v="225"/>
    <n v="250.50000000000003"/>
    <n v="3225"/>
    <n v="250.50000000000003"/>
    <x v="1"/>
    <x v="0"/>
  </r>
  <r>
    <n v="1307"/>
    <n v="10248"/>
    <n v="3"/>
    <x v="4"/>
    <x v="1"/>
    <d v="2004-05-07T00:00:00"/>
    <x v="2"/>
    <x v="40"/>
    <x v="7"/>
    <x v="1"/>
    <n v="20"/>
    <n v="100"/>
    <x v="136"/>
    <n v="150"/>
    <n v="0"/>
    <n v="2150"/>
    <n v="167"/>
    <x v="1"/>
    <x v="136"/>
  </r>
  <r>
    <n v="1308"/>
    <n v="10248"/>
    <n v="6"/>
    <x v="4"/>
    <x v="1"/>
    <d v="2004-05-07T00:00:00"/>
    <x v="2"/>
    <x v="49"/>
    <x v="7"/>
    <x v="1"/>
    <n v="36"/>
    <n v="71.34"/>
    <x v="722"/>
    <n v="192.61800000000002"/>
    <n v="214.44804000000002"/>
    <n v="2760.8580000000002"/>
    <n v="214.44804000000002"/>
    <x v="1"/>
    <x v="722"/>
  </r>
  <r>
    <n v="1309"/>
    <n v="10248"/>
    <n v="4"/>
    <x v="4"/>
    <x v="1"/>
    <d v="2004-05-07T00:00:00"/>
    <x v="2"/>
    <x v="51"/>
    <x v="7"/>
    <x v="1"/>
    <n v="32"/>
    <n v="75.89"/>
    <x v="723"/>
    <n v="182.136"/>
    <n v="202.77808000000002"/>
    <n v="2610.616"/>
    <n v="202.77808000000002"/>
    <x v="1"/>
    <x v="723"/>
  </r>
  <r>
    <n v="1310"/>
    <n v="10248"/>
    <n v="2"/>
    <x v="4"/>
    <x v="1"/>
    <d v="2004-05-07T00:00:00"/>
    <x v="2"/>
    <x v="44"/>
    <x v="7"/>
    <x v="1"/>
    <n v="23"/>
    <n v="76.31"/>
    <x v="724"/>
    <n v="131.63475"/>
    <n v="0"/>
    <n v="1886.76475"/>
    <n v="146.55335500000001"/>
    <x v="1"/>
    <x v="724"/>
  </r>
  <r>
    <n v="1311"/>
    <n v="10248"/>
    <n v="1"/>
    <x v="4"/>
    <x v="1"/>
    <d v="2004-05-07T00:00:00"/>
    <x v="2"/>
    <x v="59"/>
    <x v="7"/>
    <x v="1"/>
    <n v="21"/>
    <n v="73.98"/>
    <x v="725"/>
    <n v="116.5185"/>
    <n v="0"/>
    <n v="1670.0985000000001"/>
    <n v="129.72393000000002"/>
    <x v="1"/>
    <x v="725"/>
  </r>
  <r>
    <n v="1312"/>
    <n v="10248"/>
    <n v="9"/>
    <x v="4"/>
    <x v="1"/>
    <d v="2004-05-07T00:00:00"/>
    <x v="2"/>
    <x v="53"/>
    <x v="7"/>
    <x v="1"/>
    <n v="23"/>
    <n v="65.52"/>
    <x v="421"/>
    <n v="113.02199999999998"/>
    <n v="0"/>
    <n v="1619.9819999999997"/>
    <n v="125.83116"/>
    <x v="1"/>
    <x v="421"/>
  </r>
  <r>
    <n v="1313"/>
    <n v="10249"/>
    <n v="5"/>
    <x v="4"/>
    <x v="1"/>
    <d v="2004-05-08T00:00:00"/>
    <x v="0"/>
    <x v="55"/>
    <x v="75"/>
    <x v="0"/>
    <n v="46"/>
    <n v="100"/>
    <x v="11"/>
    <n v="345"/>
    <n v="384.1"/>
    <n v="4945"/>
    <n v="384.1"/>
    <x v="0"/>
    <x v="11"/>
  </r>
  <r>
    <n v="1314"/>
    <n v="10249"/>
    <n v="4"/>
    <x v="4"/>
    <x v="1"/>
    <d v="2004-05-08T00:00:00"/>
    <x v="0"/>
    <x v="63"/>
    <x v="75"/>
    <x v="0"/>
    <n v="40"/>
    <n v="95.95"/>
    <x v="726"/>
    <n v="287.84999999999997"/>
    <n v="320.47300000000001"/>
    <n v="4125.8500000000004"/>
    <n v="320.47300000000001"/>
    <x v="0"/>
    <x v="726"/>
  </r>
  <r>
    <n v="1315"/>
    <n v="10249"/>
    <n v="3"/>
    <x v="4"/>
    <x v="1"/>
    <d v="2004-05-08T00:00:00"/>
    <x v="0"/>
    <x v="66"/>
    <x v="75"/>
    <x v="1"/>
    <n v="32"/>
    <n v="57.61"/>
    <x v="727"/>
    <n v="138.26399999999998"/>
    <n v="0"/>
    <n v="1981.7839999999999"/>
    <n v="153.93392"/>
    <x v="0"/>
    <x v="727"/>
  </r>
  <r>
    <n v="1316"/>
    <n v="10249"/>
    <n v="2"/>
    <x v="4"/>
    <x v="1"/>
    <d v="2004-05-08T00:00:00"/>
    <x v="0"/>
    <x v="70"/>
    <x v="75"/>
    <x v="1"/>
    <n v="25"/>
    <n v="69.7"/>
    <x v="728"/>
    <n v="130.6875"/>
    <n v="0"/>
    <n v="1873.1875"/>
    <n v="145.49875"/>
    <x v="0"/>
    <x v="728"/>
  </r>
  <r>
    <n v="1317"/>
    <n v="10249"/>
    <n v="1"/>
    <x v="4"/>
    <x v="1"/>
    <d v="2004-05-08T00:00:00"/>
    <x v="0"/>
    <x v="58"/>
    <x v="75"/>
    <x v="1"/>
    <n v="20"/>
    <n v="67.819999999999993"/>
    <x v="729"/>
    <n v="101.72999999999999"/>
    <n v="0"/>
    <n v="1458.1299999999999"/>
    <n v="113.2594"/>
    <x v="0"/>
    <x v="729"/>
  </r>
  <r>
    <n v="1318"/>
    <n v="10250"/>
    <n v="14"/>
    <x v="4"/>
    <x v="1"/>
    <d v="2004-05-11T00:00:00"/>
    <x v="0"/>
    <x v="54"/>
    <x v="81"/>
    <x v="2"/>
    <n v="45"/>
    <n v="100"/>
    <x v="63"/>
    <n v="337.5"/>
    <n v="375.75"/>
    <n v="4837.5"/>
    <n v="375.75"/>
    <x v="0"/>
    <x v="63"/>
  </r>
  <r>
    <n v="1319"/>
    <n v="10250"/>
    <n v="3"/>
    <x v="4"/>
    <x v="1"/>
    <d v="2004-05-11T00:00:00"/>
    <x v="0"/>
    <x v="56"/>
    <x v="81"/>
    <x v="0"/>
    <n v="44"/>
    <n v="100"/>
    <x v="64"/>
    <n v="330"/>
    <n v="367.40000000000003"/>
    <n v="4730"/>
    <n v="367.40000000000003"/>
    <x v="0"/>
    <x v="64"/>
  </r>
  <r>
    <n v="1320"/>
    <n v="10250"/>
    <n v="11"/>
    <x v="4"/>
    <x v="1"/>
    <d v="2004-05-11T00:00:00"/>
    <x v="0"/>
    <x v="57"/>
    <x v="81"/>
    <x v="0"/>
    <n v="35"/>
    <n v="100"/>
    <x v="13"/>
    <n v="262.5"/>
    <n v="292.25"/>
    <n v="3762.5"/>
    <n v="292.25"/>
    <x v="0"/>
    <x v="13"/>
  </r>
  <r>
    <n v="1321"/>
    <n v="10250"/>
    <n v="2"/>
    <x v="4"/>
    <x v="1"/>
    <d v="2004-05-11T00:00:00"/>
    <x v="0"/>
    <x v="79"/>
    <x v="81"/>
    <x v="0"/>
    <n v="31"/>
    <n v="100"/>
    <x v="16"/>
    <n v="232.5"/>
    <n v="258.85000000000002"/>
    <n v="3332.5"/>
    <n v="258.85000000000002"/>
    <x v="0"/>
    <x v="16"/>
  </r>
  <r>
    <n v="1322"/>
    <n v="10250"/>
    <n v="7"/>
    <x v="4"/>
    <x v="1"/>
    <d v="2004-05-11T00:00:00"/>
    <x v="0"/>
    <x v="68"/>
    <x v="81"/>
    <x v="0"/>
    <n v="50"/>
    <n v="61.22"/>
    <x v="730"/>
    <n v="229.57499999999999"/>
    <n v="255.59350000000001"/>
    <n v="3290.5749999999998"/>
    <n v="255.59350000000001"/>
    <x v="0"/>
    <x v="730"/>
  </r>
  <r>
    <n v="1323"/>
    <n v="10250"/>
    <n v="13"/>
    <x v="4"/>
    <x v="1"/>
    <d v="2004-05-11T00:00:00"/>
    <x v="0"/>
    <x v="62"/>
    <x v="81"/>
    <x v="0"/>
    <n v="40"/>
    <n v="75.06"/>
    <x v="731"/>
    <n v="225.18"/>
    <n v="250.70040000000003"/>
    <n v="3227.58"/>
    <n v="250.70040000000003"/>
    <x v="0"/>
    <x v="731"/>
  </r>
  <r>
    <n v="1324"/>
    <n v="10250"/>
    <n v="10"/>
    <x v="4"/>
    <x v="1"/>
    <d v="2004-05-11T00:00:00"/>
    <x v="0"/>
    <x v="61"/>
    <x v="81"/>
    <x v="1"/>
    <n v="44"/>
    <n v="67.2"/>
    <x v="732"/>
    <n v="221.76000000000002"/>
    <n v="246.89280000000002"/>
    <n v="3178.5600000000004"/>
    <n v="246.89280000000002"/>
    <x v="0"/>
    <x v="732"/>
  </r>
  <r>
    <n v="1325"/>
    <n v="10250"/>
    <n v="9"/>
    <x v="4"/>
    <x v="1"/>
    <d v="2004-05-11T00:00:00"/>
    <x v="0"/>
    <x v="60"/>
    <x v="81"/>
    <x v="1"/>
    <n v="31"/>
    <n v="91.34"/>
    <x v="733"/>
    <n v="212.3655"/>
    <n v="236.43359000000001"/>
    <n v="3043.9054999999998"/>
    <n v="236.43359000000001"/>
    <x v="0"/>
    <x v="733"/>
  </r>
  <r>
    <n v="1326"/>
    <n v="10250"/>
    <n v="1"/>
    <x v="4"/>
    <x v="1"/>
    <d v="2004-05-11T00:00:00"/>
    <x v="0"/>
    <x v="74"/>
    <x v="81"/>
    <x v="1"/>
    <n v="32"/>
    <n v="87.6"/>
    <x v="734"/>
    <n v="210.23999999999998"/>
    <n v="234.06719999999999"/>
    <n v="3013.4399999999996"/>
    <n v="234.06719999999999"/>
    <x v="0"/>
    <x v="734"/>
  </r>
  <r>
    <n v="1327"/>
    <n v="10250"/>
    <n v="5"/>
    <x v="4"/>
    <x v="1"/>
    <d v="2004-05-11T00:00:00"/>
    <x v="0"/>
    <x v="69"/>
    <x v="81"/>
    <x v="1"/>
    <n v="37"/>
    <n v="74.62"/>
    <x v="735"/>
    <n v="207.07050000000001"/>
    <n v="230.53849000000002"/>
    <n v="2968.0104999999999"/>
    <n v="230.53849000000002"/>
    <x v="0"/>
    <x v="735"/>
  </r>
  <r>
    <n v="1328"/>
    <n v="10250"/>
    <n v="6"/>
    <x v="4"/>
    <x v="1"/>
    <d v="2004-05-11T00:00:00"/>
    <x v="0"/>
    <x v="67"/>
    <x v="81"/>
    <x v="1"/>
    <n v="31"/>
    <n v="88.63"/>
    <x v="736"/>
    <n v="206.06474999999998"/>
    <n v="229.418755"/>
    <n v="2953.5947499999997"/>
    <n v="229.418755"/>
    <x v="0"/>
    <x v="736"/>
  </r>
  <r>
    <n v="1329"/>
    <n v="10250"/>
    <n v="4"/>
    <x v="4"/>
    <x v="1"/>
    <d v="2004-05-11T00:00:00"/>
    <x v="0"/>
    <x v="64"/>
    <x v="81"/>
    <x v="1"/>
    <n v="27"/>
    <n v="98.84"/>
    <x v="737"/>
    <n v="200.15100000000001"/>
    <n v="222.83478000000002"/>
    <n v="2868.8310000000001"/>
    <n v="222.83478000000002"/>
    <x v="0"/>
    <x v="737"/>
  </r>
  <r>
    <n v="1330"/>
    <n v="10250"/>
    <n v="12"/>
    <x v="4"/>
    <x v="1"/>
    <d v="2004-05-11T00:00:00"/>
    <x v="0"/>
    <x v="65"/>
    <x v="81"/>
    <x v="1"/>
    <n v="38"/>
    <n v="62.19"/>
    <x v="738"/>
    <n v="177.24149999999997"/>
    <n v="197.32886999999999"/>
    <n v="2540.4614999999999"/>
    <n v="197.32886999999999"/>
    <x v="0"/>
    <x v="738"/>
  </r>
  <r>
    <n v="1331"/>
    <n v="10250"/>
    <n v="8"/>
    <x v="4"/>
    <x v="1"/>
    <d v="2004-05-11T00:00:00"/>
    <x v="0"/>
    <x v="71"/>
    <x v="81"/>
    <x v="1"/>
    <n v="36"/>
    <n v="51.93"/>
    <x v="739"/>
    <n v="140.21099999999998"/>
    <n v="0"/>
    <n v="2009.691"/>
    <n v="156.10158000000001"/>
    <x v="0"/>
    <x v="739"/>
  </r>
  <r>
    <n v="1332"/>
    <n v="10251"/>
    <n v="1"/>
    <x v="4"/>
    <x v="1"/>
    <d v="2004-05-18T00:00:00"/>
    <x v="0"/>
    <x v="75"/>
    <x v="77"/>
    <x v="2"/>
    <n v="46"/>
    <n v="100"/>
    <x v="11"/>
    <n v="345"/>
    <n v="384.1"/>
    <n v="4945"/>
    <n v="384.1"/>
    <x v="0"/>
    <x v="11"/>
  </r>
  <r>
    <n v="1333"/>
    <n v="10251"/>
    <n v="4"/>
    <x v="4"/>
    <x v="1"/>
    <d v="2004-05-18T00:00:00"/>
    <x v="0"/>
    <x v="72"/>
    <x v="77"/>
    <x v="2"/>
    <n v="43"/>
    <n v="100"/>
    <x v="34"/>
    <n v="322.5"/>
    <n v="359.05"/>
    <n v="4622.5"/>
    <n v="359.05"/>
    <x v="0"/>
    <x v="34"/>
  </r>
  <r>
    <n v="1334"/>
    <n v="10251"/>
    <n v="5"/>
    <x v="4"/>
    <x v="1"/>
    <d v="2004-05-18T00:00:00"/>
    <x v="0"/>
    <x v="73"/>
    <x v="77"/>
    <x v="0"/>
    <n v="44"/>
    <n v="100"/>
    <x v="64"/>
    <n v="330"/>
    <n v="367.40000000000003"/>
    <n v="4730"/>
    <n v="367.40000000000003"/>
    <x v="0"/>
    <x v="64"/>
  </r>
  <r>
    <n v="1335"/>
    <n v="10251"/>
    <n v="2"/>
    <x v="4"/>
    <x v="1"/>
    <d v="2004-05-18T00:00:00"/>
    <x v="0"/>
    <x v="76"/>
    <x v="77"/>
    <x v="0"/>
    <n v="28"/>
    <n v="100"/>
    <x v="134"/>
    <n v="210"/>
    <n v="233.8"/>
    <n v="3010"/>
    <n v="233.8"/>
    <x v="0"/>
    <x v="134"/>
  </r>
  <r>
    <n v="1336"/>
    <n v="10251"/>
    <n v="3"/>
    <x v="4"/>
    <x v="1"/>
    <d v="2004-05-18T00:00:00"/>
    <x v="0"/>
    <x v="77"/>
    <x v="77"/>
    <x v="1"/>
    <n v="26"/>
    <n v="100"/>
    <x v="5"/>
    <n v="195"/>
    <n v="217.10000000000002"/>
    <n v="2795"/>
    <n v="217.10000000000002"/>
    <x v="0"/>
    <x v="5"/>
  </r>
  <r>
    <n v="1337"/>
    <n v="10251"/>
    <n v="6"/>
    <x v="4"/>
    <x v="1"/>
    <d v="2004-05-18T00:00:00"/>
    <x v="0"/>
    <x v="78"/>
    <x v="77"/>
    <x v="1"/>
    <n v="29"/>
    <n v="61.18"/>
    <x v="740"/>
    <n v="133.06649999999999"/>
    <n v="0"/>
    <n v="1907.2864999999999"/>
    <n v="148.14737000000002"/>
    <x v="0"/>
    <x v="740"/>
  </r>
  <r>
    <n v="1338"/>
    <n v="10252"/>
    <n v="1"/>
    <x v="4"/>
    <x v="1"/>
    <d v="2004-05-26T00:00:00"/>
    <x v="0"/>
    <x v="84"/>
    <x v="68"/>
    <x v="0"/>
    <n v="41"/>
    <n v="100"/>
    <x v="23"/>
    <n v="307.5"/>
    <n v="342.35"/>
    <n v="4407.5"/>
    <n v="342.35"/>
    <x v="0"/>
    <x v="23"/>
  </r>
  <r>
    <n v="1339"/>
    <n v="10252"/>
    <n v="4"/>
    <x v="4"/>
    <x v="1"/>
    <d v="2004-05-26T00:00:00"/>
    <x v="0"/>
    <x v="81"/>
    <x v="68"/>
    <x v="0"/>
    <n v="26"/>
    <n v="100"/>
    <x v="5"/>
    <n v="195"/>
    <n v="217.10000000000002"/>
    <n v="2795"/>
    <n v="217.10000000000002"/>
    <x v="0"/>
    <x v="5"/>
  </r>
  <r>
    <n v="1340"/>
    <n v="10252"/>
    <n v="7"/>
    <x v="4"/>
    <x v="1"/>
    <d v="2004-05-26T00:00:00"/>
    <x v="0"/>
    <x v="90"/>
    <x v="68"/>
    <x v="0"/>
    <n v="48"/>
    <n v="72.41"/>
    <x v="741"/>
    <n v="260.67599999999999"/>
    <n v="290.21928000000003"/>
    <n v="3736.3559999999998"/>
    <n v="290.21928000000003"/>
    <x v="0"/>
    <x v="741"/>
  </r>
  <r>
    <n v="1341"/>
    <n v="10252"/>
    <n v="3"/>
    <x v="4"/>
    <x v="1"/>
    <d v="2004-05-26T00:00:00"/>
    <x v="0"/>
    <x v="91"/>
    <x v="68"/>
    <x v="0"/>
    <n v="38"/>
    <n v="87.31"/>
    <x v="742"/>
    <n v="248.83350000000002"/>
    <n v="277.03463000000005"/>
    <n v="3566.6135000000004"/>
    <n v="277.03463000000005"/>
    <x v="0"/>
    <x v="742"/>
  </r>
  <r>
    <n v="1342"/>
    <n v="10252"/>
    <n v="8"/>
    <x v="4"/>
    <x v="1"/>
    <d v="2004-05-26T00:00:00"/>
    <x v="0"/>
    <x v="92"/>
    <x v="68"/>
    <x v="0"/>
    <n v="47"/>
    <n v="65.8"/>
    <x v="743"/>
    <n v="231.94499999999999"/>
    <n v="258.2321"/>
    <n v="3324.5450000000001"/>
    <n v="258.2321"/>
    <x v="0"/>
    <x v="743"/>
  </r>
  <r>
    <n v="1343"/>
    <n v="10252"/>
    <n v="9"/>
    <x v="4"/>
    <x v="1"/>
    <d v="2004-05-26T00:00:00"/>
    <x v="0"/>
    <x v="86"/>
    <x v="68"/>
    <x v="1"/>
    <n v="25"/>
    <n v="100"/>
    <x v="4"/>
    <n v="187.5"/>
    <n v="208.75"/>
    <n v="2687.5"/>
    <n v="208.75"/>
    <x v="0"/>
    <x v="4"/>
  </r>
  <r>
    <n v="1344"/>
    <n v="10252"/>
    <n v="6"/>
    <x v="4"/>
    <x v="1"/>
    <d v="2004-05-26T00:00:00"/>
    <x v="0"/>
    <x v="95"/>
    <x v="68"/>
    <x v="1"/>
    <n v="36"/>
    <n v="48.28"/>
    <x v="744"/>
    <n v="130.35599999999999"/>
    <n v="0"/>
    <n v="1868.4359999999999"/>
    <n v="145.12968000000001"/>
    <x v="0"/>
    <x v="744"/>
  </r>
  <r>
    <n v="1345"/>
    <n v="10252"/>
    <n v="5"/>
    <x v="4"/>
    <x v="1"/>
    <d v="2004-05-26T00:00:00"/>
    <x v="0"/>
    <x v="89"/>
    <x v="68"/>
    <x v="1"/>
    <n v="31"/>
    <n v="52.84"/>
    <x v="745"/>
    <n v="122.85300000000001"/>
    <n v="0"/>
    <n v="1760.8930000000003"/>
    <n v="136.77634000000003"/>
    <x v="0"/>
    <x v="745"/>
  </r>
  <r>
    <n v="1346"/>
    <n v="10252"/>
    <n v="2"/>
    <x v="4"/>
    <x v="1"/>
    <d v="2004-05-26T00:00:00"/>
    <x v="0"/>
    <x v="94"/>
    <x v="68"/>
    <x v="1"/>
    <n v="20"/>
    <n v="76.39"/>
    <x v="746"/>
    <n v="114.58499999999999"/>
    <n v="0"/>
    <n v="1642.385"/>
    <n v="127.57130000000001"/>
    <x v="0"/>
    <x v="746"/>
  </r>
  <r>
    <n v="1347"/>
    <n v="10253"/>
    <n v="6"/>
    <x v="5"/>
    <x v="1"/>
    <d v="2004-06-01T00:00:00"/>
    <x v="2"/>
    <x v="29"/>
    <x v="82"/>
    <x v="0"/>
    <n v="40"/>
    <n v="100"/>
    <x v="65"/>
    <n v="300"/>
    <n v="334"/>
    <n v="4300"/>
    <n v="334"/>
    <x v="1"/>
    <x v="65"/>
  </r>
  <r>
    <n v="1348"/>
    <n v="10253"/>
    <n v="2"/>
    <x v="5"/>
    <x v="1"/>
    <d v="2004-06-01T00:00:00"/>
    <x v="2"/>
    <x v="99"/>
    <x v="82"/>
    <x v="0"/>
    <n v="37"/>
    <n v="100"/>
    <x v="77"/>
    <n v="277.5"/>
    <n v="308.95000000000005"/>
    <n v="3977.5"/>
    <n v="308.95000000000005"/>
    <x v="1"/>
    <x v="77"/>
  </r>
  <r>
    <n v="1349"/>
    <n v="10253"/>
    <n v="8"/>
    <x v="5"/>
    <x v="1"/>
    <d v="2004-06-01T00:00:00"/>
    <x v="2"/>
    <x v="82"/>
    <x v="82"/>
    <x v="0"/>
    <n v="39"/>
    <n v="100"/>
    <x v="8"/>
    <n v="292.5"/>
    <n v="325.65000000000003"/>
    <n v="4192.5"/>
    <n v="325.65000000000003"/>
    <x v="1"/>
    <x v="8"/>
  </r>
  <r>
    <n v="1350"/>
    <n v="10253"/>
    <n v="10"/>
    <x v="5"/>
    <x v="1"/>
    <d v="2004-06-01T00:00:00"/>
    <x v="2"/>
    <x v="85"/>
    <x v="82"/>
    <x v="0"/>
    <n v="41"/>
    <n v="100"/>
    <x v="23"/>
    <n v="307.5"/>
    <n v="342.35"/>
    <n v="4407.5"/>
    <n v="342.35"/>
    <x v="1"/>
    <x v="23"/>
  </r>
  <r>
    <n v="1351"/>
    <n v="10253"/>
    <n v="4"/>
    <x v="5"/>
    <x v="1"/>
    <d v="2004-06-01T00:00:00"/>
    <x v="2"/>
    <x v="97"/>
    <x v="82"/>
    <x v="0"/>
    <n v="33"/>
    <n v="100"/>
    <x v="26"/>
    <n v="247.5"/>
    <n v="275.55"/>
    <n v="3547.5"/>
    <n v="275.55"/>
    <x v="1"/>
    <x v="26"/>
  </r>
  <r>
    <n v="1352"/>
    <n v="10253"/>
    <n v="3"/>
    <x v="5"/>
    <x v="1"/>
    <d v="2004-06-01T00:00:00"/>
    <x v="2"/>
    <x v="96"/>
    <x v="82"/>
    <x v="0"/>
    <n v="31"/>
    <n v="100"/>
    <x v="16"/>
    <n v="232.5"/>
    <n v="258.85000000000002"/>
    <n v="3332.5"/>
    <n v="258.85000000000002"/>
    <x v="1"/>
    <x v="16"/>
  </r>
  <r>
    <n v="1353"/>
    <n v="10253"/>
    <n v="13"/>
    <x v="5"/>
    <x v="1"/>
    <d v="2004-06-01T00:00:00"/>
    <x v="2"/>
    <x v="83"/>
    <x v="82"/>
    <x v="0"/>
    <n v="24"/>
    <n v="100"/>
    <x v="27"/>
    <n v="180"/>
    <n v="200.4"/>
    <n v="2580"/>
    <n v="200.4"/>
    <x v="1"/>
    <x v="27"/>
  </r>
  <r>
    <n v="1354"/>
    <n v="10253"/>
    <n v="1"/>
    <x v="5"/>
    <x v="1"/>
    <d v="2004-06-01T00:00:00"/>
    <x v="2"/>
    <x v="102"/>
    <x v="82"/>
    <x v="0"/>
    <n v="24"/>
    <n v="100"/>
    <x v="27"/>
    <n v="180"/>
    <n v="200.4"/>
    <n v="2580"/>
    <n v="200.4"/>
    <x v="1"/>
    <x v="27"/>
  </r>
  <r>
    <n v="1355"/>
    <n v="10253"/>
    <n v="5"/>
    <x v="5"/>
    <x v="1"/>
    <d v="2004-06-01T00:00:00"/>
    <x v="2"/>
    <x v="98"/>
    <x v="82"/>
    <x v="0"/>
    <n v="26"/>
    <n v="100"/>
    <x v="5"/>
    <n v="195"/>
    <n v="217.10000000000002"/>
    <n v="2795"/>
    <n v="217.10000000000002"/>
    <x v="1"/>
    <x v="5"/>
  </r>
  <r>
    <n v="1356"/>
    <n v="10253"/>
    <n v="11"/>
    <x v="5"/>
    <x v="1"/>
    <d v="2004-06-01T00:00:00"/>
    <x v="2"/>
    <x v="80"/>
    <x v="82"/>
    <x v="1"/>
    <n v="22"/>
    <n v="100"/>
    <x v="39"/>
    <n v="165"/>
    <n v="0"/>
    <n v="2365"/>
    <n v="183.70000000000002"/>
    <x v="1"/>
    <x v="39"/>
  </r>
  <r>
    <n v="1357"/>
    <n v="10253"/>
    <n v="14"/>
    <x v="5"/>
    <x v="1"/>
    <d v="2004-06-01T00:00:00"/>
    <x v="2"/>
    <x v="87"/>
    <x v="82"/>
    <x v="1"/>
    <n v="25"/>
    <n v="90.17"/>
    <x v="747"/>
    <n v="169.06874999999999"/>
    <n v="0"/>
    <n v="2423.3187499999999"/>
    <n v="188.22987500000002"/>
    <x v="1"/>
    <x v="747"/>
  </r>
  <r>
    <n v="1358"/>
    <n v="10253"/>
    <n v="9"/>
    <x v="5"/>
    <x v="1"/>
    <d v="2004-06-01T00:00:00"/>
    <x v="2"/>
    <x v="88"/>
    <x v="82"/>
    <x v="1"/>
    <n v="23"/>
    <n v="83.93"/>
    <x v="748"/>
    <n v="144.77924999999999"/>
    <n v="0"/>
    <n v="2075.1692499999999"/>
    <n v="161.18756500000001"/>
    <x v="1"/>
    <x v="748"/>
  </r>
  <r>
    <n v="1359"/>
    <n v="10253"/>
    <n v="7"/>
    <x v="5"/>
    <x v="1"/>
    <d v="2004-06-01T00:00:00"/>
    <x v="2"/>
    <x v="100"/>
    <x v="82"/>
    <x v="1"/>
    <n v="40"/>
    <n v="42.67"/>
    <x v="749"/>
    <n v="128.01000000000002"/>
    <n v="0"/>
    <n v="1834.8100000000002"/>
    <n v="142.51780000000002"/>
    <x v="1"/>
    <x v="749"/>
  </r>
  <r>
    <n v="1360"/>
    <n v="10253"/>
    <n v="12"/>
    <x v="5"/>
    <x v="1"/>
    <d v="2004-06-01T00:00:00"/>
    <x v="2"/>
    <x v="93"/>
    <x v="82"/>
    <x v="1"/>
    <n v="24"/>
    <n v="52.66"/>
    <x v="750"/>
    <n v="94.787999999999997"/>
    <n v="0"/>
    <n v="1358.6279999999999"/>
    <n v="105.53064000000001"/>
    <x v="1"/>
    <x v="750"/>
  </r>
  <r>
    <n v="1361"/>
    <n v="10255"/>
    <n v="1"/>
    <x v="5"/>
    <x v="1"/>
    <d v="2004-06-04T00:00:00"/>
    <x v="0"/>
    <x v="5"/>
    <x v="79"/>
    <x v="0"/>
    <n v="24"/>
    <n v="100"/>
    <x v="27"/>
    <n v="180"/>
    <n v="200.4"/>
    <n v="2580"/>
    <n v="200.4"/>
    <x v="0"/>
    <x v="27"/>
  </r>
  <r>
    <n v="1362"/>
    <n v="10255"/>
    <n v="2"/>
    <x v="5"/>
    <x v="1"/>
    <d v="2004-06-04T00:00:00"/>
    <x v="0"/>
    <x v="6"/>
    <x v="79"/>
    <x v="1"/>
    <n v="37"/>
    <n v="45.7"/>
    <x v="751"/>
    <n v="126.8175"/>
    <n v="0"/>
    <n v="1817.7175000000002"/>
    <n v="141.19015000000002"/>
    <x v="0"/>
    <x v="751"/>
  </r>
  <r>
    <n v="1363"/>
    <n v="10256"/>
    <n v="2"/>
    <x v="5"/>
    <x v="1"/>
    <d v="2004-06-08T00:00:00"/>
    <x v="0"/>
    <x v="8"/>
    <x v="5"/>
    <x v="0"/>
    <n v="34"/>
    <n v="95.55"/>
    <x v="752"/>
    <n v="243.65249999999997"/>
    <n v="271.26645000000002"/>
    <n v="3492.3525"/>
    <n v="271.26645000000002"/>
    <x v="0"/>
    <x v="752"/>
  </r>
  <r>
    <n v="1364"/>
    <n v="10256"/>
    <n v="1"/>
    <x v="5"/>
    <x v="1"/>
    <d v="2004-06-08T00:00:00"/>
    <x v="0"/>
    <x v="9"/>
    <x v="5"/>
    <x v="1"/>
    <n v="29"/>
    <n v="51.75"/>
    <x v="753"/>
    <n v="112.55624999999999"/>
    <n v="0"/>
    <n v="1613.3062500000001"/>
    <n v="125.31262500000001"/>
    <x v="0"/>
    <x v="753"/>
  </r>
  <r>
    <n v="1365"/>
    <n v="10257"/>
    <n v="1"/>
    <x v="5"/>
    <x v="1"/>
    <d v="2004-06-14T00:00:00"/>
    <x v="0"/>
    <x v="22"/>
    <x v="81"/>
    <x v="0"/>
    <n v="50"/>
    <n v="88.14"/>
    <x v="754"/>
    <n v="330.52499999999998"/>
    <n v="367.98450000000003"/>
    <n v="4737.5249999999996"/>
    <n v="367.98450000000003"/>
    <x v="0"/>
    <x v="754"/>
  </r>
  <r>
    <n v="1366"/>
    <n v="10257"/>
    <n v="4"/>
    <x v="5"/>
    <x v="1"/>
    <d v="2004-06-14T00:00:00"/>
    <x v="0"/>
    <x v="20"/>
    <x v="81"/>
    <x v="0"/>
    <n v="46"/>
    <n v="78.89"/>
    <x v="755"/>
    <n v="272.1705"/>
    <n v="303.01649000000003"/>
    <n v="3901.1105000000002"/>
    <n v="303.01649000000003"/>
    <x v="0"/>
    <x v="755"/>
  </r>
  <r>
    <n v="1367"/>
    <n v="10257"/>
    <n v="2"/>
    <x v="5"/>
    <x v="1"/>
    <d v="2004-06-14T00:00:00"/>
    <x v="0"/>
    <x v="21"/>
    <x v="81"/>
    <x v="0"/>
    <n v="37"/>
    <n v="84.82"/>
    <x v="756"/>
    <n v="235.37549999999996"/>
    <n v="262.05138999999997"/>
    <n v="3373.7154999999998"/>
    <n v="262.05138999999997"/>
    <x v="0"/>
    <x v="756"/>
  </r>
  <r>
    <n v="1368"/>
    <n v="10257"/>
    <n v="3"/>
    <x v="5"/>
    <x v="1"/>
    <d v="2004-06-14T00:00:00"/>
    <x v="0"/>
    <x v="23"/>
    <x v="81"/>
    <x v="1"/>
    <n v="49"/>
    <n v="53.72"/>
    <x v="757"/>
    <n v="197.42099999999996"/>
    <n v="219.79537999999999"/>
    <n v="2829.7009999999996"/>
    <n v="219.79537999999999"/>
    <x v="0"/>
    <x v="757"/>
  </r>
  <r>
    <n v="1369"/>
    <n v="10257"/>
    <n v="5"/>
    <x v="5"/>
    <x v="1"/>
    <d v="2004-06-14T00:00:00"/>
    <x v="0"/>
    <x v="12"/>
    <x v="81"/>
    <x v="1"/>
    <n v="26"/>
    <n v="89.29"/>
    <x v="758"/>
    <n v="174.1155"/>
    <n v="193.84859"/>
    <n v="2495.6554999999998"/>
    <n v="193.84859"/>
    <x v="0"/>
    <x v="758"/>
  </r>
  <r>
    <n v="1370"/>
    <n v="10258"/>
    <n v="6"/>
    <x v="5"/>
    <x v="1"/>
    <d v="2004-06-15T00:00:00"/>
    <x v="0"/>
    <x v="10"/>
    <x v="83"/>
    <x v="2"/>
    <n v="32"/>
    <n v="100"/>
    <x v="44"/>
    <n v="240"/>
    <n v="267.2"/>
    <n v="3440"/>
    <n v="267.2"/>
    <x v="0"/>
    <x v="44"/>
  </r>
  <r>
    <n v="1371"/>
    <n v="10258"/>
    <n v="3"/>
    <x v="5"/>
    <x v="1"/>
    <d v="2004-06-15T00:00:00"/>
    <x v="0"/>
    <x v="18"/>
    <x v="83"/>
    <x v="0"/>
    <n v="41"/>
    <n v="100"/>
    <x v="23"/>
    <n v="307.5"/>
    <n v="342.35"/>
    <n v="4407.5"/>
    <n v="342.35"/>
    <x v="0"/>
    <x v="23"/>
  </r>
  <r>
    <n v="1372"/>
    <n v="10258"/>
    <n v="5"/>
    <x v="5"/>
    <x v="1"/>
    <d v="2004-06-15T00:00:00"/>
    <x v="0"/>
    <x v="15"/>
    <x v="83"/>
    <x v="0"/>
    <n v="41"/>
    <n v="100"/>
    <x v="23"/>
    <n v="307.5"/>
    <n v="342.35"/>
    <n v="4407.5"/>
    <n v="342.35"/>
    <x v="0"/>
    <x v="23"/>
  </r>
  <r>
    <n v="1373"/>
    <n v="10258"/>
    <n v="1"/>
    <x v="5"/>
    <x v="1"/>
    <d v="2004-06-15T00:00:00"/>
    <x v="0"/>
    <x v="13"/>
    <x v="83"/>
    <x v="0"/>
    <n v="45"/>
    <n v="80.92"/>
    <x v="759"/>
    <n v="273.10500000000002"/>
    <n v="304.05690000000004"/>
    <n v="3914.5050000000001"/>
    <n v="304.05690000000004"/>
    <x v="0"/>
    <x v="759"/>
  </r>
  <r>
    <n v="1374"/>
    <n v="10258"/>
    <n v="4"/>
    <x v="5"/>
    <x v="1"/>
    <d v="2004-06-15T00:00:00"/>
    <x v="0"/>
    <x v="24"/>
    <x v="83"/>
    <x v="1"/>
    <n v="21"/>
    <n v="59.87"/>
    <x v="760"/>
    <n v="94.295249999999996"/>
    <n v="0"/>
    <n v="1351.5652499999999"/>
    <n v="104.982045"/>
    <x v="0"/>
    <x v="760"/>
  </r>
  <r>
    <n v="1375"/>
    <n v="10258"/>
    <n v="2"/>
    <x v="5"/>
    <x v="1"/>
    <d v="2004-06-15T00:00:00"/>
    <x v="0"/>
    <x v="17"/>
    <x v="83"/>
    <x v="1"/>
    <n v="20"/>
    <n v="61.41"/>
    <x v="761"/>
    <n v="92.114999999999981"/>
    <n v="0"/>
    <n v="1320.3149999999998"/>
    <n v="102.5547"/>
    <x v="0"/>
    <x v="761"/>
  </r>
  <r>
    <n v="1376"/>
    <n v="10259"/>
    <n v="4"/>
    <x v="5"/>
    <x v="1"/>
    <d v="2004-06-15T00:00:00"/>
    <x v="0"/>
    <x v="28"/>
    <x v="70"/>
    <x v="0"/>
    <n v="46"/>
    <n v="100"/>
    <x v="11"/>
    <n v="345"/>
    <n v="384.1"/>
    <n v="4945"/>
    <n v="384.1"/>
    <x v="0"/>
    <x v="11"/>
  </r>
  <r>
    <n v="1377"/>
    <n v="10259"/>
    <n v="3"/>
    <x v="5"/>
    <x v="1"/>
    <d v="2004-06-15T00:00:00"/>
    <x v="0"/>
    <x v="32"/>
    <x v="70"/>
    <x v="0"/>
    <n v="30"/>
    <n v="100"/>
    <x v="0"/>
    <n v="225"/>
    <n v="250.50000000000003"/>
    <n v="3225"/>
    <n v="250.50000000000003"/>
    <x v="0"/>
    <x v="0"/>
  </r>
  <r>
    <n v="1378"/>
    <n v="10259"/>
    <n v="9"/>
    <x v="5"/>
    <x v="1"/>
    <d v="2004-06-15T00:00:00"/>
    <x v="0"/>
    <x v="16"/>
    <x v="70"/>
    <x v="0"/>
    <n v="47"/>
    <n v="100"/>
    <x v="75"/>
    <n v="352.5"/>
    <n v="392.45000000000005"/>
    <n v="5052.5"/>
    <n v="392.45000000000005"/>
    <x v="0"/>
    <x v="75"/>
  </r>
  <r>
    <n v="1379"/>
    <n v="10259"/>
    <n v="13"/>
    <x v="5"/>
    <x v="1"/>
    <d v="2004-06-15T00:00:00"/>
    <x v="0"/>
    <x v="14"/>
    <x v="70"/>
    <x v="0"/>
    <n v="41"/>
    <n v="100"/>
    <x v="23"/>
    <n v="307.5"/>
    <n v="342.35"/>
    <n v="4407.5"/>
    <n v="342.35"/>
    <x v="0"/>
    <x v="23"/>
  </r>
  <r>
    <n v="1380"/>
    <n v="10259"/>
    <n v="12"/>
    <x v="5"/>
    <x v="1"/>
    <d v="2004-06-15T00:00:00"/>
    <x v="0"/>
    <x v="11"/>
    <x v="70"/>
    <x v="0"/>
    <n v="26"/>
    <n v="100"/>
    <x v="5"/>
    <n v="195"/>
    <n v="217.10000000000002"/>
    <n v="2795"/>
    <n v="217.10000000000002"/>
    <x v="0"/>
    <x v="5"/>
  </r>
  <r>
    <n v="1381"/>
    <n v="10259"/>
    <n v="11"/>
    <x v="5"/>
    <x v="1"/>
    <d v="2004-06-15T00:00:00"/>
    <x v="0"/>
    <x v="19"/>
    <x v="70"/>
    <x v="0"/>
    <n v="45"/>
    <n v="86.68"/>
    <x v="762"/>
    <n v="292.54500000000002"/>
    <n v="325.70010000000008"/>
    <n v="4193.1450000000004"/>
    <n v="325.70010000000008"/>
    <x v="0"/>
    <x v="762"/>
  </r>
  <r>
    <n v="1382"/>
    <n v="10259"/>
    <n v="8"/>
    <x v="5"/>
    <x v="1"/>
    <d v="2004-06-15T00:00:00"/>
    <x v="0"/>
    <x v="29"/>
    <x v="70"/>
    <x v="0"/>
    <n v="27"/>
    <n v="100"/>
    <x v="15"/>
    <n v="202.5"/>
    <n v="225.45000000000002"/>
    <n v="2902.5"/>
    <n v="225.45000000000002"/>
    <x v="0"/>
    <x v="15"/>
  </r>
  <r>
    <n v="1383"/>
    <n v="10259"/>
    <n v="7"/>
    <x v="5"/>
    <x v="1"/>
    <d v="2004-06-15T00:00:00"/>
    <x v="0"/>
    <x v="30"/>
    <x v="70"/>
    <x v="0"/>
    <n v="34"/>
    <n v="99.41"/>
    <x v="763"/>
    <n v="253.49549999999999"/>
    <n v="282.22499000000005"/>
    <n v="3633.4355"/>
    <n v="282.22499000000005"/>
    <x v="0"/>
    <x v="763"/>
  </r>
  <r>
    <n v="1384"/>
    <n v="10259"/>
    <n v="2"/>
    <x v="5"/>
    <x v="1"/>
    <d v="2004-06-15T00:00:00"/>
    <x v="0"/>
    <x v="31"/>
    <x v="70"/>
    <x v="0"/>
    <n v="29"/>
    <n v="100"/>
    <x v="25"/>
    <n v="217.5"/>
    <n v="242.15"/>
    <n v="3117.5"/>
    <n v="242.15"/>
    <x v="0"/>
    <x v="25"/>
  </r>
  <r>
    <n v="1385"/>
    <n v="10259"/>
    <n v="6"/>
    <x v="5"/>
    <x v="1"/>
    <d v="2004-06-15T00:00:00"/>
    <x v="0"/>
    <x v="38"/>
    <x v="70"/>
    <x v="1"/>
    <n v="40"/>
    <n v="43.83"/>
    <x v="764"/>
    <n v="131.48999999999998"/>
    <n v="0"/>
    <n v="1884.6899999999998"/>
    <n v="146.3922"/>
    <x v="0"/>
    <x v="764"/>
  </r>
  <r>
    <n v="1386"/>
    <n v="10259"/>
    <n v="10"/>
    <x v="5"/>
    <x v="1"/>
    <d v="2004-06-15T00:00:00"/>
    <x v="0"/>
    <x v="25"/>
    <x v="70"/>
    <x v="1"/>
    <n v="30"/>
    <n v="49.22"/>
    <x v="765"/>
    <n v="110.74499999999999"/>
    <n v="0"/>
    <n v="1587.3449999999998"/>
    <n v="123.2961"/>
    <x v="0"/>
    <x v="765"/>
  </r>
  <r>
    <n v="1387"/>
    <n v="10259"/>
    <n v="1"/>
    <x v="5"/>
    <x v="1"/>
    <d v="2004-06-15T00:00:00"/>
    <x v="0"/>
    <x v="35"/>
    <x v="70"/>
    <x v="1"/>
    <n v="28"/>
    <n v="46.82"/>
    <x v="766"/>
    <n v="98.322000000000003"/>
    <n v="0"/>
    <n v="1409.2820000000002"/>
    <n v="109.46516000000001"/>
    <x v="0"/>
    <x v="766"/>
  </r>
  <r>
    <n v="1388"/>
    <n v="10259"/>
    <n v="5"/>
    <x v="5"/>
    <x v="1"/>
    <d v="2004-06-15T00:00:00"/>
    <x v="0"/>
    <x v="36"/>
    <x v="70"/>
    <x v="1"/>
    <n v="31"/>
    <n v="33.24"/>
    <x v="767"/>
    <n v="77.283000000000001"/>
    <n v="0"/>
    <n v="1107.723"/>
    <n v="86.041740000000004"/>
    <x v="0"/>
    <x v="767"/>
  </r>
  <r>
    <n v="1389"/>
    <n v="10261"/>
    <n v="8"/>
    <x v="5"/>
    <x v="1"/>
    <d v="2004-06-17T00:00:00"/>
    <x v="0"/>
    <x v="41"/>
    <x v="50"/>
    <x v="0"/>
    <n v="36"/>
    <n v="100"/>
    <x v="12"/>
    <n v="270"/>
    <n v="300.60000000000002"/>
    <n v="3870"/>
    <n v="300.60000000000002"/>
    <x v="0"/>
    <x v="12"/>
  </r>
  <r>
    <n v="1390"/>
    <n v="10261"/>
    <n v="6"/>
    <x v="5"/>
    <x v="1"/>
    <d v="2004-06-17T00:00:00"/>
    <x v="0"/>
    <x v="50"/>
    <x v="50"/>
    <x v="0"/>
    <n v="50"/>
    <n v="81.430000000000007"/>
    <x v="768"/>
    <n v="305.36250000000001"/>
    <n v="339.97025000000008"/>
    <n v="4376.8625000000002"/>
    <n v="339.97025000000008"/>
    <x v="0"/>
    <x v="768"/>
  </r>
  <r>
    <n v="1391"/>
    <n v="10261"/>
    <n v="1"/>
    <x v="5"/>
    <x v="1"/>
    <d v="2004-06-17T00:00:00"/>
    <x v="0"/>
    <x v="40"/>
    <x v="50"/>
    <x v="0"/>
    <n v="27"/>
    <n v="100"/>
    <x v="15"/>
    <n v="202.5"/>
    <n v="225.45000000000002"/>
    <n v="2902.5"/>
    <n v="225.45000000000002"/>
    <x v="0"/>
    <x v="15"/>
  </r>
  <r>
    <n v="1392"/>
    <n v="10261"/>
    <n v="2"/>
    <x v="5"/>
    <x v="1"/>
    <d v="2004-06-17T00:00:00"/>
    <x v="0"/>
    <x v="51"/>
    <x v="50"/>
    <x v="0"/>
    <n v="44"/>
    <n v="68.67"/>
    <x v="769"/>
    <n v="226.61099999999999"/>
    <n v="252.29358000000002"/>
    <n v="3248.0909999999999"/>
    <n v="252.29358000000002"/>
    <x v="0"/>
    <x v="769"/>
  </r>
  <r>
    <n v="1393"/>
    <n v="10261"/>
    <n v="5"/>
    <x v="5"/>
    <x v="1"/>
    <d v="2004-06-17T00:00:00"/>
    <x v="0"/>
    <x v="47"/>
    <x v="50"/>
    <x v="1"/>
    <n v="25"/>
    <n v="88.15"/>
    <x v="770"/>
    <n v="165.28125"/>
    <n v="0"/>
    <n v="2369.03125"/>
    <n v="184.013125"/>
    <x v="0"/>
    <x v="770"/>
  </r>
  <r>
    <n v="1394"/>
    <n v="10261"/>
    <n v="4"/>
    <x v="5"/>
    <x v="1"/>
    <d v="2004-06-17T00:00:00"/>
    <x v="0"/>
    <x v="49"/>
    <x v="50"/>
    <x v="1"/>
    <n v="34"/>
    <n v="62"/>
    <x v="771"/>
    <n v="158.1"/>
    <n v="0"/>
    <n v="2266.1"/>
    <n v="176.018"/>
    <x v="0"/>
    <x v="771"/>
  </r>
  <r>
    <n v="1395"/>
    <n v="10261"/>
    <n v="3"/>
    <x v="5"/>
    <x v="1"/>
    <d v="2004-06-17T00:00:00"/>
    <x v="0"/>
    <x v="46"/>
    <x v="50"/>
    <x v="1"/>
    <n v="22"/>
    <n v="91.17"/>
    <x v="772"/>
    <n v="150.43049999999999"/>
    <n v="0"/>
    <n v="2156.1705000000002"/>
    <n v="167.47929000000002"/>
    <x v="0"/>
    <x v="772"/>
  </r>
  <r>
    <n v="1396"/>
    <n v="10261"/>
    <n v="9"/>
    <x v="5"/>
    <x v="1"/>
    <d v="2004-06-17T00:00:00"/>
    <x v="0"/>
    <x v="45"/>
    <x v="50"/>
    <x v="1"/>
    <n v="20"/>
    <n v="89.53"/>
    <x v="773"/>
    <n v="134.29499999999999"/>
    <n v="0"/>
    <n v="1924.895"/>
    <n v="149.51509999999999"/>
    <x v="0"/>
    <x v="773"/>
  </r>
  <r>
    <n v="1397"/>
    <n v="10261"/>
    <n v="7"/>
    <x v="5"/>
    <x v="1"/>
    <d v="2004-06-17T00:00:00"/>
    <x v="0"/>
    <x v="53"/>
    <x v="50"/>
    <x v="1"/>
    <n v="29"/>
    <n v="50.78"/>
    <x v="774"/>
    <n v="110.4465"/>
    <n v="0"/>
    <n v="1583.0665000000001"/>
    <n v="122.96377000000001"/>
    <x v="0"/>
    <x v="774"/>
  </r>
  <r>
    <n v="1398"/>
    <n v="10262"/>
    <n v="9"/>
    <x v="5"/>
    <x v="1"/>
    <d v="2004-06-24T00:00:00"/>
    <x v="2"/>
    <x v="54"/>
    <x v="4"/>
    <x v="0"/>
    <n v="49"/>
    <n v="100"/>
    <x v="92"/>
    <n v="367.5"/>
    <n v="409.15000000000003"/>
    <n v="5267.5"/>
    <n v="409.15000000000003"/>
    <x v="1"/>
    <x v="92"/>
  </r>
  <r>
    <n v="1399"/>
    <n v="10262"/>
    <n v="16"/>
    <x v="5"/>
    <x v="1"/>
    <d v="2004-06-24T00:00:00"/>
    <x v="2"/>
    <x v="44"/>
    <x v="4"/>
    <x v="0"/>
    <n v="49"/>
    <n v="87.21"/>
    <x v="775"/>
    <n v="320.49674999999996"/>
    <n v="356.81971500000003"/>
    <n v="4593.7867500000002"/>
    <n v="356.81971500000003"/>
    <x v="1"/>
    <x v="775"/>
  </r>
  <r>
    <n v="1400"/>
    <n v="10262"/>
    <n v="13"/>
    <x v="5"/>
    <x v="1"/>
    <d v="2004-06-24T00:00:00"/>
    <x v="2"/>
    <x v="63"/>
    <x v="4"/>
    <x v="0"/>
    <n v="44"/>
    <n v="94.14"/>
    <x v="776"/>
    <n v="310.66199999999998"/>
    <n v="345.87036000000001"/>
    <n v="4452.8220000000001"/>
    <n v="345.87036000000001"/>
    <x v="1"/>
    <x v="776"/>
  </r>
  <r>
    <n v="1401"/>
    <n v="10262"/>
    <n v="14"/>
    <x v="5"/>
    <x v="1"/>
    <d v="2004-06-24T00:00:00"/>
    <x v="2"/>
    <x v="55"/>
    <x v="4"/>
    <x v="0"/>
    <n v="34"/>
    <n v="100"/>
    <x v="21"/>
    <n v="255"/>
    <n v="283.90000000000003"/>
    <n v="3655"/>
    <n v="283.90000000000003"/>
    <x v="1"/>
    <x v="21"/>
  </r>
  <r>
    <n v="1402"/>
    <n v="10262"/>
    <n v="4"/>
    <x v="5"/>
    <x v="1"/>
    <d v="2004-06-24T00:00:00"/>
    <x v="2"/>
    <x v="60"/>
    <x v="4"/>
    <x v="0"/>
    <n v="40"/>
    <n v="84.03"/>
    <x v="777"/>
    <n v="252.08999999999997"/>
    <n v="280.66019999999997"/>
    <n v="3613.29"/>
    <n v="280.66019999999997"/>
    <x v="1"/>
    <x v="777"/>
  </r>
  <r>
    <n v="1403"/>
    <n v="10262"/>
    <n v="1"/>
    <x v="5"/>
    <x v="1"/>
    <d v="2004-06-24T00:00:00"/>
    <x v="2"/>
    <x v="67"/>
    <x v="4"/>
    <x v="0"/>
    <n v="34"/>
    <n v="97.38"/>
    <x v="778"/>
    <n v="248.31899999999999"/>
    <n v="276.46182000000005"/>
    <n v="3559.239"/>
    <n v="276.46182000000005"/>
    <x v="1"/>
    <x v="778"/>
  </r>
  <r>
    <n v="1404"/>
    <n v="10262"/>
    <n v="11"/>
    <x v="5"/>
    <x v="1"/>
    <d v="2004-06-24T00:00:00"/>
    <x v="2"/>
    <x v="70"/>
    <x v="4"/>
    <x v="0"/>
    <n v="46"/>
    <n v="70.349999999999994"/>
    <x v="779"/>
    <n v="242.70749999999998"/>
    <n v="270.21435000000002"/>
    <n v="3478.8074999999999"/>
    <n v="270.21435000000002"/>
    <x v="1"/>
    <x v="779"/>
  </r>
  <r>
    <n v="1405"/>
    <n v="10262"/>
    <n v="2"/>
    <x v="5"/>
    <x v="1"/>
    <d v="2004-06-24T00:00:00"/>
    <x v="2"/>
    <x v="68"/>
    <x v="4"/>
    <x v="0"/>
    <n v="40"/>
    <n v="79.11"/>
    <x v="780"/>
    <n v="237.32999999999998"/>
    <n v="264.22740000000005"/>
    <n v="3401.73"/>
    <n v="264.22740000000005"/>
    <x v="1"/>
    <x v="780"/>
  </r>
  <r>
    <n v="1406"/>
    <n v="10262"/>
    <n v="6"/>
    <x v="5"/>
    <x v="1"/>
    <d v="2004-06-24T00:00:00"/>
    <x v="2"/>
    <x v="57"/>
    <x v="4"/>
    <x v="1"/>
    <n v="33"/>
    <n v="90.75"/>
    <x v="781"/>
    <n v="224.60624999999999"/>
    <n v="250.06162500000002"/>
    <n v="3219.3562499999998"/>
    <n v="250.06162500000002"/>
    <x v="1"/>
    <x v="781"/>
  </r>
  <r>
    <n v="1407"/>
    <n v="10262"/>
    <n v="8"/>
    <x v="5"/>
    <x v="1"/>
    <d v="2004-06-24T00:00:00"/>
    <x v="2"/>
    <x v="62"/>
    <x v="4"/>
    <x v="1"/>
    <n v="48"/>
    <n v="61.42"/>
    <x v="782"/>
    <n v="221.11199999999999"/>
    <n v="246.17135999999999"/>
    <n v="3169.2719999999999"/>
    <n v="246.17135999999999"/>
    <x v="1"/>
    <x v="782"/>
  </r>
  <r>
    <n v="1408"/>
    <n v="10262"/>
    <n v="15"/>
    <x v="5"/>
    <x v="1"/>
    <d v="2004-06-24T00:00:00"/>
    <x v="2"/>
    <x v="59"/>
    <x v="4"/>
    <x v="1"/>
    <n v="32"/>
    <n v="84.3"/>
    <x v="783"/>
    <n v="202.32"/>
    <n v="225.24960000000002"/>
    <n v="2899.92"/>
    <n v="225.24960000000002"/>
    <x v="1"/>
    <x v="783"/>
  </r>
  <r>
    <n v="1409"/>
    <n v="10262"/>
    <n v="7"/>
    <x v="5"/>
    <x v="1"/>
    <d v="2004-06-24T00:00:00"/>
    <x v="2"/>
    <x v="65"/>
    <x v="4"/>
    <x v="1"/>
    <n v="35"/>
    <n v="71.069999999999993"/>
    <x v="784"/>
    <n v="186.55874999999997"/>
    <n v="207.70207500000001"/>
    <n v="2674.00875"/>
    <n v="207.70207500000001"/>
    <x v="1"/>
    <x v="784"/>
  </r>
  <r>
    <n v="1410"/>
    <n v="10262"/>
    <n v="5"/>
    <x v="5"/>
    <x v="1"/>
    <d v="2004-06-24T00:00:00"/>
    <x v="2"/>
    <x v="61"/>
    <x v="4"/>
    <x v="1"/>
    <n v="27"/>
    <n v="76"/>
    <x v="785"/>
    <n v="153.9"/>
    <n v="0"/>
    <n v="2205.9"/>
    <n v="171.34200000000001"/>
    <x v="1"/>
    <x v="785"/>
  </r>
  <r>
    <n v="1411"/>
    <n v="10262"/>
    <n v="3"/>
    <x v="5"/>
    <x v="1"/>
    <d v="2004-06-24T00:00:00"/>
    <x v="2"/>
    <x v="71"/>
    <x v="4"/>
    <x v="1"/>
    <n v="49"/>
    <n v="37.97"/>
    <x v="786"/>
    <n v="139.53975"/>
    <n v="0"/>
    <n v="2000.0697499999999"/>
    <n v="155.35425499999999"/>
    <x v="1"/>
    <x v="786"/>
  </r>
  <r>
    <n v="1412"/>
    <n v="10262"/>
    <n v="10"/>
    <x v="5"/>
    <x v="1"/>
    <d v="2004-06-24T00:00:00"/>
    <x v="2"/>
    <x v="58"/>
    <x v="4"/>
    <x v="1"/>
    <n v="24"/>
    <n v="67.14"/>
    <x v="787"/>
    <n v="120.852"/>
    <n v="0"/>
    <n v="1732.2120000000002"/>
    <n v="134.54856000000001"/>
    <x v="1"/>
    <x v="787"/>
  </r>
  <r>
    <n v="1413"/>
    <n v="10262"/>
    <n v="12"/>
    <x v="5"/>
    <x v="1"/>
    <d v="2004-06-24T00:00:00"/>
    <x v="2"/>
    <x v="66"/>
    <x v="4"/>
    <x v="1"/>
    <n v="21"/>
    <n v="57.11"/>
    <x v="788"/>
    <n v="89.948249999999987"/>
    <n v="0"/>
    <n v="1289.2582499999999"/>
    <n v="100.142385"/>
    <x v="1"/>
    <x v="788"/>
  </r>
  <r>
    <n v="1414"/>
    <n v="10263"/>
    <n v="4"/>
    <x v="5"/>
    <x v="1"/>
    <d v="2004-06-28T00:00:00"/>
    <x v="0"/>
    <x v="72"/>
    <x v="51"/>
    <x v="2"/>
    <n v="41"/>
    <n v="100"/>
    <x v="23"/>
    <n v="307.5"/>
    <n v="342.35"/>
    <n v="4407.5"/>
    <n v="342.35"/>
    <x v="0"/>
    <x v="23"/>
  </r>
  <r>
    <n v="1415"/>
    <n v="10263"/>
    <n v="1"/>
    <x v="5"/>
    <x v="1"/>
    <d v="2004-06-28T00:00:00"/>
    <x v="0"/>
    <x v="75"/>
    <x v="51"/>
    <x v="0"/>
    <n v="48"/>
    <n v="100"/>
    <x v="95"/>
    <n v="360"/>
    <n v="400.8"/>
    <n v="5160"/>
    <n v="400.8"/>
    <x v="0"/>
    <x v="95"/>
  </r>
  <r>
    <n v="1416"/>
    <n v="10263"/>
    <n v="9"/>
    <x v="5"/>
    <x v="1"/>
    <d v="2004-06-28T00:00:00"/>
    <x v="0"/>
    <x v="56"/>
    <x v="51"/>
    <x v="0"/>
    <n v="47"/>
    <n v="100"/>
    <x v="75"/>
    <n v="352.5"/>
    <n v="392.45000000000005"/>
    <n v="5052.5"/>
    <n v="392.45000000000005"/>
    <x v="0"/>
    <x v="75"/>
  </r>
  <r>
    <n v="1417"/>
    <n v="10263"/>
    <n v="5"/>
    <x v="5"/>
    <x v="1"/>
    <d v="2004-06-28T00:00:00"/>
    <x v="0"/>
    <x v="73"/>
    <x v="51"/>
    <x v="0"/>
    <n v="40"/>
    <n v="100"/>
    <x v="65"/>
    <n v="300"/>
    <n v="334"/>
    <n v="4300"/>
    <n v="334"/>
    <x v="0"/>
    <x v="65"/>
  </r>
  <r>
    <n v="1418"/>
    <n v="10263"/>
    <n v="3"/>
    <x v="5"/>
    <x v="1"/>
    <d v="2004-06-28T00:00:00"/>
    <x v="0"/>
    <x v="77"/>
    <x v="51"/>
    <x v="0"/>
    <n v="42"/>
    <n v="100"/>
    <x v="10"/>
    <n v="315"/>
    <n v="350.70000000000005"/>
    <n v="4515"/>
    <n v="350.70000000000005"/>
    <x v="0"/>
    <x v="10"/>
  </r>
  <r>
    <n v="1419"/>
    <n v="10263"/>
    <n v="2"/>
    <x v="5"/>
    <x v="1"/>
    <d v="2004-06-28T00:00:00"/>
    <x v="0"/>
    <x v="76"/>
    <x v="51"/>
    <x v="0"/>
    <n v="34"/>
    <n v="100"/>
    <x v="21"/>
    <n v="255"/>
    <n v="283.90000000000003"/>
    <n v="3655"/>
    <n v="283.90000000000003"/>
    <x v="0"/>
    <x v="21"/>
  </r>
  <r>
    <n v="1420"/>
    <n v="10263"/>
    <n v="10"/>
    <x v="5"/>
    <x v="1"/>
    <d v="2004-06-28T00:00:00"/>
    <x v="0"/>
    <x v="64"/>
    <x v="51"/>
    <x v="1"/>
    <n v="33"/>
    <n v="86.17"/>
    <x v="789"/>
    <n v="213.27074999999999"/>
    <n v="237.44143500000001"/>
    <n v="3056.8807500000003"/>
    <n v="237.44143500000001"/>
    <x v="0"/>
    <x v="789"/>
  </r>
  <r>
    <n v="1421"/>
    <n v="10263"/>
    <n v="8"/>
    <x v="5"/>
    <x v="1"/>
    <d v="2004-06-28T00:00:00"/>
    <x v="0"/>
    <x v="79"/>
    <x v="51"/>
    <x v="1"/>
    <n v="31"/>
    <n v="79.91"/>
    <x v="790"/>
    <n v="185.79075"/>
    <n v="206.84703500000001"/>
    <n v="2663.0007500000002"/>
    <n v="206.84703500000001"/>
    <x v="0"/>
    <x v="790"/>
  </r>
  <r>
    <n v="1422"/>
    <n v="10263"/>
    <n v="7"/>
    <x v="5"/>
    <x v="1"/>
    <d v="2004-06-28T00:00:00"/>
    <x v="0"/>
    <x v="74"/>
    <x v="51"/>
    <x v="1"/>
    <n v="37"/>
    <n v="62.46"/>
    <x v="791"/>
    <n v="173.32649999999998"/>
    <n v="192.97017"/>
    <n v="2484.3465000000001"/>
    <n v="192.97017"/>
    <x v="0"/>
    <x v="791"/>
  </r>
  <r>
    <n v="1423"/>
    <n v="10263"/>
    <n v="6"/>
    <x v="5"/>
    <x v="1"/>
    <d v="2004-06-28T00:00:00"/>
    <x v="0"/>
    <x v="78"/>
    <x v="51"/>
    <x v="1"/>
    <n v="34"/>
    <n v="58.75"/>
    <x v="792"/>
    <n v="149.8125"/>
    <n v="0"/>
    <n v="2147.3125"/>
    <n v="166.79125000000002"/>
    <x v="0"/>
    <x v="792"/>
  </r>
  <r>
    <n v="1424"/>
    <n v="10263"/>
    <n v="11"/>
    <x v="5"/>
    <x v="1"/>
    <d v="2004-06-28T00:00:00"/>
    <x v="0"/>
    <x v="69"/>
    <x v="51"/>
    <x v="1"/>
    <n v="24"/>
    <n v="75.349999999999994"/>
    <x v="793"/>
    <n v="135.63"/>
    <n v="0"/>
    <n v="1944.0299999999997"/>
    <n v="151.00139999999999"/>
    <x v="0"/>
    <x v="793"/>
  </r>
  <r>
    <n v="1425"/>
    <n v="10264"/>
    <n v="5"/>
    <x v="5"/>
    <x v="1"/>
    <d v="2004-06-30T00:00:00"/>
    <x v="0"/>
    <x v="90"/>
    <x v="84"/>
    <x v="0"/>
    <n v="47"/>
    <n v="89.5"/>
    <x v="794"/>
    <n v="315.48750000000001"/>
    <n v="351.24275"/>
    <n v="4521.9875000000002"/>
    <n v="351.24275"/>
    <x v="0"/>
    <x v="794"/>
  </r>
  <r>
    <n v="1426"/>
    <n v="10264"/>
    <n v="1"/>
    <x v="5"/>
    <x v="1"/>
    <d v="2004-06-30T00:00:00"/>
    <x v="0"/>
    <x v="91"/>
    <x v="84"/>
    <x v="0"/>
    <n v="47"/>
    <n v="83.27"/>
    <x v="795"/>
    <n v="293.52674999999994"/>
    <n v="326.793115"/>
    <n v="4207.2167499999996"/>
    <n v="326.793115"/>
    <x v="0"/>
    <x v="795"/>
  </r>
  <r>
    <n v="1427"/>
    <n v="10264"/>
    <n v="7"/>
    <x v="5"/>
    <x v="1"/>
    <d v="2004-06-30T00:00:00"/>
    <x v="0"/>
    <x v="86"/>
    <x v="84"/>
    <x v="0"/>
    <n v="34"/>
    <n v="97.97"/>
    <x v="796"/>
    <n v="249.8235"/>
    <n v="278.13683000000003"/>
    <n v="3580.8035"/>
    <n v="278.13683000000003"/>
    <x v="0"/>
    <x v="796"/>
  </r>
  <r>
    <n v="1428"/>
    <n v="10264"/>
    <n v="3"/>
    <x v="5"/>
    <x v="1"/>
    <d v="2004-06-30T00:00:00"/>
    <x v="0"/>
    <x v="89"/>
    <x v="84"/>
    <x v="1"/>
    <n v="48"/>
    <n v="54.71"/>
    <x v="797"/>
    <n v="196.95599999999999"/>
    <n v="219.27768"/>
    <n v="2823.0360000000001"/>
    <n v="219.27768"/>
    <x v="0"/>
    <x v="797"/>
  </r>
  <r>
    <n v="1429"/>
    <n v="10264"/>
    <n v="2"/>
    <x v="5"/>
    <x v="1"/>
    <d v="2004-06-30T00:00:00"/>
    <x v="0"/>
    <x v="81"/>
    <x v="84"/>
    <x v="1"/>
    <n v="20"/>
    <n v="100"/>
    <x v="136"/>
    <n v="150"/>
    <n v="0"/>
    <n v="2150"/>
    <n v="167"/>
    <x v="0"/>
    <x v="136"/>
  </r>
  <r>
    <n v="1430"/>
    <n v="10264"/>
    <n v="6"/>
    <x v="5"/>
    <x v="1"/>
    <d v="2004-06-30T00:00:00"/>
    <x v="0"/>
    <x v="92"/>
    <x v="84"/>
    <x v="1"/>
    <n v="37"/>
    <n v="65.099999999999994"/>
    <x v="798"/>
    <n v="180.65249999999997"/>
    <n v="201.12645000000001"/>
    <n v="2589.3525"/>
    <n v="201.12645000000001"/>
    <x v="0"/>
    <x v="798"/>
  </r>
  <r>
    <n v="1431"/>
    <n v="10264"/>
    <n v="4"/>
    <x v="5"/>
    <x v="1"/>
    <d v="2004-06-30T00:00:00"/>
    <x v="0"/>
    <x v="95"/>
    <x v="84"/>
    <x v="1"/>
    <n v="20"/>
    <n v="32.590000000000003"/>
    <x v="799"/>
    <n v="48.885000000000005"/>
    <n v="0"/>
    <n v="700.68500000000006"/>
    <n v="54.425300000000007"/>
    <x v="0"/>
    <x v="799"/>
  </r>
  <r>
    <n v="1432"/>
    <n v="10265"/>
    <n v="1"/>
    <x v="6"/>
    <x v="1"/>
    <d v="2004-07-02T00:00:00"/>
    <x v="0"/>
    <x v="84"/>
    <x v="60"/>
    <x v="2"/>
    <n v="49"/>
    <n v="100"/>
    <x v="92"/>
    <n v="367.5"/>
    <n v="409.15000000000003"/>
    <n v="5267.5"/>
    <n v="409.15000000000003"/>
    <x v="0"/>
    <x v="92"/>
  </r>
  <r>
    <n v="1433"/>
    <n v="10265"/>
    <n v="2"/>
    <x v="6"/>
    <x v="1"/>
    <d v="2004-07-02T00:00:00"/>
    <x v="0"/>
    <x v="94"/>
    <x v="60"/>
    <x v="0"/>
    <n v="45"/>
    <n v="86.84"/>
    <x v="800"/>
    <n v="293.08499999999998"/>
    <n v="326.30130000000003"/>
    <n v="4200.8850000000002"/>
    <n v="326.30130000000003"/>
    <x v="0"/>
    <x v="800"/>
  </r>
  <r>
    <n v="1434"/>
    <n v="10266"/>
    <n v="14"/>
    <x v="6"/>
    <x v="1"/>
    <d v="2004-07-06T00:00:00"/>
    <x v="0"/>
    <x v="83"/>
    <x v="52"/>
    <x v="2"/>
    <n v="44"/>
    <n v="100"/>
    <x v="64"/>
    <n v="330"/>
    <n v="367.40000000000003"/>
    <n v="4730"/>
    <n v="367.40000000000003"/>
    <x v="0"/>
    <x v="64"/>
  </r>
  <r>
    <n v="1435"/>
    <n v="10266"/>
    <n v="5"/>
    <x v="6"/>
    <x v="1"/>
    <d v="2004-07-06T00:00:00"/>
    <x v="0"/>
    <x v="97"/>
    <x v="52"/>
    <x v="0"/>
    <n v="49"/>
    <n v="100"/>
    <x v="92"/>
    <n v="367.5"/>
    <n v="409.15000000000003"/>
    <n v="5267.5"/>
    <n v="409.15000000000003"/>
    <x v="0"/>
    <x v="92"/>
  </r>
  <r>
    <n v="1436"/>
    <n v="10266"/>
    <n v="2"/>
    <x v="6"/>
    <x v="1"/>
    <d v="2004-07-06T00:00:00"/>
    <x v="0"/>
    <x v="102"/>
    <x v="52"/>
    <x v="0"/>
    <n v="36"/>
    <n v="100"/>
    <x v="12"/>
    <n v="270"/>
    <n v="300.60000000000002"/>
    <n v="3870"/>
    <n v="300.60000000000002"/>
    <x v="0"/>
    <x v="12"/>
  </r>
  <r>
    <n v="1437"/>
    <n v="10266"/>
    <n v="4"/>
    <x v="6"/>
    <x v="1"/>
    <d v="2004-07-06T00:00:00"/>
    <x v="0"/>
    <x v="96"/>
    <x v="52"/>
    <x v="0"/>
    <n v="33"/>
    <n v="100"/>
    <x v="26"/>
    <n v="247.5"/>
    <n v="275.55"/>
    <n v="3547.5"/>
    <n v="275.55"/>
    <x v="0"/>
    <x v="26"/>
  </r>
  <r>
    <n v="1438"/>
    <n v="10266"/>
    <n v="7"/>
    <x v="6"/>
    <x v="1"/>
    <d v="2004-07-06T00:00:00"/>
    <x v="0"/>
    <x v="29"/>
    <x v="52"/>
    <x v="0"/>
    <n v="29"/>
    <n v="100"/>
    <x v="25"/>
    <n v="217.5"/>
    <n v="242.15"/>
    <n v="3117.5"/>
    <n v="242.15"/>
    <x v="0"/>
    <x v="25"/>
  </r>
  <r>
    <n v="1439"/>
    <n v="10266"/>
    <n v="11"/>
    <x v="6"/>
    <x v="1"/>
    <d v="2004-07-06T00:00:00"/>
    <x v="0"/>
    <x v="85"/>
    <x v="52"/>
    <x v="0"/>
    <n v="40"/>
    <n v="100"/>
    <x v="65"/>
    <n v="300"/>
    <n v="334"/>
    <n v="4300"/>
    <n v="334"/>
    <x v="0"/>
    <x v="65"/>
  </r>
  <r>
    <n v="1440"/>
    <n v="10266"/>
    <n v="13"/>
    <x v="6"/>
    <x v="1"/>
    <d v="2004-07-06T00:00:00"/>
    <x v="0"/>
    <x v="93"/>
    <x v="52"/>
    <x v="1"/>
    <n v="47"/>
    <n v="62.45"/>
    <x v="690"/>
    <n v="220.13624999999999"/>
    <n v="245.08502500000003"/>
    <n v="3155.2862500000001"/>
    <n v="245.08502500000003"/>
    <x v="0"/>
    <x v="690"/>
  </r>
  <r>
    <n v="1441"/>
    <n v="10266"/>
    <n v="9"/>
    <x v="6"/>
    <x v="1"/>
    <d v="2004-07-06T00:00:00"/>
    <x v="0"/>
    <x v="82"/>
    <x v="52"/>
    <x v="1"/>
    <n v="24"/>
    <n v="100"/>
    <x v="27"/>
    <n v="180"/>
    <n v="200.4"/>
    <n v="2580"/>
    <n v="200.4"/>
    <x v="0"/>
    <x v="27"/>
  </r>
  <r>
    <n v="1442"/>
    <n v="10266"/>
    <n v="3"/>
    <x v="6"/>
    <x v="1"/>
    <d v="2004-07-06T00:00:00"/>
    <x v="0"/>
    <x v="99"/>
    <x v="52"/>
    <x v="1"/>
    <n v="20"/>
    <n v="100"/>
    <x v="136"/>
    <n v="150"/>
    <n v="0"/>
    <n v="2150"/>
    <n v="167"/>
    <x v="0"/>
    <x v="136"/>
  </r>
  <r>
    <n v="1443"/>
    <n v="10266"/>
    <n v="15"/>
    <x v="6"/>
    <x v="1"/>
    <d v="2004-07-06T00:00:00"/>
    <x v="0"/>
    <x v="87"/>
    <x v="52"/>
    <x v="1"/>
    <n v="35"/>
    <n v="76.61"/>
    <x v="801"/>
    <n v="201.10124999999999"/>
    <n v="223.89272500000001"/>
    <n v="2882.4512500000001"/>
    <n v="223.89272500000001"/>
    <x v="0"/>
    <x v="801"/>
  </r>
  <r>
    <n v="1444"/>
    <n v="10266"/>
    <n v="6"/>
    <x v="6"/>
    <x v="1"/>
    <d v="2004-07-06T00:00:00"/>
    <x v="0"/>
    <x v="98"/>
    <x v="52"/>
    <x v="1"/>
    <n v="21"/>
    <n v="100"/>
    <x v="59"/>
    <n v="157.5"/>
    <n v="0"/>
    <n v="2257.5"/>
    <n v="175.35000000000002"/>
    <x v="0"/>
    <x v="59"/>
  </r>
  <r>
    <n v="1445"/>
    <n v="10266"/>
    <n v="10"/>
    <x v="6"/>
    <x v="1"/>
    <d v="2004-07-06T00:00:00"/>
    <x v="0"/>
    <x v="88"/>
    <x v="52"/>
    <x v="1"/>
    <n v="33"/>
    <n v="74.69"/>
    <x v="802"/>
    <n v="184.85774999999998"/>
    <n v="205.80829500000002"/>
    <n v="2649.6277500000001"/>
    <n v="205.80829500000002"/>
    <x v="0"/>
    <x v="802"/>
  </r>
  <r>
    <n v="1446"/>
    <n v="10266"/>
    <n v="12"/>
    <x v="6"/>
    <x v="1"/>
    <d v="2004-07-06T00:00:00"/>
    <x v="0"/>
    <x v="80"/>
    <x v="52"/>
    <x v="1"/>
    <n v="22"/>
    <n v="100"/>
    <x v="39"/>
    <n v="165"/>
    <n v="0"/>
    <n v="2365"/>
    <n v="183.70000000000002"/>
    <x v="0"/>
    <x v="39"/>
  </r>
  <r>
    <n v="1447"/>
    <n v="10266"/>
    <n v="8"/>
    <x v="6"/>
    <x v="1"/>
    <d v="2004-07-06T00:00:00"/>
    <x v="0"/>
    <x v="100"/>
    <x v="52"/>
    <x v="1"/>
    <n v="34"/>
    <n v="40.4"/>
    <x v="803"/>
    <n v="103.02"/>
    <n v="0"/>
    <n v="1476.62"/>
    <n v="114.6956"/>
    <x v="0"/>
    <x v="803"/>
  </r>
  <r>
    <n v="1448"/>
    <n v="10266"/>
    <n v="1"/>
    <x v="6"/>
    <x v="1"/>
    <d v="2004-07-06T00:00:00"/>
    <x v="0"/>
    <x v="108"/>
    <x v="52"/>
    <x v="1"/>
    <n v="28"/>
    <n v="48.3"/>
    <x v="804"/>
    <n v="101.42999999999999"/>
    <n v="0"/>
    <n v="1453.83"/>
    <n v="112.9254"/>
    <x v="0"/>
    <x v="804"/>
  </r>
  <r>
    <n v="1449"/>
    <n v="10267"/>
    <n v="6"/>
    <x v="6"/>
    <x v="1"/>
    <d v="2004-07-07T00:00:00"/>
    <x v="0"/>
    <x v="103"/>
    <x v="26"/>
    <x v="0"/>
    <n v="43"/>
    <n v="100"/>
    <x v="34"/>
    <n v="322.5"/>
    <n v="359.05"/>
    <n v="4622.5"/>
    <n v="359.05"/>
    <x v="0"/>
    <x v="34"/>
  </r>
  <r>
    <n v="1450"/>
    <n v="10267"/>
    <n v="2"/>
    <x v="6"/>
    <x v="1"/>
    <d v="2004-07-07T00:00:00"/>
    <x v="0"/>
    <x v="101"/>
    <x v="26"/>
    <x v="0"/>
    <n v="43"/>
    <n v="100"/>
    <x v="34"/>
    <n v="322.5"/>
    <n v="359.05"/>
    <n v="4622.5"/>
    <n v="359.05"/>
    <x v="0"/>
    <x v="34"/>
  </r>
  <r>
    <n v="1451"/>
    <n v="10267"/>
    <n v="4"/>
    <x v="6"/>
    <x v="1"/>
    <d v="2004-07-07T00:00:00"/>
    <x v="0"/>
    <x v="107"/>
    <x v="26"/>
    <x v="0"/>
    <n v="44"/>
    <n v="96.74"/>
    <x v="805"/>
    <n v="319.24199999999996"/>
    <n v="355.42275999999998"/>
    <n v="4575.8019999999997"/>
    <n v="355.42275999999998"/>
    <x v="0"/>
    <x v="805"/>
  </r>
  <r>
    <n v="1452"/>
    <n v="10267"/>
    <n v="3"/>
    <x v="6"/>
    <x v="1"/>
    <d v="2004-07-07T00:00:00"/>
    <x v="0"/>
    <x v="104"/>
    <x v="26"/>
    <x v="0"/>
    <n v="38"/>
    <n v="87.24"/>
    <x v="806"/>
    <n v="248.63399999999999"/>
    <n v="276.81252000000001"/>
    <n v="3563.7539999999999"/>
    <n v="276.81252000000001"/>
    <x v="0"/>
    <x v="806"/>
  </r>
  <r>
    <n v="1453"/>
    <n v="10267"/>
    <n v="5"/>
    <x v="6"/>
    <x v="1"/>
    <d v="2004-07-07T00:00:00"/>
    <x v="0"/>
    <x v="105"/>
    <x v="26"/>
    <x v="0"/>
    <n v="40"/>
    <n v="80.099999999999994"/>
    <x v="807"/>
    <n v="240.29999999999998"/>
    <n v="267.53399999999999"/>
    <n v="3444.3"/>
    <n v="267.53399999999999"/>
    <x v="0"/>
    <x v="807"/>
  </r>
  <r>
    <n v="1454"/>
    <n v="10267"/>
    <n v="1"/>
    <x v="6"/>
    <x v="1"/>
    <d v="2004-07-07T00:00:00"/>
    <x v="0"/>
    <x v="106"/>
    <x v="26"/>
    <x v="1"/>
    <n v="36"/>
    <n v="75.55"/>
    <x v="808"/>
    <n v="203.98499999999999"/>
    <n v="227.10329999999999"/>
    <n v="2923.7849999999999"/>
    <n v="227.10329999999999"/>
    <x v="0"/>
    <x v="808"/>
  </r>
  <r>
    <n v="1455"/>
    <n v="10269"/>
    <n v="2"/>
    <x v="6"/>
    <x v="1"/>
    <d v="2004-07-16T00:00:00"/>
    <x v="0"/>
    <x v="20"/>
    <x v="19"/>
    <x v="0"/>
    <n v="48"/>
    <n v="97.39"/>
    <x v="809"/>
    <n v="350.60399999999998"/>
    <n v="390.33912000000004"/>
    <n v="5025.3240000000005"/>
    <n v="390.33912000000004"/>
    <x v="0"/>
    <x v="809"/>
  </r>
  <r>
    <n v="1456"/>
    <n v="10269"/>
    <n v="1"/>
    <x v="6"/>
    <x v="1"/>
    <d v="2004-07-16T00:00:00"/>
    <x v="0"/>
    <x v="23"/>
    <x v="19"/>
    <x v="1"/>
    <n v="32"/>
    <n v="63.08"/>
    <x v="810"/>
    <n v="151.392"/>
    <n v="0"/>
    <n v="2169.9519999999998"/>
    <n v="168.54975999999999"/>
    <x v="0"/>
    <x v="810"/>
  </r>
  <r>
    <n v="1457"/>
    <n v="10270"/>
    <n v="3"/>
    <x v="6"/>
    <x v="1"/>
    <d v="2004-07-19T00:00:00"/>
    <x v="0"/>
    <x v="14"/>
    <x v="32"/>
    <x v="0"/>
    <n v="38"/>
    <n v="100"/>
    <x v="22"/>
    <n v="285"/>
    <n v="317.3"/>
    <n v="4085"/>
    <n v="317.3"/>
    <x v="0"/>
    <x v="22"/>
  </r>
  <r>
    <n v="1458"/>
    <n v="10270"/>
    <n v="9"/>
    <x v="6"/>
    <x v="1"/>
    <d v="2004-07-19T00:00:00"/>
    <x v="0"/>
    <x v="10"/>
    <x v="32"/>
    <x v="0"/>
    <n v="21"/>
    <n v="100"/>
    <x v="59"/>
    <n v="157.5"/>
    <n v="0"/>
    <n v="2257.5"/>
    <n v="175.35000000000002"/>
    <x v="0"/>
    <x v="59"/>
  </r>
  <r>
    <n v="1459"/>
    <n v="10270"/>
    <n v="11"/>
    <x v="6"/>
    <x v="1"/>
    <d v="2004-07-19T00:00:00"/>
    <x v="0"/>
    <x v="21"/>
    <x v="32"/>
    <x v="0"/>
    <n v="38"/>
    <n v="100"/>
    <x v="22"/>
    <n v="285"/>
    <n v="317.3"/>
    <n v="4085"/>
    <n v="317.3"/>
    <x v="0"/>
    <x v="22"/>
  </r>
  <r>
    <n v="1460"/>
    <n v="10270"/>
    <n v="2"/>
    <x v="6"/>
    <x v="1"/>
    <d v="2004-07-19T00:00:00"/>
    <x v="0"/>
    <x v="11"/>
    <x v="32"/>
    <x v="0"/>
    <n v="32"/>
    <n v="100"/>
    <x v="44"/>
    <n v="240"/>
    <n v="267.2"/>
    <n v="3440"/>
    <n v="267.2"/>
    <x v="0"/>
    <x v="44"/>
  </r>
  <r>
    <n v="1461"/>
    <n v="10270"/>
    <n v="8"/>
    <x v="6"/>
    <x v="1"/>
    <d v="2004-07-19T00:00:00"/>
    <x v="0"/>
    <x v="15"/>
    <x v="32"/>
    <x v="0"/>
    <n v="43"/>
    <n v="96.84"/>
    <x v="811"/>
    <n v="312.30899999999997"/>
    <n v="347.70402000000001"/>
    <n v="4476.4290000000001"/>
    <n v="347.70402000000001"/>
    <x v="0"/>
    <x v="811"/>
  </r>
  <r>
    <n v="1462"/>
    <n v="10270"/>
    <n v="6"/>
    <x v="6"/>
    <x v="1"/>
    <d v="2004-07-19T00:00:00"/>
    <x v="0"/>
    <x v="18"/>
    <x v="32"/>
    <x v="0"/>
    <n v="28"/>
    <n v="100"/>
    <x v="134"/>
    <n v="210"/>
    <n v="233.8"/>
    <n v="3010"/>
    <n v="233.8"/>
    <x v="0"/>
    <x v="134"/>
  </r>
  <r>
    <n v="1463"/>
    <n v="10270"/>
    <n v="4"/>
    <x v="6"/>
    <x v="1"/>
    <d v="2004-07-19T00:00:00"/>
    <x v="0"/>
    <x v="13"/>
    <x v="32"/>
    <x v="0"/>
    <n v="46"/>
    <n v="88"/>
    <x v="812"/>
    <n v="303.59999999999997"/>
    <n v="338.00800000000004"/>
    <n v="4351.6000000000004"/>
    <n v="338.00800000000004"/>
    <x v="0"/>
    <x v="812"/>
  </r>
  <r>
    <n v="1464"/>
    <n v="10270"/>
    <n v="10"/>
    <x v="6"/>
    <x v="1"/>
    <d v="2004-07-19T00:00:00"/>
    <x v="0"/>
    <x v="22"/>
    <x v="32"/>
    <x v="1"/>
    <n v="31"/>
    <n v="96.24"/>
    <x v="813"/>
    <n v="223.75800000000001"/>
    <n v="249.11724000000001"/>
    <n v="3207.1979999999999"/>
    <n v="249.11724000000001"/>
    <x v="0"/>
    <x v="813"/>
  </r>
  <r>
    <n v="1465"/>
    <n v="10270"/>
    <n v="1"/>
    <x v="6"/>
    <x v="1"/>
    <d v="2004-07-19T00:00:00"/>
    <x v="0"/>
    <x v="19"/>
    <x v="32"/>
    <x v="1"/>
    <n v="32"/>
    <n v="85.72"/>
    <x v="814"/>
    <n v="205.72799999999998"/>
    <n v="229.04384000000002"/>
    <n v="2948.768"/>
    <n v="229.04384000000002"/>
    <x v="0"/>
    <x v="814"/>
  </r>
  <r>
    <n v="1466"/>
    <n v="10270"/>
    <n v="7"/>
    <x v="6"/>
    <x v="1"/>
    <d v="2004-07-19T00:00:00"/>
    <x v="0"/>
    <x v="24"/>
    <x v="32"/>
    <x v="1"/>
    <n v="44"/>
    <n v="58.36"/>
    <x v="815"/>
    <n v="192.58799999999999"/>
    <n v="214.41464000000002"/>
    <n v="2760.4280000000003"/>
    <n v="214.41464000000002"/>
    <x v="0"/>
    <x v="815"/>
  </r>
  <r>
    <n v="1467"/>
    <n v="10270"/>
    <n v="5"/>
    <x v="6"/>
    <x v="1"/>
    <d v="2004-07-19T00:00:00"/>
    <x v="0"/>
    <x v="17"/>
    <x v="32"/>
    <x v="1"/>
    <n v="21"/>
    <n v="63.35"/>
    <x v="816"/>
    <n v="99.776250000000005"/>
    <n v="0"/>
    <n v="1430.1262500000003"/>
    <n v="111.08422500000002"/>
    <x v="0"/>
    <x v="816"/>
  </r>
  <r>
    <n v="1468"/>
    <n v="10271"/>
    <n v="4"/>
    <x v="6"/>
    <x v="1"/>
    <d v="2004-07-20T00:00:00"/>
    <x v="0"/>
    <x v="32"/>
    <x v="13"/>
    <x v="2"/>
    <n v="50"/>
    <n v="100"/>
    <x v="33"/>
    <n v="375"/>
    <n v="417.5"/>
    <n v="5375"/>
    <n v="417.5"/>
    <x v="0"/>
    <x v="33"/>
  </r>
  <r>
    <n v="1469"/>
    <n v="10271"/>
    <n v="10"/>
    <x v="6"/>
    <x v="1"/>
    <d v="2004-07-20T00:00:00"/>
    <x v="0"/>
    <x v="16"/>
    <x v="13"/>
    <x v="0"/>
    <n v="43"/>
    <n v="100"/>
    <x v="34"/>
    <n v="322.5"/>
    <n v="359.05"/>
    <n v="4622.5"/>
    <n v="359.05"/>
    <x v="0"/>
    <x v="34"/>
  </r>
  <r>
    <n v="1470"/>
    <n v="10271"/>
    <n v="8"/>
    <x v="6"/>
    <x v="1"/>
    <d v="2004-07-20T00:00:00"/>
    <x v="0"/>
    <x v="30"/>
    <x v="13"/>
    <x v="0"/>
    <n v="50"/>
    <n v="100"/>
    <x v="33"/>
    <n v="375"/>
    <n v="417.5"/>
    <n v="5375"/>
    <n v="417.5"/>
    <x v="0"/>
    <x v="33"/>
  </r>
  <r>
    <n v="1471"/>
    <n v="10271"/>
    <n v="9"/>
    <x v="6"/>
    <x v="1"/>
    <d v="2004-07-20T00:00:00"/>
    <x v="0"/>
    <x v="29"/>
    <x v="13"/>
    <x v="0"/>
    <n v="20"/>
    <n v="100"/>
    <x v="136"/>
    <n v="150"/>
    <n v="0"/>
    <n v="2150"/>
    <n v="167"/>
    <x v="0"/>
    <x v="136"/>
  </r>
  <r>
    <n v="1472"/>
    <n v="10271"/>
    <n v="3"/>
    <x v="6"/>
    <x v="1"/>
    <d v="2004-07-20T00:00:00"/>
    <x v="0"/>
    <x v="31"/>
    <x v="13"/>
    <x v="0"/>
    <n v="34"/>
    <n v="98.39"/>
    <x v="817"/>
    <n v="250.89449999999999"/>
    <n v="279.32921000000005"/>
    <n v="3596.1545000000001"/>
    <n v="279.32921000000005"/>
    <x v="0"/>
    <x v="817"/>
  </r>
  <r>
    <n v="1473"/>
    <n v="10271"/>
    <n v="1"/>
    <x v="6"/>
    <x v="1"/>
    <d v="2004-07-20T00:00:00"/>
    <x v="0"/>
    <x v="34"/>
    <x v="13"/>
    <x v="0"/>
    <n v="22"/>
    <n v="100"/>
    <x v="39"/>
    <n v="165"/>
    <n v="0"/>
    <n v="2365"/>
    <n v="183.70000000000002"/>
    <x v="0"/>
    <x v="39"/>
  </r>
  <r>
    <n v="1474"/>
    <n v="10271"/>
    <n v="5"/>
    <x v="6"/>
    <x v="1"/>
    <d v="2004-07-20T00:00:00"/>
    <x v="0"/>
    <x v="28"/>
    <x v="13"/>
    <x v="0"/>
    <n v="31"/>
    <n v="97.17"/>
    <x v="818"/>
    <n v="225.92024999999998"/>
    <n v="251.52454500000002"/>
    <n v="3238.1902500000001"/>
    <n v="251.52454500000002"/>
    <x v="0"/>
    <x v="818"/>
  </r>
  <r>
    <n v="1475"/>
    <n v="10271"/>
    <n v="2"/>
    <x v="6"/>
    <x v="1"/>
    <d v="2004-07-20T00:00:00"/>
    <x v="0"/>
    <x v="35"/>
    <x v="13"/>
    <x v="1"/>
    <n v="45"/>
    <n v="64.739999999999995"/>
    <x v="819"/>
    <n v="218.49749999999997"/>
    <n v="243.26054999999999"/>
    <n v="3131.7974999999997"/>
    <n v="243.26054999999999"/>
    <x v="0"/>
    <x v="819"/>
  </r>
  <r>
    <n v="1476"/>
    <n v="10271"/>
    <n v="11"/>
    <x v="6"/>
    <x v="1"/>
    <d v="2004-07-20T00:00:00"/>
    <x v="0"/>
    <x v="25"/>
    <x v="13"/>
    <x v="1"/>
    <n v="25"/>
    <n v="69.28"/>
    <x v="820"/>
    <n v="129.9"/>
    <n v="0"/>
    <n v="1861.9"/>
    <n v="144.62200000000001"/>
    <x v="0"/>
    <x v="820"/>
  </r>
  <r>
    <n v="1477"/>
    <n v="10271"/>
    <n v="7"/>
    <x v="6"/>
    <x v="1"/>
    <d v="2004-07-20T00:00:00"/>
    <x v="0"/>
    <x v="38"/>
    <x v="13"/>
    <x v="1"/>
    <n v="35"/>
    <n v="47.62"/>
    <x v="32"/>
    <n v="125.00249999999998"/>
    <n v="0"/>
    <n v="1791.7024999999999"/>
    <n v="139.16944999999998"/>
    <x v="0"/>
    <x v="32"/>
  </r>
  <r>
    <n v="1478"/>
    <n v="10271"/>
    <n v="6"/>
    <x v="6"/>
    <x v="1"/>
    <d v="2004-07-20T00:00:00"/>
    <x v="0"/>
    <x v="36"/>
    <x v="13"/>
    <x v="1"/>
    <n v="38"/>
    <n v="41.72"/>
    <x v="821"/>
    <n v="118.90199999999999"/>
    <n v="0"/>
    <n v="1704.2619999999999"/>
    <n v="132.37755999999999"/>
    <x v="0"/>
    <x v="821"/>
  </r>
  <r>
    <n v="1479"/>
    <n v="10272"/>
    <n v="1"/>
    <x v="6"/>
    <x v="1"/>
    <d v="2004-07-20T00:00:00"/>
    <x v="0"/>
    <x v="42"/>
    <x v="85"/>
    <x v="2"/>
    <n v="39"/>
    <n v="100"/>
    <x v="8"/>
    <n v="292.5"/>
    <n v="325.65000000000003"/>
    <n v="4192.5"/>
    <n v="325.65000000000003"/>
    <x v="0"/>
    <x v="8"/>
  </r>
  <r>
    <n v="1480"/>
    <n v="10272"/>
    <n v="2"/>
    <x v="6"/>
    <x v="1"/>
    <d v="2004-07-20T00:00:00"/>
    <x v="0"/>
    <x v="39"/>
    <x v="85"/>
    <x v="0"/>
    <n v="35"/>
    <n v="100"/>
    <x v="13"/>
    <n v="262.5"/>
    <n v="292.25"/>
    <n v="3762.5"/>
    <n v="292.25"/>
    <x v="0"/>
    <x v="13"/>
  </r>
  <r>
    <n v="1481"/>
    <n v="10272"/>
    <n v="3"/>
    <x v="6"/>
    <x v="1"/>
    <d v="2004-07-20T00:00:00"/>
    <x v="0"/>
    <x v="26"/>
    <x v="85"/>
    <x v="0"/>
    <n v="27"/>
    <n v="100"/>
    <x v="15"/>
    <n v="202.5"/>
    <n v="225.45000000000002"/>
    <n v="2902.5"/>
    <n v="225.45000000000002"/>
    <x v="0"/>
    <x v="15"/>
  </r>
  <r>
    <n v="1482"/>
    <n v="10272"/>
    <n v="5"/>
    <x v="6"/>
    <x v="1"/>
    <d v="2004-07-20T00:00:00"/>
    <x v="0"/>
    <x v="27"/>
    <x v="85"/>
    <x v="0"/>
    <n v="25"/>
    <n v="100"/>
    <x v="4"/>
    <n v="187.5"/>
    <n v="208.75"/>
    <n v="2687.5"/>
    <n v="208.75"/>
    <x v="0"/>
    <x v="4"/>
  </r>
  <r>
    <n v="1483"/>
    <n v="10272"/>
    <n v="6"/>
    <x v="6"/>
    <x v="1"/>
    <d v="2004-07-20T00:00:00"/>
    <x v="0"/>
    <x v="33"/>
    <x v="85"/>
    <x v="1"/>
    <n v="45"/>
    <n v="64.63"/>
    <x v="822"/>
    <n v="218.12625"/>
    <n v="242.84722500000001"/>
    <n v="3126.4762499999997"/>
    <n v="242.84722500000001"/>
    <x v="0"/>
    <x v="822"/>
  </r>
  <r>
    <n v="1484"/>
    <n v="10272"/>
    <n v="4"/>
    <x v="6"/>
    <x v="1"/>
    <d v="2004-07-20T00:00:00"/>
    <x v="0"/>
    <x v="37"/>
    <x v="85"/>
    <x v="1"/>
    <n v="43"/>
    <n v="56.82"/>
    <x v="823"/>
    <n v="183.24450000000002"/>
    <n v="204.01221000000004"/>
    <n v="2626.5045"/>
    <n v="204.01221000000004"/>
    <x v="0"/>
    <x v="823"/>
  </r>
  <r>
    <n v="1485"/>
    <n v="10273"/>
    <n v="15"/>
    <x v="6"/>
    <x v="1"/>
    <d v="2004-07-21T00:00:00"/>
    <x v="0"/>
    <x v="43"/>
    <x v="72"/>
    <x v="0"/>
    <n v="47"/>
    <n v="100"/>
    <x v="75"/>
    <n v="352.5"/>
    <n v="392.45000000000005"/>
    <n v="5052.5"/>
    <n v="392.45000000000005"/>
    <x v="0"/>
    <x v="75"/>
  </r>
  <r>
    <n v="1486"/>
    <n v="10273"/>
    <n v="13"/>
    <x v="6"/>
    <x v="1"/>
    <d v="2004-07-21T00:00:00"/>
    <x v="0"/>
    <x v="48"/>
    <x v="72"/>
    <x v="0"/>
    <n v="40"/>
    <n v="100"/>
    <x v="65"/>
    <n v="300"/>
    <n v="334"/>
    <n v="4300"/>
    <n v="334"/>
    <x v="0"/>
    <x v="65"/>
  </r>
  <r>
    <n v="1487"/>
    <n v="10273"/>
    <n v="1"/>
    <x v="6"/>
    <x v="1"/>
    <d v="2004-07-21T00:00:00"/>
    <x v="0"/>
    <x v="55"/>
    <x v="72"/>
    <x v="0"/>
    <n v="50"/>
    <n v="85.75"/>
    <x v="824"/>
    <n v="321.5625"/>
    <n v="358.00625000000002"/>
    <n v="4609.0625"/>
    <n v="358.00625000000002"/>
    <x v="0"/>
    <x v="824"/>
  </r>
  <r>
    <n v="1488"/>
    <n v="10273"/>
    <n v="3"/>
    <x v="6"/>
    <x v="1"/>
    <d v="2004-07-21T00:00:00"/>
    <x v="0"/>
    <x v="44"/>
    <x v="72"/>
    <x v="0"/>
    <n v="48"/>
    <n v="83.02"/>
    <x v="825"/>
    <n v="298.87200000000001"/>
    <n v="332.74416000000002"/>
    <n v="4283.8320000000003"/>
    <n v="332.74416000000002"/>
    <x v="0"/>
    <x v="825"/>
  </r>
  <r>
    <n v="1489"/>
    <n v="10273"/>
    <n v="4"/>
    <x v="6"/>
    <x v="1"/>
    <d v="2004-07-21T00:00:00"/>
    <x v="0"/>
    <x v="40"/>
    <x v="72"/>
    <x v="0"/>
    <n v="30"/>
    <n v="100"/>
    <x v="0"/>
    <n v="225"/>
    <n v="250.50000000000003"/>
    <n v="3225"/>
    <n v="250.50000000000003"/>
    <x v="0"/>
    <x v="0"/>
  </r>
  <r>
    <n v="1490"/>
    <n v="10273"/>
    <n v="8"/>
    <x v="6"/>
    <x v="1"/>
    <d v="2004-07-21T00:00:00"/>
    <x v="0"/>
    <x v="47"/>
    <x v="72"/>
    <x v="0"/>
    <n v="40"/>
    <n v="86.15"/>
    <x v="826"/>
    <n v="258.45"/>
    <n v="287.74100000000004"/>
    <n v="3704.45"/>
    <n v="287.74100000000004"/>
    <x v="0"/>
    <x v="826"/>
  </r>
  <r>
    <n v="1491"/>
    <n v="10273"/>
    <n v="2"/>
    <x v="6"/>
    <x v="1"/>
    <d v="2004-07-21T00:00:00"/>
    <x v="0"/>
    <x v="59"/>
    <x v="72"/>
    <x v="0"/>
    <n v="34"/>
    <n v="98.06"/>
    <x v="827"/>
    <n v="250.053"/>
    <n v="278.39233999999999"/>
    <n v="3584.0929999999998"/>
    <n v="278.39233999999999"/>
    <x v="0"/>
    <x v="827"/>
  </r>
  <r>
    <n v="1492"/>
    <n v="10273"/>
    <n v="9"/>
    <x v="6"/>
    <x v="1"/>
    <d v="2004-07-21T00:00:00"/>
    <x v="0"/>
    <x v="50"/>
    <x v="72"/>
    <x v="1"/>
    <n v="26"/>
    <n v="100"/>
    <x v="5"/>
    <n v="195"/>
    <n v="217.10000000000002"/>
    <n v="2795"/>
    <n v="217.10000000000002"/>
    <x v="0"/>
    <x v="5"/>
  </r>
  <r>
    <n v="1493"/>
    <n v="10273"/>
    <n v="6"/>
    <x v="6"/>
    <x v="1"/>
    <d v="2004-07-21T00:00:00"/>
    <x v="0"/>
    <x v="46"/>
    <x v="72"/>
    <x v="1"/>
    <n v="27"/>
    <n v="100"/>
    <x v="15"/>
    <n v="202.5"/>
    <n v="225.45000000000002"/>
    <n v="2902.5"/>
    <n v="225.45000000000002"/>
    <x v="0"/>
    <x v="15"/>
  </r>
  <r>
    <n v="1494"/>
    <n v="10273"/>
    <n v="11"/>
    <x v="6"/>
    <x v="1"/>
    <d v="2004-07-21T00:00:00"/>
    <x v="0"/>
    <x v="41"/>
    <x v="72"/>
    <x v="1"/>
    <n v="22"/>
    <n v="100"/>
    <x v="39"/>
    <n v="165"/>
    <n v="0"/>
    <n v="2365"/>
    <n v="183.70000000000002"/>
    <x v="0"/>
    <x v="39"/>
  </r>
  <r>
    <n v="1495"/>
    <n v="10273"/>
    <n v="5"/>
    <x v="6"/>
    <x v="1"/>
    <d v="2004-07-21T00:00:00"/>
    <x v="0"/>
    <x v="51"/>
    <x v="72"/>
    <x v="1"/>
    <n v="42"/>
    <n v="62.16"/>
    <x v="828"/>
    <n v="195.80399999999997"/>
    <n v="217.99511999999999"/>
    <n v="2806.5239999999999"/>
    <n v="217.99511999999999"/>
    <x v="0"/>
    <x v="828"/>
  </r>
  <r>
    <n v="1496"/>
    <n v="10273"/>
    <n v="12"/>
    <x v="6"/>
    <x v="1"/>
    <d v="2004-07-21T00:00:00"/>
    <x v="0"/>
    <x v="45"/>
    <x v="72"/>
    <x v="1"/>
    <n v="33"/>
    <n v="71.09"/>
    <x v="829"/>
    <n v="175.94775000000001"/>
    <n v="195.88849500000003"/>
    <n v="2521.9177500000001"/>
    <n v="195.88849500000003"/>
    <x v="0"/>
    <x v="829"/>
  </r>
  <r>
    <n v="1497"/>
    <n v="10273"/>
    <n v="14"/>
    <x v="6"/>
    <x v="1"/>
    <d v="2004-07-21T00:00:00"/>
    <x v="0"/>
    <x v="52"/>
    <x v="72"/>
    <x v="1"/>
    <n v="21"/>
    <n v="100"/>
    <x v="59"/>
    <n v="157.5"/>
    <n v="0"/>
    <n v="2257.5"/>
    <n v="175.35000000000002"/>
    <x v="0"/>
    <x v="59"/>
  </r>
  <r>
    <n v="1498"/>
    <n v="10273"/>
    <n v="10"/>
    <x v="6"/>
    <x v="1"/>
    <d v="2004-07-21T00:00:00"/>
    <x v="0"/>
    <x v="53"/>
    <x v="72"/>
    <x v="1"/>
    <n v="37"/>
    <n v="45.86"/>
    <x v="830"/>
    <n v="127.26149999999998"/>
    <n v="0"/>
    <n v="1824.0815"/>
    <n v="141.68447"/>
    <x v="0"/>
    <x v="830"/>
  </r>
  <r>
    <n v="1499"/>
    <n v="10273"/>
    <n v="7"/>
    <x v="6"/>
    <x v="1"/>
    <d v="2004-07-21T00:00:00"/>
    <x v="0"/>
    <x v="49"/>
    <x v="72"/>
    <x v="1"/>
    <n v="21"/>
    <n v="65.34"/>
    <x v="831"/>
    <n v="102.9105"/>
    <n v="0"/>
    <n v="1475.0505000000001"/>
    <n v="114.57369000000001"/>
    <x v="0"/>
    <x v="831"/>
  </r>
  <r>
    <n v="1500"/>
    <n v="10274"/>
    <n v="1"/>
    <x v="6"/>
    <x v="1"/>
    <d v="2004-07-21T00:00:00"/>
    <x v="0"/>
    <x v="54"/>
    <x v="37"/>
    <x v="0"/>
    <n v="41"/>
    <n v="100"/>
    <x v="23"/>
    <n v="307.5"/>
    <n v="342.35"/>
    <n v="4407.5"/>
    <n v="342.35"/>
    <x v="0"/>
    <x v="23"/>
  </r>
  <r>
    <n v="1501"/>
    <n v="10274"/>
    <n v="2"/>
    <x v="6"/>
    <x v="1"/>
    <d v="2004-07-21T00:00:00"/>
    <x v="0"/>
    <x v="58"/>
    <x v="37"/>
    <x v="1"/>
    <n v="40"/>
    <n v="65.08"/>
    <x v="832"/>
    <n v="195.23999999999998"/>
    <n v="217.3672"/>
    <n v="2798.4399999999996"/>
    <n v="217.3672"/>
    <x v="0"/>
    <x v="832"/>
  </r>
  <r>
    <n v="1502"/>
    <n v="10274"/>
    <n v="5"/>
    <x v="6"/>
    <x v="1"/>
    <d v="2004-07-21T00:00:00"/>
    <x v="0"/>
    <x v="63"/>
    <x v="37"/>
    <x v="1"/>
    <n v="24"/>
    <n v="90.52"/>
    <x v="504"/>
    <n v="162.93600000000001"/>
    <n v="0"/>
    <n v="2335.4160000000002"/>
    <n v="181.40208000000001"/>
    <x v="0"/>
    <x v="504"/>
  </r>
  <r>
    <n v="1503"/>
    <n v="10274"/>
    <n v="4"/>
    <x v="6"/>
    <x v="1"/>
    <d v="2004-07-21T00:00:00"/>
    <x v="0"/>
    <x v="66"/>
    <x v="37"/>
    <x v="1"/>
    <n v="32"/>
    <n v="58.6"/>
    <x v="833"/>
    <n v="140.63999999999999"/>
    <n v="0"/>
    <n v="2015.8400000000001"/>
    <n v="156.57920000000001"/>
    <x v="0"/>
    <x v="833"/>
  </r>
  <r>
    <n v="1504"/>
    <n v="10274"/>
    <n v="3"/>
    <x v="6"/>
    <x v="1"/>
    <d v="2004-07-21T00:00:00"/>
    <x v="0"/>
    <x v="70"/>
    <x v="37"/>
    <x v="1"/>
    <n v="24"/>
    <n v="72.33"/>
    <x v="834"/>
    <n v="130.19399999999999"/>
    <n v="0"/>
    <n v="1866.114"/>
    <n v="144.94932"/>
    <x v="0"/>
    <x v="834"/>
  </r>
  <r>
    <n v="1505"/>
    <n v="10275"/>
    <n v="3"/>
    <x v="6"/>
    <x v="1"/>
    <d v="2004-07-23T00:00:00"/>
    <x v="0"/>
    <x v="72"/>
    <x v="86"/>
    <x v="0"/>
    <n v="36"/>
    <n v="100"/>
    <x v="12"/>
    <n v="270"/>
    <n v="300.60000000000002"/>
    <n v="3870"/>
    <n v="300.60000000000002"/>
    <x v="0"/>
    <x v="12"/>
  </r>
  <r>
    <n v="1506"/>
    <n v="10275"/>
    <n v="8"/>
    <x v="6"/>
    <x v="1"/>
    <d v="2004-07-23T00:00:00"/>
    <x v="0"/>
    <x v="56"/>
    <x v="86"/>
    <x v="0"/>
    <n v="48"/>
    <n v="100"/>
    <x v="95"/>
    <n v="360"/>
    <n v="400.8"/>
    <n v="5160"/>
    <n v="400.8"/>
    <x v="0"/>
    <x v="95"/>
  </r>
  <r>
    <n v="1507"/>
    <n v="10275"/>
    <n v="16"/>
    <x v="6"/>
    <x v="1"/>
    <d v="2004-07-23T00:00:00"/>
    <x v="0"/>
    <x v="57"/>
    <x v="86"/>
    <x v="0"/>
    <n v="39"/>
    <n v="100"/>
    <x v="8"/>
    <n v="292.5"/>
    <n v="325.65000000000003"/>
    <n v="4192.5"/>
    <n v="325.65000000000003"/>
    <x v="0"/>
    <x v="8"/>
  </r>
  <r>
    <n v="1508"/>
    <n v="10275"/>
    <n v="1"/>
    <x v="6"/>
    <x v="1"/>
    <d v="2004-07-23T00:00:00"/>
    <x v="0"/>
    <x v="76"/>
    <x v="86"/>
    <x v="0"/>
    <n v="45"/>
    <n v="92.83"/>
    <x v="835"/>
    <n v="313.30125000000004"/>
    <n v="348.80872500000004"/>
    <n v="4490.6512500000008"/>
    <n v="348.80872500000004"/>
    <x v="0"/>
    <x v="835"/>
  </r>
  <r>
    <n v="1509"/>
    <n v="10275"/>
    <n v="18"/>
    <x v="6"/>
    <x v="1"/>
    <d v="2004-07-23T00:00:00"/>
    <x v="0"/>
    <x v="62"/>
    <x v="86"/>
    <x v="0"/>
    <n v="41"/>
    <n v="81.89"/>
    <x v="836"/>
    <n v="251.81175000000002"/>
    <n v="280.35041500000005"/>
    <n v="3609.3017500000001"/>
    <n v="280.35041500000005"/>
    <x v="0"/>
    <x v="836"/>
  </r>
  <r>
    <n v="1510"/>
    <n v="10275"/>
    <n v="15"/>
    <x v="6"/>
    <x v="1"/>
    <d v="2004-07-23T00:00:00"/>
    <x v="0"/>
    <x v="61"/>
    <x v="86"/>
    <x v="0"/>
    <n v="43"/>
    <n v="73.599999999999994"/>
    <x v="837"/>
    <n v="237.35999999999996"/>
    <n v="264.26080000000002"/>
    <n v="3402.16"/>
    <n v="264.26080000000002"/>
    <x v="0"/>
    <x v="837"/>
  </r>
  <r>
    <n v="1511"/>
    <n v="10275"/>
    <n v="9"/>
    <x v="6"/>
    <x v="1"/>
    <d v="2004-07-23T00:00:00"/>
    <x v="0"/>
    <x v="64"/>
    <x v="86"/>
    <x v="0"/>
    <n v="35"/>
    <n v="90.39"/>
    <x v="838"/>
    <n v="237.27375000000001"/>
    <n v="264.16477500000002"/>
    <n v="3400.9237499999999"/>
    <n v="264.16477500000002"/>
    <x v="0"/>
    <x v="838"/>
  </r>
  <r>
    <n v="1512"/>
    <n v="10275"/>
    <n v="4"/>
    <x v="6"/>
    <x v="1"/>
    <d v="2004-07-23T00:00:00"/>
    <x v="0"/>
    <x v="73"/>
    <x v="86"/>
    <x v="1"/>
    <n v="22"/>
    <n v="100"/>
    <x v="39"/>
    <n v="165"/>
    <n v="0"/>
    <n v="2365"/>
    <n v="183.70000000000002"/>
    <x v="0"/>
    <x v="39"/>
  </r>
  <r>
    <n v="1513"/>
    <n v="10275"/>
    <n v="14"/>
    <x v="6"/>
    <x v="1"/>
    <d v="2004-07-23T00:00:00"/>
    <x v="0"/>
    <x v="60"/>
    <x v="86"/>
    <x v="1"/>
    <n v="32"/>
    <n v="89.51"/>
    <x v="839"/>
    <n v="214.82400000000001"/>
    <n v="239.17072000000002"/>
    <n v="3079.1440000000002"/>
    <n v="239.17072000000002"/>
    <x v="0"/>
    <x v="839"/>
  </r>
  <r>
    <n v="1514"/>
    <n v="10275"/>
    <n v="6"/>
    <x v="6"/>
    <x v="1"/>
    <d v="2004-07-23T00:00:00"/>
    <x v="0"/>
    <x v="74"/>
    <x v="86"/>
    <x v="1"/>
    <n v="30"/>
    <n v="79.98"/>
    <x v="840"/>
    <n v="179.95500000000001"/>
    <n v="200.34990000000002"/>
    <n v="2579.355"/>
    <n v="200.34990000000002"/>
    <x v="0"/>
    <x v="840"/>
  </r>
  <r>
    <n v="1515"/>
    <n v="10275"/>
    <n v="11"/>
    <x v="6"/>
    <x v="1"/>
    <d v="2004-07-23T00:00:00"/>
    <x v="0"/>
    <x v="67"/>
    <x v="86"/>
    <x v="1"/>
    <n v="25"/>
    <n v="95.2"/>
    <x v="841"/>
    <n v="178.5"/>
    <n v="198.73000000000002"/>
    <n v="2558.5"/>
    <n v="198.73000000000002"/>
    <x v="0"/>
    <x v="841"/>
  </r>
  <r>
    <n v="1516"/>
    <n v="10275"/>
    <n v="5"/>
    <x v="6"/>
    <x v="1"/>
    <d v="2004-07-23T00:00:00"/>
    <x v="0"/>
    <x v="78"/>
    <x v="86"/>
    <x v="1"/>
    <n v="37"/>
    <n v="63.6"/>
    <x v="842"/>
    <n v="176.49"/>
    <n v="196.49220000000003"/>
    <n v="2529.6900000000005"/>
    <n v="196.49220000000003"/>
    <x v="0"/>
    <x v="842"/>
  </r>
  <r>
    <n v="1517"/>
    <n v="10275"/>
    <n v="17"/>
    <x v="6"/>
    <x v="1"/>
    <d v="2004-07-23T00:00:00"/>
    <x v="0"/>
    <x v="65"/>
    <x v="86"/>
    <x v="1"/>
    <n v="31"/>
    <n v="72.55"/>
    <x v="843"/>
    <n v="168.67874999999998"/>
    <n v="0"/>
    <n v="2417.7287499999998"/>
    <n v="187.79567499999999"/>
    <x v="0"/>
    <x v="843"/>
  </r>
  <r>
    <n v="1518"/>
    <n v="10275"/>
    <n v="2"/>
    <x v="6"/>
    <x v="1"/>
    <d v="2004-07-23T00:00:00"/>
    <x v="0"/>
    <x v="77"/>
    <x v="86"/>
    <x v="1"/>
    <n v="21"/>
    <n v="100"/>
    <x v="59"/>
    <n v="157.5"/>
    <n v="0"/>
    <n v="2257.5"/>
    <n v="175.35000000000002"/>
    <x v="0"/>
    <x v="59"/>
  </r>
  <r>
    <n v="1519"/>
    <n v="10275"/>
    <n v="7"/>
    <x v="6"/>
    <x v="1"/>
    <d v="2004-07-23T00:00:00"/>
    <x v="0"/>
    <x v="79"/>
    <x v="86"/>
    <x v="1"/>
    <n v="23"/>
    <n v="81.91"/>
    <x v="844"/>
    <n v="141.29474999999999"/>
    <n v="0"/>
    <n v="2025.2247499999999"/>
    <n v="157.308155"/>
    <x v="0"/>
    <x v="844"/>
  </r>
  <r>
    <n v="1520"/>
    <n v="10275"/>
    <n v="12"/>
    <x v="6"/>
    <x v="1"/>
    <d v="2004-07-23T00:00:00"/>
    <x v="0"/>
    <x v="68"/>
    <x v="86"/>
    <x v="1"/>
    <n v="28"/>
    <n v="63.97"/>
    <x v="845"/>
    <n v="134.33699999999999"/>
    <n v="0"/>
    <n v="1925.4969999999998"/>
    <n v="149.56186"/>
    <x v="0"/>
    <x v="845"/>
  </r>
  <r>
    <n v="1521"/>
    <n v="10275"/>
    <n v="13"/>
    <x v="6"/>
    <x v="1"/>
    <d v="2004-07-23T00:00:00"/>
    <x v="0"/>
    <x v="71"/>
    <x v="86"/>
    <x v="1"/>
    <n v="38"/>
    <n v="45.39"/>
    <x v="846"/>
    <n v="129.36149999999998"/>
    <n v="0"/>
    <n v="1854.1814999999999"/>
    <n v="144.02247"/>
    <x v="0"/>
    <x v="846"/>
  </r>
  <r>
    <n v="1522"/>
    <n v="10275"/>
    <n v="10"/>
    <x v="6"/>
    <x v="1"/>
    <d v="2004-07-23T00:00:00"/>
    <x v="0"/>
    <x v="69"/>
    <x v="86"/>
    <x v="1"/>
    <n v="27"/>
    <n v="62.31"/>
    <x v="847"/>
    <n v="126.17775"/>
    <n v="0"/>
    <n v="1808.5477500000002"/>
    <n v="140.47789500000002"/>
    <x v="0"/>
    <x v="847"/>
  </r>
  <r>
    <n v="1523"/>
    <n v="10276"/>
    <n v="3"/>
    <x v="7"/>
    <x v="1"/>
    <d v="2004-08-02T00:00:00"/>
    <x v="0"/>
    <x v="83"/>
    <x v="87"/>
    <x v="2"/>
    <n v="50"/>
    <n v="100"/>
    <x v="33"/>
    <n v="375"/>
    <n v="417.5"/>
    <n v="5375"/>
    <n v="417.5"/>
    <x v="0"/>
    <x v="33"/>
  </r>
  <r>
    <n v="1524"/>
    <n v="10276"/>
    <n v="8"/>
    <x v="7"/>
    <x v="1"/>
    <d v="2004-08-02T00:00:00"/>
    <x v="0"/>
    <x v="81"/>
    <x v="87"/>
    <x v="0"/>
    <n v="48"/>
    <n v="100"/>
    <x v="95"/>
    <n v="360"/>
    <n v="400.8"/>
    <n v="5160"/>
    <n v="400.8"/>
    <x v="0"/>
    <x v="95"/>
  </r>
  <r>
    <n v="1525"/>
    <n v="10276"/>
    <n v="1"/>
    <x v="7"/>
    <x v="1"/>
    <d v="2004-08-02T00:00:00"/>
    <x v="0"/>
    <x v="80"/>
    <x v="87"/>
    <x v="0"/>
    <n v="47"/>
    <n v="100"/>
    <x v="75"/>
    <n v="352.5"/>
    <n v="392.45000000000005"/>
    <n v="5052.5"/>
    <n v="392.45000000000005"/>
    <x v="0"/>
    <x v="75"/>
  </r>
  <r>
    <n v="1526"/>
    <n v="10276"/>
    <n v="14"/>
    <x v="7"/>
    <x v="1"/>
    <d v="2004-08-02T00:00:00"/>
    <x v="0"/>
    <x v="75"/>
    <x v="87"/>
    <x v="0"/>
    <n v="43"/>
    <n v="100"/>
    <x v="34"/>
    <n v="322.5"/>
    <n v="359.05"/>
    <n v="4622.5"/>
    <n v="359.05"/>
    <x v="0"/>
    <x v="34"/>
  </r>
  <r>
    <n v="1527"/>
    <n v="10276"/>
    <n v="13"/>
    <x v="7"/>
    <x v="1"/>
    <d v="2004-08-02T00:00:00"/>
    <x v="0"/>
    <x v="86"/>
    <x v="87"/>
    <x v="0"/>
    <n v="38"/>
    <n v="100"/>
    <x v="22"/>
    <n v="285"/>
    <n v="317.3"/>
    <n v="4085"/>
    <n v="317.3"/>
    <x v="0"/>
    <x v="22"/>
  </r>
  <r>
    <n v="1528"/>
    <n v="10276"/>
    <n v="5"/>
    <x v="7"/>
    <x v="1"/>
    <d v="2004-08-02T00:00:00"/>
    <x v="0"/>
    <x v="84"/>
    <x v="87"/>
    <x v="0"/>
    <n v="30"/>
    <n v="100"/>
    <x v="0"/>
    <n v="225"/>
    <n v="250.50000000000003"/>
    <n v="3225"/>
    <n v="250.50000000000003"/>
    <x v="0"/>
    <x v="0"/>
  </r>
  <r>
    <n v="1529"/>
    <n v="10276"/>
    <n v="7"/>
    <x v="7"/>
    <x v="1"/>
    <d v="2004-08-02T00:00:00"/>
    <x v="0"/>
    <x v="91"/>
    <x v="87"/>
    <x v="0"/>
    <n v="48"/>
    <n v="75.180000000000007"/>
    <x v="848"/>
    <n v="270.64800000000002"/>
    <n v="301.32144000000005"/>
    <n v="3879.2880000000005"/>
    <n v="301.32144000000005"/>
    <x v="0"/>
    <x v="848"/>
  </r>
  <r>
    <n v="1530"/>
    <n v="10276"/>
    <n v="12"/>
    <x v="7"/>
    <x v="1"/>
    <d v="2004-08-02T00:00:00"/>
    <x v="0"/>
    <x v="92"/>
    <x v="87"/>
    <x v="0"/>
    <n v="46"/>
    <n v="75.489999999999995"/>
    <x v="849"/>
    <n v="260.44049999999999"/>
    <n v="289.95708999999999"/>
    <n v="3732.9805000000001"/>
    <n v="289.95708999999999"/>
    <x v="0"/>
    <x v="849"/>
  </r>
  <r>
    <n v="1531"/>
    <n v="10276"/>
    <n v="4"/>
    <x v="7"/>
    <x v="1"/>
    <d v="2004-08-02T00:00:00"/>
    <x v="0"/>
    <x v="87"/>
    <x v="87"/>
    <x v="0"/>
    <n v="38"/>
    <n v="83.79"/>
    <x v="850"/>
    <n v="238.80150000000003"/>
    <n v="265.86567000000008"/>
    <n v="3422.8215000000005"/>
    <n v="265.86567000000008"/>
    <x v="0"/>
    <x v="850"/>
  </r>
  <r>
    <n v="1532"/>
    <n v="10276"/>
    <n v="6"/>
    <x v="7"/>
    <x v="1"/>
    <d v="2004-08-02T00:00:00"/>
    <x v="0"/>
    <x v="94"/>
    <x v="87"/>
    <x v="1"/>
    <n v="38"/>
    <n v="69.959999999999994"/>
    <x v="851"/>
    <n v="199.38599999999997"/>
    <n v="221.98307999999997"/>
    <n v="2857.8659999999995"/>
    <n v="221.98307999999997"/>
    <x v="0"/>
    <x v="851"/>
  </r>
  <r>
    <n v="1533"/>
    <n v="10276"/>
    <n v="9"/>
    <x v="7"/>
    <x v="1"/>
    <d v="2004-08-02T00:00:00"/>
    <x v="0"/>
    <x v="89"/>
    <x v="87"/>
    <x v="1"/>
    <n v="33"/>
    <n v="50.36"/>
    <x v="852"/>
    <n v="124.64099999999999"/>
    <n v="0"/>
    <n v="1786.521"/>
    <n v="138.76697999999999"/>
    <x v="0"/>
    <x v="852"/>
  </r>
  <r>
    <n v="1534"/>
    <n v="10276"/>
    <n v="11"/>
    <x v="7"/>
    <x v="1"/>
    <d v="2004-08-02T00:00:00"/>
    <x v="0"/>
    <x v="90"/>
    <x v="87"/>
    <x v="1"/>
    <n v="21"/>
    <n v="70.78"/>
    <x v="853"/>
    <n v="111.47850000000001"/>
    <n v="0"/>
    <n v="1597.8585"/>
    <n v="124.11273000000001"/>
    <x v="0"/>
    <x v="853"/>
  </r>
  <r>
    <n v="1535"/>
    <n v="10276"/>
    <n v="2"/>
    <x v="7"/>
    <x v="1"/>
    <d v="2004-08-02T00:00:00"/>
    <x v="0"/>
    <x v="93"/>
    <x v="87"/>
    <x v="1"/>
    <n v="20"/>
    <n v="61.23"/>
    <x v="854"/>
    <n v="91.844999999999985"/>
    <n v="0"/>
    <n v="1316.4449999999999"/>
    <n v="102.25409999999999"/>
    <x v="0"/>
    <x v="854"/>
  </r>
  <r>
    <n v="1536"/>
    <n v="10276"/>
    <n v="10"/>
    <x v="7"/>
    <x v="1"/>
    <d v="2004-08-02T00:00:00"/>
    <x v="0"/>
    <x v="95"/>
    <x v="87"/>
    <x v="1"/>
    <n v="27"/>
    <n v="36.61"/>
    <x v="855"/>
    <n v="74.135249999999999"/>
    <n v="0"/>
    <n v="1062.6052500000001"/>
    <n v="82.537245000000013"/>
    <x v="0"/>
    <x v="855"/>
  </r>
  <r>
    <n v="1537"/>
    <n v="10277"/>
    <n v="1"/>
    <x v="7"/>
    <x v="1"/>
    <d v="2004-08-04T00:00:00"/>
    <x v="0"/>
    <x v="85"/>
    <x v="17"/>
    <x v="0"/>
    <n v="28"/>
    <n v="100"/>
    <x v="134"/>
    <n v="210"/>
    <n v="233.8"/>
    <n v="3010"/>
    <n v="233.8"/>
    <x v="0"/>
    <x v="134"/>
  </r>
  <r>
    <n v="1538"/>
    <n v="10278"/>
    <n v="7"/>
    <x v="7"/>
    <x v="1"/>
    <d v="2004-08-06T00:00:00"/>
    <x v="0"/>
    <x v="29"/>
    <x v="24"/>
    <x v="0"/>
    <n v="42"/>
    <n v="100"/>
    <x v="10"/>
    <n v="315"/>
    <n v="350.70000000000005"/>
    <n v="4515"/>
    <n v="350.70000000000005"/>
    <x v="0"/>
    <x v="10"/>
  </r>
  <r>
    <n v="1539"/>
    <n v="10278"/>
    <n v="6"/>
    <x v="7"/>
    <x v="1"/>
    <d v="2004-08-06T00:00:00"/>
    <x v="0"/>
    <x v="98"/>
    <x v="24"/>
    <x v="0"/>
    <n v="34"/>
    <n v="100"/>
    <x v="21"/>
    <n v="255"/>
    <n v="283.90000000000003"/>
    <n v="3655"/>
    <n v="283.90000000000003"/>
    <x v="0"/>
    <x v="21"/>
  </r>
  <r>
    <n v="1540"/>
    <n v="10278"/>
    <n v="3"/>
    <x v="7"/>
    <x v="1"/>
    <d v="2004-08-06T00:00:00"/>
    <x v="0"/>
    <x v="99"/>
    <x v="24"/>
    <x v="0"/>
    <n v="39"/>
    <n v="100"/>
    <x v="8"/>
    <n v="292.5"/>
    <n v="325.65000000000003"/>
    <n v="4192.5"/>
    <n v="325.65000000000003"/>
    <x v="0"/>
    <x v="8"/>
  </r>
  <r>
    <n v="1541"/>
    <n v="10278"/>
    <n v="4"/>
    <x v="7"/>
    <x v="1"/>
    <d v="2004-08-06T00:00:00"/>
    <x v="0"/>
    <x v="96"/>
    <x v="24"/>
    <x v="0"/>
    <n v="31"/>
    <n v="100"/>
    <x v="16"/>
    <n v="232.5"/>
    <n v="258.85000000000002"/>
    <n v="3332.5"/>
    <n v="258.85000000000002"/>
    <x v="0"/>
    <x v="16"/>
  </r>
  <r>
    <n v="1542"/>
    <n v="10278"/>
    <n v="5"/>
    <x v="7"/>
    <x v="1"/>
    <d v="2004-08-06T00:00:00"/>
    <x v="0"/>
    <x v="97"/>
    <x v="24"/>
    <x v="0"/>
    <n v="29"/>
    <n v="100"/>
    <x v="25"/>
    <n v="217.5"/>
    <n v="242.15"/>
    <n v="3117.5"/>
    <n v="242.15"/>
    <x v="0"/>
    <x v="25"/>
  </r>
  <r>
    <n v="1543"/>
    <n v="10278"/>
    <n v="9"/>
    <x v="7"/>
    <x v="1"/>
    <d v="2004-08-06T00:00:00"/>
    <x v="0"/>
    <x v="82"/>
    <x v="24"/>
    <x v="0"/>
    <n v="25"/>
    <n v="100"/>
    <x v="4"/>
    <n v="187.5"/>
    <n v="208.75"/>
    <n v="2687.5"/>
    <n v="208.75"/>
    <x v="0"/>
    <x v="4"/>
  </r>
  <r>
    <n v="1544"/>
    <n v="10278"/>
    <n v="10"/>
    <x v="7"/>
    <x v="1"/>
    <d v="2004-08-06T00:00:00"/>
    <x v="0"/>
    <x v="88"/>
    <x v="24"/>
    <x v="1"/>
    <n v="29"/>
    <n v="90.86"/>
    <x v="856"/>
    <n v="197.62049999999999"/>
    <n v="220.01749000000001"/>
    <n v="2832.5605"/>
    <n v="220.01749000000001"/>
    <x v="0"/>
    <x v="856"/>
  </r>
  <r>
    <n v="1545"/>
    <n v="10278"/>
    <n v="2"/>
    <x v="7"/>
    <x v="1"/>
    <d v="2004-08-06T00:00:00"/>
    <x v="0"/>
    <x v="102"/>
    <x v="24"/>
    <x v="1"/>
    <n v="23"/>
    <n v="100"/>
    <x v="24"/>
    <n v="172.5"/>
    <n v="192.05"/>
    <n v="2472.5"/>
    <n v="192.05"/>
    <x v="0"/>
    <x v="24"/>
  </r>
  <r>
    <n v="1546"/>
    <n v="10278"/>
    <n v="1"/>
    <x v="7"/>
    <x v="1"/>
    <d v="2004-08-06T00:00:00"/>
    <x v="0"/>
    <x v="108"/>
    <x v="24"/>
    <x v="1"/>
    <n v="35"/>
    <n v="45.28"/>
    <x v="857"/>
    <n v="118.85999999999999"/>
    <n v="0"/>
    <n v="1703.6599999999999"/>
    <n v="132.33080000000001"/>
    <x v="0"/>
    <x v="857"/>
  </r>
  <r>
    <n v="1547"/>
    <n v="10278"/>
    <n v="8"/>
    <x v="7"/>
    <x v="1"/>
    <d v="2004-08-06T00:00:00"/>
    <x v="0"/>
    <x v="100"/>
    <x v="24"/>
    <x v="1"/>
    <n v="31"/>
    <n v="38.89"/>
    <x v="858"/>
    <n v="90.419249999999991"/>
    <n v="0"/>
    <n v="1296.0092499999998"/>
    <n v="100.666765"/>
    <x v="0"/>
    <x v="858"/>
  </r>
  <r>
    <n v="1548"/>
    <n v="10279"/>
    <n v="6"/>
    <x v="7"/>
    <x v="1"/>
    <d v="2004-08-09T00:00:00"/>
    <x v="0"/>
    <x v="103"/>
    <x v="4"/>
    <x v="0"/>
    <n v="48"/>
    <n v="100"/>
    <x v="95"/>
    <n v="360"/>
    <n v="400.8"/>
    <n v="5160"/>
    <n v="400.8"/>
    <x v="0"/>
    <x v="95"/>
  </r>
  <r>
    <n v="1549"/>
    <n v="10279"/>
    <n v="2"/>
    <x v="7"/>
    <x v="1"/>
    <d v="2004-08-09T00:00:00"/>
    <x v="0"/>
    <x v="101"/>
    <x v="4"/>
    <x v="0"/>
    <n v="48"/>
    <n v="100"/>
    <x v="95"/>
    <n v="360"/>
    <n v="400.8"/>
    <n v="5160"/>
    <n v="400.8"/>
    <x v="0"/>
    <x v="95"/>
  </r>
  <r>
    <n v="1550"/>
    <n v="10279"/>
    <n v="3"/>
    <x v="7"/>
    <x v="1"/>
    <d v="2004-08-09T00:00:00"/>
    <x v="0"/>
    <x v="104"/>
    <x v="4"/>
    <x v="0"/>
    <n v="49"/>
    <n v="79.97"/>
    <x v="859"/>
    <n v="293.88974999999999"/>
    <n v="327.19725499999998"/>
    <n v="4212.41975"/>
    <n v="327.19725499999998"/>
    <x v="0"/>
    <x v="859"/>
  </r>
  <r>
    <n v="1551"/>
    <n v="10279"/>
    <n v="5"/>
    <x v="7"/>
    <x v="1"/>
    <d v="2004-08-09T00:00:00"/>
    <x v="0"/>
    <x v="105"/>
    <x v="4"/>
    <x v="1"/>
    <n v="32"/>
    <n v="74.959999999999994"/>
    <x v="860"/>
    <n v="179.90399999999997"/>
    <n v="200.29311999999999"/>
    <n v="2578.6239999999998"/>
    <n v="200.29311999999999"/>
    <x v="0"/>
    <x v="860"/>
  </r>
  <r>
    <n v="1552"/>
    <n v="10279"/>
    <n v="4"/>
    <x v="7"/>
    <x v="1"/>
    <d v="2004-08-09T00:00:00"/>
    <x v="0"/>
    <x v="107"/>
    <x v="4"/>
    <x v="1"/>
    <n v="33"/>
    <n v="71.06"/>
    <x v="861"/>
    <n v="175.87350000000001"/>
    <n v="195.80583000000001"/>
    <n v="2520.8535000000002"/>
    <n v="195.80583000000001"/>
    <x v="0"/>
    <x v="861"/>
  </r>
  <r>
    <n v="1553"/>
    <n v="10279"/>
    <n v="1"/>
    <x v="7"/>
    <x v="1"/>
    <d v="2004-08-09T00:00:00"/>
    <x v="0"/>
    <x v="106"/>
    <x v="4"/>
    <x v="1"/>
    <n v="26"/>
    <n v="60.58"/>
    <x v="862"/>
    <n v="118.13099999999999"/>
    <n v="0"/>
    <n v="1693.211"/>
    <n v="131.51918000000001"/>
    <x v="0"/>
    <x v="862"/>
  </r>
  <r>
    <n v="1554"/>
    <n v="10280"/>
    <n v="2"/>
    <x v="7"/>
    <x v="1"/>
    <d v="2004-08-17T00:00:00"/>
    <x v="0"/>
    <x v="10"/>
    <x v="88"/>
    <x v="2"/>
    <n v="34"/>
    <n v="100"/>
    <x v="21"/>
    <n v="255"/>
    <n v="283.90000000000003"/>
    <n v="3655"/>
    <n v="283.90000000000003"/>
    <x v="0"/>
    <x v="21"/>
  </r>
  <r>
    <n v="1555"/>
    <n v="10280"/>
    <n v="9"/>
    <x v="7"/>
    <x v="1"/>
    <d v="2004-08-17T00:00:00"/>
    <x v="0"/>
    <x v="8"/>
    <x v="88"/>
    <x v="0"/>
    <n v="50"/>
    <n v="100"/>
    <x v="33"/>
    <n v="375"/>
    <n v="417.5"/>
    <n v="5375"/>
    <n v="417.5"/>
    <x v="0"/>
    <x v="33"/>
  </r>
  <r>
    <n v="1556"/>
    <n v="10280"/>
    <n v="3"/>
    <x v="7"/>
    <x v="1"/>
    <d v="2004-08-17T00:00:00"/>
    <x v="0"/>
    <x v="22"/>
    <x v="88"/>
    <x v="0"/>
    <n v="46"/>
    <n v="100"/>
    <x v="11"/>
    <n v="345"/>
    <n v="384.1"/>
    <n v="4945"/>
    <n v="384.1"/>
    <x v="0"/>
    <x v="11"/>
  </r>
  <r>
    <n v="1557"/>
    <n v="10280"/>
    <n v="13"/>
    <x v="7"/>
    <x v="1"/>
    <d v="2004-08-17T00:00:00"/>
    <x v="0"/>
    <x v="4"/>
    <x v="88"/>
    <x v="0"/>
    <n v="37"/>
    <n v="100"/>
    <x v="77"/>
    <n v="277.5"/>
    <n v="308.95000000000005"/>
    <n v="3977.5"/>
    <n v="308.95000000000005"/>
    <x v="0"/>
    <x v="77"/>
  </r>
  <r>
    <n v="1558"/>
    <n v="10280"/>
    <n v="10"/>
    <x v="7"/>
    <x v="1"/>
    <d v="2004-08-17T00:00:00"/>
    <x v="0"/>
    <x v="5"/>
    <x v="88"/>
    <x v="0"/>
    <n v="22"/>
    <n v="100"/>
    <x v="39"/>
    <n v="165"/>
    <n v="0"/>
    <n v="2365"/>
    <n v="183.70000000000002"/>
    <x v="0"/>
    <x v="39"/>
  </r>
  <r>
    <n v="1559"/>
    <n v="10280"/>
    <n v="17"/>
    <x v="7"/>
    <x v="1"/>
    <d v="2004-08-17T00:00:00"/>
    <x v="0"/>
    <x v="2"/>
    <x v="88"/>
    <x v="0"/>
    <n v="35"/>
    <n v="100"/>
    <x v="13"/>
    <n v="262.5"/>
    <n v="292.25"/>
    <n v="3762.5"/>
    <n v="292.25"/>
    <x v="0"/>
    <x v="13"/>
  </r>
  <r>
    <n v="1560"/>
    <n v="10280"/>
    <n v="16"/>
    <x v="7"/>
    <x v="1"/>
    <d v="2004-08-17T00:00:00"/>
    <x v="0"/>
    <x v="0"/>
    <x v="88"/>
    <x v="0"/>
    <n v="26"/>
    <n v="100"/>
    <x v="5"/>
    <n v="195"/>
    <n v="217.10000000000002"/>
    <n v="2795"/>
    <n v="217.10000000000002"/>
    <x v="0"/>
    <x v="5"/>
  </r>
  <r>
    <n v="1561"/>
    <n v="10280"/>
    <n v="7"/>
    <x v="7"/>
    <x v="1"/>
    <d v="2004-08-17T00:00:00"/>
    <x v="0"/>
    <x v="12"/>
    <x v="88"/>
    <x v="0"/>
    <n v="34"/>
    <n v="100"/>
    <x v="21"/>
    <n v="255"/>
    <n v="283.90000000000003"/>
    <n v="3655"/>
    <n v="283.90000000000003"/>
    <x v="0"/>
    <x v="21"/>
  </r>
  <r>
    <n v="1562"/>
    <n v="10280"/>
    <n v="4"/>
    <x v="7"/>
    <x v="1"/>
    <d v="2004-08-17T00:00:00"/>
    <x v="0"/>
    <x v="21"/>
    <x v="88"/>
    <x v="0"/>
    <n v="29"/>
    <n v="100"/>
    <x v="25"/>
    <n v="217.5"/>
    <n v="242.15"/>
    <n v="3117.5"/>
    <n v="242.15"/>
    <x v="0"/>
    <x v="25"/>
  </r>
  <r>
    <n v="1563"/>
    <n v="10280"/>
    <n v="5"/>
    <x v="7"/>
    <x v="1"/>
    <d v="2004-08-17T00:00:00"/>
    <x v="0"/>
    <x v="23"/>
    <x v="88"/>
    <x v="1"/>
    <n v="43"/>
    <n v="68.709999999999994"/>
    <x v="863"/>
    <n v="221.58974999999998"/>
    <n v="246.70325499999998"/>
    <n v="3176.1197499999998"/>
    <n v="246.70325499999998"/>
    <x v="0"/>
    <x v="863"/>
  </r>
  <r>
    <n v="1564"/>
    <n v="10280"/>
    <n v="1"/>
    <x v="7"/>
    <x v="1"/>
    <d v="2004-08-17T00:00:00"/>
    <x v="0"/>
    <x v="15"/>
    <x v="88"/>
    <x v="1"/>
    <n v="24"/>
    <n v="100"/>
    <x v="27"/>
    <n v="180"/>
    <n v="200.4"/>
    <n v="2580"/>
    <n v="200.4"/>
    <x v="0"/>
    <x v="27"/>
  </r>
  <r>
    <n v="1565"/>
    <n v="10280"/>
    <n v="11"/>
    <x v="7"/>
    <x v="1"/>
    <d v="2004-08-17T00:00:00"/>
    <x v="0"/>
    <x v="6"/>
    <x v="88"/>
    <x v="1"/>
    <n v="45"/>
    <n v="47.49"/>
    <x v="864"/>
    <n v="160.27875"/>
    <n v="0"/>
    <n v="2297.3287500000001"/>
    <n v="178.44367500000001"/>
    <x v="0"/>
    <x v="864"/>
  </r>
  <r>
    <n v="1566"/>
    <n v="10280"/>
    <n v="6"/>
    <x v="7"/>
    <x v="1"/>
    <d v="2004-08-17T00:00:00"/>
    <x v="0"/>
    <x v="20"/>
    <x v="88"/>
    <x v="1"/>
    <n v="21"/>
    <n v="78.89"/>
    <x v="865"/>
    <n v="124.25175"/>
    <n v="0"/>
    <n v="1780.94175"/>
    <n v="138.33361500000001"/>
    <x v="0"/>
    <x v="865"/>
  </r>
  <r>
    <n v="1567"/>
    <n v="10280"/>
    <n v="15"/>
    <x v="7"/>
    <x v="1"/>
    <d v="2004-08-17T00:00:00"/>
    <x v="0"/>
    <x v="1"/>
    <x v="88"/>
    <x v="1"/>
    <n v="25"/>
    <n v="62.96"/>
    <x v="866"/>
    <n v="118.05"/>
    <n v="0"/>
    <n v="1692.05"/>
    <n v="131.429"/>
    <x v="0"/>
    <x v="866"/>
  </r>
  <r>
    <n v="1568"/>
    <n v="10280"/>
    <n v="8"/>
    <x v="7"/>
    <x v="1"/>
    <d v="2004-08-17T00:00:00"/>
    <x v="0"/>
    <x v="9"/>
    <x v="88"/>
    <x v="1"/>
    <n v="27"/>
    <n v="57.68"/>
    <x v="867"/>
    <n v="116.80199999999999"/>
    <n v="0"/>
    <n v="1674.1619999999998"/>
    <n v="130.03955999999999"/>
    <x v="0"/>
    <x v="867"/>
  </r>
  <r>
    <n v="1569"/>
    <n v="10280"/>
    <n v="14"/>
    <x v="7"/>
    <x v="1"/>
    <d v="2004-08-17T00:00:00"/>
    <x v="0"/>
    <x v="3"/>
    <x v="88"/>
    <x v="1"/>
    <n v="33"/>
    <n v="41.85"/>
    <x v="868"/>
    <n v="103.57875"/>
    <n v="0"/>
    <n v="1484.6287499999999"/>
    <n v="115.31767500000001"/>
    <x v="0"/>
    <x v="868"/>
  </r>
  <r>
    <n v="1570"/>
    <n v="10280"/>
    <n v="12"/>
    <x v="7"/>
    <x v="1"/>
    <d v="2004-08-17T00:00:00"/>
    <x v="0"/>
    <x v="7"/>
    <x v="88"/>
    <x v="1"/>
    <n v="20"/>
    <n v="28.88"/>
    <x v="869"/>
    <n v="43.32"/>
    <n v="0"/>
    <n v="620.92000000000007"/>
    <n v="48.229600000000005"/>
    <x v="0"/>
    <x v="869"/>
  </r>
  <r>
    <n v="1571"/>
    <n v="10281"/>
    <n v="9"/>
    <x v="7"/>
    <x v="1"/>
    <d v="2004-08-19T00:00:00"/>
    <x v="0"/>
    <x v="11"/>
    <x v="85"/>
    <x v="2"/>
    <n v="44"/>
    <n v="100"/>
    <x v="64"/>
    <n v="330"/>
    <n v="367.40000000000003"/>
    <n v="4730"/>
    <n v="367.40000000000003"/>
    <x v="0"/>
    <x v="64"/>
  </r>
  <r>
    <n v="1572"/>
    <n v="10281"/>
    <n v="4"/>
    <x v="7"/>
    <x v="1"/>
    <d v="2004-08-19T00:00:00"/>
    <x v="0"/>
    <x v="30"/>
    <x v="85"/>
    <x v="0"/>
    <n v="48"/>
    <n v="100"/>
    <x v="95"/>
    <n v="360"/>
    <n v="400.8"/>
    <n v="5160"/>
    <n v="400.8"/>
    <x v="0"/>
    <x v="95"/>
  </r>
  <r>
    <n v="1573"/>
    <n v="10281"/>
    <n v="1"/>
    <x v="7"/>
    <x v="1"/>
    <d v="2004-08-19T00:00:00"/>
    <x v="0"/>
    <x v="28"/>
    <x v="85"/>
    <x v="0"/>
    <n v="41"/>
    <n v="100"/>
    <x v="23"/>
    <n v="307.5"/>
    <n v="342.35"/>
    <n v="4407.5"/>
    <n v="342.35"/>
    <x v="0"/>
    <x v="23"/>
  </r>
  <r>
    <n v="1574"/>
    <n v="10281"/>
    <n v="5"/>
    <x v="7"/>
    <x v="1"/>
    <d v="2004-08-19T00:00:00"/>
    <x v="0"/>
    <x v="29"/>
    <x v="85"/>
    <x v="0"/>
    <n v="25"/>
    <n v="100"/>
    <x v="4"/>
    <n v="187.5"/>
    <n v="208.75"/>
    <n v="2687.5"/>
    <n v="208.75"/>
    <x v="0"/>
    <x v="4"/>
  </r>
  <r>
    <n v="1575"/>
    <n v="10281"/>
    <n v="13"/>
    <x v="7"/>
    <x v="1"/>
    <d v="2004-08-19T00:00:00"/>
    <x v="0"/>
    <x v="18"/>
    <x v="85"/>
    <x v="1"/>
    <n v="25"/>
    <n v="100"/>
    <x v="4"/>
    <n v="187.5"/>
    <n v="208.75"/>
    <n v="2687.5"/>
    <n v="208.75"/>
    <x v="0"/>
    <x v="4"/>
  </r>
  <r>
    <n v="1576"/>
    <n v="10281"/>
    <n v="12"/>
    <x v="7"/>
    <x v="1"/>
    <d v="2004-08-19T00:00:00"/>
    <x v="0"/>
    <x v="17"/>
    <x v="85"/>
    <x v="1"/>
    <n v="36"/>
    <n v="77.569999999999993"/>
    <x v="870"/>
    <n v="209.43899999999996"/>
    <n v="233.17541999999997"/>
    <n v="3001.9589999999994"/>
    <n v="233.17541999999997"/>
    <x v="0"/>
    <x v="870"/>
  </r>
  <r>
    <n v="1577"/>
    <n v="10281"/>
    <n v="6"/>
    <x v="7"/>
    <x v="1"/>
    <d v="2004-08-19T00:00:00"/>
    <x v="0"/>
    <x v="16"/>
    <x v="85"/>
    <x v="1"/>
    <n v="25"/>
    <n v="100"/>
    <x v="4"/>
    <n v="187.5"/>
    <n v="208.75"/>
    <n v="2687.5"/>
    <n v="208.75"/>
    <x v="0"/>
    <x v="4"/>
  </r>
  <r>
    <n v="1578"/>
    <n v="10281"/>
    <n v="14"/>
    <x v="7"/>
    <x v="1"/>
    <d v="2004-08-19T00:00:00"/>
    <x v="0"/>
    <x v="24"/>
    <x v="85"/>
    <x v="1"/>
    <n v="44"/>
    <n v="59.87"/>
    <x v="871"/>
    <n v="197.57099999999997"/>
    <n v="219.96238"/>
    <n v="2831.8509999999997"/>
    <n v="219.96238"/>
    <x v="0"/>
    <x v="871"/>
  </r>
  <r>
    <n v="1579"/>
    <n v="10281"/>
    <n v="10"/>
    <x v="7"/>
    <x v="1"/>
    <d v="2004-08-19T00:00:00"/>
    <x v="0"/>
    <x v="14"/>
    <x v="85"/>
    <x v="1"/>
    <n v="25"/>
    <n v="99.29"/>
    <x v="872"/>
    <n v="186.16874999999999"/>
    <n v="207.267875"/>
    <n v="2668.4187499999998"/>
    <n v="207.267875"/>
    <x v="0"/>
    <x v="872"/>
  </r>
  <r>
    <n v="1580"/>
    <n v="10281"/>
    <n v="8"/>
    <x v="7"/>
    <x v="1"/>
    <d v="2004-08-19T00:00:00"/>
    <x v="0"/>
    <x v="19"/>
    <x v="85"/>
    <x v="1"/>
    <n v="29"/>
    <n v="82.83"/>
    <x v="873"/>
    <n v="180.15525"/>
    <n v="200.57284500000003"/>
    <n v="2582.22525"/>
    <n v="200.57284500000003"/>
    <x v="0"/>
    <x v="873"/>
  </r>
  <r>
    <n v="1581"/>
    <n v="10281"/>
    <n v="11"/>
    <x v="7"/>
    <x v="1"/>
    <d v="2004-08-19T00:00:00"/>
    <x v="0"/>
    <x v="13"/>
    <x v="85"/>
    <x v="1"/>
    <n v="27"/>
    <n v="85.98"/>
    <x v="874"/>
    <n v="174.1095"/>
    <n v="193.84191000000001"/>
    <n v="2495.5695000000001"/>
    <n v="193.84191000000001"/>
    <x v="0"/>
    <x v="874"/>
  </r>
  <r>
    <n v="1582"/>
    <n v="10281"/>
    <n v="3"/>
    <x v="7"/>
    <x v="1"/>
    <d v="2004-08-19T00:00:00"/>
    <x v="0"/>
    <x v="38"/>
    <x v="85"/>
    <x v="1"/>
    <n v="31"/>
    <n v="55.19"/>
    <x v="875"/>
    <n v="128.31674999999998"/>
    <n v="0"/>
    <n v="1839.2067499999998"/>
    <n v="142.85931500000001"/>
    <x v="0"/>
    <x v="875"/>
  </r>
  <r>
    <n v="1583"/>
    <n v="10281"/>
    <n v="7"/>
    <x v="7"/>
    <x v="1"/>
    <d v="2004-08-19T00:00:00"/>
    <x v="0"/>
    <x v="25"/>
    <x v="85"/>
    <x v="1"/>
    <n v="29"/>
    <n v="57.73"/>
    <x v="876"/>
    <n v="125.56274999999998"/>
    <n v="0"/>
    <n v="1799.7327499999999"/>
    <n v="139.793195"/>
    <x v="0"/>
    <x v="876"/>
  </r>
  <r>
    <n v="1584"/>
    <n v="10281"/>
    <n v="2"/>
    <x v="7"/>
    <x v="1"/>
    <d v="2004-08-19T00:00:00"/>
    <x v="0"/>
    <x v="36"/>
    <x v="85"/>
    <x v="1"/>
    <n v="20"/>
    <n v="40.659999999999997"/>
    <x v="877"/>
    <n v="60.989999999999995"/>
    <n v="0"/>
    <n v="874.18999999999994"/>
    <n v="67.902199999999993"/>
    <x v="0"/>
    <x v="877"/>
  </r>
  <r>
    <n v="1585"/>
    <n v="10282"/>
    <n v="5"/>
    <x v="7"/>
    <x v="1"/>
    <d v="2004-08-20T00:00:00"/>
    <x v="0"/>
    <x v="39"/>
    <x v="13"/>
    <x v="2"/>
    <n v="41"/>
    <n v="100"/>
    <x v="23"/>
    <n v="307.5"/>
    <n v="342.35"/>
    <n v="4407.5"/>
    <n v="342.35"/>
    <x v="0"/>
    <x v="23"/>
  </r>
  <r>
    <n v="1586"/>
    <n v="10282"/>
    <n v="1"/>
    <x v="7"/>
    <x v="1"/>
    <d v="2004-08-20T00:00:00"/>
    <x v="0"/>
    <x v="48"/>
    <x v="13"/>
    <x v="0"/>
    <n v="43"/>
    <n v="100"/>
    <x v="34"/>
    <n v="322.5"/>
    <n v="359.05"/>
    <n v="4622.5"/>
    <n v="359.05"/>
    <x v="0"/>
    <x v="34"/>
  </r>
  <r>
    <n v="1587"/>
    <n v="10282"/>
    <n v="10"/>
    <x v="7"/>
    <x v="1"/>
    <d v="2004-08-20T00:00:00"/>
    <x v="0"/>
    <x v="34"/>
    <x v="13"/>
    <x v="0"/>
    <n v="39"/>
    <n v="100"/>
    <x v="8"/>
    <n v="292.5"/>
    <n v="325.65000000000003"/>
    <n v="4192.5"/>
    <n v="325.65000000000003"/>
    <x v="0"/>
    <x v="8"/>
  </r>
  <r>
    <n v="1588"/>
    <n v="10282"/>
    <n v="8"/>
    <x v="7"/>
    <x v="1"/>
    <d v="2004-08-20T00:00:00"/>
    <x v="0"/>
    <x v="27"/>
    <x v="13"/>
    <x v="0"/>
    <n v="31"/>
    <n v="100"/>
    <x v="16"/>
    <n v="232.5"/>
    <n v="258.85000000000002"/>
    <n v="3332.5"/>
    <n v="258.85000000000002"/>
    <x v="0"/>
    <x v="16"/>
  </r>
  <r>
    <n v="1589"/>
    <n v="10282"/>
    <n v="6"/>
    <x v="7"/>
    <x v="1"/>
    <d v="2004-08-20T00:00:00"/>
    <x v="0"/>
    <x v="26"/>
    <x v="13"/>
    <x v="0"/>
    <n v="27"/>
    <n v="100"/>
    <x v="15"/>
    <n v="202.5"/>
    <n v="225.45000000000002"/>
    <n v="2902.5"/>
    <n v="225.45000000000002"/>
    <x v="0"/>
    <x v="15"/>
  </r>
  <r>
    <n v="1590"/>
    <n v="10282"/>
    <n v="12"/>
    <x v="7"/>
    <x v="1"/>
    <d v="2004-08-20T00:00:00"/>
    <x v="0"/>
    <x v="31"/>
    <x v="13"/>
    <x v="0"/>
    <n v="38"/>
    <n v="100"/>
    <x v="22"/>
    <n v="285"/>
    <n v="317.3"/>
    <n v="4085"/>
    <n v="317.3"/>
    <x v="0"/>
    <x v="22"/>
  </r>
  <r>
    <n v="1591"/>
    <n v="10282"/>
    <n v="3"/>
    <x v="7"/>
    <x v="1"/>
    <d v="2004-08-20T00:00:00"/>
    <x v="0"/>
    <x v="43"/>
    <x v="13"/>
    <x v="0"/>
    <n v="36"/>
    <n v="100"/>
    <x v="12"/>
    <n v="270"/>
    <n v="300.60000000000002"/>
    <n v="3870"/>
    <n v="300.60000000000002"/>
    <x v="0"/>
    <x v="12"/>
  </r>
  <r>
    <n v="1592"/>
    <n v="10282"/>
    <n v="4"/>
    <x v="7"/>
    <x v="1"/>
    <d v="2004-08-20T00:00:00"/>
    <x v="0"/>
    <x v="42"/>
    <x v="13"/>
    <x v="0"/>
    <n v="24"/>
    <n v="100"/>
    <x v="27"/>
    <n v="180"/>
    <n v="200.4"/>
    <n v="2580"/>
    <n v="200.4"/>
    <x v="0"/>
    <x v="27"/>
  </r>
  <r>
    <n v="1593"/>
    <n v="10282"/>
    <n v="2"/>
    <x v="7"/>
    <x v="1"/>
    <d v="2004-08-20T00:00:00"/>
    <x v="0"/>
    <x v="52"/>
    <x v="13"/>
    <x v="0"/>
    <n v="43"/>
    <n v="86.61"/>
    <x v="878"/>
    <n v="279.31725"/>
    <n v="310.97320500000001"/>
    <n v="4003.5472500000001"/>
    <n v="310.97320500000001"/>
    <x v="0"/>
    <x v="878"/>
  </r>
  <r>
    <n v="1594"/>
    <n v="10282"/>
    <n v="13"/>
    <x v="7"/>
    <x v="1"/>
    <d v="2004-08-20T00:00:00"/>
    <x v="0"/>
    <x v="32"/>
    <x v="13"/>
    <x v="0"/>
    <n v="23"/>
    <n v="100"/>
    <x v="24"/>
    <n v="172.5"/>
    <n v="192.05"/>
    <n v="2472.5"/>
    <n v="192.05"/>
    <x v="0"/>
    <x v="24"/>
  </r>
  <r>
    <n v="1595"/>
    <n v="10282"/>
    <n v="7"/>
    <x v="7"/>
    <x v="1"/>
    <d v="2004-08-20T00:00:00"/>
    <x v="0"/>
    <x v="37"/>
    <x v="13"/>
    <x v="1"/>
    <n v="37"/>
    <n v="66.78"/>
    <x v="879"/>
    <n v="185.31450000000001"/>
    <n v="206.31681000000003"/>
    <n v="2656.1745000000001"/>
    <n v="206.31681000000003"/>
    <x v="0"/>
    <x v="879"/>
  </r>
  <r>
    <n v="1596"/>
    <n v="10282"/>
    <n v="9"/>
    <x v="7"/>
    <x v="1"/>
    <d v="2004-08-20T00:00:00"/>
    <x v="0"/>
    <x v="33"/>
    <x v="13"/>
    <x v="1"/>
    <n v="36"/>
    <n v="59.65"/>
    <x v="880"/>
    <n v="161.05500000000001"/>
    <n v="0"/>
    <n v="2308.4549999999999"/>
    <n v="179.30790000000002"/>
    <x v="0"/>
    <x v="880"/>
  </r>
  <r>
    <n v="1597"/>
    <n v="10282"/>
    <n v="11"/>
    <x v="7"/>
    <x v="1"/>
    <d v="2004-08-20T00:00:00"/>
    <x v="0"/>
    <x v="35"/>
    <x v="13"/>
    <x v="1"/>
    <n v="29"/>
    <n v="46.82"/>
    <x v="881"/>
    <n v="101.8335"/>
    <n v="0"/>
    <n v="1459.6134999999999"/>
    <n v="113.37463000000001"/>
    <x v="0"/>
    <x v="881"/>
  </r>
  <r>
    <n v="1598"/>
    <n v="10283"/>
    <n v="3"/>
    <x v="7"/>
    <x v="1"/>
    <d v="2004-08-20T00:00:00"/>
    <x v="0"/>
    <x v="55"/>
    <x v="78"/>
    <x v="0"/>
    <n v="46"/>
    <n v="100"/>
    <x v="11"/>
    <n v="345"/>
    <n v="384.1"/>
    <n v="4945"/>
    <n v="384.1"/>
    <x v="0"/>
    <x v="11"/>
  </r>
  <r>
    <n v="1599"/>
    <n v="10283"/>
    <n v="13"/>
    <x v="7"/>
    <x v="1"/>
    <d v="2004-08-20T00:00:00"/>
    <x v="0"/>
    <x v="41"/>
    <x v="78"/>
    <x v="0"/>
    <n v="42"/>
    <n v="100"/>
    <x v="10"/>
    <n v="315"/>
    <n v="350.70000000000005"/>
    <n v="4515"/>
    <n v="350.70000000000005"/>
    <x v="0"/>
    <x v="10"/>
  </r>
  <r>
    <n v="1600"/>
    <n v="10283"/>
    <n v="14"/>
    <x v="7"/>
    <x v="1"/>
    <d v="2004-08-20T00:00:00"/>
    <x v="0"/>
    <x v="45"/>
    <x v="78"/>
    <x v="0"/>
    <n v="34"/>
    <n v="100"/>
    <x v="21"/>
    <n v="255"/>
    <n v="283.90000000000003"/>
    <n v="3655"/>
    <n v="283.90000000000003"/>
    <x v="0"/>
    <x v="21"/>
  </r>
  <r>
    <n v="1601"/>
    <n v="10283"/>
    <n v="9"/>
    <x v="7"/>
    <x v="1"/>
    <d v="2004-08-20T00:00:00"/>
    <x v="0"/>
    <x v="49"/>
    <x v="78"/>
    <x v="0"/>
    <n v="45"/>
    <n v="78.67"/>
    <x v="882"/>
    <n v="265.51125000000002"/>
    <n v="295.60252500000001"/>
    <n v="3805.6612500000001"/>
    <n v="295.60252500000001"/>
    <x v="0"/>
    <x v="882"/>
  </r>
  <r>
    <n v="1602"/>
    <n v="10283"/>
    <n v="11"/>
    <x v="7"/>
    <x v="1"/>
    <d v="2004-08-20T00:00:00"/>
    <x v="0"/>
    <x v="50"/>
    <x v="78"/>
    <x v="0"/>
    <n v="38"/>
    <n v="89.38"/>
    <x v="883"/>
    <n v="254.73299999999995"/>
    <n v="283.60273999999998"/>
    <n v="3651.1729999999998"/>
    <n v="283.60273999999998"/>
    <x v="0"/>
    <x v="883"/>
  </r>
  <r>
    <n v="1603"/>
    <n v="10283"/>
    <n v="8"/>
    <x v="7"/>
    <x v="1"/>
    <d v="2004-08-20T00:00:00"/>
    <x v="0"/>
    <x v="46"/>
    <x v="78"/>
    <x v="0"/>
    <n v="34"/>
    <n v="92.94"/>
    <x v="884"/>
    <n v="236.99699999999999"/>
    <n v="263.85666000000003"/>
    <n v="3396.9569999999999"/>
    <n v="263.85666000000003"/>
    <x v="0"/>
    <x v="884"/>
  </r>
  <r>
    <n v="1604"/>
    <n v="10283"/>
    <n v="7"/>
    <x v="7"/>
    <x v="1"/>
    <d v="2004-08-20T00:00:00"/>
    <x v="0"/>
    <x v="51"/>
    <x v="78"/>
    <x v="0"/>
    <n v="47"/>
    <n v="65.77"/>
    <x v="885"/>
    <n v="231.83924999999996"/>
    <n v="258.11436499999996"/>
    <n v="3323.0292499999996"/>
    <n v="258.11436499999996"/>
    <x v="0"/>
    <x v="885"/>
  </r>
  <r>
    <n v="1605"/>
    <n v="10283"/>
    <n v="6"/>
    <x v="7"/>
    <x v="1"/>
    <d v="2004-08-20T00:00:00"/>
    <x v="0"/>
    <x v="40"/>
    <x v="78"/>
    <x v="1"/>
    <n v="25"/>
    <n v="100"/>
    <x v="4"/>
    <n v="187.5"/>
    <n v="208.75"/>
    <n v="2687.5"/>
    <n v="208.75"/>
    <x v="0"/>
    <x v="4"/>
  </r>
  <r>
    <n v="1606"/>
    <n v="10283"/>
    <n v="1"/>
    <x v="7"/>
    <x v="1"/>
    <d v="2004-08-20T00:00:00"/>
    <x v="0"/>
    <x v="66"/>
    <x v="78"/>
    <x v="1"/>
    <n v="43"/>
    <n v="57.61"/>
    <x v="886"/>
    <n v="185.79225"/>
    <n v="206.84870500000002"/>
    <n v="2663.02225"/>
    <n v="206.84870500000002"/>
    <x v="0"/>
    <x v="886"/>
  </r>
  <r>
    <n v="1607"/>
    <n v="10283"/>
    <n v="5"/>
    <x v="7"/>
    <x v="1"/>
    <d v="2004-08-20T00:00:00"/>
    <x v="0"/>
    <x v="44"/>
    <x v="78"/>
    <x v="1"/>
    <n v="33"/>
    <n v="72.959999999999994"/>
    <x v="887"/>
    <n v="180.57599999999999"/>
    <n v="201.04128"/>
    <n v="2588.2559999999999"/>
    <n v="201.04128"/>
    <x v="0"/>
    <x v="887"/>
  </r>
  <r>
    <n v="1608"/>
    <n v="10283"/>
    <n v="4"/>
    <x v="7"/>
    <x v="1"/>
    <d v="2004-08-20T00:00:00"/>
    <x v="0"/>
    <x v="59"/>
    <x v="78"/>
    <x v="1"/>
    <n v="21"/>
    <n v="98.06"/>
    <x v="888"/>
    <n v="154.44450000000001"/>
    <n v="0"/>
    <n v="2213.7045000000003"/>
    <n v="171.94821000000002"/>
    <x v="0"/>
    <x v="888"/>
  </r>
  <r>
    <n v="1609"/>
    <n v="10283"/>
    <n v="10"/>
    <x v="7"/>
    <x v="1"/>
    <d v="2004-08-20T00:00:00"/>
    <x v="0"/>
    <x v="47"/>
    <x v="78"/>
    <x v="1"/>
    <n v="22"/>
    <n v="88.15"/>
    <x v="889"/>
    <n v="145.44750000000002"/>
    <n v="0"/>
    <n v="2084.7475000000004"/>
    <n v="161.93155000000002"/>
    <x v="0"/>
    <x v="889"/>
  </r>
  <r>
    <n v="1610"/>
    <n v="10283"/>
    <n v="2"/>
    <x v="7"/>
    <x v="1"/>
    <d v="2004-08-20T00:00:00"/>
    <x v="0"/>
    <x v="63"/>
    <x v="78"/>
    <x v="1"/>
    <n v="20"/>
    <n v="94.14"/>
    <x v="890"/>
    <n v="141.20999999999998"/>
    <n v="0"/>
    <n v="2024.01"/>
    <n v="157.21379999999999"/>
    <x v="0"/>
    <x v="890"/>
  </r>
  <r>
    <n v="1611"/>
    <n v="10283"/>
    <n v="12"/>
    <x v="7"/>
    <x v="1"/>
    <d v="2004-08-20T00:00:00"/>
    <x v="0"/>
    <x v="53"/>
    <x v="78"/>
    <x v="1"/>
    <n v="33"/>
    <n v="51.32"/>
    <x v="891"/>
    <n v="127.017"/>
    <n v="0"/>
    <n v="1820.577"/>
    <n v="141.41226"/>
    <x v="0"/>
    <x v="891"/>
  </r>
  <r>
    <n v="1612"/>
    <n v="10284"/>
    <n v="11"/>
    <x v="7"/>
    <x v="1"/>
    <d v="2004-08-21T00:00:00"/>
    <x v="0"/>
    <x v="54"/>
    <x v="89"/>
    <x v="0"/>
    <n v="45"/>
    <n v="100"/>
    <x v="63"/>
    <n v="337.5"/>
    <n v="375.75"/>
    <n v="4837.5"/>
    <n v="375.75"/>
    <x v="0"/>
    <x v="63"/>
  </r>
  <r>
    <n v="1613"/>
    <n v="10284"/>
    <n v="8"/>
    <x v="7"/>
    <x v="1"/>
    <d v="2004-08-21T00:00:00"/>
    <x v="0"/>
    <x v="57"/>
    <x v="89"/>
    <x v="0"/>
    <n v="45"/>
    <n v="100"/>
    <x v="63"/>
    <n v="337.5"/>
    <n v="375.75"/>
    <n v="4837.5"/>
    <n v="375.75"/>
    <x v="0"/>
    <x v="63"/>
  </r>
  <r>
    <n v="1614"/>
    <n v="10284"/>
    <n v="4"/>
    <x v="7"/>
    <x v="1"/>
    <d v="2004-08-21T00:00:00"/>
    <x v="0"/>
    <x v="68"/>
    <x v="89"/>
    <x v="0"/>
    <n v="50"/>
    <n v="81.86"/>
    <x v="892"/>
    <n v="306.97499999999997"/>
    <n v="341.76550000000003"/>
    <n v="4399.9750000000004"/>
    <n v="341.76550000000003"/>
    <x v="0"/>
    <x v="892"/>
  </r>
  <r>
    <n v="1615"/>
    <n v="10284"/>
    <n v="13"/>
    <x v="7"/>
    <x v="1"/>
    <d v="2004-08-21T00:00:00"/>
    <x v="0"/>
    <x v="70"/>
    <x v="89"/>
    <x v="1"/>
    <n v="39"/>
    <n v="71.67"/>
    <x v="893"/>
    <n v="209.63475"/>
    <n v="233.39335500000001"/>
    <n v="3004.7647500000003"/>
    <n v="233.39335500000001"/>
    <x v="0"/>
    <x v="893"/>
  </r>
  <r>
    <n v="1616"/>
    <n v="10284"/>
    <n v="3"/>
    <x v="7"/>
    <x v="1"/>
    <d v="2004-08-21T00:00:00"/>
    <x v="0"/>
    <x v="67"/>
    <x v="89"/>
    <x v="1"/>
    <n v="22"/>
    <n v="100"/>
    <x v="39"/>
    <n v="165"/>
    <n v="0"/>
    <n v="2365"/>
    <n v="183.70000000000002"/>
    <x v="0"/>
    <x v="39"/>
  </r>
  <r>
    <n v="1617"/>
    <n v="10284"/>
    <n v="1"/>
    <x v="7"/>
    <x v="1"/>
    <d v="2004-08-21T00:00:00"/>
    <x v="0"/>
    <x v="64"/>
    <x v="89"/>
    <x v="1"/>
    <n v="31"/>
    <n v="71.81"/>
    <x v="894"/>
    <n v="166.95824999999999"/>
    <n v="0"/>
    <n v="2393.0682500000003"/>
    <n v="185.88018500000001"/>
    <x v="0"/>
    <x v="894"/>
  </r>
  <r>
    <n v="1618"/>
    <n v="10284"/>
    <n v="12"/>
    <x v="7"/>
    <x v="1"/>
    <d v="2004-08-21T00:00:00"/>
    <x v="0"/>
    <x v="58"/>
    <x v="89"/>
    <x v="1"/>
    <n v="30"/>
    <n v="73.989999999999995"/>
    <x v="895"/>
    <n v="166.47749999999999"/>
    <n v="0"/>
    <n v="2386.1774999999998"/>
    <n v="185.34494999999998"/>
    <x v="0"/>
    <x v="895"/>
  </r>
  <r>
    <n v="1619"/>
    <n v="10284"/>
    <n v="9"/>
    <x v="7"/>
    <x v="1"/>
    <d v="2004-08-21T00:00:00"/>
    <x v="0"/>
    <x v="65"/>
    <x v="89"/>
    <x v="1"/>
    <n v="32"/>
    <n v="64.41"/>
    <x v="896"/>
    <n v="154.58399999999997"/>
    <n v="0"/>
    <n v="2215.7039999999997"/>
    <n v="172.10352"/>
    <x v="0"/>
    <x v="896"/>
  </r>
  <r>
    <n v="1620"/>
    <n v="10284"/>
    <n v="6"/>
    <x v="7"/>
    <x v="1"/>
    <d v="2004-08-21T00:00:00"/>
    <x v="0"/>
    <x v="60"/>
    <x v="89"/>
    <x v="1"/>
    <n v="24"/>
    <n v="83.12"/>
    <x v="897"/>
    <n v="149.61600000000001"/>
    <n v="0"/>
    <n v="2144.4960000000001"/>
    <n v="166.57248000000001"/>
    <x v="0"/>
    <x v="897"/>
  </r>
  <r>
    <n v="1621"/>
    <n v="10284"/>
    <n v="7"/>
    <x v="7"/>
    <x v="1"/>
    <d v="2004-08-21T00:00:00"/>
    <x v="0"/>
    <x v="61"/>
    <x v="89"/>
    <x v="1"/>
    <n v="25"/>
    <n v="69.599999999999994"/>
    <x v="898"/>
    <n v="130.49999999999997"/>
    <n v="0"/>
    <n v="1870.4999999999998"/>
    <n v="145.29"/>
    <x v="0"/>
    <x v="898"/>
  </r>
  <r>
    <n v="1622"/>
    <n v="10284"/>
    <n v="5"/>
    <x v="7"/>
    <x v="1"/>
    <d v="2004-08-21T00:00:00"/>
    <x v="0"/>
    <x v="71"/>
    <x v="89"/>
    <x v="1"/>
    <n v="33"/>
    <n v="51.93"/>
    <x v="899"/>
    <n v="128.52674999999999"/>
    <n v="0"/>
    <n v="1842.21675"/>
    <n v="143.09311500000001"/>
    <x v="0"/>
    <x v="899"/>
  </r>
  <r>
    <n v="1623"/>
    <n v="10284"/>
    <n v="2"/>
    <x v="7"/>
    <x v="1"/>
    <d v="2004-08-21T00:00:00"/>
    <x v="0"/>
    <x v="69"/>
    <x v="89"/>
    <x v="1"/>
    <n v="21"/>
    <n v="71"/>
    <x v="900"/>
    <n v="111.825"/>
    <n v="0"/>
    <n v="1602.825"/>
    <n v="124.49850000000001"/>
    <x v="0"/>
    <x v="900"/>
  </r>
  <r>
    <n v="1624"/>
    <n v="10284"/>
    <n v="10"/>
    <x v="7"/>
    <x v="1"/>
    <d v="2004-08-21T00:00:00"/>
    <x v="0"/>
    <x v="62"/>
    <x v="89"/>
    <x v="1"/>
    <n v="21"/>
    <n v="55.96"/>
    <x v="901"/>
    <n v="88.137"/>
    <n v="0"/>
    <n v="1263.297"/>
    <n v="98.125860000000017"/>
    <x v="0"/>
    <x v="901"/>
  </r>
  <r>
    <n v="1625"/>
    <n v="10285"/>
    <n v="5"/>
    <x v="7"/>
    <x v="1"/>
    <d v="2004-08-27T00:00:00"/>
    <x v="0"/>
    <x v="75"/>
    <x v="90"/>
    <x v="0"/>
    <n v="49"/>
    <n v="100"/>
    <x v="92"/>
    <n v="367.5"/>
    <n v="409.15000000000003"/>
    <n v="5267.5"/>
    <n v="409.15000000000003"/>
    <x v="0"/>
    <x v="92"/>
  </r>
  <r>
    <n v="1626"/>
    <n v="10285"/>
    <n v="9"/>
    <x v="7"/>
    <x v="1"/>
    <d v="2004-08-27T00:00:00"/>
    <x v="0"/>
    <x v="73"/>
    <x v="90"/>
    <x v="0"/>
    <n v="47"/>
    <n v="100"/>
    <x v="75"/>
    <n v="352.5"/>
    <n v="392.45000000000005"/>
    <n v="5052.5"/>
    <n v="392.45000000000005"/>
    <x v="0"/>
    <x v="75"/>
  </r>
  <r>
    <n v="1627"/>
    <n v="10285"/>
    <n v="8"/>
    <x v="7"/>
    <x v="1"/>
    <d v="2004-08-27T00:00:00"/>
    <x v="0"/>
    <x v="72"/>
    <x v="90"/>
    <x v="0"/>
    <n v="27"/>
    <n v="100"/>
    <x v="15"/>
    <n v="202.5"/>
    <n v="225.45000000000002"/>
    <n v="2902.5"/>
    <n v="225.45000000000002"/>
    <x v="0"/>
    <x v="15"/>
  </r>
  <r>
    <n v="1628"/>
    <n v="10285"/>
    <n v="13"/>
    <x v="7"/>
    <x v="1"/>
    <d v="2004-08-27T00:00:00"/>
    <x v="0"/>
    <x v="56"/>
    <x v="90"/>
    <x v="0"/>
    <n v="45"/>
    <n v="100"/>
    <x v="63"/>
    <n v="337.5"/>
    <n v="375.75"/>
    <n v="4837.5"/>
    <n v="375.75"/>
    <x v="0"/>
    <x v="63"/>
  </r>
  <r>
    <n v="1629"/>
    <n v="10285"/>
    <n v="6"/>
    <x v="7"/>
    <x v="1"/>
    <d v="2004-08-27T00:00:00"/>
    <x v="0"/>
    <x v="76"/>
    <x v="90"/>
    <x v="0"/>
    <n v="36"/>
    <n v="100"/>
    <x v="12"/>
    <n v="270"/>
    <n v="300.60000000000002"/>
    <n v="3870"/>
    <n v="300.60000000000002"/>
    <x v="0"/>
    <x v="12"/>
  </r>
  <r>
    <n v="1630"/>
    <n v="10285"/>
    <n v="7"/>
    <x v="7"/>
    <x v="1"/>
    <d v="2004-08-27T00:00:00"/>
    <x v="0"/>
    <x v="77"/>
    <x v="90"/>
    <x v="0"/>
    <n v="34"/>
    <n v="100"/>
    <x v="21"/>
    <n v="255"/>
    <n v="283.90000000000003"/>
    <n v="3655"/>
    <n v="283.90000000000003"/>
    <x v="0"/>
    <x v="21"/>
  </r>
  <r>
    <n v="1631"/>
    <n v="10285"/>
    <n v="12"/>
    <x v="7"/>
    <x v="1"/>
    <d v="2004-08-27T00:00:00"/>
    <x v="0"/>
    <x v="79"/>
    <x v="90"/>
    <x v="0"/>
    <n v="37"/>
    <n v="98.89"/>
    <x v="902"/>
    <n v="274.41974999999996"/>
    <n v="305.52065499999998"/>
    <n v="3933.3497499999999"/>
    <n v="305.52065499999998"/>
    <x v="0"/>
    <x v="902"/>
  </r>
  <r>
    <n v="1632"/>
    <n v="10285"/>
    <n v="2"/>
    <x v="7"/>
    <x v="1"/>
    <d v="2004-08-27T00:00:00"/>
    <x v="0"/>
    <x v="90"/>
    <x v="90"/>
    <x v="0"/>
    <n v="39"/>
    <n v="78.92"/>
    <x v="903"/>
    <n v="230.84100000000001"/>
    <n v="257.00298000000004"/>
    <n v="3308.721"/>
    <n v="257.00298000000004"/>
    <x v="0"/>
    <x v="903"/>
  </r>
  <r>
    <n v="1633"/>
    <n v="10285"/>
    <n v="11"/>
    <x v="7"/>
    <x v="1"/>
    <d v="2004-08-27T00:00:00"/>
    <x v="0"/>
    <x v="74"/>
    <x v="90"/>
    <x v="1"/>
    <n v="39"/>
    <n v="70.08"/>
    <x v="904"/>
    <n v="204.98399999999998"/>
    <n v="228.21552"/>
    <n v="2938.1039999999998"/>
    <n v="228.21552"/>
    <x v="0"/>
    <x v="904"/>
  </r>
  <r>
    <n v="1634"/>
    <n v="10285"/>
    <n v="4"/>
    <x v="7"/>
    <x v="1"/>
    <d v="2004-08-27T00:00:00"/>
    <x v="0"/>
    <x v="86"/>
    <x v="90"/>
    <x v="1"/>
    <n v="26"/>
    <n v="100"/>
    <x v="5"/>
    <n v="195"/>
    <n v="217.10000000000002"/>
    <n v="2795"/>
    <n v="217.10000000000002"/>
    <x v="0"/>
    <x v="5"/>
  </r>
  <r>
    <n v="1635"/>
    <n v="10285"/>
    <n v="3"/>
    <x v="7"/>
    <x v="1"/>
    <d v="2004-08-27T00:00:00"/>
    <x v="0"/>
    <x v="92"/>
    <x v="90"/>
    <x v="1"/>
    <n v="38"/>
    <n v="59.56"/>
    <x v="905"/>
    <n v="169.74600000000001"/>
    <n v="0"/>
    <n v="2433.0260000000003"/>
    <n v="188.98388000000003"/>
    <x v="0"/>
    <x v="905"/>
  </r>
  <r>
    <n v="1636"/>
    <n v="10285"/>
    <n v="1"/>
    <x v="7"/>
    <x v="1"/>
    <d v="2004-08-27T00:00:00"/>
    <x v="0"/>
    <x v="95"/>
    <x v="90"/>
    <x v="1"/>
    <n v="37"/>
    <n v="41.03"/>
    <x v="906"/>
    <n v="113.85825000000001"/>
    <n v="0"/>
    <n v="1631.9682500000001"/>
    <n v="126.76218500000002"/>
    <x v="0"/>
    <x v="906"/>
  </r>
  <r>
    <n v="1637"/>
    <n v="10285"/>
    <n v="10"/>
    <x v="7"/>
    <x v="1"/>
    <d v="2004-08-27T00:00:00"/>
    <x v="0"/>
    <x v="78"/>
    <x v="90"/>
    <x v="1"/>
    <n v="20"/>
    <n v="49.06"/>
    <x v="907"/>
    <n v="73.59"/>
    <n v="0"/>
    <n v="1054.79"/>
    <n v="81.930200000000013"/>
    <x v="0"/>
    <x v="907"/>
  </r>
  <r>
    <n v="1638"/>
    <n v="10286"/>
    <n v="1"/>
    <x v="7"/>
    <x v="1"/>
    <d v="2004-08-28T00:00:00"/>
    <x v="0"/>
    <x v="89"/>
    <x v="14"/>
    <x v="1"/>
    <n v="38"/>
    <n v="57.2"/>
    <x v="908"/>
    <n v="163.01999999999998"/>
    <n v="0"/>
    <n v="2336.62"/>
    <n v="181.4956"/>
    <x v="0"/>
    <x v="908"/>
  </r>
  <r>
    <n v="1639"/>
    <n v="10287"/>
    <n v="14"/>
    <x v="7"/>
    <x v="1"/>
    <d v="2004-08-30T00:00:00"/>
    <x v="0"/>
    <x v="84"/>
    <x v="74"/>
    <x v="0"/>
    <n v="40"/>
    <n v="100"/>
    <x v="65"/>
    <n v="300"/>
    <n v="334"/>
    <n v="4300"/>
    <n v="334"/>
    <x v="0"/>
    <x v="65"/>
  </r>
  <r>
    <n v="1640"/>
    <n v="10287"/>
    <n v="4"/>
    <x v="7"/>
    <x v="1"/>
    <d v="2004-08-30T00:00:00"/>
    <x v="0"/>
    <x v="98"/>
    <x v="74"/>
    <x v="0"/>
    <n v="41"/>
    <n v="100"/>
    <x v="23"/>
    <n v="307.5"/>
    <n v="342.35"/>
    <n v="4407.5"/>
    <n v="342.35"/>
    <x v="0"/>
    <x v="23"/>
  </r>
  <r>
    <n v="1641"/>
    <n v="10287"/>
    <n v="5"/>
    <x v="7"/>
    <x v="1"/>
    <d v="2004-08-30T00:00:00"/>
    <x v="0"/>
    <x v="29"/>
    <x v="74"/>
    <x v="0"/>
    <n v="36"/>
    <n v="100"/>
    <x v="12"/>
    <n v="270"/>
    <n v="300.60000000000002"/>
    <n v="3870"/>
    <n v="300.60000000000002"/>
    <x v="0"/>
    <x v="12"/>
  </r>
  <r>
    <n v="1642"/>
    <n v="10287"/>
    <n v="1"/>
    <x v="7"/>
    <x v="1"/>
    <d v="2004-08-30T00:00:00"/>
    <x v="0"/>
    <x v="99"/>
    <x v="74"/>
    <x v="0"/>
    <n v="44"/>
    <n v="100"/>
    <x v="64"/>
    <n v="330"/>
    <n v="367.40000000000003"/>
    <n v="4730"/>
    <n v="367.40000000000003"/>
    <x v="0"/>
    <x v="64"/>
  </r>
  <r>
    <n v="1643"/>
    <n v="10287"/>
    <n v="10"/>
    <x v="7"/>
    <x v="1"/>
    <d v="2004-08-30T00:00:00"/>
    <x v="0"/>
    <x v="80"/>
    <x v="74"/>
    <x v="0"/>
    <n v="45"/>
    <n v="100"/>
    <x v="63"/>
    <n v="337.5"/>
    <n v="375.75"/>
    <n v="4837.5"/>
    <n v="375.75"/>
    <x v="0"/>
    <x v="63"/>
  </r>
  <r>
    <n v="1644"/>
    <n v="10287"/>
    <n v="2"/>
    <x v="7"/>
    <x v="1"/>
    <d v="2004-08-30T00:00:00"/>
    <x v="0"/>
    <x v="96"/>
    <x v="74"/>
    <x v="0"/>
    <n v="27"/>
    <n v="100"/>
    <x v="15"/>
    <n v="202.5"/>
    <n v="225.45000000000002"/>
    <n v="2902.5"/>
    <n v="225.45000000000002"/>
    <x v="0"/>
    <x v="15"/>
  </r>
  <r>
    <n v="1645"/>
    <n v="10287"/>
    <n v="17"/>
    <x v="7"/>
    <x v="1"/>
    <d v="2004-08-30T00:00:00"/>
    <x v="0"/>
    <x v="81"/>
    <x v="74"/>
    <x v="0"/>
    <n v="34"/>
    <n v="100"/>
    <x v="21"/>
    <n v="255"/>
    <n v="283.90000000000003"/>
    <n v="3655"/>
    <n v="283.90000000000003"/>
    <x v="0"/>
    <x v="21"/>
  </r>
  <r>
    <n v="1646"/>
    <n v="10287"/>
    <n v="7"/>
    <x v="7"/>
    <x v="1"/>
    <d v="2004-08-30T00:00:00"/>
    <x v="0"/>
    <x v="82"/>
    <x v="74"/>
    <x v="0"/>
    <n v="36"/>
    <n v="100"/>
    <x v="12"/>
    <n v="270"/>
    <n v="300.60000000000002"/>
    <n v="3870"/>
    <n v="300.60000000000002"/>
    <x v="0"/>
    <x v="12"/>
  </r>
  <r>
    <n v="1647"/>
    <n v="10287"/>
    <n v="8"/>
    <x v="7"/>
    <x v="1"/>
    <d v="2004-08-30T00:00:00"/>
    <x v="0"/>
    <x v="88"/>
    <x v="74"/>
    <x v="0"/>
    <n v="44"/>
    <n v="82.39"/>
    <x v="909"/>
    <n v="271.887"/>
    <n v="302.70085999999998"/>
    <n v="3897.047"/>
    <n v="302.70085999999998"/>
    <x v="0"/>
    <x v="909"/>
  </r>
  <r>
    <n v="1648"/>
    <n v="10287"/>
    <n v="16"/>
    <x v="7"/>
    <x v="1"/>
    <d v="2004-08-30T00:00:00"/>
    <x v="0"/>
    <x v="91"/>
    <x v="74"/>
    <x v="0"/>
    <n v="40"/>
    <n v="88.12"/>
    <x v="910"/>
    <n v="264.36"/>
    <n v="294.32080000000002"/>
    <n v="3789.1600000000003"/>
    <n v="294.32080000000002"/>
    <x v="0"/>
    <x v="910"/>
  </r>
  <r>
    <n v="1649"/>
    <n v="10287"/>
    <n v="3"/>
    <x v="7"/>
    <x v="1"/>
    <d v="2004-08-30T00:00:00"/>
    <x v="0"/>
    <x v="97"/>
    <x v="74"/>
    <x v="0"/>
    <n v="24"/>
    <n v="100"/>
    <x v="27"/>
    <n v="180"/>
    <n v="200.4"/>
    <n v="2580"/>
    <n v="200.4"/>
    <x v="0"/>
    <x v="27"/>
  </r>
  <r>
    <n v="1650"/>
    <n v="10287"/>
    <n v="12"/>
    <x v="7"/>
    <x v="1"/>
    <d v="2004-08-30T00:00:00"/>
    <x v="0"/>
    <x v="83"/>
    <x v="74"/>
    <x v="0"/>
    <n v="21"/>
    <n v="100"/>
    <x v="59"/>
    <n v="157.5"/>
    <n v="0"/>
    <n v="2257.5"/>
    <n v="175.35000000000002"/>
    <x v="0"/>
    <x v="59"/>
  </r>
  <r>
    <n v="1651"/>
    <n v="10287"/>
    <n v="15"/>
    <x v="7"/>
    <x v="1"/>
    <d v="2004-08-30T00:00:00"/>
    <x v="0"/>
    <x v="94"/>
    <x v="74"/>
    <x v="0"/>
    <n v="43"/>
    <n v="70.760000000000005"/>
    <x v="911"/>
    <n v="228.20100000000002"/>
    <n v="254.06378000000004"/>
    <n v="3270.8810000000003"/>
    <n v="254.06378000000004"/>
    <x v="0"/>
    <x v="911"/>
  </r>
  <r>
    <n v="1652"/>
    <n v="10287"/>
    <n v="13"/>
    <x v="7"/>
    <x v="1"/>
    <d v="2004-08-30T00:00:00"/>
    <x v="0"/>
    <x v="87"/>
    <x v="74"/>
    <x v="1"/>
    <n v="41"/>
    <n v="69.430000000000007"/>
    <x v="912"/>
    <n v="213.49725000000001"/>
    <n v="237.69360500000002"/>
    <n v="3060.12725"/>
    <n v="237.69360500000002"/>
    <x v="0"/>
    <x v="912"/>
  </r>
  <r>
    <n v="1653"/>
    <n v="10287"/>
    <n v="9"/>
    <x v="7"/>
    <x v="1"/>
    <d v="2004-08-30T00:00:00"/>
    <x v="0"/>
    <x v="85"/>
    <x v="74"/>
    <x v="1"/>
    <n v="23"/>
    <n v="100"/>
    <x v="24"/>
    <n v="172.5"/>
    <n v="192.05"/>
    <n v="2472.5"/>
    <n v="192.05"/>
    <x v="0"/>
    <x v="24"/>
  </r>
  <r>
    <n v="1654"/>
    <n v="10287"/>
    <n v="6"/>
    <x v="7"/>
    <x v="1"/>
    <d v="2004-08-30T00:00:00"/>
    <x v="0"/>
    <x v="100"/>
    <x v="74"/>
    <x v="1"/>
    <n v="36"/>
    <n v="39.65"/>
    <x v="913"/>
    <n v="107.05499999999999"/>
    <n v="0"/>
    <n v="1534.4549999999999"/>
    <n v="119.1879"/>
    <x v="0"/>
    <x v="913"/>
  </r>
  <r>
    <n v="1655"/>
    <n v="10287"/>
    <n v="11"/>
    <x v="7"/>
    <x v="1"/>
    <d v="2004-08-30T00:00:00"/>
    <x v="0"/>
    <x v="93"/>
    <x v="74"/>
    <x v="1"/>
    <n v="20"/>
    <n v="67.97"/>
    <x v="914"/>
    <n v="101.955"/>
    <n v="0"/>
    <n v="1461.355"/>
    <n v="113.50990000000002"/>
    <x v="0"/>
    <x v="914"/>
  </r>
  <r>
    <n v="1656"/>
    <n v="10288"/>
    <n v="8"/>
    <x v="8"/>
    <x v="1"/>
    <d v="2004-09-01T00:00:00"/>
    <x v="0"/>
    <x v="101"/>
    <x v="70"/>
    <x v="0"/>
    <n v="48"/>
    <n v="100"/>
    <x v="95"/>
    <n v="360"/>
    <n v="400.8"/>
    <n v="5160"/>
    <n v="400.8"/>
    <x v="0"/>
    <x v="95"/>
  </r>
  <r>
    <n v="1657"/>
    <n v="10288"/>
    <n v="5"/>
    <x v="8"/>
    <x v="1"/>
    <d v="2004-09-01T00:00:00"/>
    <x v="0"/>
    <x v="0"/>
    <x v="70"/>
    <x v="0"/>
    <n v="32"/>
    <n v="100"/>
    <x v="44"/>
    <n v="240"/>
    <n v="267.2"/>
    <n v="3440"/>
    <n v="267.2"/>
    <x v="0"/>
    <x v="44"/>
  </r>
  <r>
    <n v="1658"/>
    <n v="10288"/>
    <n v="12"/>
    <x v="8"/>
    <x v="1"/>
    <d v="2004-09-01T00:00:00"/>
    <x v="0"/>
    <x v="103"/>
    <x v="70"/>
    <x v="0"/>
    <n v="41"/>
    <n v="100"/>
    <x v="23"/>
    <n v="307.5"/>
    <n v="342.35"/>
    <n v="4407.5"/>
    <n v="342.35"/>
    <x v="0"/>
    <x v="23"/>
  </r>
  <r>
    <n v="1659"/>
    <n v="10288"/>
    <n v="2"/>
    <x v="8"/>
    <x v="1"/>
    <d v="2004-09-01T00:00:00"/>
    <x v="0"/>
    <x v="4"/>
    <x v="70"/>
    <x v="0"/>
    <n v="31"/>
    <n v="100"/>
    <x v="16"/>
    <n v="232.5"/>
    <n v="258.85000000000002"/>
    <n v="3332.5"/>
    <n v="258.85000000000002"/>
    <x v="0"/>
    <x v="16"/>
  </r>
  <r>
    <n v="1660"/>
    <n v="10288"/>
    <n v="14"/>
    <x v="8"/>
    <x v="1"/>
    <d v="2004-09-01T00:00:00"/>
    <x v="0"/>
    <x v="102"/>
    <x v="70"/>
    <x v="1"/>
    <n v="20"/>
    <n v="100"/>
    <x v="136"/>
    <n v="150"/>
    <n v="0"/>
    <n v="2150"/>
    <n v="167"/>
    <x v="0"/>
    <x v="136"/>
  </r>
  <r>
    <n v="1661"/>
    <n v="10288"/>
    <n v="6"/>
    <x v="8"/>
    <x v="1"/>
    <d v="2004-09-01T00:00:00"/>
    <x v="0"/>
    <x v="2"/>
    <x v="70"/>
    <x v="1"/>
    <n v="35"/>
    <n v="80.989999999999995"/>
    <x v="915"/>
    <n v="212.59874999999997"/>
    <n v="236.69327499999997"/>
    <n v="3047.2487499999997"/>
    <n v="236.69327499999997"/>
    <x v="0"/>
    <x v="915"/>
  </r>
  <r>
    <n v="1662"/>
    <n v="10288"/>
    <n v="9"/>
    <x v="8"/>
    <x v="1"/>
    <d v="2004-09-01T00:00:00"/>
    <x v="0"/>
    <x v="104"/>
    <x v="70"/>
    <x v="1"/>
    <n v="35"/>
    <n v="80.87"/>
    <x v="916"/>
    <n v="212.28375000000003"/>
    <n v="236.34257500000004"/>
    <n v="3042.7337500000003"/>
    <n v="236.34257500000004"/>
    <x v="0"/>
    <x v="916"/>
  </r>
  <r>
    <n v="1663"/>
    <n v="10288"/>
    <n v="13"/>
    <x v="8"/>
    <x v="1"/>
    <d v="2004-09-01T00:00:00"/>
    <x v="0"/>
    <x v="108"/>
    <x v="70"/>
    <x v="1"/>
    <n v="50"/>
    <n v="52.32"/>
    <x v="917"/>
    <n v="196.2"/>
    <n v="218.43600000000001"/>
    <n v="2812.2"/>
    <n v="218.43600000000001"/>
    <x v="0"/>
    <x v="917"/>
  </r>
  <r>
    <n v="1664"/>
    <n v="10288"/>
    <n v="11"/>
    <x v="8"/>
    <x v="1"/>
    <d v="2004-09-01T00:00:00"/>
    <x v="0"/>
    <x v="105"/>
    <x v="70"/>
    <x v="1"/>
    <n v="36"/>
    <n v="66.14"/>
    <x v="918"/>
    <n v="178.578"/>
    <n v="198.81684000000001"/>
    <n v="2559.6179999999999"/>
    <n v="198.81684000000001"/>
    <x v="0"/>
    <x v="918"/>
  </r>
  <r>
    <n v="1665"/>
    <n v="10288"/>
    <n v="10"/>
    <x v="8"/>
    <x v="1"/>
    <d v="2004-09-01T00:00:00"/>
    <x v="0"/>
    <x v="107"/>
    <x v="70"/>
    <x v="1"/>
    <n v="34"/>
    <n v="68.489999999999995"/>
    <x v="919"/>
    <n v="174.64949999999999"/>
    <n v="194.44310999999999"/>
    <n v="2503.3094999999998"/>
    <n v="194.44310999999999"/>
    <x v="0"/>
    <x v="919"/>
  </r>
  <r>
    <n v="1666"/>
    <n v="10288"/>
    <n v="4"/>
    <x v="8"/>
    <x v="1"/>
    <d v="2004-09-01T00:00:00"/>
    <x v="0"/>
    <x v="1"/>
    <x v="70"/>
    <x v="1"/>
    <n v="28"/>
    <n v="61.75"/>
    <x v="920"/>
    <n v="129.67499999999998"/>
    <n v="0"/>
    <n v="1858.675"/>
    <n v="144.3715"/>
    <x v="0"/>
    <x v="920"/>
  </r>
  <r>
    <n v="1667"/>
    <n v="10288"/>
    <n v="7"/>
    <x v="8"/>
    <x v="1"/>
    <d v="2004-09-01T00:00:00"/>
    <x v="0"/>
    <x v="106"/>
    <x v="70"/>
    <x v="1"/>
    <n v="23"/>
    <n v="73.41"/>
    <x v="921"/>
    <n v="126.63224999999998"/>
    <n v="0"/>
    <n v="1815.0622499999997"/>
    <n v="140.98390499999999"/>
    <x v="0"/>
    <x v="921"/>
  </r>
  <r>
    <n v="1668"/>
    <n v="10288"/>
    <n v="3"/>
    <x v="8"/>
    <x v="1"/>
    <d v="2004-09-01T00:00:00"/>
    <x v="0"/>
    <x v="3"/>
    <x v="70"/>
    <x v="1"/>
    <n v="33"/>
    <n v="40.619999999999997"/>
    <x v="922"/>
    <n v="100.53449999999998"/>
    <n v="0"/>
    <n v="1440.9944999999998"/>
    <n v="111.92840999999999"/>
    <x v="0"/>
    <x v="922"/>
  </r>
  <r>
    <n v="1669"/>
    <n v="10288"/>
    <n v="1"/>
    <x v="8"/>
    <x v="1"/>
    <d v="2004-09-01T00:00:00"/>
    <x v="0"/>
    <x v="7"/>
    <x v="70"/>
    <x v="1"/>
    <n v="29"/>
    <n v="38.17"/>
    <x v="923"/>
    <n v="83.019750000000002"/>
    <n v="0"/>
    <n v="1189.94975"/>
    <n v="92.428655000000006"/>
    <x v="0"/>
    <x v="923"/>
  </r>
  <r>
    <n v="1670"/>
    <n v="10289"/>
    <n v="3"/>
    <x v="8"/>
    <x v="1"/>
    <d v="2004-09-03T00:00:00"/>
    <x v="0"/>
    <x v="5"/>
    <x v="55"/>
    <x v="2"/>
    <n v="43"/>
    <n v="100"/>
    <x v="34"/>
    <n v="322.5"/>
    <n v="359.05"/>
    <n v="4622.5"/>
    <n v="359.05"/>
    <x v="0"/>
    <x v="34"/>
  </r>
  <r>
    <n v="1671"/>
    <n v="10289"/>
    <n v="2"/>
    <x v="8"/>
    <x v="1"/>
    <d v="2004-09-03T00:00:00"/>
    <x v="0"/>
    <x v="8"/>
    <x v="55"/>
    <x v="0"/>
    <n v="38"/>
    <n v="100"/>
    <x v="22"/>
    <n v="285"/>
    <n v="317.3"/>
    <n v="4085"/>
    <n v="317.3"/>
    <x v="0"/>
    <x v="22"/>
  </r>
  <r>
    <n v="1672"/>
    <n v="10289"/>
    <n v="4"/>
    <x v="8"/>
    <x v="1"/>
    <d v="2004-09-03T00:00:00"/>
    <x v="0"/>
    <x v="6"/>
    <x v="55"/>
    <x v="1"/>
    <n v="45"/>
    <n v="48.38"/>
    <x v="924"/>
    <n v="163.2825"/>
    <n v="0"/>
    <n v="2340.3824999999997"/>
    <n v="181.78784999999999"/>
    <x v="0"/>
    <x v="924"/>
  </r>
  <r>
    <n v="1673"/>
    <n v="10289"/>
    <n v="1"/>
    <x v="8"/>
    <x v="1"/>
    <d v="2004-09-03T00:00:00"/>
    <x v="0"/>
    <x v="9"/>
    <x v="55"/>
    <x v="1"/>
    <n v="24"/>
    <n v="56.07"/>
    <x v="925"/>
    <n v="100.926"/>
    <n v="0"/>
    <n v="1446.606"/>
    <n v="112.36428000000001"/>
    <x v="0"/>
    <x v="925"/>
  </r>
  <r>
    <n v="1674"/>
    <n v="10290"/>
    <n v="1"/>
    <x v="8"/>
    <x v="1"/>
    <d v="2004-09-07T00:00:00"/>
    <x v="0"/>
    <x v="20"/>
    <x v="28"/>
    <x v="0"/>
    <n v="45"/>
    <n v="100"/>
    <x v="63"/>
    <n v="337.5"/>
    <n v="375.75"/>
    <n v="4837.5"/>
    <n v="375.75"/>
    <x v="0"/>
    <x v="63"/>
  </r>
  <r>
    <n v="1675"/>
    <n v="10290"/>
    <n v="2"/>
    <x v="8"/>
    <x v="1"/>
    <d v="2004-09-07T00:00:00"/>
    <x v="0"/>
    <x v="12"/>
    <x v="28"/>
    <x v="1"/>
    <n v="26"/>
    <n v="96.23"/>
    <x v="926"/>
    <n v="187.64849999999998"/>
    <n v="208.91533000000001"/>
    <n v="2689.6284999999998"/>
    <n v="208.91533000000001"/>
    <x v="0"/>
    <x v="926"/>
  </r>
  <r>
    <n v="1676"/>
    <n v="10291"/>
    <n v="11"/>
    <x v="8"/>
    <x v="1"/>
    <d v="2004-09-08T00:00:00"/>
    <x v="0"/>
    <x v="10"/>
    <x v="49"/>
    <x v="2"/>
    <n v="37"/>
    <n v="100"/>
    <x v="77"/>
    <n v="277.5"/>
    <n v="308.95000000000005"/>
    <n v="3977.5"/>
    <n v="308.95000000000005"/>
    <x v="0"/>
    <x v="77"/>
  </r>
  <r>
    <n v="1677"/>
    <n v="10291"/>
    <n v="8"/>
    <x v="8"/>
    <x v="1"/>
    <d v="2004-09-08T00:00:00"/>
    <x v="0"/>
    <x v="18"/>
    <x v="49"/>
    <x v="0"/>
    <n v="41"/>
    <n v="100"/>
    <x v="23"/>
    <n v="307.5"/>
    <n v="342.35"/>
    <n v="4407.5"/>
    <n v="342.35"/>
    <x v="0"/>
    <x v="23"/>
  </r>
  <r>
    <n v="1678"/>
    <n v="10291"/>
    <n v="12"/>
    <x v="8"/>
    <x v="1"/>
    <d v="2004-09-08T00:00:00"/>
    <x v="0"/>
    <x v="22"/>
    <x v="49"/>
    <x v="0"/>
    <n v="47"/>
    <n v="100"/>
    <x v="75"/>
    <n v="352.5"/>
    <n v="392.45000000000005"/>
    <n v="5052.5"/>
    <n v="392.45000000000005"/>
    <x v="0"/>
    <x v="75"/>
  </r>
  <r>
    <n v="1679"/>
    <n v="10291"/>
    <n v="1"/>
    <x v="8"/>
    <x v="1"/>
    <d v="2004-09-08T00:00:00"/>
    <x v="0"/>
    <x v="16"/>
    <x v="49"/>
    <x v="0"/>
    <n v="48"/>
    <n v="100"/>
    <x v="95"/>
    <n v="360"/>
    <n v="400.8"/>
    <n v="5160"/>
    <n v="400.8"/>
    <x v="0"/>
    <x v="95"/>
  </r>
  <r>
    <n v="1680"/>
    <n v="10291"/>
    <n v="5"/>
    <x v="8"/>
    <x v="1"/>
    <d v="2004-09-08T00:00:00"/>
    <x v="0"/>
    <x v="14"/>
    <x v="49"/>
    <x v="0"/>
    <n v="48"/>
    <n v="100"/>
    <x v="95"/>
    <n v="360"/>
    <n v="400.8"/>
    <n v="5160"/>
    <n v="400.8"/>
    <x v="0"/>
    <x v="95"/>
  </r>
  <r>
    <n v="1681"/>
    <n v="10291"/>
    <n v="10"/>
    <x v="8"/>
    <x v="1"/>
    <d v="2004-09-08T00:00:00"/>
    <x v="0"/>
    <x v="15"/>
    <x v="49"/>
    <x v="0"/>
    <n v="41"/>
    <n v="100"/>
    <x v="23"/>
    <n v="307.5"/>
    <n v="342.35"/>
    <n v="4407.5"/>
    <n v="342.35"/>
    <x v="0"/>
    <x v="23"/>
  </r>
  <r>
    <n v="1682"/>
    <n v="10291"/>
    <n v="4"/>
    <x v="8"/>
    <x v="1"/>
    <d v="2004-09-08T00:00:00"/>
    <x v="0"/>
    <x v="11"/>
    <x v="49"/>
    <x v="0"/>
    <n v="30"/>
    <n v="100"/>
    <x v="0"/>
    <n v="225"/>
    <n v="250.50000000000003"/>
    <n v="3225"/>
    <n v="250.50000000000003"/>
    <x v="0"/>
    <x v="0"/>
  </r>
  <r>
    <n v="1683"/>
    <n v="10291"/>
    <n v="6"/>
    <x v="8"/>
    <x v="1"/>
    <d v="2004-09-08T00:00:00"/>
    <x v="0"/>
    <x v="13"/>
    <x v="49"/>
    <x v="0"/>
    <n v="28"/>
    <n v="100"/>
    <x v="134"/>
    <n v="210"/>
    <n v="233.8"/>
    <n v="3010"/>
    <n v="233.8"/>
    <x v="0"/>
    <x v="134"/>
  </r>
  <r>
    <n v="1684"/>
    <n v="10291"/>
    <n v="13"/>
    <x v="8"/>
    <x v="1"/>
    <d v="2004-09-08T00:00:00"/>
    <x v="0"/>
    <x v="21"/>
    <x v="49"/>
    <x v="1"/>
    <n v="23"/>
    <n v="100"/>
    <x v="24"/>
    <n v="172.5"/>
    <n v="192.05"/>
    <n v="2472.5"/>
    <n v="192.05"/>
    <x v="0"/>
    <x v="24"/>
  </r>
  <r>
    <n v="1685"/>
    <n v="10291"/>
    <n v="7"/>
    <x v="8"/>
    <x v="1"/>
    <d v="2004-09-08T00:00:00"/>
    <x v="0"/>
    <x v="17"/>
    <x v="49"/>
    <x v="1"/>
    <n v="32"/>
    <n v="71.75"/>
    <x v="927"/>
    <n v="172.2"/>
    <n v="0"/>
    <n v="2468.1999999999998"/>
    <n v="191.71600000000001"/>
    <x v="0"/>
    <x v="927"/>
  </r>
  <r>
    <n v="1686"/>
    <n v="10291"/>
    <n v="3"/>
    <x v="8"/>
    <x v="1"/>
    <d v="2004-09-08T00:00:00"/>
    <x v="0"/>
    <x v="19"/>
    <x v="49"/>
    <x v="1"/>
    <n v="26"/>
    <n v="83.79"/>
    <x v="928"/>
    <n v="163.3905"/>
    <n v="0"/>
    <n v="2341.9304999999999"/>
    <n v="181.90809000000002"/>
    <x v="0"/>
    <x v="928"/>
  </r>
  <r>
    <n v="1687"/>
    <n v="10291"/>
    <n v="14"/>
    <x v="8"/>
    <x v="1"/>
    <d v="2004-09-08T00:00:00"/>
    <x v="0"/>
    <x v="23"/>
    <x v="49"/>
    <x v="1"/>
    <n v="37"/>
    <n v="50.59"/>
    <x v="929"/>
    <n v="140.38724999999999"/>
    <n v="0"/>
    <n v="2012.2172500000001"/>
    <n v="156.29780500000001"/>
    <x v="0"/>
    <x v="929"/>
  </r>
  <r>
    <n v="1688"/>
    <n v="10291"/>
    <n v="9"/>
    <x v="8"/>
    <x v="1"/>
    <d v="2004-09-08T00:00:00"/>
    <x v="0"/>
    <x v="24"/>
    <x v="49"/>
    <x v="1"/>
    <n v="29"/>
    <n v="51.82"/>
    <x v="930"/>
    <n v="112.7085"/>
    <n v="0"/>
    <n v="1615.4884999999999"/>
    <n v="125.48213"/>
    <x v="0"/>
    <x v="930"/>
  </r>
  <r>
    <n v="1689"/>
    <n v="10291"/>
    <n v="2"/>
    <x v="8"/>
    <x v="1"/>
    <d v="2004-09-08T00:00:00"/>
    <x v="0"/>
    <x v="25"/>
    <x v="49"/>
    <x v="1"/>
    <n v="26"/>
    <n v="57.73"/>
    <x v="931"/>
    <n v="112.5735"/>
    <n v="0"/>
    <n v="1613.5535"/>
    <n v="125.33183000000001"/>
    <x v="0"/>
    <x v="931"/>
  </r>
  <r>
    <n v="1690"/>
    <n v="10292"/>
    <n v="2"/>
    <x v="8"/>
    <x v="1"/>
    <d v="2004-09-08T00:00:00"/>
    <x v="0"/>
    <x v="27"/>
    <x v="7"/>
    <x v="2"/>
    <n v="44"/>
    <n v="100"/>
    <x v="64"/>
    <n v="330"/>
    <n v="367.40000000000003"/>
    <n v="4730"/>
    <n v="367.40000000000003"/>
    <x v="0"/>
    <x v="64"/>
  </r>
  <r>
    <n v="1691"/>
    <n v="10292"/>
    <n v="6"/>
    <x v="8"/>
    <x v="1"/>
    <d v="2004-09-08T00:00:00"/>
    <x v="0"/>
    <x v="31"/>
    <x v="7"/>
    <x v="0"/>
    <n v="41"/>
    <n v="100"/>
    <x v="23"/>
    <n v="307.5"/>
    <n v="342.35"/>
    <n v="4407.5"/>
    <n v="342.35"/>
    <x v="0"/>
    <x v="23"/>
  </r>
  <r>
    <n v="1692"/>
    <n v="10292"/>
    <n v="7"/>
    <x v="8"/>
    <x v="1"/>
    <d v="2004-09-08T00:00:00"/>
    <x v="0"/>
    <x v="32"/>
    <x v="7"/>
    <x v="0"/>
    <n v="26"/>
    <n v="100"/>
    <x v="5"/>
    <n v="195"/>
    <n v="217.10000000000002"/>
    <n v="2795"/>
    <n v="217.10000000000002"/>
    <x v="0"/>
    <x v="5"/>
  </r>
  <r>
    <n v="1693"/>
    <n v="10292"/>
    <n v="11"/>
    <x v="8"/>
    <x v="1"/>
    <d v="2004-09-08T00:00:00"/>
    <x v="0"/>
    <x v="30"/>
    <x v="7"/>
    <x v="0"/>
    <n v="41"/>
    <n v="100"/>
    <x v="23"/>
    <n v="307.5"/>
    <n v="342.35"/>
    <n v="4407.5"/>
    <n v="342.35"/>
    <x v="0"/>
    <x v="23"/>
  </r>
  <r>
    <n v="1694"/>
    <n v="10292"/>
    <n v="4"/>
    <x v="8"/>
    <x v="1"/>
    <d v="2004-09-08T00:00:00"/>
    <x v="0"/>
    <x v="34"/>
    <x v="7"/>
    <x v="0"/>
    <n v="27"/>
    <n v="100"/>
    <x v="15"/>
    <n v="202.5"/>
    <n v="225.45000000000002"/>
    <n v="2902.5"/>
    <n v="225.45000000000002"/>
    <x v="0"/>
    <x v="15"/>
  </r>
  <r>
    <n v="1695"/>
    <n v="10292"/>
    <n v="12"/>
    <x v="8"/>
    <x v="1"/>
    <d v="2004-09-08T00:00:00"/>
    <x v="0"/>
    <x v="29"/>
    <x v="7"/>
    <x v="1"/>
    <n v="21"/>
    <n v="100"/>
    <x v="59"/>
    <n v="157.5"/>
    <n v="0"/>
    <n v="2257.5"/>
    <n v="175.35000000000002"/>
    <x v="0"/>
    <x v="59"/>
  </r>
  <r>
    <n v="1696"/>
    <n v="10292"/>
    <n v="10"/>
    <x v="8"/>
    <x v="1"/>
    <d v="2004-09-08T00:00:00"/>
    <x v="0"/>
    <x v="38"/>
    <x v="7"/>
    <x v="1"/>
    <n v="50"/>
    <n v="46.53"/>
    <x v="932"/>
    <n v="174.48749999999998"/>
    <n v="194.26275000000001"/>
    <n v="2500.9875000000002"/>
    <n v="194.26275000000001"/>
    <x v="0"/>
    <x v="932"/>
  </r>
  <r>
    <n v="1697"/>
    <n v="10292"/>
    <n v="8"/>
    <x v="8"/>
    <x v="1"/>
    <d v="2004-09-08T00:00:00"/>
    <x v="0"/>
    <x v="28"/>
    <x v="7"/>
    <x v="1"/>
    <n v="21"/>
    <n v="100"/>
    <x v="59"/>
    <n v="157.5"/>
    <n v="0"/>
    <n v="2257.5"/>
    <n v="175.35000000000002"/>
    <x v="0"/>
    <x v="59"/>
  </r>
  <r>
    <n v="1698"/>
    <n v="10292"/>
    <n v="5"/>
    <x v="8"/>
    <x v="1"/>
    <d v="2004-09-08T00:00:00"/>
    <x v="0"/>
    <x v="35"/>
    <x v="7"/>
    <x v="1"/>
    <n v="40"/>
    <n v="53.75"/>
    <x v="933"/>
    <n v="161.25"/>
    <n v="0"/>
    <n v="2311.25"/>
    <n v="179.52500000000001"/>
    <x v="0"/>
    <x v="933"/>
  </r>
  <r>
    <n v="1699"/>
    <n v="10292"/>
    <n v="3"/>
    <x v="8"/>
    <x v="1"/>
    <d v="2004-09-08T00:00:00"/>
    <x v="0"/>
    <x v="33"/>
    <x v="7"/>
    <x v="1"/>
    <n v="31"/>
    <n v="67.73"/>
    <x v="934"/>
    <n v="157.47225"/>
    <n v="0"/>
    <n v="2257.1022499999999"/>
    <n v="175.31910500000001"/>
    <x v="0"/>
    <x v="934"/>
  </r>
  <r>
    <n v="1700"/>
    <n v="10292"/>
    <n v="1"/>
    <x v="8"/>
    <x v="1"/>
    <d v="2004-09-08T00:00:00"/>
    <x v="0"/>
    <x v="37"/>
    <x v="7"/>
    <x v="1"/>
    <n v="35"/>
    <n v="55.07"/>
    <x v="935"/>
    <n v="144.55875"/>
    <n v="0"/>
    <n v="2072.00875"/>
    <n v="160.94207500000002"/>
    <x v="0"/>
    <x v="935"/>
  </r>
  <r>
    <n v="1701"/>
    <n v="10292"/>
    <n v="9"/>
    <x v="8"/>
    <x v="1"/>
    <d v="2004-09-08T00:00:00"/>
    <x v="0"/>
    <x v="36"/>
    <x v="7"/>
    <x v="1"/>
    <n v="39"/>
    <n v="30.06"/>
    <x v="936"/>
    <n v="87.925499999999985"/>
    <n v="0"/>
    <n v="1260.2655"/>
    <n v="97.890389999999996"/>
    <x v="0"/>
    <x v="936"/>
  </r>
  <r>
    <n v="1702"/>
    <n v="10293"/>
    <n v="8"/>
    <x v="8"/>
    <x v="1"/>
    <d v="2004-09-09T00:00:00"/>
    <x v="0"/>
    <x v="39"/>
    <x v="88"/>
    <x v="2"/>
    <n v="46"/>
    <n v="100"/>
    <x v="11"/>
    <n v="345"/>
    <n v="384.1"/>
    <n v="4945"/>
    <n v="384.1"/>
    <x v="0"/>
    <x v="11"/>
  </r>
  <r>
    <n v="1703"/>
    <n v="10293"/>
    <n v="7"/>
    <x v="8"/>
    <x v="1"/>
    <d v="2004-09-09T00:00:00"/>
    <x v="0"/>
    <x v="42"/>
    <x v="88"/>
    <x v="2"/>
    <n v="45"/>
    <n v="100"/>
    <x v="63"/>
    <n v="337.5"/>
    <n v="375.75"/>
    <n v="4837.5"/>
    <n v="375.75"/>
    <x v="0"/>
    <x v="63"/>
  </r>
  <r>
    <n v="1704"/>
    <n v="10293"/>
    <n v="3"/>
    <x v="8"/>
    <x v="1"/>
    <d v="2004-09-09T00:00:00"/>
    <x v="0"/>
    <x v="45"/>
    <x v="88"/>
    <x v="0"/>
    <n v="49"/>
    <n v="100"/>
    <x v="92"/>
    <n v="367.5"/>
    <n v="409.15000000000003"/>
    <n v="5267.5"/>
    <n v="409.15000000000003"/>
    <x v="0"/>
    <x v="92"/>
  </r>
  <r>
    <n v="1705"/>
    <n v="10293"/>
    <n v="9"/>
    <x v="8"/>
    <x v="1"/>
    <d v="2004-09-09T00:00:00"/>
    <x v="0"/>
    <x v="26"/>
    <x v="88"/>
    <x v="0"/>
    <n v="24"/>
    <n v="100"/>
    <x v="27"/>
    <n v="180"/>
    <n v="200.4"/>
    <n v="2580"/>
    <n v="200.4"/>
    <x v="0"/>
    <x v="27"/>
  </r>
  <r>
    <n v="1706"/>
    <n v="10293"/>
    <n v="2"/>
    <x v="8"/>
    <x v="1"/>
    <d v="2004-09-09T00:00:00"/>
    <x v="0"/>
    <x v="41"/>
    <x v="88"/>
    <x v="1"/>
    <n v="21"/>
    <n v="100"/>
    <x v="59"/>
    <n v="157.5"/>
    <n v="0"/>
    <n v="2257.5"/>
    <n v="175.35000000000002"/>
    <x v="0"/>
    <x v="59"/>
  </r>
  <r>
    <n v="1707"/>
    <n v="10293"/>
    <n v="4"/>
    <x v="8"/>
    <x v="1"/>
    <d v="2004-09-09T00:00:00"/>
    <x v="0"/>
    <x v="48"/>
    <x v="88"/>
    <x v="1"/>
    <n v="24"/>
    <n v="100"/>
    <x v="27"/>
    <n v="180"/>
    <n v="200.4"/>
    <n v="2580"/>
    <n v="200.4"/>
    <x v="0"/>
    <x v="27"/>
  </r>
  <r>
    <n v="1708"/>
    <n v="10293"/>
    <n v="6"/>
    <x v="8"/>
    <x v="1"/>
    <d v="2004-09-09T00:00:00"/>
    <x v="0"/>
    <x v="43"/>
    <x v="88"/>
    <x v="1"/>
    <n v="22"/>
    <n v="100"/>
    <x v="39"/>
    <n v="165"/>
    <n v="0"/>
    <n v="2365"/>
    <n v="183.70000000000002"/>
    <x v="0"/>
    <x v="39"/>
  </r>
  <r>
    <n v="1709"/>
    <n v="10293"/>
    <n v="5"/>
    <x v="8"/>
    <x v="1"/>
    <d v="2004-09-09T00:00:00"/>
    <x v="0"/>
    <x v="52"/>
    <x v="88"/>
    <x v="1"/>
    <n v="29"/>
    <n v="71.89"/>
    <x v="937"/>
    <n v="156.36075"/>
    <n v="0"/>
    <n v="2241.1707499999998"/>
    <n v="174.08163500000001"/>
    <x v="0"/>
    <x v="937"/>
  </r>
  <r>
    <n v="1710"/>
    <n v="10293"/>
    <n v="1"/>
    <x v="8"/>
    <x v="1"/>
    <d v="2004-09-09T00:00:00"/>
    <x v="0"/>
    <x v="53"/>
    <x v="88"/>
    <x v="1"/>
    <n v="32"/>
    <n v="60.06"/>
    <x v="938"/>
    <n v="144.14400000000001"/>
    <n v="0"/>
    <n v="2066.0640000000003"/>
    <n v="160.48032000000001"/>
    <x v="0"/>
    <x v="938"/>
  </r>
  <r>
    <n v="1711"/>
    <n v="10294"/>
    <n v="1"/>
    <x v="8"/>
    <x v="1"/>
    <d v="2004-09-10T00:00:00"/>
    <x v="0"/>
    <x v="50"/>
    <x v="87"/>
    <x v="0"/>
    <n v="45"/>
    <n v="100"/>
    <x v="63"/>
    <n v="337.5"/>
    <n v="375.75"/>
    <n v="4837.5"/>
    <n v="375.75"/>
    <x v="0"/>
    <x v="63"/>
  </r>
  <r>
    <n v="1712"/>
    <n v="10295"/>
    <n v="3"/>
    <x v="8"/>
    <x v="1"/>
    <d v="2004-09-10T00:00:00"/>
    <x v="0"/>
    <x v="46"/>
    <x v="84"/>
    <x v="0"/>
    <n v="46"/>
    <n v="84.97"/>
    <x v="939"/>
    <n v="293.1465"/>
    <n v="326.36977000000002"/>
    <n v="4201.7664999999997"/>
    <n v="326.36977000000002"/>
    <x v="0"/>
    <x v="939"/>
  </r>
  <r>
    <n v="1713"/>
    <n v="10295"/>
    <n v="5"/>
    <x v="8"/>
    <x v="1"/>
    <d v="2004-09-10T00:00:00"/>
    <x v="0"/>
    <x v="47"/>
    <x v="84"/>
    <x v="0"/>
    <n v="34"/>
    <n v="100"/>
    <x v="21"/>
    <n v="255"/>
    <n v="283.90000000000003"/>
    <n v="3655"/>
    <n v="283.90000000000003"/>
    <x v="0"/>
    <x v="21"/>
  </r>
  <r>
    <n v="1714"/>
    <n v="10295"/>
    <n v="1"/>
    <x v="8"/>
    <x v="1"/>
    <d v="2004-09-10T00:00:00"/>
    <x v="0"/>
    <x v="40"/>
    <x v="84"/>
    <x v="0"/>
    <n v="24"/>
    <n v="100"/>
    <x v="27"/>
    <n v="180"/>
    <n v="200.4"/>
    <n v="2580"/>
    <n v="200.4"/>
    <x v="0"/>
    <x v="27"/>
  </r>
  <r>
    <n v="1715"/>
    <n v="10295"/>
    <n v="2"/>
    <x v="8"/>
    <x v="1"/>
    <d v="2004-09-10T00:00:00"/>
    <x v="0"/>
    <x v="51"/>
    <x v="84"/>
    <x v="1"/>
    <n v="44"/>
    <n v="58.55"/>
    <x v="940"/>
    <n v="193.21499999999997"/>
    <n v="215.11269999999999"/>
    <n v="2769.415"/>
    <n v="215.11269999999999"/>
    <x v="0"/>
    <x v="940"/>
  </r>
  <r>
    <n v="1716"/>
    <n v="10295"/>
    <n v="4"/>
    <x v="8"/>
    <x v="1"/>
    <d v="2004-09-10T00:00:00"/>
    <x v="0"/>
    <x v="49"/>
    <x v="84"/>
    <x v="1"/>
    <n v="26"/>
    <n v="75.34"/>
    <x v="941"/>
    <n v="146.91300000000001"/>
    <n v="0"/>
    <n v="2105.7530000000002"/>
    <n v="163.56314000000003"/>
    <x v="0"/>
    <x v="941"/>
  </r>
  <r>
    <n v="1717"/>
    <n v="10296"/>
    <n v="7"/>
    <x v="8"/>
    <x v="1"/>
    <d v="2004-09-15T00:00:00"/>
    <x v="0"/>
    <x v="54"/>
    <x v="91"/>
    <x v="0"/>
    <n v="36"/>
    <n v="100"/>
    <x v="12"/>
    <n v="270"/>
    <n v="300.60000000000002"/>
    <n v="3870"/>
    <n v="300.60000000000002"/>
    <x v="0"/>
    <x v="12"/>
  </r>
  <r>
    <n v="1718"/>
    <n v="10296"/>
    <n v="2"/>
    <x v="8"/>
    <x v="1"/>
    <d v="2004-09-15T00:00:00"/>
    <x v="0"/>
    <x v="60"/>
    <x v="91"/>
    <x v="0"/>
    <n v="42"/>
    <n v="100"/>
    <x v="10"/>
    <n v="315"/>
    <n v="350.70000000000005"/>
    <n v="4515"/>
    <n v="350.70000000000005"/>
    <x v="0"/>
    <x v="10"/>
  </r>
  <r>
    <n v="1719"/>
    <n v="10296"/>
    <n v="5"/>
    <x v="8"/>
    <x v="1"/>
    <d v="2004-09-15T00:00:00"/>
    <x v="0"/>
    <x v="65"/>
    <x v="91"/>
    <x v="0"/>
    <n v="47"/>
    <n v="86.62"/>
    <x v="942"/>
    <n v="305.33550000000002"/>
    <n v="339.94019000000003"/>
    <n v="4376.4755000000005"/>
    <n v="339.94019000000003"/>
    <x v="0"/>
    <x v="942"/>
  </r>
  <r>
    <n v="1720"/>
    <n v="10296"/>
    <n v="11"/>
    <x v="8"/>
    <x v="1"/>
    <d v="2004-09-15T00:00:00"/>
    <x v="0"/>
    <x v="63"/>
    <x v="91"/>
    <x v="0"/>
    <n v="34"/>
    <n v="100"/>
    <x v="21"/>
    <n v="255"/>
    <n v="283.90000000000003"/>
    <n v="3655"/>
    <n v="283.90000000000003"/>
    <x v="0"/>
    <x v="21"/>
  </r>
  <r>
    <n v="1721"/>
    <n v="10296"/>
    <n v="4"/>
    <x v="8"/>
    <x v="1"/>
    <d v="2004-09-15T00:00:00"/>
    <x v="0"/>
    <x v="57"/>
    <x v="91"/>
    <x v="1"/>
    <n v="24"/>
    <n v="100"/>
    <x v="27"/>
    <n v="180"/>
    <n v="200.4"/>
    <n v="2580"/>
    <n v="200.4"/>
    <x v="0"/>
    <x v="27"/>
  </r>
  <r>
    <n v="1722"/>
    <n v="10296"/>
    <n v="6"/>
    <x v="8"/>
    <x v="1"/>
    <d v="2004-09-15T00:00:00"/>
    <x v="0"/>
    <x v="62"/>
    <x v="91"/>
    <x v="1"/>
    <n v="32"/>
    <n v="71.650000000000006"/>
    <x v="943"/>
    <n v="171.96"/>
    <n v="0"/>
    <n v="2464.7600000000002"/>
    <n v="191.44880000000003"/>
    <x v="0"/>
    <x v="943"/>
  </r>
  <r>
    <n v="1723"/>
    <n v="10296"/>
    <n v="13"/>
    <x v="8"/>
    <x v="1"/>
    <d v="2004-09-15T00:00:00"/>
    <x v="0"/>
    <x v="59"/>
    <x v="91"/>
    <x v="1"/>
    <n v="21"/>
    <n v="96.34"/>
    <x v="944"/>
    <n v="151.7355"/>
    <n v="0"/>
    <n v="2174.8755000000001"/>
    <n v="168.93219000000002"/>
    <x v="0"/>
    <x v="944"/>
  </r>
  <r>
    <n v="1724"/>
    <n v="10296"/>
    <n v="12"/>
    <x v="8"/>
    <x v="1"/>
    <d v="2004-09-15T00:00:00"/>
    <x v="0"/>
    <x v="55"/>
    <x v="91"/>
    <x v="1"/>
    <n v="22"/>
    <n v="84.7"/>
    <x v="945"/>
    <n v="139.755"/>
    <n v="0"/>
    <n v="2003.1550000000002"/>
    <n v="155.59390000000002"/>
    <x v="0"/>
    <x v="945"/>
  </r>
  <r>
    <n v="1725"/>
    <n v="10296"/>
    <n v="3"/>
    <x v="8"/>
    <x v="1"/>
    <d v="2004-09-15T00:00:00"/>
    <x v="0"/>
    <x v="61"/>
    <x v="91"/>
    <x v="1"/>
    <n v="22"/>
    <n v="80.8"/>
    <x v="946"/>
    <n v="133.32"/>
    <n v="0"/>
    <n v="1910.9199999999998"/>
    <n v="148.42959999999999"/>
    <x v="0"/>
    <x v="946"/>
  </r>
  <r>
    <n v="1726"/>
    <n v="10296"/>
    <n v="14"/>
    <x v="8"/>
    <x v="1"/>
    <d v="2004-09-15T00:00:00"/>
    <x v="0"/>
    <x v="44"/>
    <x v="91"/>
    <x v="1"/>
    <n v="22"/>
    <n v="77.150000000000006"/>
    <x v="947"/>
    <n v="127.29750000000001"/>
    <n v="0"/>
    <n v="1824.5975000000003"/>
    <n v="141.72455000000002"/>
    <x v="0"/>
    <x v="947"/>
  </r>
  <r>
    <n v="1727"/>
    <n v="10296"/>
    <n v="9"/>
    <x v="8"/>
    <x v="1"/>
    <d v="2004-09-15T00:00:00"/>
    <x v="0"/>
    <x v="70"/>
    <x v="91"/>
    <x v="1"/>
    <n v="31"/>
    <n v="53.92"/>
    <x v="948"/>
    <n v="125.36399999999999"/>
    <n v="0"/>
    <n v="1796.884"/>
    <n v="139.57192000000001"/>
    <x v="0"/>
    <x v="948"/>
  </r>
  <r>
    <n v="1728"/>
    <n v="10296"/>
    <n v="8"/>
    <x v="8"/>
    <x v="1"/>
    <d v="2004-09-15T00:00:00"/>
    <x v="0"/>
    <x v="58"/>
    <x v="91"/>
    <x v="1"/>
    <n v="21"/>
    <n v="71.25"/>
    <x v="949"/>
    <n v="112.21875"/>
    <n v="0"/>
    <n v="1608.46875"/>
    <n v="124.936875"/>
    <x v="0"/>
    <x v="949"/>
  </r>
  <r>
    <n v="1729"/>
    <n v="10296"/>
    <n v="1"/>
    <x v="8"/>
    <x v="1"/>
    <d v="2004-09-15T00:00:00"/>
    <x v="0"/>
    <x v="71"/>
    <x v="91"/>
    <x v="1"/>
    <n v="26"/>
    <n v="48.44"/>
    <x v="950"/>
    <n v="94.457999999999998"/>
    <n v="0"/>
    <n v="1353.8980000000001"/>
    <n v="105.16324000000002"/>
    <x v="0"/>
    <x v="950"/>
  </r>
  <r>
    <n v="1730"/>
    <n v="10296"/>
    <n v="10"/>
    <x v="8"/>
    <x v="1"/>
    <d v="2004-09-15T00:00:00"/>
    <x v="0"/>
    <x v="66"/>
    <x v="91"/>
    <x v="1"/>
    <n v="21"/>
    <n v="45.19"/>
    <x v="951"/>
    <n v="71.174250000000001"/>
    <n v="0"/>
    <n v="1020.16425"/>
    <n v="79.240665000000007"/>
    <x v="0"/>
    <x v="951"/>
  </r>
  <r>
    <n v="1731"/>
    <n v="10297"/>
    <n v="6"/>
    <x v="8"/>
    <x v="1"/>
    <d v="2004-09-16T00:00:00"/>
    <x v="0"/>
    <x v="67"/>
    <x v="71"/>
    <x v="0"/>
    <n v="32"/>
    <n v="100"/>
    <x v="44"/>
    <n v="240"/>
    <n v="267.2"/>
    <n v="3440"/>
    <n v="267.2"/>
    <x v="0"/>
    <x v="44"/>
  </r>
  <r>
    <n v="1732"/>
    <n v="10297"/>
    <n v="3"/>
    <x v="8"/>
    <x v="1"/>
    <d v="2004-09-16T00:00:00"/>
    <x v="0"/>
    <x v="56"/>
    <x v="71"/>
    <x v="0"/>
    <n v="35"/>
    <n v="100"/>
    <x v="13"/>
    <n v="262.5"/>
    <n v="292.25"/>
    <n v="3762.5"/>
    <n v="292.25"/>
    <x v="0"/>
    <x v="13"/>
  </r>
  <r>
    <n v="1733"/>
    <n v="10297"/>
    <n v="2"/>
    <x v="8"/>
    <x v="1"/>
    <d v="2004-09-16T00:00:00"/>
    <x v="0"/>
    <x v="79"/>
    <x v="71"/>
    <x v="1"/>
    <n v="26"/>
    <n v="100"/>
    <x v="5"/>
    <n v="195"/>
    <n v="217.10000000000002"/>
    <n v="2795"/>
    <n v="217.10000000000002"/>
    <x v="0"/>
    <x v="5"/>
  </r>
  <r>
    <n v="1734"/>
    <n v="10297"/>
    <n v="7"/>
    <x v="8"/>
    <x v="1"/>
    <d v="2004-09-16T00:00:00"/>
    <x v="0"/>
    <x v="68"/>
    <x v="71"/>
    <x v="1"/>
    <n v="28"/>
    <n v="79.8"/>
    <x v="952"/>
    <n v="167.58"/>
    <n v="0"/>
    <n v="2401.98"/>
    <n v="186.57240000000002"/>
    <x v="0"/>
    <x v="952"/>
  </r>
  <r>
    <n v="1735"/>
    <n v="10297"/>
    <n v="1"/>
    <x v="8"/>
    <x v="1"/>
    <d v="2004-09-16T00:00:00"/>
    <x v="0"/>
    <x v="74"/>
    <x v="71"/>
    <x v="1"/>
    <n v="32"/>
    <n v="65.510000000000005"/>
    <x v="953"/>
    <n v="157.22400000000002"/>
    <n v="0"/>
    <n v="2253.5440000000003"/>
    <n v="175.04272000000003"/>
    <x v="0"/>
    <x v="953"/>
  </r>
  <r>
    <n v="1736"/>
    <n v="10297"/>
    <n v="4"/>
    <x v="8"/>
    <x v="1"/>
    <d v="2004-09-16T00:00:00"/>
    <x v="0"/>
    <x v="64"/>
    <x v="71"/>
    <x v="1"/>
    <n v="25"/>
    <n v="82.79"/>
    <x v="954"/>
    <n v="155.23124999999999"/>
    <n v="0"/>
    <n v="2224.9812499999998"/>
    <n v="172.82412500000001"/>
    <x v="0"/>
    <x v="954"/>
  </r>
  <r>
    <n v="1737"/>
    <n v="10297"/>
    <n v="5"/>
    <x v="8"/>
    <x v="1"/>
    <d v="2004-09-16T00:00:00"/>
    <x v="0"/>
    <x v="69"/>
    <x v="71"/>
    <x v="1"/>
    <n v="23"/>
    <n v="72.45"/>
    <x v="955"/>
    <n v="124.97625000000001"/>
    <n v="0"/>
    <n v="1791.3262500000001"/>
    <n v="139.14022500000002"/>
    <x v="0"/>
    <x v="955"/>
  </r>
  <r>
    <n v="1738"/>
    <n v="10298"/>
    <n v="1"/>
    <x v="8"/>
    <x v="1"/>
    <d v="2004-09-27T00:00:00"/>
    <x v="0"/>
    <x v="73"/>
    <x v="23"/>
    <x v="0"/>
    <n v="39"/>
    <n v="96.34"/>
    <x v="956"/>
    <n v="281.79450000000003"/>
    <n v="313.73121000000003"/>
    <n v="4039.0545000000002"/>
    <n v="313.73121000000003"/>
    <x v="0"/>
    <x v="956"/>
  </r>
  <r>
    <n v="1739"/>
    <n v="10298"/>
    <n v="2"/>
    <x v="8"/>
    <x v="1"/>
    <d v="2004-09-27T00:00:00"/>
    <x v="0"/>
    <x v="78"/>
    <x v="23"/>
    <x v="1"/>
    <n v="32"/>
    <n v="48.46"/>
    <x v="957"/>
    <n v="116.304"/>
    <n v="0"/>
    <n v="1667.0240000000001"/>
    <n v="129.48512000000002"/>
    <x v="0"/>
    <x v="957"/>
  </r>
  <r>
    <n v="1740"/>
    <n v="10299"/>
    <n v="2"/>
    <x v="8"/>
    <x v="1"/>
    <d v="2004-09-30T00:00:00"/>
    <x v="0"/>
    <x v="81"/>
    <x v="43"/>
    <x v="2"/>
    <n v="49"/>
    <n v="100"/>
    <x v="92"/>
    <n v="367.5"/>
    <n v="409.15000000000003"/>
    <n v="5267.5"/>
    <n v="409.15000000000003"/>
    <x v="0"/>
    <x v="92"/>
  </r>
  <r>
    <n v="1741"/>
    <n v="10299"/>
    <n v="11"/>
    <x v="8"/>
    <x v="1"/>
    <d v="2004-09-30T00:00:00"/>
    <x v="0"/>
    <x v="72"/>
    <x v="43"/>
    <x v="0"/>
    <n v="29"/>
    <n v="100"/>
    <x v="25"/>
    <n v="217.5"/>
    <n v="242.15"/>
    <n v="3117.5"/>
    <n v="242.15"/>
    <x v="0"/>
    <x v="25"/>
  </r>
  <r>
    <n v="1742"/>
    <n v="10299"/>
    <n v="10"/>
    <x v="8"/>
    <x v="1"/>
    <d v="2004-09-30T00:00:00"/>
    <x v="0"/>
    <x v="77"/>
    <x v="43"/>
    <x v="0"/>
    <n v="47"/>
    <n v="100"/>
    <x v="75"/>
    <n v="352.5"/>
    <n v="392.45000000000005"/>
    <n v="5052.5"/>
    <n v="392.45000000000005"/>
    <x v="0"/>
    <x v="75"/>
  </r>
  <r>
    <n v="1743"/>
    <n v="10299"/>
    <n v="7"/>
    <x v="8"/>
    <x v="1"/>
    <d v="2004-09-30T00:00:00"/>
    <x v="0"/>
    <x v="86"/>
    <x v="43"/>
    <x v="0"/>
    <n v="38"/>
    <n v="100"/>
    <x v="22"/>
    <n v="285"/>
    <n v="317.3"/>
    <n v="4085"/>
    <n v="317.3"/>
    <x v="0"/>
    <x v="22"/>
  </r>
  <r>
    <n v="1744"/>
    <n v="10299"/>
    <n v="8"/>
    <x v="8"/>
    <x v="1"/>
    <d v="2004-09-30T00:00:00"/>
    <x v="0"/>
    <x v="75"/>
    <x v="43"/>
    <x v="0"/>
    <n v="24"/>
    <n v="100"/>
    <x v="27"/>
    <n v="180"/>
    <n v="200.4"/>
    <n v="2580"/>
    <n v="200.4"/>
    <x v="0"/>
    <x v="27"/>
  </r>
  <r>
    <n v="1745"/>
    <n v="10299"/>
    <n v="5"/>
    <x v="8"/>
    <x v="1"/>
    <d v="2004-09-30T00:00:00"/>
    <x v="0"/>
    <x v="90"/>
    <x v="43"/>
    <x v="0"/>
    <n v="44"/>
    <n v="80.55"/>
    <x v="958"/>
    <n v="265.815"/>
    <n v="295.94069999999999"/>
    <n v="3810.0149999999999"/>
    <n v="295.94069999999999"/>
    <x v="0"/>
    <x v="958"/>
  </r>
  <r>
    <n v="1746"/>
    <n v="10299"/>
    <n v="9"/>
    <x v="8"/>
    <x v="1"/>
    <d v="2004-09-30T00:00:00"/>
    <x v="0"/>
    <x v="76"/>
    <x v="43"/>
    <x v="1"/>
    <n v="23"/>
    <n v="100"/>
    <x v="24"/>
    <n v="172.5"/>
    <n v="192.05"/>
    <n v="2472.5"/>
    <n v="192.05"/>
    <x v="0"/>
    <x v="24"/>
  </r>
  <r>
    <n v="1747"/>
    <n v="10299"/>
    <n v="1"/>
    <x v="8"/>
    <x v="1"/>
    <d v="2004-09-30T00:00:00"/>
    <x v="0"/>
    <x v="91"/>
    <x v="43"/>
    <x v="1"/>
    <n v="32"/>
    <n v="80.84"/>
    <x v="959"/>
    <n v="194.01599999999999"/>
    <n v="216.00448000000003"/>
    <n v="2780.8960000000002"/>
    <n v="216.00448000000003"/>
    <x v="0"/>
    <x v="959"/>
  </r>
  <r>
    <n v="1748"/>
    <n v="10299"/>
    <n v="6"/>
    <x v="8"/>
    <x v="1"/>
    <d v="2004-09-30T00:00:00"/>
    <x v="0"/>
    <x v="92"/>
    <x v="43"/>
    <x v="1"/>
    <n v="33"/>
    <n v="66.489999999999995"/>
    <x v="960"/>
    <n v="164.56274999999997"/>
    <n v="0"/>
    <n v="2358.7327499999997"/>
    <n v="183.21319499999998"/>
    <x v="0"/>
    <x v="960"/>
  </r>
  <r>
    <n v="1749"/>
    <n v="10299"/>
    <n v="3"/>
    <x v="8"/>
    <x v="1"/>
    <d v="2004-09-30T00:00:00"/>
    <x v="0"/>
    <x v="89"/>
    <x v="43"/>
    <x v="1"/>
    <n v="39"/>
    <n v="55.95"/>
    <x v="961"/>
    <n v="163.65375"/>
    <n v="0"/>
    <n v="2345.7037500000001"/>
    <n v="182.20117500000003"/>
    <x v="0"/>
    <x v="961"/>
  </r>
  <r>
    <n v="1750"/>
    <n v="10299"/>
    <n v="4"/>
    <x v="8"/>
    <x v="1"/>
    <d v="2004-09-30T00:00:00"/>
    <x v="0"/>
    <x v="95"/>
    <x v="43"/>
    <x v="1"/>
    <n v="24"/>
    <n v="42.24"/>
    <x v="962"/>
    <n v="76.031999999999996"/>
    <n v="0"/>
    <n v="1089.7919999999999"/>
    <n v="84.648960000000002"/>
    <x v="0"/>
    <x v="962"/>
  </r>
  <r>
    <n v="1751"/>
    <n v="10300"/>
    <n v="5"/>
    <x v="9"/>
    <x v="0"/>
    <d v="2003-10-04T00:00:00"/>
    <x v="0"/>
    <x v="83"/>
    <x v="1"/>
    <x v="0"/>
    <n v="33"/>
    <n v="100"/>
    <x v="26"/>
    <n v="247.5"/>
    <n v="275.55"/>
    <n v="3547.5"/>
    <n v="275.55"/>
    <x v="0"/>
    <x v="26"/>
  </r>
  <r>
    <n v="1752"/>
    <n v="10300"/>
    <n v="3"/>
    <x v="9"/>
    <x v="0"/>
    <d v="2003-10-04T00:00:00"/>
    <x v="0"/>
    <x v="80"/>
    <x v="1"/>
    <x v="0"/>
    <n v="29"/>
    <n v="100"/>
    <x v="25"/>
    <n v="217.5"/>
    <n v="242.15"/>
    <n v="3117.5"/>
    <n v="242.15"/>
    <x v="0"/>
    <x v="25"/>
  </r>
  <r>
    <n v="1753"/>
    <n v="10300"/>
    <n v="8"/>
    <x v="9"/>
    <x v="0"/>
    <d v="2003-10-04T00:00:00"/>
    <x v="0"/>
    <x v="94"/>
    <x v="1"/>
    <x v="0"/>
    <n v="49"/>
    <n v="78.8"/>
    <x v="963"/>
    <n v="289.58999999999997"/>
    <n v="322.41020000000003"/>
    <n v="4150.79"/>
    <n v="322.41020000000003"/>
    <x v="0"/>
    <x v="963"/>
  </r>
  <r>
    <n v="1754"/>
    <n v="10300"/>
    <n v="1"/>
    <x v="9"/>
    <x v="0"/>
    <d v="2003-10-04T00:00:00"/>
    <x v="0"/>
    <x v="88"/>
    <x v="1"/>
    <x v="0"/>
    <n v="41"/>
    <n v="92.4"/>
    <x v="964"/>
    <n v="284.13"/>
    <n v="316.33140000000003"/>
    <n v="4072.53"/>
    <n v="316.33140000000003"/>
    <x v="0"/>
    <x v="964"/>
  </r>
  <r>
    <n v="1755"/>
    <n v="10300"/>
    <n v="7"/>
    <x v="9"/>
    <x v="0"/>
    <d v="2003-10-04T00:00:00"/>
    <x v="0"/>
    <x v="84"/>
    <x v="1"/>
    <x v="0"/>
    <n v="23"/>
    <n v="100"/>
    <x v="24"/>
    <n v="172.5"/>
    <n v="192.05"/>
    <n v="2472.5"/>
    <n v="192.05"/>
    <x v="0"/>
    <x v="24"/>
  </r>
  <r>
    <n v="1756"/>
    <n v="10300"/>
    <n v="2"/>
    <x v="9"/>
    <x v="0"/>
    <d v="2003-10-04T00:00:00"/>
    <x v="0"/>
    <x v="85"/>
    <x v="1"/>
    <x v="1"/>
    <n v="23"/>
    <n v="100"/>
    <x v="24"/>
    <n v="172.5"/>
    <n v="192.05"/>
    <n v="2472.5"/>
    <n v="192.05"/>
    <x v="0"/>
    <x v="24"/>
  </r>
  <r>
    <n v="1757"/>
    <n v="10300"/>
    <n v="4"/>
    <x v="9"/>
    <x v="0"/>
    <d v="2003-10-04T00:00:00"/>
    <x v="0"/>
    <x v="93"/>
    <x v="1"/>
    <x v="1"/>
    <n v="31"/>
    <n v="58.78"/>
    <x v="965"/>
    <n v="136.6635"/>
    <n v="0"/>
    <n v="1958.8434999999999"/>
    <n v="152.15203000000002"/>
    <x v="0"/>
    <x v="965"/>
  </r>
  <r>
    <n v="1758"/>
    <n v="10300"/>
    <n v="6"/>
    <x v="9"/>
    <x v="0"/>
    <d v="2003-10-04T00:00:00"/>
    <x v="0"/>
    <x v="87"/>
    <x v="1"/>
    <x v="1"/>
    <n v="22"/>
    <n v="76.61"/>
    <x v="966"/>
    <n v="126.40649999999999"/>
    <n v="0"/>
    <n v="1811.8265000000001"/>
    <n v="140.73257000000001"/>
    <x v="0"/>
    <x v="966"/>
  </r>
  <r>
    <n v="1759"/>
    <n v="10301"/>
    <n v="11"/>
    <x v="9"/>
    <x v="0"/>
    <d v="2003-10-05T00:00:00"/>
    <x v="0"/>
    <x v="82"/>
    <x v="89"/>
    <x v="2"/>
    <n v="50"/>
    <n v="100"/>
    <x v="33"/>
    <n v="375"/>
    <n v="417.5"/>
    <n v="5375"/>
    <n v="417.5"/>
    <x v="0"/>
    <x v="33"/>
  </r>
  <r>
    <n v="1760"/>
    <n v="10301"/>
    <n v="7"/>
    <x v="9"/>
    <x v="0"/>
    <d v="2003-10-05T00:00:00"/>
    <x v="0"/>
    <x v="97"/>
    <x v="89"/>
    <x v="2"/>
    <n v="47"/>
    <n v="100"/>
    <x v="75"/>
    <n v="352.5"/>
    <n v="392.45000000000005"/>
    <n v="5052.5"/>
    <n v="392.45000000000005"/>
    <x v="0"/>
    <x v="75"/>
  </r>
  <r>
    <n v="1761"/>
    <n v="10301"/>
    <n v="6"/>
    <x v="9"/>
    <x v="0"/>
    <d v="2003-10-05T00:00:00"/>
    <x v="0"/>
    <x v="96"/>
    <x v="89"/>
    <x v="0"/>
    <n v="39"/>
    <n v="100"/>
    <x v="8"/>
    <n v="292.5"/>
    <n v="325.65000000000003"/>
    <n v="4192.5"/>
    <n v="325.65000000000003"/>
    <x v="0"/>
    <x v="8"/>
  </r>
  <r>
    <n v="1762"/>
    <n v="10301"/>
    <n v="8"/>
    <x v="9"/>
    <x v="0"/>
    <d v="2003-10-05T00:00:00"/>
    <x v="0"/>
    <x v="98"/>
    <x v="89"/>
    <x v="0"/>
    <n v="37"/>
    <n v="100"/>
    <x v="77"/>
    <n v="277.5"/>
    <n v="308.95000000000005"/>
    <n v="3977.5"/>
    <n v="308.95000000000005"/>
    <x v="0"/>
    <x v="77"/>
  </r>
  <r>
    <n v="1763"/>
    <n v="10301"/>
    <n v="9"/>
    <x v="9"/>
    <x v="0"/>
    <d v="2003-10-05T00:00:00"/>
    <x v="0"/>
    <x v="29"/>
    <x v="89"/>
    <x v="0"/>
    <n v="23"/>
    <n v="100"/>
    <x v="24"/>
    <n v="172.5"/>
    <n v="192.05"/>
    <n v="2472.5"/>
    <n v="192.05"/>
    <x v="0"/>
    <x v="24"/>
  </r>
  <r>
    <n v="1764"/>
    <n v="10301"/>
    <n v="4"/>
    <x v="9"/>
    <x v="0"/>
    <d v="2003-10-05T00:00:00"/>
    <x v="0"/>
    <x v="102"/>
    <x v="89"/>
    <x v="0"/>
    <n v="32"/>
    <n v="100"/>
    <x v="44"/>
    <n v="240"/>
    <n v="267.2"/>
    <n v="3440"/>
    <n v="267.2"/>
    <x v="0"/>
    <x v="44"/>
  </r>
  <r>
    <n v="1765"/>
    <n v="10301"/>
    <n v="5"/>
    <x v="9"/>
    <x v="0"/>
    <d v="2003-10-05T00:00:00"/>
    <x v="0"/>
    <x v="99"/>
    <x v="89"/>
    <x v="0"/>
    <n v="22"/>
    <n v="100"/>
    <x v="39"/>
    <n v="165"/>
    <n v="0"/>
    <n v="2365"/>
    <n v="183.70000000000002"/>
    <x v="0"/>
    <x v="39"/>
  </r>
  <r>
    <n v="1766"/>
    <n v="10301"/>
    <n v="2"/>
    <x v="9"/>
    <x v="0"/>
    <d v="2003-10-05T00:00:00"/>
    <x v="0"/>
    <x v="103"/>
    <x v="89"/>
    <x v="1"/>
    <n v="22"/>
    <n v="96.37"/>
    <x v="967"/>
    <n v="159.01050000000001"/>
    <n v="0"/>
    <n v="2279.1505000000002"/>
    <n v="177.03169000000003"/>
    <x v="0"/>
    <x v="967"/>
  </r>
  <r>
    <n v="1767"/>
    <n v="10301"/>
    <n v="1"/>
    <x v="9"/>
    <x v="0"/>
    <d v="2003-10-05T00:00:00"/>
    <x v="0"/>
    <x v="105"/>
    <x v="89"/>
    <x v="1"/>
    <n v="27"/>
    <n v="72.02"/>
    <x v="968"/>
    <n v="145.84049999999999"/>
    <n v="0"/>
    <n v="2090.3804999999998"/>
    <n v="162.36909"/>
    <x v="0"/>
    <x v="968"/>
  </r>
  <r>
    <n v="1768"/>
    <n v="10301"/>
    <n v="10"/>
    <x v="9"/>
    <x v="0"/>
    <d v="2003-10-05T00:00:00"/>
    <x v="0"/>
    <x v="100"/>
    <x v="89"/>
    <x v="1"/>
    <n v="48"/>
    <n v="34.36"/>
    <x v="969"/>
    <n v="123.696"/>
    <n v="0"/>
    <n v="1772.9759999999999"/>
    <n v="137.71487999999999"/>
    <x v="0"/>
    <x v="969"/>
  </r>
  <r>
    <n v="1769"/>
    <n v="10301"/>
    <n v="3"/>
    <x v="9"/>
    <x v="0"/>
    <d v="2003-10-05T00:00:00"/>
    <x v="0"/>
    <x v="108"/>
    <x v="89"/>
    <x v="1"/>
    <n v="22"/>
    <n v="51.32"/>
    <x v="970"/>
    <n v="84.677999999999997"/>
    <n v="0"/>
    <n v="1213.7179999999998"/>
    <n v="94.274839999999998"/>
    <x v="0"/>
    <x v="970"/>
  </r>
  <r>
    <n v="1770"/>
    <n v="10302"/>
    <n v="1"/>
    <x v="9"/>
    <x v="0"/>
    <d v="2003-10-06T00:00:00"/>
    <x v="0"/>
    <x v="0"/>
    <x v="82"/>
    <x v="2"/>
    <n v="43"/>
    <n v="100"/>
    <x v="34"/>
    <n v="322.5"/>
    <n v="359.05"/>
    <n v="4622.5"/>
    <n v="359.05"/>
    <x v="0"/>
    <x v="34"/>
  </r>
  <r>
    <n v="1771"/>
    <n v="10302"/>
    <n v="4"/>
    <x v="9"/>
    <x v="0"/>
    <d v="2003-10-06T00:00:00"/>
    <x v="0"/>
    <x v="101"/>
    <x v="82"/>
    <x v="0"/>
    <n v="45"/>
    <n v="100"/>
    <x v="63"/>
    <n v="337.5"/>
    <n v="375.75"/>
    <n v="4837.5"/>
    <n v="375.75"/>
    <x v="0"/>
    <x v="63"/>
  </r>
  <r>
    <n v="1772"/>
    <n v="10302"/>
    <n v="5"/>
    <x v="9"/>
    <x v="0"/>
    <d v="2003-10-06T00:00:00"/>
    <x v="0"/>
    <x v="104"/>
    <x v="82"/>
    <x v="0"/>
    <n v="49"/>
    <n v="100"/>
    <x v="92"/>
    <n v="367.5"/>
    <n v="409.15000000000003"/>
    <n v="5267.5"/>
    <n v="409.15000000000003"/>
    <x v="0"/>
    <x v="92"/>
  </r>
  <r>
    <n v="1773"/>
    <n v="10302"/>
    <n v="6"/>
    <x v="9"/>
    <x v="0"/>
    <d v="2003-10-06T00:00:00"/>
    <x v="0"/>
    <x v="107"/>
    <x v="82"/>
    <x v="0"/>
    <n v="48"/>
    <n v="74.48"/>
    <x v="971"/>
    <n v="268.12799999999999"/>
    <n v="298.51584000000003"/>
    <n v="3843.1680000000001"/>
    <n v="298.51584000000003"/>
    <x v="0"/>
    <x v="971"/>
  </r>
  <r>
    <n v="1774"/>
    <n v="10302"/>
    <n v="2"/>
    <x v="9"/>
    <x v="0"/>
    <d v="2003-10-06T00:00:00"/>
    <x v="0"/>
    <x v="2"/>
    <x v="82"/>
    <x v="0"/>
    <n v="38"/>
    <n v="89.27"/>
    <x v="972"/>
    <n v="254.41949999999997"/>
    <n v="283.25371000000001"/>
    <n v="3646.6794999999997"/>
    <n v="283.25371000000001"/>
    <x v="0"/>
    <x v="972"/>
  </r>
  <r>
    <n v="1775"/>
    <n v="10302"/>
    <n v="3"/>
    <x v="9"/>
    <x v="0"/>
    <d v="2003-10-06T00:00:00"/>
    <x v="0"/>
    <x v="106"/>
    <x v="82"/>
    <x v="1"/>
    <n v="23"/>
    <n v="72.7"/>
    <x v="973"/>
    <n v="125.4075"/>
    <n v="0"/>
    <n v="1797.5075000000002"/>
    <n v="139.62035000000003"/>
    <x v="0"/>
    <x v="973"/>
  </r>
  <r>
    <n v="1776"/>
    <n v="10303"/>
    <n v="2"/>
    <x v="9"/>
    <x v="1"/>
    <d v="2004-10-06T00:00:00"/>
    <x v="0"/>
    <x v="1"/>
    <x v="57"/>
    <x v="1"/>
    <n v="46"/>
    <n v="49.04"/>
    <x v="974"/>
    <n v="169.18800000000002"/>
    <n v="0"/>
    <n v="2425.0280000000002"/>
    <n v="188.36264000000003"/>
    <x v="0"/>
    <x v="974"/>
  </r>
  <r>
    <n v="1777"/>
    <n v="10303"/>
    <n v="1"/>
    <x v="9"/>
    <x v="1"/>
    <d v="2004-10-06T00:00:00"/>
    <x v="0"/>
    <x v="3"/>
    <x v="57"/>
    <x v="1"/>
    <n v="24"/>
    <n v="40.21"/>
    <x v="975"/>
    <n v="72.378"/>
    <n v="0"/>
    <n v="1037.4179999999999"/>
    <n v="80.580839999999995"/>
    <x v="0"/>
    <x v="975"/>
  </r>
  <r>
    <n v="1778"/>
    <n v="10304"/>
    <n v="6"/>
    <x v="9"/>
    <x v="1"/>
    <d v="2004-10-11T00:00:00"/>
    <x v="0"/>
    <x v="10"/>
    <x v="69"/>
    <x v="2"/>
    <n v="47"/>
    <n v="100"/>
    <x v="75"/>
    <n v="352.5"/>
    <n v="392.45000000000005"/>
    <n v="5052.5"/>
    <n v="392.45000000000005"/>
    <x v="0"/>
    <x v="75"/>
  </r>
  <r>
    <n v="1779"/>
    <n v="10304"/>
    <n v="3"/>
    <x v="9"/>
    <x v="1"/>
    <d v="2004-10-11T00:00:00"/>
    <x v="0"/>
    <x v="18"/>
    <x v="69"/>
    <x v="0"/>
    <n v="39"/>
    <n v="100"/>
    <x v="8"/>
    <n v="292.5"/>
    <n v="325.65000000000003"/>
    <n v="4192.5"/>
    <n v="325.65000000000003"/>
    <x v="0"/>
    <x v="8"/>
  </r>
  <r>
    <n v="1780"/>
    <n v="10304"/>
    <n v="7"/>
    <x v="9"/>
    <x v="1"/>
    <d v="2004-10-11T00:00:00"/>
    <x v="0"/>
    <x v="22"/>
    <x v="69"/>
    <x v="0"/>
    <n v="46"/>
    <n v="100"/>
    <x v="11"/>
    <n v="345"/>
    <n v="384.1"/>
    <n v="4945"/>
    <n v="384.1"/>
    <x v="0"/>
    <x v="11"/>
  </r>
  <r>
    <n v="1781"/>
    <n v="10304"/>
    <n v="5"/>
    <x v="9"/>
    <x v="1"/>
    <d v="2004-10-11T00:00:00"/>
    <x v="0"/>
    <x v="15"/>
    <x v="69"/>
    <x v="0"/>
    <n v="46"/>
    <n v="98"/>
    <x v="976"/>
    <n v="338.09999999999997"/>
    <n v="376.41800000000001"/>
    <n v="4846.1000000000004"/>
    <n v="376.41800000000001"/>
    <x v="0"/>
    <x v="976"/>
  </r>
  <r>
    <n v="1782"/>
    <n v="10304"/>
    <n v="1"/>
    <x v="9"/>
    <x v="1"/>
    <d v="2004-10-11T00:00:00"/>
    <x v="0"/>
    <x v="13"/>
    <x v="69"/>
    <x v="0"/>
    <n v="40"/>
    <n v="100"/>
    <x v="65"/>
    <n v="300"/>
    <n v="334"/>
    <n v="4300"/>
    <n v="334"/>
    <x v="0"/>
    <x v="65"/>
  </r>
  <r>
    <n v="1783"/>
    <n v="10304"/>
    <n v="11"/>
    <x v="9"/>
    <x v="1"/>
    <d v="2004-10-11T00:00:00"/>
    <x v="0"/>
    <x v="12"/>
    <x v="69"/>
    <x v="0"/>
    <n v="38"/>
    <n v="100"/>
    <x v="22"/>
    <n v="285"/>
    <n v="317.3"/>
    <n v="4085"/>
    <n v="317.3"/>
    <x v="0"/>
    <x v="22"/>
  </r>
  <r>
    <n v="1784"/>
    <n v="10304"/>
    <n v="14"/>
    <x v="9"/>
    <x v="1"/>
    <d v="2004-10-11T00:00:00"/>
    <x v="0"/>
    <x v="5"/>
    <x v="69"/>
    <x v="0"/>
    <n v="20"/>
    <n v="100"/>
    <x v="136"/>
    <n v="150"/>
    <n v="0"/>
    <n v="2150"/>
    <n v="167"/>
    <x v="0"/>
    <x v="136"/>
  </r>
  <r>
    <n v="1785"/>
    <n v="10304"/>
    <n v="13"/>
    <x v="9"/>
    <x v="1"/>
    <d v="2004-10-11T00:00:00"/>
    <x v="0"/>
    <x v="8"/>
    <x v="69"/>
    <x v="0"/>
    <n v="37"/>
    <n v="95.55"/>
    <x v="977"/>
    <n v="265.15125"/>
    <n v="295.20172500000001"/>
    <n v="3800.5012499999998"/>
    <n v="295.20172500000001"/>
    <x v="0"/>
    <x v="977"/>
  </r>
  <r>
    <n v="1786"/>
    <n v="10304"/>
    <n v="10"/>
    <x v="9"/>
    <x v="1"/>
    <d v="2004-10-11T00:00:00"/>
    <x v="0"/>
    <x v="20"/>
    <x v="69"/>
    <x v="0"/>
    <n v="33"/>
    <n v="100"/>
    <x v="26"/>
    <n v="247.5"/>
    <n v="275.55"/>
    <n v="3547.5"/>
    <n v="275.55"/>
    <x v="0"/>
    <x v="26"/>
  </r>
  <r>
    <n v="1787"/>
    <n v="10304"/>
    <n v="2"/>
    <x v="9"/>
    <x v="1"/>
    <d v="2004-10-11T00:00:00"/>
    <x v="0"/>
    <x v="17"/>
    <x v="69"/>
    <x v="1"/>
    <n v="36"/>
    <n v="73.040000000000006"/>
    <x v="978"/>
    <n v="197.208"/>
    <n v="219.55824000000001"/>
    <n v="2826.6480000000001"/>
    <n v="219.55824000000001"/>
    <x v="0"/>
    <x v="978"/>
  </r>
  <r>
    <n v="1788"/>
    <n v="10304"/>
    <n v="17"/>
    <x v="9"/>
    <x v="1"/>
    <d v="2004-10-11T00:00:00"/>
    <x v="0"/>
    <x v="4"/>
    <x v="69"/>
    <x v="1"/>
    <n v="24"/>
    <n v="100"/>
    <x v="27"/>
    <n v="180"/>
    <n v="200.4"/>
    <n v="2580"/>
    <n v="200.4"/>
    <x v="0"/>
    <x v="27"/>
  </r>
  <r>
    <n v="1789"/>
    <n v="10304"/>
    <n v="8"/>
    <x v="9"/>
    <x v="1"/>
    <d v="2004-10-11T00:00:00"/>
    <x v="0"/>
    <x v="21"/>
    <x v="69"/>
    <x v="1"/>
    <n v="26"/>
    <n v="85.87"/>
    <x v="979"/>
    <n v="167.44649999999999"/>
    <n v="0"/>
    <n v="2400.0664999999999"/>
    <n v="186.42376999999999"/>
    <x v="0"/>
    <x v="979"/>
  </r>
  <r>
    <n v="1790"/>
    <n v="10304"/>
    <n v="12"/>
    <x v="9"/>
    <x v="1"/>
    <d v="2004-10-11T00:00:00"/>
    <x v="0"/>
    <x v="9"/>
    <x v="69"/>
    <x v="1"/>
    <n v="37"/>
    <n v="48.52"/>
    <x v="980"/>
    <n v="134.643"/>
    <n v="0"/>
    <n v="1929.883"/>
    <n v="149.90254000000002"/>
    <x v="0"/>
    <x v="980"/>
  </r>
  <r>
    <n v="1791"/>
    <n v="10304"/>
    <n v="15"/>
    <x v="9"/>
    <x v="1"/>
    <d v="2004-10-11T00:00:00"/>
    <x v="0"/>
    <x v="6"/>
    <x v="69"/>
    <x v="1"/>
    <n v="44"/>
    <n v="39.42"/>
    <x v="981"/>
    <n v="130.08599999999998"/>
    <n v="0"/>
    <n v="1864.566"/>
    <n v="144.82908"/>
    <x v="0"/>
    <x v="981"/>
  </r>
  <r>
    <n v="1792"/>
    <n v="10304"/>
    <n v="4"/>
    <x v="9"/>
    <x v="1"/>
    <d v="2004-10-11T00:00:00"/>
    <x v="0"/>
    <x v="24"/>
    <x v="69"/>
    <x v="1"/>
    <n v="34"/>
    <n v="49.3"/>
    <x v="982"/>
    <n v="125.71499999999997"/>
    <n v="0"/>
    <n v="1801.9149999999997"/>
    <n v="139.96269999999998"/>
    <x v="0"/>
    <x v="982"/>
  </r>
  <r>
    <n v="1793"/>
    <n v="10304"/>
    <n v="9"/>
    <x v="9"/>
    <x v="1"/>
    <d v="2004-10-11T00:00:00"/>
    <x v="0"/>
    <x v="23"/>
    <x v="69"/>
    <x v="1"/>
    <n v="24"/>
    <n v="64.959999999999994"/>
    <x v="983"/>
    <n v="116.928"/>
    <n v="0"/>
    <n v="1675.9679999999998"/>
    <n v="130.17984000000001"/>
    <x v="0"/>
    <x v="983"/>
  </r>
  <r>
    <n v="1794"/>
    <n v="10304"/>
    <n v="16"/>
    <x v="9"/>
    <x v="1"/>
    <d v="2004-10-11T00:00:00"/>
    <x v="0"/>
    <x v="7"/>
    <x v="69"/>
    <x v="1"/>
    <n v="23"/>
    <n v="30.2"/>
    <x v="984"/>
    <n v="52.094999999999999"/>
    <n v="0"/>
    <n v="746.69500000000005"/>
    <n v="57.999100000000006"/>
    <x v="0"/>
    <x v="984"/>
  </r>
  <r>
    <n v="1795"/>
    <n v="10305"/>
    <n v="9"/>
    <x v="9"/>
    <x v="1"/>
    <d v="2004-10-13T00:00:00"/>
    <x v="0"/>
    <x v="29"/>
    <x v="90"/>
    <x v="2"/>
    <n v="37"/>
    <n v="100"/>
    <x v="77"/>
    <n v="277.5"/>
    <n v="308.95000000000005"/>
    <n v="3977.5"/>
    <n v="308.95000000000005"/>
    <x v="0"/>
    <x v="77"/>
  </r>
  <r>
    <n v="1796"/>
    <n v="10305"/>
    <n v="13"/>
    <x v="9"/>
    <x v="1"/>
    <d v="2004-10-13T00:00:00"/>
    <x v="0"/>
    <x v="11"/>
    <x v="90"/>
    <x v="0"/>
    <n v="38"/>
    <n v="100"/>
    <x v="22"/>
    <n v="285"/>
    <n v="317.3"/>
    <n v="4085"/>
    <n v="317.3"/>
    <x v="0"/>
    <x v="22"/>
  </r>
  <r>
    <n v="1797"/>
    <n v="10305"/>
    <n v="8"/>
    <x v="9"/>
    <x v="1"/>
    <d v="2004-10-13T00:00:00"/>
    <x v="0"/>
    <x v="30"/>
    <x v="90"/>
    <x v="0"/>
    <n v="36"/>
    <n v="100"/>
    <x v="12"/>
    <n v="270"/>
    <n v="300.60000000000002"/>
    <n v="3870"/>
    <n v="300.60000000000002"/>
    <x v="0"/>
    <x v="12"/>
  </r>
  <r>
    <n v="1798"/>
    <n v="10305"/>
    <n v="5"/>
    <x v="9"/>
    <x v="1"/>
    <d v="2004-10-13T00:00:00"/>
    <x v="0"/>
    <x v="28"/>
    <x v="90"/>
    <x v="0"/>
    <n v="38"/>
    <n v="100"/>
    <x v="22"/>
    <n v="285"/>
    <n v="317.3"/>
    <n v="4085"/>
    <n v="317.3"/>
    <x v="0"/>
    <x v="22"/>
  </r>
  <r>
    <n v="1799"/>
    <n v="10305"/>
    <n v="1"/>
    <x v="9"/>
    <x v="1"/>
    <d v="2004-10-13T00:00:00"/>
    <x v="0"/>
    <x v="34"/>
    <x v="90"/>
    <x v="0"/>
    <n v="36"/>
    <n v="100"/>
    <x v="12"/>
    <n v="270"/>
    <n v="300.60000000000002"/>
    <n v="3870"/>
    <n v="300.60000000000002"/>
    <x v="0"/>
    <x v="12"/>
  </r>
  <r>
    <n v="1800"/>
    <n v="10305"/>
    <n v="3"/>
    <x v="9"/>
    <x v="1"/>
    <d v="2004-10-13T00:00:00"/>
    <x v="0"/>
    <x v="31"/>
    <x v="90"/>
    <x v="0"/>
    <n v="42"/>
    <n v="100"/>
    <x v="10"/>
    <n v="315"/>
    <n v="350.70000000000005"/>
    <n v="4515"/>
    <n v="350.70000000000005"/>
    <x v="0"/>
    <x v="10"/>
  </r>
  <r>
    <n v="1801"/>
    <n v="10305"/>
    <n v="4"/>
    <x v="9"/>
    <x v="1"/>
    <d v="2004-10-13T00:00:00"/>
    <x v="0"/>
    <x v="32"/>
    <x v="90"/>
    <x v="0"/>
    <n v="27"/>
    <n v="100"/>
    <x v="15"/>
    <n v="202.5"/>
    <n v="225.45000000000002"/>
    <n v="2902.5"/>
    <n v="225.45000000000002"/>
    <x v="0"/>
    <x v="15"/>
  </r>
  <r>
    <n v="1802"/>
    <n v="10305"/>
    <n v="10"/>
    <x v="9"/>
    <x v="1"/>
    <d v="2004-10-13T00:00:00"/>
    <x v="0"/>
    <x v="16"/>
    <x v="90"/>
    <x v="0"/>
    <n v="24"/>
    <n v="100"/>
    <x v="27"/>
    <n v="180"/>
    <n v="200.4"/>
    <n v="2580"/>
    <n v="200.4"/>
    <x v="0"/>
    <x v="27"/>
  </r>
  <r>
    <n v="1803"/>
    <n v="10305"/>
    <n v="12"/>
    <x v="9"/>
    <x v="1"/>
    <d v="2004-10-13T00:00:00"/>
    <x v="0"/>
    <x v="19"/>
    <x v="90"/>
    <x v="0"/>
    <n v="28"/>
    <n v="100"/>
    <x v="134"/>
    <n v="210"/>
    <n v="233.8"/>
    <n v="3010"/>
    <n v="233.8"/>
    <x v="0"/>
    <x v="134"/>
  </r>
  <r>
    <n v="1804"/>
    <n v="10305"/>
    <n v="2"/>
    <x v="9"/>
    <x v="1"/>
    <d v="2004-10-13T00:00:00"/>
    <x v="0"/>
    <x v="35"/>
    <x v="90"/>
    <x v="1"/>
    <n v="45"/>
    <n v="61.85"/>
    <x v="985"/>
    <n v="208.74375000000001"/>
    <n v="232.401375"/>
    <n v="2991.9937500000001"/>
    <n v="232.401375"/>
    <x v="0"/>
    <x v="985"/>
  </r>
  <r>
    <n v="1805"/>
    <n v="10305"/>
    <n v="7"/>
    <x v="9"/>
    <x v="1"/>
    <d v="2004-10-13T00:00:00"/>
    <x v="0"/>
    <x v="38"/>
    <x v="90"/>
    <x v="1"/>
    <n v="40"/>
    <n v="57.9"/>
    <x v="986"/>
    <n v="173.7"/>
    <n v="193.38600000000002"/>
    <n v="2489.6999999999998"/>
    <n v="193.38600000000002"/>
    <x v="0"/>
    <x v="986"/>
  </r>
  <r>
    <n v="1806"/>
    <n v="10305"/>
    <n v="11"/>
    <x v="9"/>
    <x v="1"/>
    <d v="2004-10-13T00:00:00"/>
    <x v="0"/>
    <x v="25"/>
    <x v="90"/>
    <x v="1"/>
    <n v="41"/>
    <n v="53.48"/>
    <x v="987"/>
    <n v="164.45099999999999"/>
    <n v="0"/>
    <n v="2357.1309999999999"/>
    <n v="183.08877999999999"/>
    <x v="0"/>
    <x v="987"/>
  </r>
  <r>
    <n v="1807"/>
    <n v="10305"/>
    <n v="14"/>
    <x v="9"/>
    <x v="1"/>
    <d v="2004-10-13T00:00:00"/>
    <x v="0"/>
    <x v="14"/>
    <x v="90"/>
    <x v="1"/>
    <n v="22"/>
    <n v="99.29"/>
    <x v="988"/>
    <n v="163.82849999999999"/>
    <n v="0"/>
    <n v="2348.2085000000002"/>
    <n v="182.39573000000001"/>
    <x v="0"/>
    <x v="988"/>
  </r>
  <r>
    <n v="1808"/>
    <n v="10305"/>
    <n v="6"/>
    <x v="9"/>
    <x v="1"/>
    <d v="2004-10-13T00:00:00"/>
    <x v="0"/>
    <x v="36"/>
    <x v="90"/>
    <x v="1"/>
    <n v="48"/>
    <n v="31.47"/>
    <x v="989"/>
    <n v="113.29199999999999"/>
    <n v="0"/>
    <n v="1623.8519999999999"/>
    <n v="126.13176"/>
    <x v="0"/>
    <x v="989"/>
  </r>
  <r>
    <n v="1809"/>
    <n v="10306"/>
    <n v="13"/>
    <x v="9"/>
    <x v="1"/>
    <d v="2004-10-14T00:00:00"/>
    <x v="0"/>
    <x v="39"/>
    <x v="10"/>
    <x v="0"/>
    <n v="31"/>
    <n v="100"/>
    <x v="16"/>
    <n v="232.5"/>
    <n v="258.85000000000002"/>
    <n v="3332.5"/>
    <n v="258.85000000000002"/>
    <x v="0"/>
    <x v="16"/>
  </r>
  <r>
    <n v="1810"/>
    <n v="10306"/>
    <n v="14"/>
    <x v="9"/>
    <x v="1"/>
    <d v="2004-10-14T00:00:00"/>
    <x v="0"/>
    <x v="26"/>
    <x v="10"/>
    <x v="0"/>
    <n v="34"/>
    <n v="100"/>
    <x v="21"/>
    <n v="255"/>
    <n v="283.90000000000003"/>
    <n v="3655"/>
    <n v="283.90000000000003"/>
    <x v="0"/>
    <x v="21"/>
  </r>
  <r>
    <n v="1811"/>
    <n v="10306"/>
    <n v="9"/>
    <x v="9"/>
    <x v="1"/>
    <d v="2004-10-14T00:00:00"/>
    <x v="0"/>
    <x v="48"/>
    <x v="10"/>
    <x v="0"/>
    <n v="32"/>
    <n v="100"/>
    <x v="44"/>
    <n v="240"/>
    <n v="267.2"/>
    <n v="3440"/>
    <n v="267.2"/>
    <x v="0"/>
    <x v="44"/>
  </r>
  <r>
    <n v="1812"/>
    <n v="10306"/>
    <n v="11"/>
    <x v="9"/>
    <x v="1"/>
    <d v="2004-10-14T00:00:00"/>
    <x v="0"/>
    <x v="43"/>
    <x v="10"/>
    <x v="0"/>
    <n v="40"/>
    <n v="91.76"/>
    <x v="990"/>
    <n v="275.27999999999997"/>
    <n v="306.47840000000002"/>
    <n v="3945.6800000000003"/>
    <n v="306.47840000000002"/>
    <x v="0"/>
    <x v="990"/>
  </r>
  <r>
    <n v="1813"/>
    <n v="10306"/>
    <n v="12"/>
    <x v="9"/>
    <x v="1"/>
    <d v="2004-10-14T00:00:00"/>
    <x v="0"/>
    <x v="42"/>
    <x v="10"/>
    <x v="0"/>
    <n v="20"/>
    <n v="100"/>
    <x v="136"/>
    <n v="150"/>
    <n v="0"/>
    <n v="2150"/>
    <n v="167"/>
    <x v="0"/>
    <x v="136"/>
  </r>
  <r>
    <n v="1814"/>
    <n v="10306"/>
    <n v="16"/>
    <x v="9"/>
    <x v="1"/>
    <d v="2004-10-14T00:00:00"/>
    <x v="0"/>
    <x v="27"/>
    <x v="10"/>
    <x v="0"/>
    <n v="23"/>
    <n v="100"/>
    <x v="24"/>
    <n v="172.5"/>
    <n v="192.05"/>
    <n v="2472.5"/>
    <n v="192.05"/>
    <x v="0"/>
    <x v="24"/>
  </r>
  <r>
    <n v="1815"/>
    <n v="10306"/>
    <n v="8"/>
    <x v="9"/>
    <x v="1"/>
    <d v="2004-10-14T00:00:00"/>
    <x v="0"/>
    <x v="45"/>
    <x v="10"/>
    <x v="0"/>
    <n v="39"/>
    <n v="90.4"/>
    <x v="991"/>
    <n v="264.42"/>
    <n v="294.38760000000002"/>
    <n v="3790.0200000000004"/>
    <n v="294.38760000000002"/>
    <x v="0"/>
    <x v="991"/>
  </r>
  <r>
    <n v="1816"/>
    <n v="10306"/>
    <n v="5"/>
    <x v="9"/>
    <x v="1"/>
    <d v="2004-10-14T00:00:00"/>
    <x v="0"/>
    <x v="50"/>
    <x v="10"/>
    <x v="0"/>
    <n v="30"/>
    <n v="100"/>
    <x v="0"/>
    <n v="225"/>
    <n v="250.50000000000003"/>
    <n v="3225"/>
    <n v="250.50000000000003"/>
    <x v="0"/>
    <x v="0"/>
  </r>
  <r>
    <n v="1817"/>
    <n v="10306"/>
    <n v="10"/>
    <x v="9"/>
    <x v="1"/>
    <d v="2004-10-14T00:00:00"/>
    <x v="0"/>
    <x v="52"/>
    <x v="10"/>
    <x v="0"/>
    <n v="38"/>
    <n v="91.81"/>
    <x v="992"/>
    <n v="261.6585"/>
    <n v="291.31313000000006"/>
    <n v="3750.4385000000002"/>
    <n v="291.31313000000006"/>
    <x v="0"/>
    <x v="992"/>
  </r>
  <r>
    <n v="1818"/>
    <n v="10306"/>
    <n v="1"/>
    <x v="9"/>
    <x v="1"/>
    <d v="2004-10-14T00:00:00"/>
    <x v="0"/>
    <x v="51"/>
    <x v="10"/>
    <x v="0"/>
    <n v="43"/>
    <n v="75.17"/>
    <x v="993"/>
    <n v="242.42325"/>
    <n v="269.89788500000003"/>
    <n v="3474.7332499999998"/>
    <n v="269.89788500000003"/>
    <x v="0"/>
    <x v="993"/>
  </r>
  <r>
    <n v="1819"/>
    <n v="10306"/>
    <n v="7"/>
    <x v="9"/>
    <x v="1"/>
    <d v="2004-10-14T00:00:00"/>
    <x v="0"/>
    <x v="41"/>
    <x v="10"/>
    <x v="0"/>
    <n v="29"/>
    <n v="100"/>
    <x v="25"/>
    <n v="217.5"/>
    <n v="242.15"/>
    <n v="3117.5"/>
    <n v="242.15"/>
    <x v="0"/>
    <x v="25"/>
  </r>
  <r>
    <n v="1820"/>
    <n v="10306"/>
    <n v="4"/>
    <x v="9"/>
    <x v="1"/>
    <d v="2004-10-14T00:00:00"/>
    <x v="0"/>
    <x v="47"/>
    <x v="10"/>
    <x v="1"/>
    <n v="32"/>
    <n v="90.15"/>
    <x v="994"/>
    <n v="216.36"/>
    <n v="240.88080000000002"/>
    <n v="3101.1600000000003"/>
    <n v="240.88080000000002"/>
    <x v="0"/>
    <x v="994"/>
  </r>
  <r>
    <n v="1821"/>
    <n v="10306"/>
    <n v="3"/>
    <x v="9"/>
    <x v="1"/>
    <d v="2004-10-14T00:00:00"/>
    <x v="0"/>
    <x v="49"/>
    <x v="10"/>
    <x v="1"/>
    <n v="50"/>
    <n v="54"/>
    <x v="15"/>
    <n v="202.5"/>
    <n v="225.45000000000002"/>
    <n v="2902.5"/>
    <n v="225.45000000000002"/>
    <x v="0"/>
    <x v="15"/>
  </r>
  <r>
    <n v="1822"/>
    <n v="10306"/>
    <n v="2"/>
    <x v="9"/>
    <x v="1"/>
    <d v="2004-10-14T00:00:00"/>
    <x v="0"/>
    <x v="46"/>
    <x v="10"/>
    <x v="1"/>
    <n v="31"/>
    <n v="84.08"/>
    <x v="995"/>
    <n v="195.48599999999999"/>
    <n v="217.64108000000002"/>
    <n v="2801.9659999999999"/>
    <n v="217.64108000000002"/>
    <x v="0"/>
    <x v="995"/>
  </r>
  <r>
    <n v="1823"/>
    <n v="10306"/>
    <n v="17"/>
    <x v="9"/>
    <x v="1"/>
    <d v="2004-10-14T00:00:00"/>
    <x v="0"/>
    <x v="33"/>
    <x v="10"/>
    <x v="1"/>
    <n v="46"/>
    <n v="50.33"/>
    <x v="996"/>
    <n v="173.63849999999999"/>
    <n v="193.31753"/>
    <n v="2488.8184999999999"/>
    <n v="193.31753"/>
    <x v="0"/>
    <x v="996"/>
  </r>
  <r>
    <n v="1824"/>
    <n v="10306"/>
    <n v="6"/>
    <x v="9"/>
    <x v="1"/>
    <d v="2004-10-14T00:00:00"/>
    <x v="0"/>
    <x v="53"/>
    <x v="10"/>
    <x v="1"/>
    <n v="35"/>
    <n v="59.51"/>
    <x v="997"/>
    <n v="156.21374999999998"/>
    <n v="0"/>
    <n v="2239.0637499999998"/>
    <n v="173.91797500000001"/>
    <x v="0"/>
    <x v="997"/>
  </r>
  <r>
    <n v="1825"/>
    <n v="10306"/>
    <n v="15"/>
    <x v="9"/>
    <x v="1"/>
    <d v="2004-10-14T00:00:00"/>
    <x v="0"/>
    <x v="37"/>
    <x v="10"/>
    <x v="1"/>
    <n v="34"/>
    <n v="60.34"/>
    <x v="998"/>
    <n v="153.86699999999999"/>
    <n v="0"/>
    <n v="2205.4270000000001"/>
    <n v="171.30526"/>
    <x v="0"/>
    <x v="998"/>
  </r>
  <r>
    <n v="1826"/>
    <n v="10307"/>
    <n v="1"/>
    <x v="9"/>
    <x v="1"/>
    <d v="2004-10-14T00:00:00"/>
    <x v="0"/>
    <x v="54"/>
    <x v="56"/>
    <x v="2"/>
    <n v="39"/>
    <n v="100"/>
    <x v="8"/>
    <n v="292.5"/>
    <n v="325.65000000000003"/>
    <n v="4192.5"/>
    <n v="325.65000000000003"/>
    <x v="0"/>
    <x v="8"/>
  </r>
  <r>
    <n v="1827"/>
    <n v="10307"/>
    <n v="6"/>
    <x v="9"/>
    <x v="1"/>
    <d v="2004-10-14T00:00:00"/>
    <x v="0"/>
    <x v="55"/>
    <x v="56"/>
    <x v="0"/>
    <n v="48"/>
    <n v="86.81"/>
    <x v="999"/>
    <n v="312.51600000000002"/>
    <n v="347.93448000000001"/>
    <n v="4479.3959999999997"/>
    <n v="347.93448000000001"/>
    <x v="0"/>
    <x v="999"/>
  </r>
  <r>
    <n v="1828"/>
    <n v="10307"/>
    <n v="5"/>
    <x v="9"/>
    <x v="1"/>
    <d v="2004-10-14T00:00:00"/>
    <x v="0"/>
    <x v="63"/>
    <x v="56"/>
    <x v="0"/>
    <n v="34"/>
    <n v="97.76"/>
    <x v="1000"/>
    <n v="249.28800000000001"/>
    <n v="277.54064000000005"/>
    <n v="3573.1280000000002"/>
    <n v="277.54064000000005"/>
    <x v="0"/>
    <x v="1000"/>
  </r>
  <r>
    <n v="1829"/>
    <n v="10307"/>
    <n v="9"/>
    <x v="9"/>
    <x v="1"/>
    <d v="2004-10-14T00:00:00"/>
    <x v="0"/>
    <x v="40"/>
    <x v="56"/>
    <x v="1"/>
    <n v="22"/>
    <n v="100"/>
    <x v="39"/>
    <n v="165"/>
    <n v="0"/>
    <n v="2365"/>
    <n v="183.70000000000002"/>
    <x v="0"/>
    <x v="39"/>
  </r>
  <r>
    <n v="1830"/>
    <n v="10307"/>
    <n v="7"/>
    <x v="9"/>
    <x v="1"/>
    <d v="2004-10-14T00:00:00"/>
    <x v="0"/>
    <x v="59"/>
    <x v="56"/>
    <x v="1"/>
    <n v="31"/>
    <n v="83.44"/>
    <x v="1001"/>
    <n v="193.99799999999999"/>
    <n v="215.98444000000001"/>
    <n v="2780.6379999999999"/>
    <n v="215.98444000000001"/>
    <x v="0"/>
    <x v="1001"/>
  </r>
  <r>
    <n v="1831"/>
    <n v="10307"/>
    <n v="8"/>
    <x v="9"/>
    <x v="1"/>
    <d v="2004-10-14T00:00:00"/>
    <x v="0"/>
    <x v="44"/>
    <x v="56"/>
    <x v="1"/>
    <n v="22"/>
    <n v="91.41"/>
    <x v="1002"/>
    <n v="150.82649999999998"/>
    <n v="0"/>
    <n v="2161.8465000000001"/>
    <n v="167.92017000000001"/>
    <x v="0"/>
    <x v="1002"/>
  </r>
  <r>
    <n v="1832"/>
    <n v="10307"/>
    <n v="2"/>
    <x v="9"/>
    <x v="1"/>
    <d v="2004-10-14T00:00:00"/>
    <x v="0"/>
    <x v="58"/>
    <x v="56"/>
    <x v="1"/>
    <n v="25"/>
    <n v="75.36"/>
    <x v="1003"/>
    <n v="141.29999999999998"/>
    <n v="0"/>
    <n v="2025.3"/>
    <n v="157.31400000000002"/>
    <x v="0"/>
    <x v="1003"/>
  </r>
  <r>
    <n v="1833"/>
    <n v="10307"/>
    <n v="4"/>
    <x v="9"/>
    <x v="1"/>
    <d v="2004-10-14T00:00:00"/>
    <x v="0"/>
    <x v="66"/>
    <x v="56"/>
    <x v="1"/>
    <n v="34"/>
    <n v="53.63"/>
    <x v="1004"/>
    <n v="136.75649999999999"/>
    <n v="0"/>
    <n v="1960.1765"/>
    <n v="152.25557000000001"/>
    <x v="0"/>
    <x v="1004"/>
  </r>
  <r>
    <n v="1834"/>
    <n v="10307"/>
    <n v="3"/>
    <x v="9"/>
    <x v="1"/>
    <d v="2004-10-14T00:00:00"/>
    <x v="0"/>
    <x v="70"/>
    <x v="56"/>
    <x v="1"/>
    <n v="22"/>
    <n v="71.67"/>
    <x v="1005"/>
    <n v="118.2555"/>
    <n v="0"/>
    <n v="1694.9955"/>
    <n v="131.65779000000001"/>
    <x v="0"/>
    <x v="1005"/>
  </r>
  <r>
    <n v="1835"/>
    <n v="10308"/>
    <n v="1"/>
    <x v="9"/>
    <x v="1"/>
    <d v="2004-10-15T00:00:00"/>
    <x v="0"/>
    <x v="72"/>
    <x v="62"/>
    <x v="0"/>
    <n v="20"/>
    <n v="100"/>
    <x v="136"/>
    <n v="150"/>
    <n v="0"/>
    <n v="2150"/>
    <n v="167"/>
    <x v="0"/>
    <x v="136"/>
  </r>
  <r>
    <n v="1836"/>
    <n v="10308"/>
    <n v="2"/>
    <x v="9"/>
    <x v="1"/>
    <d v="2004-10-15T00:00:00"/>
    <x v="0"/>
    <x v="73"/>
    <x v="62"/>
    <x v="0"/>
    <n v="34"/>
    <n v="100"/>
    <x v="21"/>
    <n v="255"/>
    <n v="283.90000000000003"/>
    <n v="3655"/>
    <n v="283.90000000000003"/>
    <x v="0"/>
    <x v="21"/>
  </r>
  <r>
    <n v="1837"/>
    <n v="10308"/>
    <n v="6"/>
    <x v="9"/>
    <x v="1"/>
    <d v="2004-10-15T00:00:00"/>
    <x v="0"/>
    <x v="56"/>
    <x v="62"/>
    <x v="0"/>
    <n v="31"/>
    <n v="100"/>
    <x v="16"/>
    <n v="232.5"/>
    <n v="258.85000000000002"/>
    <n v="3332.5"/>
    <n v="258.85000000000002"/>
    <x v="0"/>
    <x v="16"/>
  </r>
  <r>
    <n v="1838"/>
    <n v="10308"/>
    <n v="8"/>
    <x v="9"/>
    <x v="1"/>
    <d v="2004-10-15T00:00:00"/>
    <x v="0"/>
    <x v="69"/>
    <x v="62"/>
    <x v="0"/>
    <n v="44"/>
    <n v="83.32"/>
    <x v="1006"/>
    <n v="274.95599999999996"/>
    <n v="306.11768000000001"/>
    <n v="3941.0360000000001"/>
    <n v="306.11768000000001"/>
    <x v="0"/>
    <x v="1006"/>
  </r>
  <r>
    <n v="1839"/>
    <n v="10308"/>
    <n v="9"/>
    <x v="9"/>
    <x v="1"/>
    <d v="2004-10-15T00:00:00"/>
    <x v="0"/>
    <x v="67"/>
    <x v="62"/>
    <x v="0"/>
    <n v="31"/>
    <n v="100"/>
    <x v="16"/>
    <n v="232.5"/>
    <n v="258.85000000000002"/>
    <n v="3332.5"/>
    <n v="258.85000000000002"/>
    <x v="0"/>
    <x v="16"/>
  </r>
  <r>
    <n v="1840"/>
    <n v="10308"/>
    <n v="16"/>
    <x v="9"/>
    <x v="1"/>
    <d v="2004-10-15T00:00:00"/>
    <x v="0"/>
    <x v="62"/>
    <x v="62"/>
    <x v="0"/>
    <n v="43"/>
    <n v="76.430000000000007"/>
    <x v="1007"/>
    <n v="246.48675"/>
    <n v="274.42191500000001"/>
    <n v="3532.9767500000003"/>
    <n v="274.42191500000001"/>
    <x v="0"/>
    <x v="1007"/>
  </r>
  <r>
    <n v="1841"/>
    <n v="10308"/>
    <n v="14"/>
    <x v="9"/>
    <x v="1"/>
    <d v="2004-10-15T00:00:00"/>
    <x v="0"/>
    <x v="57"/>
    <x v="62"/>
    <x v="0"/>
    <n v="35"/>
    <n v="88.75"/>
    <x v="1008"/>
    <n v="232.96875"/>
    <n v="259.37187499999999"/>
    <n v="3339.21875"/>
    <n v="259.37187499999999"/>
    <x v="0"/>
    <x v="1008"/>
  </r>
  <r>
    <n v="1842"/>
    <n v="10308"/>
    <n v="10"/>
    <x v="9"/>
    <x v="1"/>
    <d v="2004-10-15T00:00:00"/>
    <x v="0"/>
    <x v="68"/>
    <x v="62"/>
    <x v="0"/>
    <n v="46"/>
    <n v="66.040000000000006"/>
    <x v="1009"/>
    <n v="227.83799999999999"/>
    <n v="253.65964000000002"/>
    <n v="3265.6780000000003"/>
    <n v="253.65964000000002"/>
    <x v="0"/>
    <x v="1009"/>
  </r>
  <r>
    <n v="1843"/>
    <n v="10308"/>
    <n v="4"/>
    <x v="9"/>
    <x v="1"/>
    <d v="2004-10-15T00:00:00"/>
    <x v="0"/>
    <x v="74"/>
    <x v="62"/>
    <x v="1"/>
    <n v="47"/>
    <n v="63.22"/>
    <x v="1010"/>
    <n v="222.85050000000001"/>
    <n v="248.10689000000002"/>
    <n v="3194.1905000000002"/>
    <n v="248.10689000000002"/>
    <x v="0"/>
    <x v="1010"/>
  </r>
  <r>
    <n v="1844"/>
    <n v="10308"/>
    <n v="15"/>
    <x v="9"/>
    <x v="1"/>
    <d v="2004-10-15T00:00:00"/>
    <x v="0"/>
    <x v="65"/>
    <x v="62"/>
    <x v="1"/>
    <n v="39"/>
    <n v="68.11"/>
    <x v="1011"/>
    <n v="199.22174999999999"/>
    <n v="221.80021500000001"/>
    <n v="2855.5117500000001"/>
    <n v="221.80021500000001"/>
    <x v="0"/>
    <x v="1011"/>
  </r>
  <r>
    <n v="1845"/>
    <n v="10308"/>
    <n v="7"/>
    <x v="9"/>
    <x v="1"/>
    <d v="2004-10-15T00:00:00"/>
    <x v="0"/>
    <x v="64"/>
    <x v="62"/>
    <x v="1"/>
    <n v="27"/>
    <n v="82.79"/>
    <x v="1012"/>
    <n v="167.64975000000001"/>
    <n v="0"/>
    <n v="2402.9797500000004"/>
    <n v="186.65005500000004"/>
    <x v="0"/>
    <x v="1012"/>
  </r>
  <r>
    <n v="1846"/>
    <n v="10308"/>
    <n v="12"/>
    <x v="9"/>
    <x v="1"/>
    <d v="2004-10-15T00:00:00"/>
    <x v="0"/>
    <x v="60"/>
    <x v="62"/>
    <x v="1"/>
    <n v="21"/>
    <n v="100"/>
    <x v="59"/>
    <n v="157.5"/>
    <n v="0"/>
    <n v="2257.5"/>
    <n v="175.35000000000002"/>
    <x v="0"/>
    <x v="59"/>
  </r>
  <r>
    <n v="1847"/>
    <n v="10308"/>
    <n v="11"/>
    <x v="9"/>
    <x v="1"/>
    <d v="2004-10-15T00:00:00"/>
    <x v="0"/>
    <x v="71"/>
    <x v="62"/>
    <x v="1"/>
    <n v="47"/>
    <n v="43.64"/>
    <x v="1013"/>
    <n v="153.83099999999999"/>
    <n v="0"/>
    <n v="2204.9110000000001"/>
    <n v="171.26518000000002"/>
    <x v="0"/>
    <x v="1013"/>
  </r>
  <r>
    <n v="1848"/>
    <n v="10308"/>
    <n v="5"/>
    <x v="9"/>
    <x v="1"/>
    <d v="2004-10-15T00:00:00"/>
    <x v="0"/>
    <x v="79"/>
    <x v="62"/>
    <x v="1"/>
    <n v="24"/>
    <n v="79.91"/>
    <x v="1014"/>
    <n v="143.83799999999999"/>
    <n v="0"/>
    <n v="2061.6779999999999"/>
    <n v="160.13964000000001"/>
    <x v="0"/>
    <x v="1014"/>
  </r>
  <r>
    <n v="1849"/>
    <n v="10308"/>
    <n v="13"/>
    <x v="9"/>
    <x v="1"/>
    <d v="2004-10-15T00:00:00"/>
    <x v="0"/>
    <x v="61"/>
    <x v="62"/>
    <x v="1"/>
    <n v="21"/>
    <n v="87.2"/>
    <x v="1015"/>
    <n v="137.34"/>
    <n v="0"/>
    <n v="1968.54"/>
    <n v="152.90520000000001"/>
    <x v="0"/>
    <x v="1015"/>
  </r>
  <r>
    <n v="1850"/>
    <n v="10308"/>
    <n v="3"/>
    <x v="9"/>
    <x v="1"/>
    <d v="2004-10-15T00:00:00"/>
    <x v="0"/>
    <x v="78"/>
    <x v="62"/>
    <x v="1"/>
    <n v="34"/>
    <n v="52.09"/>
    <x v="1016"/>
    <n v="132.8295"/>
    <n v="0"/>
    <n v="1903.8895000000002"/>
    <n v="147.88351000000003"/>
    <x v="0"/>
    <x v="1016"/>
  </r>
  <r>
    <n v="1851"/>
    <n v="10309"/>
    <n v="4"/>
    <x v="9"/>
    <x v="1"/>
    <d v="2004-10-15T00:00:00"/>
    <x v="0"/>
    <x v="75"/>
    <x v="3"/>
    <x v="0"/>
    <n v="26"/>
    <n v="100"/>
    <x v="5"/>
    <n v="195"/>
    <n v="217.10000000000002"/>
    <n v="2795"/>
    <n v="217.10000000000002"/>
    <x v="0"/>
    <x v="5"/>
  </r>
  <r>
    <n v="1852"/>
    <n v="10309"/>
    <n v="5"/>
    <x v="9"/>
    <x v="1"/>
    <d v="2004-10-15T00:00:00"/>
    <x v="0"/>
    <x v="76"/>
    <x v="3"/>
    <x v="0"/>
    <n v="41"/>
    <n v="100"/>
    <x v="23"/>
    <n v="307.5"/>
    <n v="342.35"/>
    <n v="4407.5"/>
    <n v="342.35"/>
    <x v="0"/>
    <x v="23"/>
  </r>
  <r>
    <n v="1853"/>
    <n v="10309"/>
    <n v="3"/>
    <x v="9"/>
    <x v="1"/>
    <d v="2004-10-15T00:00:00"/>
    <x v="0"/>
    <x v="86"/>
    <x v="3"/>
    <x v="0"/>
    <n v="50"/>
    <n v="84.7"/>
    <x v="1017"/>
    <n v="317.625"/>
    <n v="353.6225"/>
    <n v="4552.625"/>
    <n v="353.6225"/>
    <x v="0"/>
    <x v="1017"/>
  </r>
  <r>
    <n v="1854"/>
    <n v="10309"/>
    <n v="6"/>
    <x v="9"/>
    <x v="1"/>
    <d v="2004-10-15T00:00:00"/>
    <x v="0"/>
    <x v="77"/>
    <x v="3"/>
    <x v="1"/>
    <n v="21"/>
    <n v="100"/>
    <x v="59"/>
    <n v="157.5"/>
    <n v="0"/>
    <n v="2257.5"/>
    <n v="175.35000000000002"/>
    <x v="0"/>
    <x v="59"/>
  </r>
  <r>
    <n v="1855"/>
    <n v="10309"/>
    <n v="1"/>
    <x v="9"/>
    <x v="1"/>
    <d v="2004-10-15T00:00:00"/>
    <x v="0"/>
    <x v="90"/>
    <x v="3"/>
    <x v="1"/>
    <n v="28"/>
    <n v="88.68"/>
    <x v="1018"/>
    <n v="186.22799999999998"/>
    <n v="207.33384000000001"/>
    <n v="2669.268"/>
    <n v="207.33384000000001"/>
    <x v="0"/>
    <x v="1018"/>
  </r>
  <r>
    <n v="1856"/>
    <n v="10309"/>
    <n v="2"/>
    <x v="9"/>
    <x v="1"/>
    <d v="2004-10-15T00:00:00"/>
    <x v="0"/>
    <x v="92"/>
    <x v="3"/>
    <x v="1"/>
    <n v="24"/>
    <n v="56.1"/>
    <x v="1019"/>
    <n v="100.98"/>
    <n v="0"/>
    <n v="1447.38"/>
    <n v="112.42440000000002"/>
    <x v="0"/>
    <x v="1019"/>
  </r>
  <r>
    <n v="1857"/>
    <n v="10310"/>
    <n v="3"/>
    <x v="9"/>
    <x v="1"/>
    <d v="2004-10-16T00:00:00"/>
    <x v="0"/>
    <x v="29"/>
    <x v="59"/>
    <x v="2"/>
    <n v="48"/>
    <n v="100"/>
    <x v="95"/>
    <n v="360"/>
    <n v="400.8"/>
    <n v="5160"/>
    <n v="400.8"/>
    <x v="0"/>
    <x v="95"/>
  </r>
  <r>
    <n v="1858"/>
    <n v="10310"/>
    <n v="10"/>
    <x v="9"/>
    <x v="1"/>
    <d v="2004-10-16T00:00:00"/>
    <x v="0"/>
    <x v="83"/>
    <x v="59"/>
    <x v="0"/>
    <n v="33"/>
    <n v="100"/>
    <x v="26"/>
    <n v="247.5"/>
    <n v="275.55"/>
    <n v="3547.5"/>
    <n v="275.55"/>
    <x v="0"/>
    <x v="26"/>
  </r>
  <r>
    <n v="1859"/>
    <n v="10310"/>
    <n v="12"/>
    <x v="9"/>
    <x v="1"/>
    <d v="2004-10-16T00:00:00"/>
    <x v="0"/>
    <x v="84"/>
    <x v="59"/>
    <x v="0"/>
    <n v="49"/>
    <n v="100"/>
    <x v="92"/>
    <n v="367.5"/>
    <n v="409.15000000000003"/>
    <n v="5267.5"/>
    <n v="409.15000000000003"/>
    <x v="0"/>
    <x v="92"/>
  </r>
  <r>
    <n v="1860"/>
    <n v="10310"/>
    <n v="2"/>
    <x v="9"/>
    <x v="1"/>
    <d v="2004-10-16T00:00:00"/>
    <x v="0"/>
    <x v="98"/>
    <x v="59"/>
    <x v="0"/>
    <n v="37"/>
    <n v="100"/>
    <x v="77"/>
    <n v="277.5"/>
    <n v="308.95000000000005"/>
    <n v="3977.5"/>
    <n v="308.95000000000005"/>
    <x v="0"/>
    <x v="77"/>
  </r>
  <r>
    <n v="1861"/>
    <n v="10310"/>
    <n v="5"/>
    <x v="9"/>
    <x v="1"/>
    <d v="2004-10-16T00:00:00"/>
    <x v="0"/>
    <x v="82"/>
    <x v="59"/>
    <x v="0"/>
    <n v="45"/>
    <n v="100"/>
    <x v="63"/>
    <n v="337.5"/>
    <n v="375.75"/>
    <n v="4837.5"/>
    <n v="375.75"/>
    <x v="0"/>
    <x v="63"/>
  </r>
  <r>
    <n v="1862"/>
    <n v="10310"/>
    <n v="15"/>
    <x v="9"/>
    <x v="1"/>
    <d v="2004-10-16T00:00:00"/>
    <x v="0"/>
    <x v="81"/>
    <x v="59"/>
    <x v="0"/>
    <n v="40"/>
    <n v="100"/>
    <x v="65"/>
    <n v="300"/>
    <n v="334"/>
    <n v="4300"/>
    <n v="334"/>
    <x v="0"/>
    <x v="65"/>
  </r>
  <r>
    <n v="1863"/>
    <n v="10310"/>
    <n v="14"/>
    <x v="9"/>
    <x v="1"/>
    <d v="2004-10-16T00:00:00"/>
    <x v="0"/>
    <x v="91"/>
    <x v="59"/>
    <x v="0"/>
    <n v="49"/>
    <n v="97.01"/>
    <x v="1020"/>
    <n v="356.51175000000006"/>
    <n v="396.91641500000009"/>
    <n v="5110.0017500000004"/>
    <n v="396.91641500000009"/>
    <x v="0"/>
    <x v="1020"/>
  </r>
  <r>
    <n v="1864"/>
    <n v="10310"/>
    <n v="11"/>
    <x v="9"/>
    <x v="1"/>
    <d v="2004-10-16T00:00:00"/>
    <x v="0"/>
    <x v="87"/>
    <x v="59"/>
    <x v="0"/>
    <n v="49"/>
    <n v="81.400000000000006"/>
    <x v="1021"/>
    <n v="299.14500000000004"/>
    <n v="333.04810000000003"/>
    <n v="4287.7450000000008"/>
    <n v="333.04810000000003"/>
    <x v="0"/>
    <x v="1021"/>
  </r>
  <r>
    <n v="1865"/>
    <n v="10310"/>
    <n v="1"/>
    <x v="9"/>
    <x v="1"/>
    <d v="2004-10-16T00:00:00"/>
    <x v="0"/>
    <x v="97"/>
    <x v="59"/>
    <x v="0"/>
    <n v="24"/>
    <n v="100"/>
    <x v="27"/>
    <n v="180"/>
    <n v="200.4"/>
    <n v="2580"/>
    <n v="200.4"/>
    <x v="0"/>
    <x v="27"/>
  </r>
  <r>
    <n v="1866"/>
    <n v="10310"/>
    <n v="8"/>
    <x v="9"/>
    <x v="1"/>
    <d v="2004-10-16T00:00:00"/>
    <x v="0"/>
    <x v="80"/>
    <x v="59"/>
    <x v="0"/>
    <n v="24"/>
    <n v="100"/>
    <x v="27"/>
    <n v="180"/>
    <n v="200.4"/>
    <n v="2580"/>
    <n v="200.4"/>
    <x v="0"/>
    <x v="27"/>
  </r>
  <r>
    <n v="1867"/>
    <n v="10310"/>
    <n v="16"/>
    <x v="9"/>
    <x v="1"/>
    <d v="2004-10-16T00:00:00"/>
    <x v="0"/>
    <x v="89"/>
    <x v="59"/>
    <x v="1"/>
    <n v="42"/>
    <n v="67.14"/>
    <x v="1022"/>
    <n v="211.49100000000001"/>
    <n v="235.45998000000003"/>
    <n v="3031.3710000000001"/>
    <n v="235.45998000000003"/>
    <x v="0"/>
    <x v="1022"/>
  </r>
  <r>
    <n v="1868"/>
    <n v="10310"/>
    <n v="7"/>
    <x v="9"/>
    <x v="1"/>
    <d v="2004-10-16T00:00:00"/>
    <x v="0"/>
    <x v="85"/>
    <x v="59"/>
    <x v="1"/>
    <n v="25"/>
    <n v="100"/>
    <x v="4"/>
    <n v="187.5"/>
    <n v="208.75"/>
    <n v="2687.5"/>
    <n v="208.75"/>
    <x v="0"/>
    <x v="4"/>
  </r>
  <r>
    <n v="1869"/>
    <n v="10310"/>
    <n v="13"/>
    <x v="9"/>
    <x v="1"/>
    <d v="2004-10-16T00:00:00"/>
    <x v="0"/>
    <x v="94"/>
    <x v="59"/>
    <x v="1"/>
    <n v="27"/>
    <n v="80.41"/>
    <x v="1023"/>
    <n v="162.83024999999998"/>
    <n v="0"/>
    <n v="2333.9002499999997"/>
    <n v="181.28434499999997"/>
    <x v="0"/>
    <x v="1023"/>
  </r>
  <r>
    <n v="1870"/>
    <n v="10310"/>
    <n v="9"/>
    <x v="9"/>
    <x v="1"/>
    <d v="2004-10-16T00:00:00"/>
    <x v="0"/>
    <x v="93"/>
    <x v="59"/>
    <x v="1"/>
    <n v="38"/>
    <n v="56.94"/>
    <x v="1024"/>
    <n v="162.27899999999997"/>
    <n v="0"/>
    <n v="2325.9989999999998"/>
    <n v="180.67061999999999"/>
    <x v="0"/>
    <x v="1024"/>
  </r>
  <r>
    <n v="1871"/>
    <n v="10310"/>
    <n v="6"/>
    <x v="9"/>
    <x v="1"/>
    <d v="2004-10-16T00:00:00"/>
    <x v="0"/>
    <x v="88"/>
    <x v="59"/>
    <x v="1"/>
    <n v="20"/>
    <n v="91.63"/>
    <x v="1025"/>
    <n v="137.44499999999999"/>
    <n v="0"/>
    <n v="1970.0449999999998"/>
    <n v="153.02209999999999"/>
    <x v="0"/>
    <x v="1025"/>
  </r>
  <r>
    <n v="1872"/>
    <n v="10310"/>
    <n v="17"/>
    <x v="9"/>
    <x v="1"/>
    <d v="2004-10-16T00:00:00"/>
    <x v="0"/>
    <x v="95"/>
    <x v="59"/>
    <x v="1"/>
    <n v="36"/>
    <n v="43.05"/>
    <x v="1026"/>
    <n v="116.23499999999999"/>
    <n v="0"/>
    <n v="1666.0349999999999"/>
    <n v="129.4083"/>
    <x v="0"/>
    <x v="1026"/>
  </r>
  <r>
    <n v="1873"/>
    <n v="10310"/>
    <n v="4"/>
    <x v="9"/>
    <x v="1"/>
    <d v="2004-10-16T00:00:00"/>
    <x v="0"/>
    <x v="100"/>
    <x v="59"/>
    <x v="1"/>
    <n v="33"/>
    <n v="41.91"/>
    <x v="1027"/>
    <n v="103.72725"/>
    <n v="0"/>
    <n v="1486.7572499999999"/>
    <n v="115.48300500000001"/>
    <x v="0"/>
    <x v="1027"/>
  </r>
  <r>
    <n v="1874"/>
    <n v="10311"/>
    <n v="10"/>
    <x v="9"/>
    <x v="1"/>
    <d v="2004-10-16T00:00:00"/>
    <x v="0"/>
    <x v="99"/>
    <x v="4"/>
    <x v="0"/>
    <n v="43"/>
    <n v="100"/>
    <x v="34"/>
    <n v="322.5"/>
    <n v="359.05"/>
    <n v="4622.5"/>
    <n v="359.05"/>
    <x v="0"/>
    <x v="34"/>
  </r>
  <r>
    <n v="1875"/>
    <n v="10311"/>
    <n v="3"/>
    <x v="9"/>
    <x v="1"/>
    <d v="2004-10-16T00:00:00"/>
    <x v="0"/>
    <x v="101"/>
    <x v="4"/>
    <x v="0"/>
    <n v="43"/>
    <n v="100"/>
    <x v="34"/>
    <n v="322.5"/>
    <n v="359.05"/>
    <n v="4622.5"/>
    <n v="359.05"/>
    <x v="0"/>
    <x v="34"/>
  </r>
  <r>
    <n v="1876"/>
    <n v="10311"/>
    <n v="7"/>
    <x v="9"/>
    <x v="1"/>
    <d v="2004-10-16T00:00:00"/>
    <x v="0"/>
    <x v="103"/>
    <x v="4"/>
    <x v="0"/>
    <n v="46"/>
    <n v="92.09"/>
    <x v="1028"/>
    <n v="317.71050000000002"/>
    <n v="353.71769000000006"/>
    <n v="4553.8505000000005"/>
    <n v="353.71769000000006"/>
    <x v="0"/>
    <x v="1028"/>
  </r>
  <r>
    <n v="1877"/>
    <n v="10311"/>
    <n v="11"/>
    <x v="9"/>
    <x v="1"/>
    <d v="2004-10-16T00:00:00"/>
    <x v="0"/>
    <x v="96"/>
    <x v="4"/>
    <x v="0"/>
    <n v="32"/>
    <n v="100"/>
    <x v="44"/>
    <n v="240"/>
    <n v="267.2"/>
    <n v="3440"/>
    <n v="267.2"/>
    <x v="0"/>
    <x v="44"/>
  </r>
  <r>
    <n v="1878"/>
    <n v="10311"/>
    <n v="1"/>
    <x v="9"/>
    <x v="1"/>
    <d v="2004-10-16T00:00:00"/>
    <x v="0"/>
    <x v="2"/>
    <x v="4"/>
    <x v="0"/>
    <n v="41"/>
    <n v="81.91"/>
    <x v="1029"/>
    <n v="251.87324999999998"/>
    <n v="280.41888499999999"/>
    <n v="3610.18325"/>
    <n v="280.41888499999999"/>
    <x v="0"/>
    <x v="1029"/>
  </r>
  <r>
    <n v="1879"/>
    <n v="10311"/>
    <n v="9"/>
    <x v="9"/>
    <x v="1"/>
    <d v="2004-10-16T00:00:00"/>
    <x v="0"/>
    <x v="102"/>
    <x v="4"/>
    <x v="1"/>
    <n v="29"/>
    <n v="100"/>
    <x v="25"/>
    <n v="217.5"/>
    <n v="242.15"/>
    <n v="3117.5"/>
    <n v="242.15"/>
    <x v="0"/>
    <x v="25"/>
  </r>
  <r>
    <n v="1880"/>
    <n v="10311"/>
    <n v="4"/>
    <x v="9"/>
    <x v="1"/>
    <d v="2004-10-16T00:00:00"/>
    <x v="0"/>
    <x v="104"/>
    <x v="4"/>
    <x v="1"/>
    <n v="28"/>
    <n v="93.6"/>
    <x v="1030"/>
    <n v="196.55999999999997"/>
    <n v="218.83679999999998"/>
    <n v="2817.3599999999997"/>
    <n v="218.83679999999998"/>
    <x v="0"/>
    <x v="1030"/>
  </r>
  <r>
    <n v="1881"/>
    <n v="10311"/>
    <n v="6"/>
    <x v="9"/>
    <x v="1"/>
    <d v="2004-10-16T00:00:00"/>
    <x v="0"/>
    <x v="105"/>
    <x v="4"/>
    <x v="1"/>
    <n v="26"/>
    <n v="87.45"/>
    <x v="1031"/>
    <n v="170.5275"/>
    <n v="0"/>
    <n v="2444.2275000000004"/>
    <n v="189.85395000000003"/>
    <x v="0"/>
    <x v="1031"/>
  </r>
  <r>
    <n v="1882"/>
    <n v="10311"/>
    <n v="8"/>
    <x v="9"/>
    <x v="1"/>
    <d v="2004-10-16T00:00:00"/>
    <x v="0"/>
    <x v="108"/>
    <x v="4"/>
    <x v="1"/>
    <n v="45"/>
    <n v="49.3"/>
    <x v="1032"/>
    <n v="166.38749999999999"/>
    <n v="0"/>
    <n v="2384.8874999999998"/>
    <n v="185.24475000000001"/>
    <x v="0"/>
    <x v="1032"/>
  </r>
  <r>
    <n v="1883"/>
    <n v="10311"/>
    <n v="5"/>
    <x v="9"/>
    <x v="1"/>
    <d v="2004-10-16T00:00:00"/>
    <x v="0"/>
    <x v="107"/>
    <x v="4"/>
    <x v="1"/>
    <n v="25"/>
    <n v="83.04"/>
    <x v="1033"/>
    <n v="155.69999999999999"/>
    <n v="0"/>
    <n v="2231.6999999999998"/>
    <n v="173.346"/>
    <x v="0"/>
    <x v="1033"/>
  </r>
  <r>
    <n v="1884"/>
    <n v="10311"/>
    <n v="2"/>
    <x v="9"/>
    <x v="1"/>
    <d v="2004-10-16T00:00:00"/>
    <x v="0"/>
    <x v="106"/>
    <x v="4"/>
    <x v="1"/>
    <n v="25"/>
    <n v="66.989999999999995"/>
    <x v="1034"/>
    <n v="125.60624999999997"/>
    <n v="0"/>
    <n v="1800.3562499999998"/>
    <n v="139.84162499999999"/>
    <x v="0"/>
    <x v="1034"/>
  </r>
  <r>
    <n v="1885"/>
    <n v="10312"/>
    <n v="3"/>
    <x v="9"/>
    <x v="1"/>
    <d v="2004-10-21T00:00:00"/>
    <x v="0"/>
    <x v="10"/>
    <x v="13"/>
    <x v="2"/>
    <n v="48"/>
    <n v="100"/>
    <x v="95"/>
    <n v="360"/>
    <n v="400.8"/>
    <n v="5160"/>
    <n v="400.8"/>
    <x v="0"/>
    <x v="95"/>
  </r>
  <r>
    <n v="1886"/>
    <n v="10312"/>
    <n v="17"/>
    <x v="9"/>
    <x v="1"/>
    <d v="2004-10-21T00:00:00"/>
    <x v="0"/>
    <x v="0"/>
    <x v="13"/>
    <x v="2"/>
    <n v="48"/>
    <n v="100"/>
    <x v="95"/>
    <n v="360"/>
    <n v="400.8"/>
    <n v="5160"/>
    <n v="400.8"/>
    <x v="0"/>
    <x v="95"/>
  </r>
  <r>
    <n v="1887"/>
    <n v="10312"/>
    <n v="7"/>
    <x v="9"/>
    <x v="1"/>
    <d v="2004-10-21T00:00:00"/>
    <x v="0"/>
    <x v="20"/>
    <x v="13"/>
    <x v="0"/>
    <n v="44"/>
    <n v="100"/>
    <x v="64"/>
    <n v="330"/>
    <n v="367.40000000000003"/>
    <n v="4730"/>
    <n v="367.40000000000003"/>
    <x v="0"/>
    <x v="64"/>
  </r>
  <r>
    <n v="1888"/>
    <n v="10312"/>
    <n v="14"/>
    <x v="9"/>
    <x v="1"/>
    <d v="2004-10-21T00:00:00"/>
    <x v="0"/>
    <x v="4"/>
    <x v="13"/>
    <x v="0"/>
    <n v="31"/>
    <n v="100"/>
    <x v="16"/>
    <n v="232.5"/>
    <n v="258.85000000000002"/>
    <n v="3332.5"/>
    <n v="258.85000000000002"/>
    <x v="0"/>
    <x v="16"/>
  </r>
  <r>
    <n v="1889"/>
    <n v="10312"/>
    <n v="5"/>
    <x v="9"/>
    <x v="1"/>
    <d v="2004-10-21T00:00:00"/>
    <x v="0"/>
    <x v="21"/>
    <x v="13"/>
    <x v="0"/>
    <n v="38"/>
    <n v="100"/>
    <x v="22"/>
    <n v="285"/>
    <n v="317.3"/>
    <n v="4085"/>
    <n v="317.3"/>
    <x v="0"/>
    <x v="22"/>
  </r>
  <r>
    <n v="1890"/>
    <n v="10312"/>
    <n v="2"/>
    <x v="9"/>
    <x v="1"/>
    <d v="2004-10-21T00:00:00"/>
    <x v="0"/>
    <x v="15"/>
    <x v="13"/>
    <x v="0"/>
    <n v="32"/>
    <n v="100"/>
    <x v="44"/>
    <n v="240"/>
    <n v="267.2"/>
    <n v="3440"/>
    <n v="267.2"/>
    <x v="0"/>
    <x v="44"/>
  </r>
  <r>
    <n v="1891"/>
    <n v="10312"/>
    <n v="11"/>
    <x v="9"/>
    <x v="1"/>
    <d v="2004-10-21T00:00:00"/>
    <x v="0"/>
    <x v="5"/>
    <x v="13"/>
    <x v="0"/>
    <n v="25"/>
    <n v="100"/>
    <x v="4"/>
    <n v="187.5"/>
    <n v="208.75"/>
    <n v="2687.5"/>
    <n v="208.75"/>
    <x v="0"/>
    <x v="4"/>
  </r>
  <r>
    <n v="1892"/>
    <n v="10312"/>
    <n v="10"/>
    <x v="9"/>
    <x v="1"/>
    <d v="2004-10-21T00:00:00"/>
    <x v="0"/>
    <x v="8"/>
    <x v="13"/>
    <x v="0"/>
    <n v="43"/>
    <n v="89.38"/>
    <x v="1035"/>
    <n v="288.25049999999999"/>
    <n v="320.91888999999998"/>
    <n v="4131.5904999999993"/>
    <n v="320.91888999999998"/>
    <x v="0"/>
    <x v="1035"/>
  </r>
  <r>
    <n v="1893"/>
    <n v="10312"/>
    <n v="4"/>
    <x v="9"/>
    <x v="1"/>
    <d v="2004-10-21T00:00:00"/>
    <x v="0"/>
    <x v="22"/>
    <x v="13"/>
    <x v="0"/>
    <n v="37"/>
    <n v="100"/>
    <x v="77"/>
    <n v="277.5"/>
    <n v="308.95000000000005"/>
    <n v="3977.5"/>
    <n v="308.95000000000005"/>
    <x v="0"/>
    <x v="77"/>
  </r>
  <r>
    <n v="1894"/>
    <n v="10312"/>
    <n v="8"/>
    <x v="9"/>
    <x v="1"/>
    <d v="2004-10-21T00:00:00"/>
    <x v="0"/>
    <x v="12"/>
    <x v="13"/>
    <x v="0"/>
    <n v="33"/>
    <n v="100"/>
    <x v="26"/>
    <n v="247.5"/>
    <n v="275.55"/>
    <n v="3547.5"/>
    <n v="275.55"/>
    <x v="0"/>
    <x v="26"/>
  </r>
  <r>
    <n v="1895"/>
    <n v="10312"/>
    <n v="1"/>
    <x v="9"/>
    <x v="1"/>
    <d v="2004-10-21T00:00:00"/>
    <x v="0"/>
    <x v="24"/>
    <x v="13"/>
    <x v="1"/>
    <n v="39"/>
    <n v="56.85"/>
    <x v="1036"/>
    <n v="166.28625"/>
    <n v="0"/>
    <n v="2383.4362500000002"/>
    <n v="185.13202500000003"/>
    <x v="0"/>
    <x v="1036"/>
  </r>
  <r>
    <n v="1896"/>
    <n v="10312"/>
    <n v="6"/>
    <x v="9"/>
    <x v="1"/>
    <d v="2004-10-21T00:00:00"/>
    <x v="0"/>
    <x v="23"/>
    <x v="13"/>
    <x v="1"/>
    <n v="35"/>
    <n v="53.72"/>
    <x v="1037"/>
    <n v="141.01499999999999"/>
    <n v="0"/>
    <n v="2021.2150000000001"/>
    <n v="156.9967"/>
    <x v="0"/>
    <x v="1037"/>
  </r>
  <r>
    <n v="1897"/>
    <n v="10312"/>
    <n v="16"/>
    <x v="9"/>
    <x v="1"/>
    <d v="2004-10-21T00:00:00"/>
    <x v="0"/>
    <x v="1"/>
    <x v="13"/>
    <x v="1"/>
    <n v="30"/>
    <n v="61.15"/>
    <x v="1038"/>
    <n v="137.58750000000001"/>
    <n v="0"/>
    <n v="1972.0875000000001"/>
    <n v="153.18075000000002"/>
    <x v="0"/>
    <x v="1038"/>
  </r>
  <r>
    <n v="1898"/>
    <n v="10312"/>
    <n v="13"/>
    <x v="9"/>
    <x v="1"/>
    <d v="2004-10-21T00:00:00"/>
    <x v="0"/>
    <x v="7"/>
    <x v="13"/>
    <x v="1"/>
    <n v="39"/>
    <n v="29.54"/>
    <x v="1039"/>
    <n v="86.404499999999999"/>
    <n v="0"/>
    <n v="1238.4645"/>
    <n v="96.197010000000006"/>
    <x v="0"/>
    <x v="1039"/>
  </r>
  <r>
    <n v="1899"/>
    <n v="10312"/>
    <n v="9"/>
    <x v="9"/>
    <x v="1"/>
    <d v="2004-10-21T00:00:00"/>
    <x v="0"/>
    <x v="9"/>
    <x v="13"/>
    <x v="1"/>
    <n v="25"/>
    <n v="44.21"/>
    <x v="1040"/>
    <n v="82.893749999999997"/>
    <n v="0"/>
    <n v="1188.14375"/>
    <n v="92.288375000000002"/>
    <x v="0"/>
    <x v="1040"/>
  </r>
  <r>
    <n v="1900"/>
    <n v="10312"/>
    <n v="15"/>
    <x v="9"/>
    <x v="1"/>
    <d v="2004-10-21T00:00:00"/>
    <x v="0"/>
    <x v="3"/>
    <x v="13"/>
    <x v="1"/>
    <n v="31"/>
    <n v="35.29"/>
    <x v="1041"/>
    <n v="82.049250000000001"/>
    <n v="0"/>
    <n v="1176.03925"/>
    <n v="91.348165000000009"/>
    <x v="0"/>
    <x v="1041"/>
  </r>
  <r>
    <n v="1901"/>
    <n v="10312"/>
    <n v="12"/>
    <x v="9"/>
    <x v="1"/>
    <d v="2004-10-21T00:00:00"/>
    <x v="0"/>
    <x v="6"/>
    <x v="13"/>
    <x v="1"/>
    <n v="23"/>
    <n v="37.630000000000003"/>
    <x v="1042"/>
    <n v="64.911749999999998"/>
    <n v="0"/>
    <n v="930.40174999999999"/>
    <n v="72.268415000000005"/>
    <x v="0"/>
    <x v="1042"/>
  </r>
  <r>
    <n v="1902"/>
    <n v="10313"/>
    <n v="7"/>
    <x v="9"/>
    <x v="1"/>
    <d v="2004-10-22T00:00:00"/>
    <x v="0"/>
    <x v="11"/>
    <x v="65"/>
    <x v="0"/>
    <n v="40"/>
    <n v="100"/>
    <x v="65"/>
    <n v="300"/>
    <n v="334"/>
    <n v="4300"/>
    <n v="334"/>
    <x v="0"/>
    <x v="65"/>
  </r>
  <r>
    <n v="1903"/>
    <n v="10313"/>
    <n v="4"/>
    <x v="9"/>
    <x v="1"/>
    <d v="2004-10-22T00:00:00"/>
    <x v="0"/>
    <x v="16"/>
    <x v="65"/>
    <x v="0"/>
    <n v="42"/>
    <n v="100"/>
    <x v="10"/>
    <n v="315"/>
    <n v="350.70000000000005"/>
    <n v="4515"/>
    <n v="350.70000000000005"/>
    <x v="0"/>
    <x v="10"/>
  </r>
  <r>
    <n v="1904"/>
    <n v="10313"/>
    <n v="3"/>
    <x v="9"/>
    <x v="1"/>
    <d v="2004-10-22T00:00:00"/>
    <x v="0"/>
    <x v="29"/>
    <x v="65"/>
    <x v="0"/>
    <n v="25"/>
    <n v="100"/>
    <x v="4"/>
    <n v="187.5"/>
    <n v="208.75"/>
    <n v="2687.5"/>
    <n v="208.75"/>
    <x v="0"/>
    <x v="4"/>
  </r>
  <r>
    <n v="1905"/>
    <n v="10313"/>
    <n v="2"/>
    <x v="9"/>
    <x v="1"/>
    <d v="2004-10-22T00:00:00"/>
    <x v="0"/>
    <x v="30"/>
    <x v="65"/>
    <x v="0"/>
    <n v="29"/>
    <n v="100"/>
    <x v="25"/>
    <n v="217.5"/>
    <n v="242.15"/>
    <n v="3117.5"/>
    <n v="242.15"/>
    <x v="0"/>
    <x v="25"/>
  </r>
  <r>
    <n v="1906"/>
    <n v="10313"/>
    <n v="9"/>
    <x v="9"/>
    <x v="1"/>
    <d v="2004-10-22T00:00:00"/>
    <x v="0"/>
    <x v="13"/>
    <x v="65"/>
    <x v="1"/>
    <n v="30"/>
    <n v="99.13"/>
    <x v="1043"/>
    <n v="223.04249999999996"/>
    <n v="248.32064999999997"/>
    <n v="3196.9424999999997"/>
    <n v="248.32064999999997"/>
    <x v="0"/>
    <x v="1043"/>
  </r>
  <r>
    <n v="1907"/>
    <n v="10313"/>
    <n v="8"/>
    <x v="9"/>
    <x v="1"/>
    <d v="2004-10-22T00:00:00"/>
    <x v="0"/>
    <x v="14"/>
    <x v="65"/>
    <x v="1"/>
    <n v="28"/>
    <n v="100"/>
    <x v="134"/>
    <n v="210"/>
    <n v="233.8"/>
    <n v="3010"/>
    <n v="233.8"/>
    <x v="0"/>
    <x v="134"/>
  </r>
  <r>
    <n v="1908"/>
    <n v="10313"/>
    <n v="11"/>
    <x v="9"/>
    <x v="1"/>
    <d v="2004-10-22T00:00:00"/>
    <x v="0"/>
    <x v="18"/>
    <x v="65"/>
    <x v="1"/>
    <n v="21"/>
    <n v="100"/>
    <x v="59"/>
    <n v="157.5"/>
    <n v="0"/>
    <n v="2257.5"/>
    <n v="175.35000000000002"/>
    <x v="0"/>
    <x v="59"/>
  </r>
  <r>
    <n v="1909"/>
    <n v="10313"/>
    <n v="6"/>
    <x v="9"/>
    <x v="1"/>
    <d v="2004-10-22T00:00:00"/>
    <x v="0"/>
    <x v="19"/>
    <x v="65"/>
    <x v="1"/>
    <n v="27"/>
    <n v="87.64"/>
    <x v="1044"/>
    <n v="177.471"/>
    <n v="197.58438000000004"/>
    <n v="2543.7510000000002"/>
    <n v="197.58438000000004"/>
    <x v="0"/>
    <x v="1044"/>
  </r>
  <r>
    <n v="1910"/>
    <n v="10313"/>
    <n v="10"/>
    <x v="9"/>
    <x v="1"/>
    <d v="2004-10-22T00:00:00"/>
    <x v="0"/>
    <x v="17"/>
    <x v="65"/>
    <x v="1"/>
    <n v="34"/>
    <n v="56.24"/>
    <x v="1045"/>
    <n v="143.41200000000001"/>
    <n v="0"/>
    <n v="2055.5720000000001"/>
    <n v="159.66536000000002"/>
    <x v="0"/>
    <x v="1045"/>
  </r>
  <r>
    <n v="1911"/>
    <n v="10313"/>
    <n v="5"/>
    <x v="9"/>
    <x v="1"/>
    <d v="2004-10-22T00:00:00"/>
    <x v="0"/>
    <x v="25"/>
    <x v="65"/>
    <x v="1"/>
    <n v="34"/>
    <n v="52.87"/>
    <x v="1046"/>
    <n v="134.8185"/>
    <n v="0"/>
    <n v="1932.3985"/>
    <n v="150.09792999999999"/>
    <x v="0"/>
    <x v="1046"/>
  </r>
  <r>
    <n v="1912"/>
    <n v="10313"/>
    <n v="1"/>
    <x v="9"/>
    <x v="1"/>
    <d v="2004-10-22T00:00:00"/>
    <x v="0"/>
    <x v="38"/>
    <x v="65"/>
    <x v="1"/>
    <n v="38"/>
    <n v="45.45"/>
    <x v="1047"/>
    <n v="129.5325"/>
    <n v="0"/>
    <n v="1856.6325000000002"/>
    <n v="144.21285000000003"/>
    <x v="0"/>
    <x v="1047"/>
  </r>
  <r>
    <n v="1913"/>
    <n v="10314"/>
    <n v="5"/>
    <x v="9"/>
    <x v="1"/>
    <d v="2004-10-22T00:00:00"/>
    <x v="0"/>
    <x v="39"/>
    <x v="46"/>
    <x v="2"/>
    <n v="38"/>
    <n v="100"/>
    <x v="22"/>
    <n v="285"/>
    <n v="317.3"/>
    <n v="4085"/>
    <n v="317.3"/>
    <x v="0"/>
    <x v="22"/>
  </r>
  <r>
    <n v="1914"/>
    <n v="10314"/>
    <n v="4"/>
    <x v="9"/>
    <x v="1"/>
    <d v="2004-10-22T00:00:00"/>
    <x v="0"/>
    <x v="42"/>
    <x v="46"/>
    <x v="0"/>
    <n v="36"/>
    <n v="100"/>
    <x v="12"/>
    <n v="270"/>
    <n v="300.60000000000002"/>
    <n v="3870"/>
    <n v="300.60000000000002"/>
    <x v="0"/>
    <x v="12"/>
  </r>
  <r>
    <n v="1915"/>
    <n v="10314"/>
    <n v="6"/>
    <x v="9"/>
    <x v="1"/>
    <d v="2004-10-22T00:00:00"/>
    <x v="0"/>
    <x v="26"/>
    <x v="46"/>
    <x v="0"/>
    <n v="46"/>
    <n v="100"/>
    <x v="11"/>
    <n v="345"/>
    <n v="384.1"/>
    <n v="4945"/>
    <n v="384.1"/>
    <x v="0"/>
    <x v="11"/>
  </r>
  <r>
    <n v="1916"/>
    <n v="10314"/>
    <n v="14"/>
    <x v="9"/>
    <x v="1"/>
    <d v="2004-10-22T00:00:00"/>
    <x v="0"/>
    <x v="28"/>
    <x v="46"/>
    <x v="0"/>
    <n v="45"/>
    <n v="100"/>
    <x v="63"/>
    <n v="337.5"/>
    <n v="375.75"/>
    <n v="4837.5"/>
    <n v="375.75"/>
    <x v="0"/>
    <x v="63"/>
  </r>
  <r>
    <n v="1917"/>
    <n v="10314"/>
    <n v="13"/>
    <x v="9"/>
    <x v="1"/>
    <d v="2004-10-22T00:00:00"/>
    <x v="0"/>
    <x v="32"/>
    <x v="46"/>
    <x v="0"/>
    <n v="42"/>
    <n v="100"/>
    <x v="10"/>
    <n v="315"/>
    <n v="350.70000000000005"/>
    <n v="4515"/>
    <n v="350.70000000000005"/>
    <x v="0"/>
    <x v="10"/>
  </r>
  <r>
    <n v="1918"/>
    <n v="10314"/>
    <n v="8"/>
    <x v="9"/>
    <x v="1"/>
    <d v="2004-10-22T00:00:00"/>
    <x v="0"/>
    <x v="27"/>
    <x v="46"/>
    <x v="0"/>
    <n v="29"/>
    <n v="100"/>
    <x v="25"/>
    <n v="217.5"/>
    <n v="242.15"/>
    <n v="3117.5"/>
    <n v="242.15"/>
    <x v="0"/>
    <x v="25"/>
  </r>
  <r>
    <n v="1919"/>
    <n v="10314"/>
    <n v="10"/>
    <x v="9"/>
    <x v="1"/>
    <d v="2004-10-22T00:00:00"/>
    <x v="0"/>
    <x v="34"/>
    <x v="46"/>
    <x v="0"/>
    <n v="38"/>
    <n v="100"/>
    <x v="22"/>
    <n v="285"/>
    <n v="317.3"/>
    <n v="4085"/>
    <n v="317.3"/>
    <x v="0"/>
    <x v="22"/>
  </r>
  <r>
    <n v="1920"/>
    <n v="10314"/>
    <n v="12"/>
    <x v="9"/>
    <x v="1"/>
    <d v="2004-10-22T00:00:00"/>
    <x v="0"/>
    <x v="31"/>
    <x v="46"/>
    <x v="0"/>
    <n v="28"/>
    <n v="100"/>
    <x v="134"/>
    <n v="210"/>
    <n v="233.8"/>
    <n v="3010"/>
    <n v="233.8"/>
    <x v="0"/>
    <x v="134"/>
  </r>
  <r>
    <n v="1921"/>
    <n v="10314"/>
    <n v="1"/>
    <x v="9"/>
    <x v="1"/>
    <d v="2004-10-22T00:00:00"/>
    <x v="0"/>
    <x v="48"/>
    <x v="46"/>
    <x v="1"/>
    <n v="20"/>
    <n v="100"/>
    <x v="136"/>
    <n v="150"/>
    <n v="0"/>
    <n v="2150"/>
    <n v="167"/>
    <x v="0"/>
    <x v="136"/>
  </r>
  <r>
    <n v="1922"/>
    <n v="10314"/>
    <n v="3"/>
    <x v="9"/>
    <x v="1"/>
    <d v="2004-10-22T00:00:00"/>
    <x v="0"/>
    <x v="43"/>
    <x v="46"/>
    <x v="1"/>
    <n v="23"/>
    <n v="100"/>
    <x v="24"/>
    <n v="172.5"/>
    <n v="192.05"/>
    <n v="2472.5"/>
    <n v="192.05"/>
    <x v="0"/>
    <x v="24"/>
  </r>
  <r>
    <n v="1923"/>
    <n v="10314"/>
    <n v="11"/>
    <x v="9"/>
    <x v="1"/>
    <d v="2004-10-22T00:00:00"/>
    <x v="0"/>
    <x v="35"/>
    <x v="46"/>
    <x v="1"/>
    <n v="44"/>
    <n v="53.18"/>
    <x v="1048"/>
    <n v="175.494"/>
    <n v="195.38332000000003"/>
    <n v="2515.4140000000002"/>
    <n v="195.38332000000003"/>
    <x v="0"/>
    <x v="1048"/>
  </r>
  <r>
    <n v="1924"/>
    <n v="10314"/>
    <n v="7"/>
    <x v="9"/>
    <x v="1"/>
    <d v="2004-10-22T00:00:00"/>
    <x v="0"/>
    <x v="37"/>
    <x v="46"/>
    <x v="1"/>
    <n v="38"/>
    <n v="61.51"/>
    <x v="1049"/>
    <n v="175.30350000000001"/>
    <n v="195.17123000000001"/>
    <n v="2512.6835000000001"/>
    <n v="195.17123000000001"/>
    <x v="0"/>
    <x v="1049"/>
  </r>
  <r>
    <n v="1925"/>
    <n v="10314"/>
    <n v="9"/>
    <x v="9"/>
    <x v="1"/>
    <d v="2004-10-22T00:00:00"/>
    <x v="0"/>
    <x v="33"/>
    <x v="46"/>
    <x v="1"/>
    <n v="35"/>
    <n v="66.489999999999995"/>
    <x v="1050"/>
    <n v="174.53624999999997"/>
    <n v="194.31702499999997"/>
    <n v="2501.6862499999997"/>
    <n v="194.31702499999997"/>
    <x v="0"/>
    <x v="1050"/>
  </r>
  <r>
    <n v="1926"/>
    <n v="10314"/>
    <n v="2"/>
    <x v="9"/>
    <x v="1"/>
    <d v="2004-10-22T00:00:00"/>
    <x v="0"/>
    <x v="52"/>
    <x v="46"/>
    <x v="1"/>
    <n v="23"/>
    <n v="76.22"/>
    <x v="1051"/>
    <n v="131.4795"/>
    <n v="0"/>
    <n v="1884.5394999999999"/>
    <n v="146.38051000000002"/>
    <x v="0"/>
    <x v="1051"/>
  </r>
  <r>
    <n v="1927"/>
    <n v="10314"/>
    <n v="15"/>
    <x v="9"/>
    <x v="1"/>
    <d v="2004-10-22T00:00:00"/>
    <x v="0"/>
    <x v="36"/>
    <x v="46"/>
    <x v="1"/>
    <n v="39"/>
    <n v="37.130000000000003"/>
    <x v="1052"/>
    <n v="108.60525000000001"/>
    <n v="0"/>
    <n v="1556.6752500000002"/>
    <n v="120.91384500000002"/>
    <x v="0"/>
    <x v="1052"/>
  </r>
  <r>
    <n v="1928"/>
    <n v="10315"/>
    <n v="6"/>
    <x v="9"/>
    <x v="1"/>
    <d v="2004-10-29T00:00:00"/>
    <x v="0"/>
    <x v="41"/>
    <x v="86"/>
    <x v="0"/>
    <n v="35"/>
    <n v="100"/>
    <x v="13"/>
    <n v="262.5"/>
    <n v="292.25"/>
    <n v="3762.5"/>
    <n v="292.25"/>
    <x v="0"/>
    <x v="13"/>
  </r>
  <r>
    <n v="1929"/>
    <n v="10315"/>
    <n v="7"/>
    <x v="9"/>
    <x v="1"/>
    <d v="2004-10-29T00:00:00"/>
    <x v="0"/>
    <x v="45"/>
    <x v="86"/>
    <x v="0"/>
    <n v="36"/>
    <n v="100"/>
    <x v="12"/>
    <n v="270"/>
    <n v="300.60000000000002"/>
    <n v="3870"/>
    <n v="300.60000000000002"/>
    <x v="0"/>
    <x v="12"/>
  </r>
  <r>
    <n v="1930"/>
    <n v="10315"/>
    <n v="4"/>
    <x v="9"/>
    <x v="1"/>
    <d v="2004-10-29T00:00:00"/>
    <x v="0"/>
    <x v="50"/>
    <x v="86"/>
    <x v="0"/>
    <n v="37"/>
    <n v="91.37"/>
    <x v="1053"/>
    <n v="253.55175"/>
    <n v="282.28761500000002"/>
    <n v="3634.2417500000001"/>
    <n v="282.28761500000002"/>
    <x v="0"/>
    <x v="1053"/>
  </r>
  <r>
    <n v="1931"/>
    <n v="10315"/>
    <n v="3"/>
    <x v="9"/>
    <x v="1"/>
    <d v="2004-10-29T00:00:00"/>
    <x v="0"/>
    <x v="47"/>
    <x v="86"/>
    <x v="1"/>
    <n v="31"/>
    <n v="86.15"/>
    <x v="1054"/>
    <n v="200.29875000000001"/>
    <n v="222.99927500000001"/>
    <n v="2870.94875"/>
    <n v="222.99927500000001"/>
    <x v="0"/>
    <x v="1054"/>
  </r>
  <r>
    <n v="1932"/>
    <n v="10315"/>
    <n v="2"/>
    <x v="9"/>
    <x v="1"/>
    <d v="2004-10-29T00:00:00"/>
    <x v="0"/>
    <x v="49"/>
    <x v="86"/>
    <x v="1"/>
    <n v="41"/>
    <n v="62"/>
    <x v="1055"/>
    <n v="190.65"/>
    <n v="212.25700000000001"/>
    <n v="2732.65"/>
    <n v="212.25700000000001"/>
    <x v="0"/>
    <x v="1055"/>
  </r>
  <r>
    <n v="1933"/>
    <n v="10315"/>
    <n v="5"/>
    <x v="9"/>
    <x v="1"/>
    <d v="2004-10-29T00:00:00"/>
    <x v="0"/>
    <x v="53"/>
    <x v="86"/>
    <x v="1"/>
    <n v="40"/>
    <n v="55.69"/>
    <x v="1056"/>
    <n v="167.07"/>
    <n v="0"/>
    <n v="2394.67"/>
    <n v="186.00460000000001"/>
    <x v="0"/>
    <x v="1056"/>
  </r>
  <r>
    <n v="1934"/>
    <n v="10315"/>
    <n v="1"/>
    <x v="9"/>
    <x v="1"/>
    <d v="2004-10-29T00:00:00"/>
    <x v="0"/>
    <x v="46"/>
    <x v="86"/>
    <x v="1"/>
    <n v="24"/>
    <n v="86.74"/>
    <x v="1057"/>
    <n v="156.13199999999998"/>
    <n v="0"/>
    <n v="2237.8919999999998"/>
    <n v="173.82695999999999"/>
    <x v="0"/>
    <x v="1057"/>
  </r>
  <r>
    <n v="1935"/>
    <n v="10316"/>
    <n v="13"/>
    <x v="10"/>
    <x v="1"/>
    <d v="2004-11-01T00:00:00"/>
    <x v="0"/>
    <x v="63"/>
    <x v="76"/>
    <x v="0"/>
    <n v="45"/>
    <n v="93.24"/>
    <x v="1058"/>
    <n v="314.685"/>
    <n v="350.34930000000003"/>
    <n v="4510.4850000000006"/>
    <n v="350.34930000000003"/>
    <x v="0"/>
    <x v="1058"/>
  </r>
  <r>
    <n v="1936"/>
    <n v="10316"/>
    <n v="17"/>
    <x v="10"/>
    <x v="1"/>
    <d v="2004-11-01T00:00:00"/>
    <x v="0"/>
    <x v="40"/>
    <x v="76"/>
    <x v="0"/>
    <n v="33"/>
    <n v="100"/>
    <x v="26"/>
    <n v="247.5"/>
    <n v="275.55"/>
    <n v="3547.5"/>
    <n v="275.55"/>
    <x v="0"/>
    <x v="26"/>
  </r>
  <r>
    <n v="1937"/>
    <n v="10316"/>
    <n v="14"/>
    <x v="10"/>
    <x v="1"/>
    <d v="2004-11-01T00:00:00"/>
    <x v="0"/>
    <x v="55"/>
    <x v="76"/>
    <x v="0"/>
    <n v="47"/>
    <n v="86.81"/>
    <x v="1059"/>
    <n v="306.00524999999999"/>
    <n v="340.68584500000003"/>
    <n v="4386.0752499999999"/>
    <n v="340.68584500000003"/>
    <x v="0"/>
    <x v="1059"/>
  </r>
  <r>
    <n v="1938"/>
    <n v="10316"/>
    <n v="9"/>
    <x v="10"/>
    <x v="1"/>
    <d v="2004-11-01T00:00:00"/>
    <x v="0"/>
    <x v="54"/>
    <x v="76"/>
    <x v="0"/>
    <n v="27"/>
    <n v="100"/>
    <x v="15"/>
    <n v="202.5"/>
    <n v="225.45000000000002"/>
    <n v="2902.5"/>
    <n v="225.45000000000002"/>
    <x v="0"/>
    <x v="15"/>
  </r>
  <r>
    <n v="1939"/>
    <n v="10316"/>
    <n v="11"/>
    <x v="10"/>
    <x v="1"/>
    <d v="2004-11-01T00:00:00"/>
    <x v="0"/>
    <x v="70"/>
    <x v="76"/>
    <x v="0"/>
    <n v="47"/>
    <n v="76.930000000000007"/>
    <x v="1060"/>
    <n v="271.17825000000005"/>
    <n v="301.91178500000007"/>
    <n v="3886.8882500000004"/>
    <n v="301.91178500000007"/>
    <x v="0"/>
    <x v="1060"/>
  </r>
  <r>
    <n v="1940"/>
    <n v="10316"/>
    <n v="5"/>
    <x v="10"/>
    <x v="1"/>
    <d v="2004-11-01T00:00:00"/>
    <x v="0"/>
    <x v="61"/>
    <x v="76"/>
    <x v="0"/>
    <n v="48"/>
    <n v="75.2"/>
    <x v="1061"/>
    <n v="270.72000000000003"/>
    <n v="301.40160000000003"/>
    <n v="3880.3200000000006"/>
    <n v="301.40160000000003"/>
    <x v="0"/>
    <x v="1061"/>
  </r>
  <r>
    <n v="1941"/>
    <n v="10316"/>
    <n v="18"/>
    <x v="10"/>
    <x v="1"/>
    <d v="2004-11-01T00:00:00"/>
    <x v="0"/>
    <x v="51"/>
    <x v="76"/>
    <x v="0"/>
    <n v="48"/>
    <n v="74.45"/>
    <x v="1062"/>
    <n v="268.02000000000004"/>
    <n v="298.39560000000006"/>
    <n v="3841.6200000000003"/>
    <n v="298.39560000000006"/>
    <x v="0"/>
    <x v="1062"/>
  </r>
  <r>
    <n v="1942"/>
    <n v="10316"/>
    <n v="1"/>
    <x v="10"/>
    <x v="1"/>
    <d v="2004-11-01T00:00:00"/>
    <x v="0"/>
    <x v="67"/>
    <x v="76"/>
    <x v="1"/>
    <n v="25"/>
    <n v="100"/>
    <x v="4"/>
    <n v="187.5"/>
    <n v="208.75"/>
    <n v="2687.5"/>
    <n v="208.75"/>
    <x v="0"/>
    <x v="4"/>
  </r>
  <r>
    <n v="1943"/>
    <n v="10316"/>
    <n v="4"/>
    <x v="10"/>
    <x v="1"/>
    <d v="2004-11-01T00:00:00"/>
    <x v="0"/>
    <x v="60"/>
    <x v="76"/>
    <x v="1"/>
    <n v="34"/>
    <n v="82.21"/>
    <x v="1063"/>
    <n v="209.63549999999998"/>
    <n v="233.39419000000001"/>
    <n v="3004.7754999999997"/>
    <n v="233.39419000000001"/>
    <x v="0"/>
    <x v="1063"/>
  </r>
  <r>
    <n v="1944"/>
    <n v="10316"/>
    <n v="7"/>
    <x v="10"/>
    <x v="1"/>
    <d v="2004-11-01T00:00:00"/>
    <x v="0"/>
    <x v="65"/>
    <x v="76"/>
    <x v="1"/>
    <n v="44"/>
    <n v="62.19"/>
    <x v="1064"/>
    <n v="205.22699999999998"/>
    <n v="228.48605999999998"/>
    <n v="2941.5869999999995"/>
    <n v="228.48605999999998"/>
    <x v="0"/>
    <x v="1064"/>
  </r>
  <r>
    <n v="1945"/>
    <n v="10316"/>
    <n v="6"/>
    <x v="10"/>
    <x v="1"/>
    <d v="2004-11-01T00:00:00"/>
    <x v="0"/>
    <x v="57"/>
    <x v="76"/>
    <x v="1"/>
    <n v="23"/>
    <n v="100"/>
    <x v="24"/>
    <n v="172.5"/>
    <n v="192.05"/>
    <n v="2472.5"/>
    <n v="192.05"/>
    <x v="0"/>
    <x v="24"/>
  </r>
  <r>
    <n v="1946"/>
    <n v="10316"/>
    <n v="8"/>
    <x v="10"/>
    <x v="1"/>
    <d v="2004-11-01T00:00:00"/>
    <x v="0"/>
    <x v="62"/>
    <x v="76"/>
    <x v="1"/>
    <n v="30"/>
    <n v="77.790000000000006"/>
    <x v="1065"/>
    <n v="175.0275"/>
    <n v="194.86395000000005"/>
    <n v="2508.7275000000004"/>
    <n v="194.86395000000005"/>
    <x v="0"/>
    <x v="1065"/>
  </r>
  <r>
    <n v="1947"/>
    <n v="10316"/>
    <n v="16"/>
    <x v="10"/>
    <x v="1"/>
    <d v="2004-11-01T00:00:00"/>
    <x v="0"/>
    <x v="44"/>
    <x v="76"/>
    <x v="1"/>
    <n v="25"/>
    <n v="92.25"/>
    <x v="1066"/>
    <n v="172.96875"/>
    <n v="192.57187500000001"/>
    <n v="2479.21875"/>
    <n v="192.57187500000001"/>
    <x v="0"/>
    <x v="1066"/>
  </r>
  <r>
    <n v="1948"/>
    <n v="10316"/>
    <n v="10"/>
    <x v="10"/>
    <x v="1"/>
    <d v="2004-11-01T00:00:00"/>
    <x v="0"/>
    <x v="58"/>
    <x v="76"/>
    <x v="1"/>
    <n v="34"/>
    <n v="63.71"/>
    <x v="1067"/>
    <n v="162.4605"/>
    <n v="0"/>
    <n v="2328.6005"/>
    <n v="180.87269000000001"/>
    <x v="0"/>
    <x v="1067"/>
  </r>
  <r>
    <n v="1949"/>
    <n v="10316"/>
    <n v="15"/>
    <x v="10"/>
    <x v="1"/>
    <d v="2004-11-01T00:00:00"/>
    <x v="0"/>
    <x v="59"/>
    <x v="76"/>
    <x v="1"/>
    <n v="21"/>
    <n v="94.62"/>
    <x v="1068"/>
    <n v="149.0265"/>
    <n v="0"/>
    <n v="2136.0464999999999"/>
    <n v="165.91616999999999"/>
    <x v="0"/>
    <x v="1068"/>
  </r>
  <r>
    <n v="1950"/>
    <n v="10316"/>
    <n v="3"/>
    <x v="10"/>
    <x v="1"/>
    <d v="2004-11-01T00:00:00"/>
    <x v="0"/>
    <x v="71"/>
    <x v="76"/>
    <x v="1"/>
    <n v="34"/>
    <n v="47.57"/>
    <x v="1069"/>
    <n v="121.3035"/>
    <n v="0"/>
    <n v="1738.6835000000001"/>
    <n v="135.05123"/>
    <x v="0"/>
    <x v="1069"/>
  </r>
  <r>
    <n v="1951"/>
    <n v="10316"/>
    <n v="12"/>
    <x v="10"/>
    <x v="1"/>
    <d v="2004-11-01T00:00:00"/>
    <x v="0"/>
    <x v="66"/>
    <x v="76"/>
    <x v="1"/>
    <n v="34"/>
    <n v="43.7"/>
    <x v="1070"/>
    <n v="111.43500000000002"/>
    <n v="0"/>
    <n v="1597.2350000000001"/>
    <n v="124.06430000000002"/>
    <x v="0"/>
    <x v="1070"/>
  </r>
  <r>
    <n v="1952"/>
    <n v="10316"/>
    <n v="2"/>
    <x v="10"/>
    <x v="1"/>
    <d v="2004-11-01T00:00:00"/>
    <x v="0"/>
    <x v="68"/>
    <x v="76"/>
    <x v="1"/>
    <n v="24"/>
    <n v="59.16"/>
    <x v="1071"/>
    <n v="106.48799999999999"/>
    <n v="0"/>
    <n v="1526.328"/>
    <n v="118.55664"/>
    <x v="0"/>
    <x v="1071"/>
  </r>
  <r>
    <n v="1953"/>
    <n v="10317"/>
    <n v="1"/>
    <x v="10"/>
    <x v="1"/>
    <d v="2004-11-02T00:00:00"/>
    <x v="0"/>
    <x v="69"/>
    <x v="33"/>
    <x v="1"/>
    <n v="35"/>
    <n v="83.32"/>
    <x v="1072"/>
    <n v="218.71499999999997"/>
    <n v="243.5027"/>
    <n v="3134.915"/>
    <n v="243.5027"/>
    <x v="0"/>
    <x v="1072"/>
  </r>
  <r>
    <n v="1954"/>
    <n v="10318"/>
    <n v="3"/>
    <x v="10"/>
    <x v="1"/>
    <d v="2004-11-02T00:00:00"/>
    <x v="0"/>
    <x v="72"/>
    <x v="85"/>
    <x v="2"/>
    <n v="37"/>
    <n v="100"/>
    <x v="77"/>
    <n v="277.5"/>
    <n v="308.95000000000005"/>
    <n v="3977.5"/>
    <n v="308.95000000000005"/>
    <x v="0"/>
    <x v="77"/>
  </r>
  <r>
    <n v="1955"/>
    <n v="10318"/>
    <n v="8"/>
    <x v="10"/>
    <x v="1"/>
    <d v="2004-11-02T00:00:00"/>
    <x v="0"/>
    <x v="56"/>
    <x v="85"/>
    <x v="2"/>
    <n v="50"/>
    <n v="100"/>
    <x v="33"/>
    <n v="375"/>
    <n v="417.5"/>
    <n v="5375"/>
    <n v="417.5"/>
    <x v="0"/>
    <x v="33"/>
  </r>
  <r>
    <n v="1956"/>
    <n v="10318"/>
    <n v="2"/>
    <x v="10"/>
    <x v="1"/>
    <d v="2004-11-02T00:00:00"/>
    <x v="0"/>
    <x v="77"/>
    <x v="85"/>
    <x v="0"/>
    <n v="48"/>
    <n v="100"/>
    <x v="95"/>
    <n v="360"/>
    <n v="400.8"/>
    <n v="5160"/>
    <n v="400.8"/>
    <x v="0"/>
    <x v="95"/>
  </r>
  <r>
    <n v="1957"/>
    <n v="10318"/>
    <n v="4"/>
    <x v="10"/>
    <x v="1"/>
    <d v="2004-11-02T00:00:00"/>
    <x v="0"/>
    <x v="73"/>
    <x v="85"/>
    <x v="0"/>
    <n v="45"/>
    <n v="100"/>
    <x v="63"/>
    <n v="337.5"/>
    <n v="375.75"/>
    <n v="4837.5"/>
    <n v="375.75"/>
    <x v="0"/>
    <x v="63"/>
  </r>
  <r>
    <n v="1958"/>
    <n v="10318"/>
    <n v="7"/>
    <x v="10"/>
    <x v="1"/>
    <d v="2004-11-02T00:00:00"/>
    <x v="0"/>
    <x v="79"/>
    <x v="85"/>
    <x v="0"/>
    <n v="47"/>
    <n v="100"/>
    <x v="75"/>
    <n v="352.5"/>
    <n v="392.45000000000005"/>
    <n v="5052.5"/>
    <n v="392.45000000000005"/>
    <x v="0"/>
    <x v="75"/>
  </r>
  <r>
    <n v="1959"/>
    <n v="10318"/>
    <n v="1"/>
    <x v="10"/>
    <x v="1"/>
    <d v="2004-11-02T00:00:00"/>
    <x v="0"/>
    <x v="76"/>
    <x v="85"/>
    <x v="0"/>
    <n v="46"/>
    <n v="94.74"/>
    <x v="1073"/>
    <n v="326.85300000000001"/>
    <n v="363.89634000000001"/>
    <n v="4684.893"/>
    <n v="363.89634000000001"/>
    <x v="0"/>
    <x v="1073"/>
  </r>
  <r>
    <n v="1960"/>
    <n v="10318"/>
    <n v="9"/>
    <x v="10"/>
    <x v="1"/>
    <d v="2004-11-02T00:00:00"/>
    <x v="0"/>
    <x v="64"/>
    <x v="85"/>
    <x v="0"/>
    <n v="31"/>
    <n v="100"/>
    <x v="16"/>
    <n v="232.5"/>
    <n v="258.85000000000002"/>
    <n v="3332.5"/>
    <n v="258.85000000000002"/>
    <x v="0"/>
    <x v="16"/>
  </r>
  <r>
    <n v="1961"/>
    <n v="10318"/>
    <n v="6"/>
    <x v="10"/>
    <x v="1"/>
    <d v="2004-11-02T00:00:00"/>
    <x v="0"/>
    <x v="74"/>
    <x v="85"/>
    <x v="1"/>
    <n v="26"/>
    <n v="86.83"/>
    <x v="1074"/>
    <n v="169.3185"/>
    <n v="0"/>
    <n v="2426.8984999999998"/>
    <n v="188.50793000000002"/>
    <x v="0"/>
    <x v="1074"/>
  </r>
  <r>
    <n v="1962"/>
    <n v="10318"/>
    <n v="5"/>
    <x v="10"/>
    <x v="1"/>
    <d v="2004-11-02T00:00:00"/>
    <x v="0"/>
    <x v="78"/>
    <x v="85"/>
    <x v="1"/>
    <n v="42"/>
    <n v="52.7"/>
    <x v="1075"/>
    <n v="166.005"/>
    <n v="0"/>
    <n v="2379.4050000000002"/>
    <n v="184.81890000000001"/>
    <x v="0"/>
    <x v="1075"/>
  </r>
  <r>
    <n v="1963"/>
    <n v="10319"/>
    <n v="3"/>
    <x v="10"/>
    <x v="1"/>
    <d v="2004-11-03T00:00:00"/>
    <x v="0"/>
    <x v="81"/>
    <x v="80"/>
    <x v="2"/>
    <n v="45"/>
    <n v="100"/>
    <x v="63"/>
    <n v="337.5"/>
    <n v="375.75"/>
    <n v="4837.5"/>
    <n v="375.75"/>
    <x v="0"/>
    <x v="63"/>
  </r>
  <r>
    <n v="1964"/>
    <n v="10319"/>
    <n v="9"/>
    <x v="10"/>
    <x v="1"/>
    <d v="2004-11-03T00:00:00"/>
    <x v="0"/>
    <x v="75"/>
    <x v="80"/>
    <x v="0"/>
    <n v="30"/>
    <n v="100"/>
    <x v="0"/>
    <n v="225"/>
    <n v="250.50000000000003"/>
    <n v="3225"/>
    <n v="250.50000000000003"/>
    <x v="0"/>
    <x v="0"/>
  </r>
  <r>
    <n v="1965"/>
    <n v="10319"/>
    <n v="2"/>
    <x v="10"/>
    <x v="1"/>
    <d v="2004-11-03T00:00:00"/>
    <x v="0"/>
    <x v="91"/>
    <x v="80"/>
    <x v="0"/>
    <n v="43"/>
    <n v="85.69"/>
    <x v="1076"/>
    <n v="276.35025000000002"/>
    <n v="307.66994500000004"/>
    <n v="3961.02025"/>
    <n v="307.66994500000004"/>
    <x v="0"/>
    <x v="1076"/>
  </r>
  <r>
    <n v="1966"/>
    <n v="10319"/>
    <n v="6"/>
    <x v="10"/>
    <x v="1"/>
    <d v="2004-11-03T00:00:00"/>
    <x v="0"/>
    <x v="90"/>
    <x v="80"/>
    <x v="0"/>
    <n v="45"/>
    <n v="77.290000000000006"/>
    <x v="1077"/>
    <n v="260.85374999999999"/>
    <n v="290.41717500000004"/>
    <n v="3738.9037500000004"/>
    <n v="290.41717500000004"/>
    <x v="0"/>
    <x v="1077"/>
  </r>
  <r>
    <n v="1967"/>
    <n v="10319"/>
    <n v="1"/>
    <x v="10"/>
    <x v="1"/>
    <d v="2004-11-03T00:00:00"/>
    <x v="0"/>
    <x v="94"/>
    <x v="80"/>
    <x v="0"/>
    <n v="46"/>
    <n v="73.98"/>
    <x v="1078"/>
    <n v="255.23100000000002"/>
    <n v="284.15718000000004"/>
    <n v="3658.3110000000006"/>
    <n v="284.15718000000004"/>
    <x v="0"/>
    <x v="1078"/>
  </r>
  <r>
    <n v="1968"/>
    <n v="10319"/>
    <n v="8"/>
    <x v="10"/>
    <x v="1"/>
    <d v="2004-11-03T00:00:00"/>
    <x v="0"/>
    <x v="86"/>
    <x v="80"/>
    <x v="1"/>
    <n v="22"/>
    <n v="100"/>
    <x v="39"/>
    <n v="165"/>
    <n v="0"/>
    <n v="2365"/>
    <n v="183.70000000000002"/>
    <x v="0"/>
    <x v="39"/>
  </r>
  <r>
    <n v="1969"/>
    <n v="10319"/>
    <n v="4"/>
    <x v="10"/>
    <x v="1"/>
    <d v="2004-11-03T00:00:00"/>
    <x v="0"/>
    <x v="89"/>
    <x v="80"/>
    <x v="1"/>
    <n v="44"/>
    <n v="59.06"/>
    <x v="1079"/>
    <n v="194.89800000000002"/>
    <n v="216.98644000000004"/>
    <n v="2793.5380000000005"/>
    <n v="216.98644000000004"/>
    <x v="0"/>
    <x v="1079"/>
  </r>
  <r>
    <n v="1970"/>
    <n v="10319"/>
    <n v="7"/>
    <x v="10"/>
    <x v="1"/>
    <d v="2004-11-03T00:00:00"/>
    <x v="0"/>
    <x v="92"/>
    <x v="80"/>
    <x v="1"/>
    <n v="31"/>
    <n v="81.73"/>
    <x v="1080"/>
    <n v="190.02225000000001"/>
    <n v="211.55810500000001"/>
    <n v="2723.6522500000001"/>
    <n v="211.55810500000001"/>
    <x v="0"/>
    <x v="1080"/>
  </r>
  <r>
    <n v="1971"/>
    <n v="10319"/>
    <n v="5"/>
    <x v="10"/>
    <x v="1"/>
    <d v="2004-11-03T00:00:00"/>
    <x v="0"/>
    <x v="95"/>
    <x v="80"/>
    <x v="1"/>
    <n v="29"/>
    <n v="38.22"/>
    <x v="1081"/>
    <n v="83.128499999999988"/>
    <n v="0"/>
    <n v="1191.5084999999999"/>
    <n v="92.549729999999997"/>
    <x v="0"/>
    <x v="1081"/>
  </r>
  <r>
    <n v="1972"/>
    <n v="10320"/>
    <n v="3"/>
    <x v="10"/>
    <x v="1"/>
    <d v="2004-11-03T00:00:00"/>
    <x v="0"/>
    <x v="83"/>
    <x v="12"/>
    <x v="0"/>
    <n v="31"/>
    <n v="100"/>
    <x v="16"/>
    <n v="232.5"/>
    <n v="258.85000000000002"/>
    <n v="3332.5"/>
    <n v="258.85000000000002"/>
    <x v="0"/>
    <x v="16"/>
  </r>
  <r>
    <n v="1973"/>
    <n v="10320"/>
    <n v="1"/>
    <x v="10"/>
    <x v="1"/>
    <d v="2004-11-03T00:00:00"/>
    <x v="0"/>
    <x v="80"/>
    <x v="12"/>
    <x v="0"/>
    <n v="35"/>
    <n v="100"/>
    <x v="13"/>
    <n v="262.5"/>
    <n v="292.25"/>
    <n v="3762.5"/>
    <n v="292.25"/>
    <x v="0"/>
    <x v="13"/>
  </r>
  <r>
    <n v="1974"/>
    <n v="10320"/>
    <n v="5"/>
    <x v="10"/>
    <x v="1"/>
    <d v="2004-11-03T00:00:00"/>
    <x v="0"/>
    <x v="84"/>
    <x v="12"/>
    <x v="0"/>
    <n v="25"/>
    <n v="100"/>
    <x v="4"/>
    <n v="187.5"/>
    <n v="208.75"/>
    <n v="2687.5"/>
    <n v="208.75"/>
    <x v="0"/>
    <x v="4"/>
  </r>
  <r>
    <n v="1975"/>
    <n v="10320"/>
    <n v="4"/>
    <x v="10"/>
    <x v="1"/>
    <d v="2004-11-03T00:00:00"/>
    <x v="0"/>
    <x v="87"/>
    <x v="12"/>
    <x v="1"/>
    <n v="38"/>
    <n v="73.42"/>
    <x v="1082"/>
    <n v="209.24699999999999"/>
    <n v="232.96166000000002"/>
    <n v="2999.2069999999999"/>
    <n v="232.96166000000002"/>
    <x v="0"/>
    <x v="1082"/>
  </r>
  <r>
    <n v="1976"/>
    <n v="10320"/>
    <n v="2"/>
    <x v="10"/>
    <x v="1"/>
    <d v="2004-11-03T00:00:00"/>
    <x v="0"/>
    <x v="93"/>
    <x v="12"/>
    <x v="1"/>
    <n v="26"/>
    <n v="61.23"/>
    <x v="1083"/>
    <n v="119.3985"/>
    <n v="0"/>
    <n v="1711.3785"/>
    <n v="132.93033"/>
    <x v="0"/>
    <x v="1083"/>
  </r>
  <r>
    <n v="1977"/>
    <n v="10321"/>
    <n v="10"/>
    <x v="10"/>
    <x v="1"/>
    <d v="2004-11-04T00:00:00"/>
    <x v="0"/>
    <x v="98"/>
    <x v="48"/>
    <x v="0"/>
    <n v="41"/>
    <n v="100"/>
    <x v="23"/>
    <n v="307.5"/>
    <n v="342.35"/>
    <n v="4407.5"/>
    <n v="342.35"/>
    <x v="0"/>
    <x v="23"/>
  </r>
  <r>
    <n v="1978"/>
    <n v="10321"/>
    <n v="11"/>
    <x v="10"/>
    <x v="1"/>
    <d v="2004-11-04T00:00:00"/>
    <x v="0"/>
    <x v="29"/>
    <x v="48"/>
    <x v="0"/>
    <n v="33"/>
    <n v="100"/>
    <x v="26"/>
    <n v="247.5"/>
    <n v="275.55"/>
    <n v="3547.5"/>
    <n v="275.55"/>
    <x v="0"/>
    <x v="26"/>
  </r>
  <r>
    <n v="1979"/>
    <n v="10321"/>
    <n v="6"/>
    <x v="10"/>
    <x v="1"/>
    <d v="2004-11-04T00:00:00"/>
    <x v="0"/>
    <x v="102"/>
    <x v="48"/>
    <x v="0"/>
    <n v="44"/>
    <n v="100"/>
    <x v="64"/>
    <n v="330"/>
    <n v="367.40000000000003"/>
    <n v="4730"/>
    <n v="367.40000000000003"/>
    <x v="0"/>
    <x v="64"/>
  </r>
  <r>
    <n v="1980"/>
    <n v="10321"/>
    <n v="8"/>
    <x v="10"/>
    <x v="1"/>
    <d v="2004-11-04T00:00:00"/>
    <x v="0"/>
    <x v="96"/>
    <x v="48"/>
    <x v="0"/>
    <n v="28"/>
    <n v="100"/>
    <x v="134"/>
    <n v="210"/>
    <n v="233.8"/>
    <n v="3010"/>
    <n v="233.8"/>
    <x v="0"/>
    <x v="134"/>
  </r>
  <r>
    <n v="1981"/>
    <n v="10321"/>
    <n v="13"/>
    <x v="10"/>
    <x v="1"/>
    <d v="2004-11-04T00:00:00"/>
    <x v="0"/>
    <x v="82"/>
    <x v="48"/>
    <x v="0"/>
    <n v="26"/>
    <n v="100"/>
    <x v="5"/>
    <n v="195"/>
    <n v="217.10000000000002"/>
    <n v="2795"/>
    <n v="217.10000000000002"/>
    <x v="0"/>
    <x v="5"/>
  </r>
  <r>
    <n v="1982"/>
    <n v="10321"/>
    <n v="9"/>
    <x v="10"/>
    <x v="1"/>
    <d v="2004-11-04T00:00:00"/>
    <x v="0"/>
    <x v="97"/>
    <x v="48"/>
    <x v="0"/>
    <n v="25"/>
    <n v="100"/>
    <x v="4"/>
    <n v="187.5"/>
    <n v="208.75"/>
    <n v="2687.5"/>
    <n v="208.75"/>
    <x v="0"/>
    <x v="4"/>
  </r>
  <r>
    <n v="1983"/>
    <n v="10321"/>
    <n v="2"/>
    <x v="10"/>
    <x v="1"/>
    <d v="2004-11-04T00:00:00"/>
    <x v="0"/>
    <x v="107"/>
    <x v="48"/>
    <x v="0"/>
    <n v="39"/>
    <n v="84.75"/>
    <x v="1084"/>
    <n v="247.89374999999998"/>
    <n v="275.98837500000002"/>
    <n v="3553.1437500000002"/>
    <n v="275.98837500000002"/>
    <x v="0"/>
    <x v="1084"/>
  </r>
  <r>
    <n v="1984"/>
    <n v="10321"/>
    <n v="15"/>
    <x v="10"/>
    <x v="1"/>
    <d v="2004-11-04T00:00:00"/>
    <x v="0"/>
    <x v="85"/>
    <x v="48"/>
    <x v="1"/>
    <n v="24"/>
    <n v="100"/>
    <x v="27"/>
    <n v="180"/>
    <n v="200.4"/>
    <n v="2580"/>
    <n v="200.4"/>
    <x v="0"/>
    <x v="27"/>
  </r>
  <r>
    <n v="1985"/>
    <n v="10321"/>
    <n v="14"/>
    <x v="10"/>
    <x v="1"/>
    <d v="2004-11-04T00:00:00"/>
    <x v="0"/>
    <x v="88"/>
    <x v="48"/>
    <x v="1"/>
    <n v="37"/>
    <n v="78.540000000000006"/>
    <x v="1085"/>
    <n v="217.9485"/>
    <n v="242.64933000000002"/>
    <n v="3123.9285"/>
    <n v="242.64933000000002"/>
    <x v="0"/>
    <x v="1085"/>
  </r>
  <r>
    <n v="1986"/>
    <n v="10321"/>
    <n v="7"/>
    <x v="10"/>
    <x v="1"/>
    <d v="2004-11-04T00:00:00"/>
    <x v="0"/>
    <x v="99"/>
    <x v="48"/>
    <x v="1"/>
    <n v="27"/>
    <n v="100"/>
    <x v="15"/>
    <n v="202.5"/>
    <n v="225.45000000000002"/>
    <n v="2902.5"/>
    <n v="225.45000000000002"/>
    <x v="0"/>
    <x v="15"/>
  </r>
  <r>
    <n v="1987"/>
    <n v="10321"/>
    <n v="1"/>
    <x v="10"/>
    <x v="1"/>
    <d v="2004-11-04T00:00:00"/>
    <x v="0"/>
    <x v="104"/>
    <x v="48"/>
    <x v="1"/>
    <n v="30"/>
    <n v="72.7"/>
    <x v="1086"/>
    <n v="163.57499999999999"/>
    <n v="0"/>
    <n v="2344.5749999999998"/>
    <n v="182.11350000000002"/>
    <x v="0"/>
    <x v="1086"/>
  </r>
  <r>
    <n v="1988"/>
    <n v="10321"/>
    <n v="3"/>
    <x v="10"/>
    <x v="1"/>
    <d v="2004-11-04T00:00:00"/>
    <x v="0"/>
    <x v="105"/>
    <x v="48"/>
    <x v="1"/>
    <n v="30"/>
    <n v="70.55"/>
    <x v="1087"/>
    <n v="158.73749999999998"/>
    <n v="0"/>
    <n v="2275.2375000000002"/>
    <n v="176.72775000000001"/>
    <x v="0"/>
    <x v="1087"/>
  </r>
  <r>
    <n v="1989"/>
    <n v="10321"/>
    <n v="5"/>
    <x v="10"/>
    <x v="1"/>
    <d v="2004-11-04T00:00:00"/>
    <x v="0"/>
    <x v="108"/>
    <x v="48"/>
    <x v="1"/>
    <n v="48"/>
    <n v="42.26"/>
    <x v="1088"/>
    <n v="152.136"/>
    <n v="0"/>
    <n v="2180.616"/>
    <n v="169.37808000000001"/>
    <x v="0"/>
    <x v="1088"/>
  </r>
  <r>
    <n v="1990"/>
    <n v="10321"/>
    <n v="4"/>
    <x v="10"/>
    <x v="1"/>
    <d v="2004-11-04T00:00:00"/>
    <x v="0"/>
    <x v="103"/>
    <x v="48"/>
    <x v="1"/>
    <n v="21"/>
    <n v="89.95"/>
    <x v="1089"/>
    <n v="141.67124999999999"/>
    <n v="0"/>
    <n v="2030.6212500000001"/>
    <n v="157.72732500000001"/>
    <x v="0"/>
    <x v="1089"/>
  </r>
  <r>
    <n v="1991"/>
    <n v="10321"/>
    <n v="12"/>
    <x v="10"/>
    <x v="1"/>
    <d v="2004-11-04T00:00:00"/>
    <x v="0"/>
    <x v="100"/>
    <x v="48"/>
    <x v="1"/>
    <n v="37"/>
    <n v="33.229999999999997"/>
    <x v="1090"/>
    <n v="92.213250000000002"/>
    <n v="0"/>
    <n v="1321.72325"/>
    <n v="102.664085"/>
    <x v="0"/>
    <x v="1090"/>
  </r>
  <r>
    <n v="1992"/>
    <n v="10322"/>
    <n v="6"/>
    <x v="10"/>
    <x v="1"/>
    <d v="2004-11-04T00:00:00"/>
    <x v="0"/>
    <x v="4"/>
    <x v="0"/>
    <x v="2"/>
    <n v="50"/>
    <n v="100"/>
    <x v="33"/>
    <n v="375"/>
    <n v="417.5"/>
    <n v="5375"/>
    <n v="417.5"/>
    <x v="0"/>
    <x v="33"/>
  </r>
  <r>
    <n v="1993"/>
    <n v="10322"/>
    <n v="1"/>
    <x v="10"/>
    <x v="1"/>
    <d v="2004-11-04T00:00:00"/>
    <x v="0"/>
    <x v="10"/>
    <x v="0"/>
    <x v="0"/>
    <n v="40"/>
    <n v="100"/>
    <x v="65"/>
    <n v="300"/>
    <n v="334"/>
    <n v="4300"/>
    <n v="334"/>
    <x v="0"/>
    <x v="65"/>
  </r>
  <r>
    <n v="1994"/>
    <n v="10322"/>
    <n v="2"/>
    <x v="10"/>
    <x v="1"/>
    <d v="2004-11-04T00:00:00"/>
    <x v="0"/>
    <x v="5"/>
    <x v="0"/>
    <x v="0"/>
    <n v="36"/>
    <n v="100"/>
    <x v="12"/>
    <n v="270"/>
    <n v="300.60000000000002"/>
    <n v="3870"/>
    <n v="300.60000000000002"/>
    <x v="0"/>
    <x v="12"/>
  </r>
  <r>
    <n v="1995"/>
    <n v="10322"/>
    <n v="9"/>
    <x v="10"/>
    <x v="1"/>
    <d v="2004-11-04T00:00:00"/>
    <x v="0"/>
    <x v="18"/>
    <x v="0"/>
    <x v="0"/>
    <n v="27"/>
    <n v="100"/>
    <x v="15"/>
    <n v="202.5"/>
    <n v="225.45000000000002"/>
    <n v="2902.5"/>
    <n v="225.45000000000002"/>
    <x v="0"/>
    <x v="15"/>
  </r>
  <r>
    <n v="1996"/>
    <n v="10322"/>
    <n v="14"/>
    <x v="10"/>
    <x v="1"/>
    <d v="2004-11-04T00:00:00"/>
    <x v="0"/>
    <x v="8"/>
    <x v="0"/>
    <x v="0"/>
    <n v="43"/>
    <n v="86.3"/>
    <x v="1091"/>
    <n v="278.3175"/>
    <n v="309.86015000000003"/>
    <n v="3989.2175000000002"/>
    <n v="309.86015000000003"/>
    <x v="0"/>
    <x v="1091"/>
  </r>
  <r>
    <n v="1997"/>
    <n v="10322"/>
    <n v="12"/>
    <x v="10"/>
    <x v="1"/>
    <d v="2004-11-04T00:00:00"/>
    <x v="0"/>
    <x v="22"/>
    <x v="0"/>
    <x v="0"/>
    <n v="33"/>
    <n v="100"/>
    <x v="26"/>
    <n v="247.5"/>
    <n v="275.55"/>
    <n v="3547.5"/>
    <n v="275.55"/>
    <x v="0"/>
    <x v="26"/>
  </r>
  <r>
    <n v="1998"/>
    <n v="10322"/>
    <n v="4"/>
    <x v="10"/>
    <x v="1"/>
    <d v="2004-11-04T00:00:00"/>
    <x v="0"/>
    <x v="6"/>
    <x v="0"/>
    <x v="0"/>
    <n v="30"/>
    <n v="100"/>
    <x v="0"/>
    <n v="225"/>
    <n v="250.50000000000003"/>
    <n v="3225"/>
    <n v="250.50000000000003"/>
    <x v="0"/>
    <x v="0"/>
  </r>
  <r>
    <n v="1999"/>
    <n v="10322"/>
    <n v="8"/>
    <x v="10"/>
    <x v="1"/>
    <d v="2004-11-04T00:00:00"/>
    <x v="0"/>
    <x v="11"/>
    <x v="0"/>
    <x v="1"/>
    <n v="46"/>
    <n v="61.99"/>
    <x v="214"/>
    <n v="213.8655"/>
    <n v="238.10359"/>
    <n v="3065.4054999999998"/>
    <n v="238.10359"/>
    <x v="0"/>
    <x v="214"/>
  </r>
  <r>
    <n v="2000"/>
    <n v="10322"/>
    <n v="3"/>
    <x v="10"/>
    <x v="1"/>
    <d v="2004-11-04T00:00:00"/>
    <x v="0"/>
    <x v="7"/>
    <x v="0"/>
    <x v="1"/>
    <n v="20"/>
    <n v="100"/>
    <x v="136"/>
    <n v="150"/>
    <n v="0"/>
    <n v="2150"/>
    <n v="167"/>
    <x v="0"/>
    <x v="136"/>
  </r>
  <r>
    <n v="2001"/>
    <n v="10322"/>
    <n v="5"/>
    <x v="10"/>
    <x v="1"/>
    <d v="2004-11-04T00:00:00"/>
    <x v="0"/>
    <x v="9"/>
    <x v="0"/>
    <x v="1"/>
    <n v="41"/>
    <n v="57.68"/>
    <x v="1092"/>
    <n v="177.36600000000001"/>
    <n v="197.46748000000002"/>
    <n v="2542.2460000000001"/>
    <n v="197.46748000000002"/>
    <x v="0"/>
    <x v="1092"/>
  </r>
  <r>
    <n v="2002"/>
    <n v="10322"/>
    <n v="7"/>
    <x v="10"/>
    <x v="1"/>
    <d v="2004-11-04T00:00:00"/>
    <x v="0"/>
    <x v="21"/>
    <x v="0"/>
    <x v="1"/>
    <n v="48"/>
    <n v="47.04"/>
    <x v="1093"/>
    <n v="169.34399999999999"/>
    <n v="0"/>
    <n v="2427.2640000000001"/>
    <n v="188.53632000000002"/>
    <x v="0"/>
    <x v="1093"/>
  </r>
  <r>
    <n v="2003"/>
    <n v="10322"/>
    <n v="10"/>
    <x v="10"/>
    <x v="1"/>
    <d v="2004-11-04T00:00:00"/>
    <x v="0"/>
    <x v="15"/>
    <x v="0"/>
    <x v="1"/>
    <n v="22"/>
    <n v="100"/>
    <x v="39"/>
    <n v="165"/>
    <n v="0"/>
    <n v="2365"/>
    <n v="183.70000000000002"/>
    <x v="0"/>
    <x v="39"/>
  </r>
  <r>
    <n v="2004"/>
    <n v="10322"/>
    <n v="11"/>
    <x v="10"/>
    <x v="1"/>
    <d v="2004-11-04T00:00:00"/>
    <x v="0"/>
    <x v="25"/>
    <x v="0"/>
    <x v="1"/>
    <n v="35"/>
    <n v="61.21"/>
    <x v="1094"/>
    <n v="160.67624999999998"/>
    <n v="0"/>
    <n v="2303.0262499999999"/>
    <n v="178.886225"/>
    <x v="0"/>
    <x v="1094"/>
  </r>
  <r>
    <n v="2005"/>
    <n v="10322"/>
    <n v="13"/>
    <x v="10"/>
    <x v="1"/>
    <d v="2004-11-04T00:00:00"/>
    <x v="0"/>
    <x v="23"/>
    <x v="0"/>
    <x v="1"/>
    <n v="41"/>
    <n v="29.87"/>
    <x v="1095"/>
    <n v="91.850250000000003"/>
    <n v="0"/>
    <n v="1316.52025"/>
    <n v="102.25994500000002"/>
    <x v="0"/>
    <x v="1095"/>
  </r>
  <r>
    <n v="2006"/>
    <n v="10323"/>
    <n v="1"/>
    <x v="10"/>
    <x v="1"/>
    <d v="2004-11-05T00:00:00"/>
    <x v="0"/>
    <x v="14"/>
    <x v="1"/>
    <x v="0"/>
    <n v="47"/>
    <n v="100"/>
    <x v="75"/>
    <n v="352.5"/>
    <n v="392.45000000000005"/>
    <n v="5052.5"/>
    <n v="392.45000000000005"/>
    <x v="0"/>
    <x v="75"/>
  </r>
  <r>
    <n v="2007"/>
    <n v="10323"/>
    <n v="2"/>
    <x v="10"/>
    <x v="1"/>
    <d v="2004-11-05T00:00:00"/>
    <x v="0"/>
    <x v="12"/>
    <x v="1"/>
    <x v="0"/>
    <n v="33"/>
    <n v="91.27"/>
    <x v="1096"/>
    <n v="225.89324999999999"/>
    <n v="251.494485"/>
    <n v="3237.8032499999999"/>
    <n v="251.494485"/>
    <x v="0"/>
    <x v="1096"/>
  </r>
  <r>
    <n v="2008"/>
    <n v="10324"/>
    <n v="4"/>
    <x v="10"/>
    <x v="1"/>
    <d v="2004-11-05T00:00:00"/>
    <x v="0"/>
    <x v="17"/>
    <x v="2"/>
    <x v="2"/>
    <n v="48"/>
    <n v="100"/>
    <x v="95"/>
    <n v="360"/>
    <n v="400.8"/>
    <n v="5160"/>
    <n v="400.8"/>
    <x v="0"/>
    <x v="95"/>
  </r>
  <r>
    <n v="2009"/>
    <n v="10324"/>
    <n v="8"/>
    <x v="10"/>
    <x v="1"/>
    <d v="2004-11-05T00:00:00"/>
    <x v="0"/>
    <x v="32"/>
    <x v="2"/>
    <x v="2"/>
    <n v="47"/>
    <n v="100"/>
    <x v="75"/>
    <n v="352.5"/>
    <n v="392.45000000000005"/>
    <n v="5052.5"/>
    <n v="392.45000000000005"/>
    <x v="0"/>
    <x v="75"/>
  </r>
  <r>
    <n v="2010"/>
    <n v="10324"/>
    <n v="6"/>
    <x v="10"/>
    <x v="1"/>
    <d v="2004-11-05T00:00:00"/>
    <x v="0"/>
    <x v="24"/>
    <x v="2"/>
    <x v="0"/>
    <n v="38"/>
    <n v="100"/>
    <x v="22"/>
    <n v="285"/>
    <n v="317.3"/>
    <n v="4085"/>
    <n v="317.3"/>
    <x v="0"/>
    <x v="22"/>
  </r>
  <r>
    <n v="2011"/>
    <n v="10324"/>
    <n v="3"/>
    <x v="10"/>
    <x v="1"/>
    <d v="2004-11-05T00:00:00"/>
    <x v="0"/>
    <x v="20"/>
    <x v="2"/>
    <x v="0"/>
    <n v="33"/>
    <n v="100"/>
    <x v="26"/>
    <n v="247.5"/>
    <n v="275.55"/>
    <n v="3547.5"/>
    <n v="275.55"/>
    <x v="0"/>
    <x v="26"/>
  </r>
  <r>
    <n v="2012"/>
    <n v="10324"/>
    <n v="13"/>
    <x v="10"/>
    <x v="1"/>
    <d v="2004-11-05T00:00:00"/>
    <x v="0"/>
    <x v="27"/>
    <x v="2"/>
    <x v="0"/>
    <n v="49"/>
    <n v="100"/>
    <x v="92"/>
    <n v="367.5"/>
    <n v="409.15000000000003"/>
    <n v="5267.5"/>
    <n v="409.15000000000003"/>
    <x v="0"/>
    <x v="92"/>
  </r>
  <r>
    <n v="2013"/>
    <n v="10324"/>
    <n v="5"/>
    <x v="10"/>
    <x v="1"/>
    <d v="2004-11-05T00:00:00"/>
    <x v="0"/>
    <x v="13"/>
    <x v="2"/>
    <x v="0"/>
    <n v="34"/>
    <n v="100"/>
    <x v="21"/>
    <n v="255"/>
    <n v="283.90000000000003"/>
    <n v="3655"/>
    <n v="283.90000000000003"/>
    <x v="0"/>
    <x v="21"/>
  </r>
  <r>
    <n v="2014"/>
    <n v="10324"/>
    <n v="2"/>
    <x v="10"/>
    <x v="1"/>
    <d v="2004-11-05T00:00:00"/>
    <x v="0"/>
    <x v="16"/>
    <x v="2"/>
    <x v="0"/>
    <n v="31"/>
    <n v="100"/>
    <x v="16"/>
    <n v="232.5"/>
    <n v="258.85000000000002"/>
    <n v="3332.5"/>
    <n v="258.85000000000002"/>
    <x v="0"/>
    <x v="16"/>
  </r>
  <r>
    <n v="2015"/>
    <n v="10324"/>
    <n v="9"/>
    <x v="10"/>
    <x v="1"/>
    <d v="2004-11-05T00:00:00"/>
    <x v="0"/>
    <x v="36"/>
    <x v="2"/>
    <x v="0"/>
    <n v="30"/>
    <n v="100"/>
    <x v="0"/>
    <n v="225"/>
    <n v="250.50000000000003"/>
    <n v="3225"/>
    <n v="250.50000000000003"/>
    <x v="0"/>
    <x v="0"/>
  </r>
  <r>
    <n v="2016"/>
    <n v="10324"/>
    <n v="12"/>
    <x v="10"/>
    <x v="1"/>
    <d v="2004-11-05T00:00:00"/>
    <x v="0"/>
    <x v="29"/>
    <x v="2"/>
    <x v="0"/>
    <n v="27"/>
    <n v="100"/>
    <x v="15"/>
    <n v="202.5"/>
    <n v="225.45000000000002"/>
    <n v="2902.5"/>
    <n v="225.45000000000002"/>
    <x v="0"/>
    <x v="15"/>
  </r>
  <r>
    <n v="2017"/>
    <n v="10324"/>
    <n v="11"/>
    <x v="10"/>
    <x v="1"/>
    <d v="2004-11-05T00:00:00"/>
    <x v="0"/>
    <x v="19"/>
    <x v="2"/>
    <x v="1"/>
    <n v="20"/>
    <n v="98.18"/>
    <x v="1097"/>
    <n v="147.27000000000001"/>
    <n v="0"/>
    <n v="2110.8700000000003"/>
    <n v="163.96060000000003"/>
    <x v="0"/>
    <x v="1097"/>
  </r>
  <r>
    <n v="2018"/>
    <n v="10324"/>
    <n v="14"/>
    <x v="10"/>
    <x v="1"/>
    <d v="2004-11-05T00:00:00"/>
    <x v="0"/>
    <x v="35"/>
    <x v="2"/>
    <x v="1"/>
    <n v="25"/>
    <n v="69.16"/>
    <x v="920"/>
    <n v="129.67499999999998"/>
    <n v="0"/>
    <n v="1858.675"/>
    <n v="144.3715"/>
    <x v="0"/>
    <x v="920"/>
  </r>
  <r>
    <n v="2019"/>
    <n v="10324"/>
    <n v="7"/>
    <x v="10"/>
    <x v="1"/>
    <d v="2004-11-05T00:00:00"/>
    <x v="0"/>
    <x v="28"/>
    <x v="2"/>
    <x v="1"/>
    <n v="26"/>
    <n v="58.38"/>
    <x v="1098"/>
    <n v="113.84100000000001"/>
    <n v="0"/>
    <n v="1631.721"/>
    <n v="126.74298000000002"/>
    <x v="0"/>
    <x v="1098"/>
  </r>
  <r>
    <n v="2020"/>
    <n v="10324"/>
    <n v="1"/>
    <x v="10"/>
    <x v="1"/>
    <d v="2004-11-05T00:00:00"/>
    <x v="0"/>
    <x v="26"/>
    <x v="2"/>
    <x v="1"/>
    <n v="27"/>
    <n v="54.33"/>
    <x v="1099"/>
    <n v="110.01824999999998"/>
    <n v="0"/>
    <n v="1576.9282499999999"/>
    <n v="122.48698499999999"/>
    <x v="0"/>
    <x v="1099"/>
  </r>
  <r>
    <n v="2021"/>
    <n v="10324"/>
    <n v="10"/>
    <x v="10"/>
    <x v="1"/>
    <d v="2004-11-05T00:00:00"/>
    <x v="0"/>
    <x v="30"/>
    <x v="2"/>
    <x v="1"/>
    <n v="33"/>
    <n v="37.479999999999997"/>
    <x v="1100"/>
    <n v="92.762999999999991"/>
    <n v="0"/>
    <n v="1329.6029999999998"/>
    <n v="103.27614"/>
    <x v="0"/>
    <x v="1100"/>
  </r>
  <r>
    <n v="2022"/>
    <n v="10325"/>
    <n v="3"/>
    <x v="10"/>
    <x v="1"/>
    <d v="2004-11-05T00:00:00"/>
    <x v="0"/>
    <x v="38"/>
    <x v="3"/>
    <x v="2"/>
    <n v="38"/>
    <n v="100"/>
    <x v="22"/>
    <n v="285"/>
    <n v="317.3"/>
    <n v="4085"/>
    <n v="317.3"/>
    <x v="0"/>
    <x v="22"/>
  </r>
  <r>
    <n v="2023"/>
    <n v="10325"/>
    <n v="7"/>
    <x v="10"/>
    <x v="1"/>
    <d v="2004-11-05T00:00:00"/>
    <x v="0"/>
    <x v="37"/>
    <x v="3"/>
    <x v="0"/>
    <n v="44"/>
    <n v="100"/>
    <x v="64"/>
    <n v="330"/>
    <n v="367.40000000000003"/>
    <n v="4730"/>
    <n v="367.40000000000003"/>
    <x v="0"/>
    <x v="64"/>
  </r>
  <r>
    <n v="2024"/>
    <n v="10325"/>
    <n v="2"/>
    <x v="10"/>
    <x v="1"/>
    <d v="2004-11-05T00:00:00"/>
    <x v="0"/>
    <x v="33"/>
    <x v="3"/>
    <x v="0"/>
    <n v="28"/>
    <n v="100"/>
    <x v="134"/>
    <n v="210"/>
    <n v="233.8"/>
    <n v="3010"/>
    <n v="233.8"/>
    <x v="0"/>
    <x v="134"/>
  </r>
  <r>
    <n v="2025"/>
    <n v="10325"/>
    <n v="5"/>
    <x v="10"/>
    <x v="1"/>
    <d v="2004-11-05T00:00:00"/>
    <x v="0"/>
    <x v="34"/>
    <x v="3"/>
    <x v="0"/>
    <n v="44"/>
    <n v="100"/>
    <x v="64"/>
    <n v="330"/>
    <n v="367.40000000000003"/>
    <n v="4730"/>
    <n v="367.40000000000003"/>
    <x v="0"/>
    <x v="64"/>
  </r>
  <r>
    <n v="2026"/>
    <n v="10325"/>
    <n v="4"/>
    <x v="10"/>
    <x v="1"/>
    <d v="2004-11-05T00:00:00"/>
    <x v="0"/>
    <x v="31"/>
    <x v="3"/>
    <x v="0"/>
    <n v="38"/>
    <n v="100"/>
    <x v="22"/>
    <n v="285"/>
    <n v="317.3"/>
    <n v="4085"/>
    <n v="317.3"/>
    <x v="0"/>
    <x v="22"/>
  </r>
  <r>
    <n v="2027"/>
    <n v="10325"/>
    <n v="6"/>
    <x v="10"/>
    <x v="1"/>
    <d v="2004-11-05T00:00:00"/>
    <x v="0"/>
    <x v="40"/>
    <x v="3"/>
    <x v="0"/>
    <n v="47"/>
    <n v="64.930000000000007"/>
    <x v="1101"/>
    <n v="228.87825000000004"/>
    <n v="254.81778500000004"/>
    <n v="3280.5882500000007"/>
    <n v="254.81778500000004"/>
    <x v="0"/>
    <x v="1101"/>
  </r>
  <r>
    <n v="2028"/>
    <n v="10325"/>
    <n v="8"/>
    <x v="10"/>
    <x v="1"/>
    <d v="2004-11-05T00:00:00"/>
    <x v="0"/>
    <x v="39"/>
    <x v="3"/>
    <x v="1"/>
    <n v="42"/>
    <n v="64"/>
    <x v="232"/>
    <n v="201.6"/>
    <n v="224.44800000000001"/>
    <n v="2889.6"/>
    <n v="224.44800000000001"/>
    <x v="0"/>
    <x v="232"/>
  </r>
  <r>
    <n v="2029"/>
    <n v="10325"/>
    <n v="1"/>
    <x v="10"/>
    <x v="1"/>
    <d v="2004-11-05T00:00:00"/>
    <x v="0"/>
    <x v="42"/>
    <x v="3"/>
    <x v="1"/>
    <n v="24"/>
    <n v="100"/>
    <x v="27"/>
    <n v="180"/>
    <n v="200.4"/>
    <n v="2580"/>
    <n v="200.4"/>
    <x v="0"/>
    <x v="27"/>
  </r>
  <r>
    <n v="2030"/>
    <n v="10325"/>
    <n v="9"/>
    <x v="10"/>
    <x v="1"/>
    <d v="2004-11-05T00:00:00"/>
    <x v="0"/>
    <x v="48"/>
    <x v="3"/>
    <x v="1"/>
    <n v="24"/>
    <n v="69.12"/>
    <x v="1102"/>
    <n v="124.416"/>
    <n v="0"/>
    <n v="1783.296"/>
    <n v="138.51648000000003"/>
    <x v="0"/>
    <x v="1102"/>
  </r>
  <r>
    <n v="2031"/>
    <n v="10326"/>
    <n v="4"/>
    <x v="10"/>
    <x v="1"/>
    <d v="2004-11-09T00:00:00"/>
    <x v="0"/>
    <x v="41"/>
    <x v="12"/>
    <x v="0"/>
    <n v="41"/>
    <n v="100"/>
    <x v="23"/>
    <n v="307.5"/>
    <n v="342.35"/>
    <n v="4407.5"/>
    <n v="342.35"/>
    <x v="0"/>
    <x v="23"/>
  </r>
  <r>
    <n v="2032"/>
    <n v="10326"/>
    <n v="5"/>
    <x v="10"/>
    <x v="1"/>
    <d v="2004-11-09T00:00:00"/>
    <x v="0"/>
    <x v="45"/>
    <x v="12"/>
    <x v="0"/>
    <n v="50"/>
    <n v="86.01"/>
    <x v="1103"/>
    <n v="322.53749999999997"/>
    <n v="359.09175000000005"/>
    <n v="4623.0375000000004"/>
    <n v="359.09175000000005"/>
    <x v="0"/>
    <x v="1103"/>
  </r>
  <r>
    <n v="2033"/>
    <n v="10326"/>
    <n v="6"/>
    <x v="10"/>
    <x v="1"/>
    <d v="2004-11-09T00:00:00"/>
    <x v="0"/>
    <x v="43"/>
    <x v="12"/>
    <x v="0"/>
    <n v="32"/>
    <n v="100"/>
    <x v="44"/>
    <n v="240"/>
    <n v="267.2"/>
    <n v="3440"/>
    <n v="267.2"/>
    <x v="0"/>
    <x v="44"/>
  </r>
  <r>
    <n v="2034"/>
    <n v="10326"/>
    <n v="3"/>
    <x v="10"/>
    <x v="1"/>
    <d v="2004-11-09T00:00:00"/>
    <x v="0"/>
    <x v="46"/>
    <x v="12"/>
    <x v="0"/>
    <n v="41"/>
    <n v="85.85"/>
    <x v="1104"/>
    <n v="263.98874999999998"/>
    <n v="293.90747500000003"/>
    <n v="3783.8387499999999"/>
    <n v="293.90747500000003"/>
    <x v="0"/>
    <x v="1104"/>
  </r>
  <r>
    <n v="2035"/>
    <n v="10326"/>
    <n v="1"/>
    <x v="10"/>
    <x v="1"/>
    <d v="2004-11-09T00:00:00"/>
    <x v="0"/>
    <x v="49"/>
    <x v="12"/>
    <x v="1"/>
    <n v="39"/>
    <n v="60"/>
    <x v="1105"/>
    <n v="175.5"/>
    <n v="195.39000000000001"/>
    <n v="2515.5"/>
    <n v="195.39000000000001"/>
    <x v="0"/>
    <x v="1105"/>
  </r>
  <r>
    <n v="2036"/>
    <n v="10326"/>
    <n v="2"/>
    <x v="10"/>
    <x v="1"/>
    <d v="2004-11-09T00:00:00"/>
    <x v="0"/>
    <x v="44"/>
    <x v="12"/>
    <x v="1"/>
    <n v="20"/>
    <n v="92.25"/>
    <x v="1106"/>
    <n v="138.375"/>
    <n v="0"/>
    <n v="1983.375"/>
    <n v="154.0575"/>
    <x v="0"/>
    <x v="1106"/>
  </r>
  <r>
    <n v="2037"/>
    <n v="10327"/>
    <n v="8"/>
    <x v="10"/>
    <x v="1"/>
    <d v="2004-11-10T00:00:00"/>
    <x v="1"/>
    <x v="64"/>
    <x v="5"/>
    <x v="0"/>
    <n v="45"/>
    <n v="100"/>
    <x v="63"/>
    <n v="337.5"/>
    <n v="375.75"/>
    <n v="4837.5"/>
    <n v="375.75"/>
    <x v="1"/>
    <x v="63"/>
  </r>
  <r>
    <n v="2038"/>
    <n v="10327"/>
    <n v="7"/>
    <x v="10"/>
    <x v="1"/>
    <d v="2004-11-10T00:00:00"/>
    <x v="1"/>
    <x v="52"/>
    <x v="5"/>
    <x v="0"/>
    <n v="20"/>
    <n v="100"/>
    <x v="136"/>
    <n v="150"/>
    <n v="0"/>
    <n v="2150"/>
    <n v="167"/>
    <x v="1"/>
    <x v="136"/>
  </r>
  <r>
    <n v="2039"/>
    <n v="10327"/>
    <n v="2"/>
    <x v="10"/>
    <x v="1"/>
    <d v="2004-11-10T00:00:00"/>
    <x v="1"/>
    <x v="47"/>
    <x v="5"/>
    <x v="0"/>
    <n v="43"/>
    <n v="80"/>
    <x v="1107"/>
    <n v="258"/>
    <n v="287.24"/>
    <n v="3698"/>
    <n v="287.24"/>
    <x v="1"/>
    <x v="1107"/>
  </r>
  <r>
    <n v="2040"/>
    <n v="10327"/>
    <n v="4"/>
    <x v="10"/>
    <x v="1"/>
    <d v="2004-11-10T00:00:00"/>
    <x v="1"/>
    <x v="53"/>
    <x v="5"/>
    <x v="0"/>
    <n v="37"/>
    <n v="86.74"/>
    <x v="1108"/>
    <n v="240.70349999999996"/>
    <n v="267.98322999999999"/>
    <n v="3450.0834999999997"/>
    <n v="267.98322999999999"/>
    <x v="1"/>
    <x v="1108"/>
  </r>
  <r>
    <n v="2041"/>
    <n v="10327"/>
    <n v="3"/>
    <x v="10"/>
    <x v="1"/>
    <d v="2004-11-10T00:00:00"/>
    <x v="1"/>
    <x v="50"/>
    <x v="5"/>
    <x v="0"/>
    <n v="37"/>
    <n v="86.61"/>
    <x v="1109"/>
    <n v="240.34275"/>
    <n v="267.58159500000005"/>
    <n v="3444.91275"/>
    <n v="267.58159500000005"/>
    <x v="1"/>
    <x v="1109"/>
  </r>
  <r>
    <n v="2042"/>
    <n v="10327"/>
    <n v="6"/>
    <x v="10"/>
    <x v="1"/>
    <d v="2004-11-10T00:00:00"/>
    <x v="1"/>
    <x v="54"/>
    <x v="5"/>
    <x v="1"/>
    <n v="25"/>
    <n v="100"/>
    <x v="4"/>
    <n v="187.5"/>
    <n v="208.75"/>
    <n v="2687.5"/>
    <n v="208.75"/>
    <x v="1"/>
    <x v="4"/>
  </r>
  <r>
    <n v="2043"/>
    <n v="10327"/>
    <n v="1"/>
    <x v="10"/>
    <x v="1"/>
    <d v="2004-11-10T00:00:00"/>
    <x v="1"/>
    <x v="51"/>
    <x v="5"/>
    <x v="1"/>
    <n v="21"/>
    <n v="96.31"/>
    <x v="1110"/>
    <n v="151.68824999999998"/>
    <n v="0"/>
    <n v="2174.1982499999999"/>
    <n v="168.87958500000002"/>
    <x v="1"/>
    <x v="1110"/>
  </r>
  <r>
    <n v="2044"/>
    <n v="10327"/>
    <n v="5"/>
    <x v="10"/>
    <x v="1"/>
    <d v="2004-11-10T00:00:00"/>
    <x v="1"/>
    <x v="59"/>
    <x v="5"/>
    <x v="1"/>
    <n v="25"/>
    <n v="45.86"/>
    <x v="1111"/>
    <n v="85.987499999999997"/>
    <n v="0"/>
    <n v="1232.4875"/>
    <n v="95.73275000000001"/>
    <x v="1"/>
    <x v="1111"/>
  </r>
  <r>
    <n v="2045"/>
    <n v="10328"/>
    <n v="9"/>
    <x v="10"/>
    <x v="1"/>
    <d v="2004-11-12T00:00:00"/>
    <x v="0"/>
    <x v="63"/>
    <x v="6"/>
    <x v="0"/>
    <n v="41"/>
    <n v="100"/>
    <x v="23"/>
    <n v="307.5"/>
    <n v="342.35"/>
    <n v="4407.5"/>
    <n v="342.35"/>
    <x v="0"/>
    <x v="23"/>
  </r>
  <r>
    <n v="2046"/>
    <n v="10328"/>
    <n v="14"/>
    <x v="10"/>
    <x v="1"/>
    <d v="2004-11-12T00:00:00"/>
    <x v="0"/>
    <x v="67"/>
    <x v="6"/>
    <x v="0"/>
    <n v="47"/>
    <n v="87.54"/>
    <x v="1112"/>
    <n v="308.57850000000002"/>
    <n v="343.55073000000004"/>
    <n v="4422.9584999999997"/>
    <n v="343.55073000000004"/>
    <x v="0"/>
    <x v="1112"/>
  </r>
  <r>
    <n v="2047"/>
    <n v="10328"/>
    <n v="11"/>
    <x v="10"/>
    <x v="1"/>
    <d v="2004-11-12T00:00:00"/>
    <x v="0"/>
    <x v="56"/>
    <x v="6"/>
    <x v="0"/>
    <n v="33"/>
    <n v="100"/>
    <x v="26"/>
    <n v="247.5"/>
    <n v="275.55"/>
    <n v="3547.5"/>
    <n v="275.55"/>
    <x v="0"/>
    <x v="26"/>
  </r>
  <r>
    <n v="2048"/>
    <n v="10328"/>
    <n v="10"/>
    <x v="10"/>
    <x v="1"/>
    <d v="2004-11-12T00:00:00"/>
    <x v="0"/>
    <x v="57"/>
    <x v="6"/>
    <x v="0"/>
    <n v="37"/>
    <n v="100"/>
    <x v="77"/>
    <n v="277.5"/>
    <n v="308.95000000000005"/>
    <n v="3977.5"/>
    <n v="308.95000000000005"/>
    <x v="0"/>
    <x v="77"/>
  </r>
  <r>
    <n v="2049"/>
    <n v="10328"/>
    <n v="6"/>
    <x v="10"/>
    <x v="1"/>
    <d v="2004-11-12T00:00:00"/>
    <x v="0"/>
    <x v="55"/>
    <x v="6"/>
    <x v="0"/>
    <n v="34"/>
    <n v="100"/>
    <x v="21"/>
    <n v="255"/>
    <n v="283.90000000000003"/>
    <n v="3655"/>
    <n v="283.90000000000003"/>
    <x v="0"/>
    <x v="21"/>
  </r>
  <r>
    <n v="2050"/>
    <n v="10328"/>
    <n v="12"/>
    <x v="10"/>
    <x v="1"/>
    <d v="2004-11-12T00:00:00"/>
    <x v="0"/>
    <x v="65"/>
    <x v="6"/>
    <x v="0"/>
    <n v="39"/>
    <n v="85.87"/>
    <x v="1113"/>
    <n v="251.16975000000002"/>
    <n v="279.63565500000004"/>
    <n v="3600.0997500000003"/>
    <n v="279.63565500000004"/>
    <x v="0"/>
    <x v="1113"/>
  </r>
  <r>
    <n v="2051"/>
    <n v="10328"/>
    <n v="1"/>
    <x v="10"/>
    <x v="1"/>
    <d v="2004-11-12T00:00:00"/>
    <x v="0"/>
    <x v="58"/>
    <x v="6"/>
    <x v="1"/>
    <n v="48"/>
    <n v="58.92"/>
    <x v="1114"/>
    <n v="212.11199999999999"/>
    <n v="236.15136000000001"/>
    <n v="3040.2719999999999"/>
    <n v="236.15136000000001"/>
    <x v="0"/>
    <x v="1114"/>
  </r>
  <r>
    <n v="2052"/>
    <n v="10328"/>
    <n v="8"/>
    <x v="10"/>
    <x v="1"/>
    <d v="2004-11-12T00:00:00"/>
    <x v="0"/>
    <x v="60"/>
    <x v="6"/>
    <x v="1"/>
    <n v="27"/>
    <n v="100"/>
    <x v="15"/>
    <n v="202.5"/>
    <n v="225.45000000000002"/>
    <n v="2902.5"/>
    <n v="225.45000000000002"/>
    <x v="0"/>
    <x v="15"/>
  </r>
  <r>
    <n v="2053"/>
    <n v="10328"/>
    <n v="3"/>
    <x v="10"/>
    <x v="1"/>
    <d v="2004-11-12T00:00:00"/>
    <x v="0"/>
    <x v="62"/>
    <x v="6"/>
    <x v="1"/>
    <n v="35"/>
    <n v="76.430000000000007"/>
    <x v="1115"/>
    <n v="200.62875"/>
    <n v="223.36667500000001"/>
    <n v="2875.67875"/>
    <n v="223.36667500000001"/>
    <x v="0"/>
    <x v="1115"/>
  </r>
  <r>
    <n v="2054"/>
    <n v="10328"/>
    <n v="4"/>
    <x v="10"/>
    <x v="1"/>
    <d v="2004-11-12T00:00:00"/>
    <x v="0"/>
    <x v="69"/>
    <x v="6"/>
    <x v="1"/>
    <n v="43"/>
    <n v="60.86"/>
    <x v="1116"/>
    <n v="196.27349999999998"/>
    <n v="218.51783"/>
    <n v="2813.2534999999998"/>
    <n v="218.51783"/>
    <x v="0"/>
    <x v="1116"/>
  </r>
  <r>
    <n v="2055"/>
    <n v="10328"/>
    <n v="13"/>
    <x v="10"/>
    <x v="1"/>
    <d v="2004-11-12T00:00:00"/>
    <x v="0"/>
    <x v="61"/>
    <x v="6"/>
    <x v="1"/>
    <n v="33"/>
    <n v="64"/>
    <x v="1117"/>
    <n v="158.4"/>
    <n v="0"/>
    <n v="2270.4"/>
    <n v="176.352"/>
    <x v="0"/>
    <x v="1117"/>
  </r>
  <r>
    <n v="2056"/>
    <n v="10328"/>
    <n v="5"/>
    <x v="10"/>
    <x v="1"/>
    <d v="2004-11-12T00:00:00"/>
    <x v="0"/>
    <x v="68"/>
    <x v="6"/>
    <x v="1"/>
    <n v="24"/>
    <n v="81.17"/>
    <x v="1118"/>
    <n v="146.10599999999999"/>
    <n v="0"/>
    <n v="2094.1859999999997"/>
    <n v="162.66468"/>
    <x v="0"/>
    <x v="1118"/>
  </r>
  <r>
    <n v="2057"/>
    <n v="10328"/>
    <n v="7"/>
    <x v="10"/>
    <x v="1"/>
    <d v="2004-11-12T00:00:00"/>
    <x v="0"/>
    <x v="71"/>
    <x v="6"/>
    <x v="1"/>
    <n v="34"/>
    <n v="51.93"/>
    <x v="1119"/>
    <n v="132.42149999999998"/>
    <n v="0"/>
    <n v="1898.0414999999998"/>
    <n v="147.42927"/>
    <x v="0"/>
    <x v="1119"/>
  </r>
  <r>
    <n v="2058"/>
    <n v="10328"/>
    <n v="2"/>
    <x v="10"/>
    <x v="1"/>
    <d v="2004-11-12T00:00:00"/>
    <x v="0"/>
    <x v="70"/>
    <x v="6"/>
    <x v="1"/>
    <n v="20"/>
    <n v="72.98"/>
    <x v="117"/>
    <n v="109.47000000000001"/>
    <n v="0"/>
    <n v="1569.0700000000002"/>
    <n v="121.87660000000002"/>
    <x v="0"/>
    <x v="117"/>
  </r>
  <r>
    <n v="2059"/>
    <n v="10329"/>
    <n v="3"/>
    <x v="10"/>
    <x v="1"/>
    <d v="2004-11-15T00:00:00"/>
    <x v="0"/>
    <x v="72"/>
    <x v="7"/>
    <x v="0"/>
    <n v="26"/>
    <n v="100"/>
    <x v="5"/>
    <n v="195"/>
    <n v="217.10000000000002"/>
    <n v="2795"/>
    <n v="217.10000000000002"/>
    <x v="0"/>
    <x v="5"/>
  </r>
  <r>
    <n v="2060"/>
    <n v="10329"/>
    <n v="12"/>
    <x v="10"/>
    <x v="1"/>
    <d v="2004-11-15T00:00:00"/>
    <x v="0"/>
    <x v="78"/>
    <x v="7"/>
    <x v="0"/>
    <n v="38"/>
    <n v="100"/>
    <x v="22"/>
    <n v="285"/>
    <n v="317.3"/>
    <n v="4085"/>
    <n v="317.3"/>
    <x v="0"/>
    <x v="22"/>
  </r>
  <r>
    <n v="2061"/>
    <n v="10329"/>
    <n v="1"/>
    <x v="10"/>
    <x v="1"/>
    <d v="2004-11-15T00:00:00"/>
    <x v="0"/>
    <x v="76"/>
    <x v="7"/>
    <x v="0"/>
    <n v="42"/>
    <n v="100"/>
    <x v="10"/>
    <n v="315"/>
    <n v="350.70000000000005"/>
    <n v="4515"/>
    <n v="350.70000000000005"/>
    <x v="0"/>
    <x v="10"/>
  </r>
  <r>
    <n v="2062"/>
    <n v="10329"/>
    <n v="13"/>
    <x v="10"/>
    <x v="1"/>
    <d v="2004-11-15T00:00:00"/>
    <x v="0"/>
    <x v="80"/>
    <x v="7"/>
    <x v="0"/>
    <n v="46"/>
    <n v="83.63"/>
    <x v="1120"/>
    <n v="288.52349999999996"/>
    <n v="321.22282999999999"/>
    <n v="4135.5034999999998"/>
    <n v="321.22282999999999"/>
    <x v="0"/>
    <x v="1120"/>
  </r>
  <r>
    <n v="2063"/>
    <n v="10329"/>
    <n v="8"/>
    <x v="10"/>
    <x v="1"/>
    <d v="2004-11-15T00:00:00"/>
    <x v="0"/>
    <x v="66"/>
    <x v="7"/>
    <x v="0"/>
    <n v="44"/>
    <n v="86.13"/>
    <x v="1121"/>
    <n v="284.22899999999998"/>
    <n v="316.44162"/>
    <n v="4073.9489999999996"/>
    <n v="316.44162"/>
    <x v="0"/>
    <x v="1121"/>
  </r>
  <r>
    <n v="2064"/>
    <n v="10329"/>
    <n v="14"/>
    <x v="10"/>
    <x v="1"/>
    <d v="2004-11-15T00:00:00"/>
    <x v="0"/>
    <x v="87"/>
    <x v="7"/>
    <x v="0"/>
    <n v="33"/>
    <n v="100"/>
    <x v="26"/>
    <n v="247.5"/>
    <n v="275.55"/>
    <n v="3547.5"/>
    <n v="275.55"/>
    <x v="0"/>
    <x v="26"/>
  </r>
  <r>
    <n v="2065"/>
    <n v="10329"/>
    <n v="6"/>
    <x v="10"/>
    <x v="1"/>
    <d v="2004-11-15T00:00:00"/>
    <x v="0"/>
    <x v="75"/>
    <x v="7"/>
    <x v="0"/>
    <n v="24"/>
    <n v="100"/>
    <x v="27"/>
    <n v="180"/>
    <n v="200.4"/>
    <n v="2580"/>
    <n v="200.4"/>
    <x v="0"/>
    <x v="27"/>
  </r>
  <r>
    <n v="2066"/>
    <n v="10329"/>
    <n v="4"/>
    <x v="10"/>
    <x v="1"/>
    <d v="2004-11-15T00:00:00"/>
    <x v="0"/>
    <x v="74"/>
    <x v="7"/>
    <x v="0"/>
    <n v="37"/>
    <n v="94.43"/>
    <x v="1122"/>
    <n v="262.04325"/>
    <n v="291.74148500000007"/>
    <n v="3755.9532500000005"/>
    <n v="291.74148500000007"/>
    <x v="0"/>
    <x v="1122"/>
  </r>
  <r>
    <n v="2067"/>
    <n v="10329"/>
    <n v="2"/>
    <x v="10"/>
    <x v="1"/>
    <d v="2004-11-15T00:00:00"/>
    <x v="0"/>
    <x v="73"/>
    <x v="7"/>
    <x v="0"/>
    <n v="20"/>
    <n v="100"/>
    <x v="136"/>
    <n v="150"/>
    <n v="0"/>
    <n v="2150"/>
    <n v="167"/>
    <x v="0"/>
    <x v="136"/>
  </r>
  <r>
    <n v="2068"/>
    <n v="10329"/>
    <n v="9"/>
    <x v="10"/>
    <x v="1"/>
    <d v="2004-11-15T00:00:00"/>
    <x v="0"/>
    <x v="88"/>
    <x v="7"/>
    <x v="1"/>
    <n v="29"/>
    <n v="100"/>
    <x v="25"/>
    <n v="217.5"/>
    <n v="242.15"/>
    <n v="3117.5"/>
    <n v="242.15"/>
    <x v="0"/>
    <x v="25"/>
  </r>
  <r>
    <n v="2069"/>
    <n v="10329"/>
    <n v="5"/>
    <x v="10"/>
    <x v="1"/>
    <d v="2004-11-15T00:00:00"/>
    <x v="0"/>
    <x v="83"/>
    <x v="7"/>
    <x v="1"/>
    <n v="41"/>
    <n v="71.47"/>
    <x v="1123"/>
    <n v="219.77025"/>
    <n v="244.67754500000001"/>
    <n v="3150.04025"/>
    <n v="244.67754500000001"/>
    <x v="0"/>
    <x v="1123"/>
  </r>
  <r>
    <n v="2070"/>
    <n v="10329"/>
    <n v="11"/>
    <x v="10"/>
    <x v="1"/>
    <d v="2004-11-15T00:00:00"/>
    <x v="0"/>
    <x v="79"/>
    <x v="7"/>
    <x v="1"/>
    <n v="45"/>
    <n v="63.91"/>
    <x v="1124"/>
    <n v="215.69624999999999"/>
    <n v="240.14182500000001"/>
    <n v="3091.6462499999998"/>
    <n v="240.14182500000001"/>
    <x v="0"/>
    <x v="1124"/>
  </r>
  <r>
    <n v="2071"/>
    <n v="10329"/>
    <n v="7"/>
    <x v="10"/>
    <x v="1"/>
    <d v="2004-11-15T00:00:00"/>
    <x v="0"/>
    <x v="77"/>
    <x v="7"/>
    <x v="1"/>
    <n v="30"/>
    <n v="87.78"/>
    <x v="1125"/>
    <n v="197.505"/>
    <n v="219.88890000000001"/>
    <n v="2830.9050000000002"/>
    <n v="219.88890000000001"/>
    <x v="0"/>
    <x v="1125"/>
  </r>
  <r>
    <n v="2072"/>
    <n v="10329"/>
    <n v="15"/>
    <x v="10"/>
    <x v="1"/>
    <d v="2004-11-15T00:00:00"/>
    <x v="0"/>
    <x v="85"/>
    <x v="7"/>
    <x v="1"/>
    <n v="39"/>
    <n v="64.739999999999995"/>
    <x v="1126"/>
    <n v="189.36449999999996"/>
    <n v="210.82580999999999"/>
    <n v="2714.2244999999998"/>
    <n v="210.82580999999999"/>
    <x v="0"/>
    <x v="1126"/>
  </r>
  <r>
    <n v="2073"/>
    <n v="10329"/>
    <n v="10"/>
    <x v="10"/>
    <x v="1"/>
    <d v="2004-11-15T00:00:00"/>
    <x v="0"/>
    <x v="94"/>
    <x v="7"/>
    <x v="1"/>
    <n v="38"/>
    <n v="59.1"/>
    <x v="1127"/>
    <n v="168.435"/>
    <n v="0"/>
    <n v="2414.2350000000001"/>
    <n v="187.52430000000004"/>
    <x v="0"/>
    <x v="1127"/>
  </r>
  <r>
    <n v="2074"/>
    <n v="10330"/>
    <n v="4"/>
    <x v="10"/>
    <x v="1"/>
    <d v="2004-11-16T00:00:00"/>
    <x v="0"/>
    <x v="81"/>
    <x v="8"/>
    <x v="0"/>
    <n v="50"/>
    <n v="100"/>
    <x v="33"/>
    <n v="375"/>
    <n v="417.5"/>
    <n v="5375"/>
    <n v="417.5"/>
    <x v="0"/>
    <x v="33"/>
  </r>
  <r>
    <n v="2075"/>
    <n v="10330"/>
    <n v="3"/>
    <x v="10"/>
    <x v="1"/>
    <d v="2004-11-16T00:00:00"/>
    <x v="0"/>
    <x v="84"/>
    <x v="8"/>
    <x v="0"/>
    <n v="37"/>
    <n v="100"/>
    <x v="77"/>
    <n v="277.5"/>
    <n v="308.95000000000005"/>
    <n v="3977.5"/>
    <n v="308.95000000000005"/>
    <x v="0"/>
    <x v="77"/>
  </r>
  <r>
    <n v="2076"/>
    <n v="10330"/>
    <n v="1"/>
    <x v="10"/>
    <x v="1"/>
    <d v="2004-11-16T00:00:00"/>
    <x v="0"/>
    <x v="92"/>
    <x v="8"/>
    <x v="0"/>
    <n v="42"/>
    <n v="81.03"/>
    <x v="1128"/>
    <n v="255.24450000000002"/>
    <n v="284.17221000000001"/>
    <n v="3658.5045"/>
    <n v="284.17221000000001"/>
    <x v="0"/>
    <x v="1128"/>
  </r>
  <r>
    <n v="2077"/>
    <n v="10330"/>
    <n v="2"/>
    <x v="10"/>
    <x v="1"/>
    <d v="2004-11-16T00:00:00"/>
    <x v="0"/>
    <x v="89"/>
    <x v="8"/>
    <x v="1"/>
    <n v="29"/>
    <n v="69.63"/>
    <x v="1129"/>
    <n v="151.44524999999999"/>
    <n v="0"/>
    <n v="2170.7152500000002"/>
    <n v="168.60904500000001"/>
    <x v="0"/>
    <x v="1129"/>
  </r>
  <r>
    <n v="2078"/>
    <n v="10331"/>
    <n v="6"/>
    <x v="10"/>
    <x v="1"/>
    <d v="2004-11-17T00:00:00"/>
    <x v="0"/>
    <x v="98"/>
    <x v="9"/>
    <x v="0"/>
    <n v="46"/>
    <n v="100"/>
    <x v="11"/>
    <n v="345"/>
    <n v="384.1"/>
    <n v="4945"/>
    <n v="384.1"/>
    <x v="0"/>
    <x v="11"/>
  </r>
  <r>
    <n v="2079"/>
    <n v="10331"/>
    <n v="2"/>
    <x v="10"/>
    <x v="1"/>
    <d v="2004-11-17T00:00:00"/>
    <x v="0"/>
    <x v="91"/>
    <x v="9"/>
    <x v="0"/>
    <n v="41"/>
    <n v="100"/>
    <x v="23"/>
    <n v="307.5"/>
    <n v="342.35"/>
    <n v="4407.5"/>
    <n v="342.35"/>
    <x v="0"/>
    <x v="23"/>
  </r>
  <r>
    <n v="2080"/>
    <n v="10331"/>
    <n v="4"/>
    <x v="10"/>
    <x v="1"/>
    <d v="2004-11-17T00:00:00"/>
    <x v="0"/>
    <x v="86"/>
    <x v="9"/>
    <x v="0"/>
    <n v="32"/>
    <n v="100"/>
    <x v="44"/>
    <n v="240"/>
    <n v="267.2"/>
    <n v="3440"/>
    <n v="267.2"/>
    <x v="0"/>
    <x v="44"/>
  </r>
  <r>
    <n v="2081"/>
    <n v="10331"/>
    <n v="14"/>
    <x v="10"/>
    <x v="1"/>
    <d v="2004-11-17T00:00:00"/>
    <x v="0"/>
    <x v="102"/>
    <x v="9"/>
    <x v="0"/>
    <n v="44"/>
    <n v="100"/>
    <x v="64"/>
    <n v="330"/>
    <n v="367.40000000000003"/>
    <n v="4730"/>
    <n v="367.40000000000003"/>
    <x v="0"/>
    <x v="64"/>
  </r>
  <r>
    <n v="2082"/>
    <n v="10331"/>
    <n v="11"/>
    <x v="10"/>
    <x v="1"/>
    <d v="2004-11-17T00:00:00"/>
    <x v="0"/>
    <x v="29"/>
    <x v="9"/>
    <x v="0"/>
    <n v="27"/>
    <n v="100"/>
    <x v="15"/>
    <n v="202.5"/>
    <n v="225.45000000000002"/>
    <n v="2902.5"/>
    <n v="225.45000000000002"/>
    <x v="0"/>
    <x v="15"/>
  </r>
  <r>
    <n v="2083"/>
    <n v="10331"/>
    <n v="3"/>
    <x v="10"/>
    <x v="1"/>
    <d v="2004-11-17T00:00:00"/>
    <x v="0"/>
    <x v="95"/>
    <x v="9"/>
    <x v="0"/>
    <n v="28"/>
    <n v="100"/>
    <x v="134"/>
    <n v="210"/>
    <n v="233.8"/>
    <n v="3010"/>
    <n v="233.8"/>
    <x v="0"/>
    <x v="134"/>
  </r>
  <r>
    <n v="2084"/>
    <n v="10331"/>
    <n v="5"/>
    <x v="10"/>
    <x v="1"/>
    <d v="2004-11-17T00:00:00"/>
    <x v="0"/>
    <x v="90"/>
    <x v="9"/>
    <x v="0"/>
    <n v="20"/>
    <n v="100"/>
    <x v="136"/>
    <n v="150"/>
    <n v="0"/>
    <n v="2150"/>
    <n v="167"/>
    <x v="0"/>
    <x v="136"/>
  </r>
  <r>
    <n v="2085"/>
    <n v="10331"/>
    <n v="7"/>
    <x v="10"/>
    <x v="1"/>
    <d v="2004-11-17T00:00:00"/>
    <x v="0"/>
    <x v="0"/>
    <x v="9"/>
    <x v="0"/>
    <n v="44"/>
    <n v="74.040000000000006"/>
    <x v="1130"/>
    <n v="244.33199999999999"/>
    <n v="272.02296000000001"/>
    <n v="3502.0920000000001"/>
    <n v="272.02296000000001"/>
    <x v="0"/>
    <x v="1130"/>
  </r>
  <r>
    <n v="2086"/>
    <n v="10331"/>
    <n v="1"/>
    <x v="10"/>
    <x v="1"/>
    <d v="2004-11-17T00:00:00"/>
    <x v="0"/>
    <x v="82"/>
    <x v="9"/>
    <x v="0"/>
    <n v="21"/>
    <n v="100"/>
    <x v="59"/>
    <n v="157.5"/>
    <n v="0"/>
    <n v="2257.5"/>
    <n v="175.35000000000002"/>
    <x v="0"/>
    <x v="59"/>
  </r>
  <r>
    <n v="2087"/>
    <n v="10331"/>
    <n v="9"/>
    <x v="10"/>
    <x v="1"/>
    <d v="2004-11-17T00:00:00"/>
    <x v="0"/>
    <x v="93"/>
    <x v="9"/>
    <x v="0"/>
    <n v="25"/>
    <n v="100"/>
    <x v="4"/>
    <n v="187.5"/>
    <n v="208.75"/>
    <n v="2687.5"/>
    <n v="208.75"/>
    <x v="0"/>
    <x v="4"/>
  </r>
  <r>
    <n v="2088"/>
    <n v="10331"/>
    <n v="12"/>
    <x v="10"/>
    <x v="1"/>
    <d v="2004-11-17T00:00:00"/>
    <x v="0"/>
    <x v="96"/>
    <x v="9"/>
    <x v="1"/>
    <n v="26"/>
    <n v="67.91"/>
    <x v="1131"/>
    <n v="132.42449999999999"/>
    <n v="0"/>
    <n v="1898.0844999999999"/>
    <n v="147.43260999999998"/>
    <x v="0"/>
    <x v="1131"/>
  </r>
  <r>
    <n v="2089"/>
    <n v="10331"/>
    <n v="10"/>
    <x v="10"/>
    <x v="1"/>
    <d v="2004-11-17T00:00:00"/>
    <x v="0"/>
    <x v="99"/>
    <x v="9"/>
    <x v="1"/>
    <n v="26"/>
    <n v="64.900000000000006"/>
    <x v="1132"/>
    <n v="126.55500000000001"/>
    <n v="0"/>
    <n v="1813.9550000000002"/>
    <n v="140.89790000000002"/>
    <x v="0"/>
    <x v="1132"/>
  </r>
  <r>
    <n v="2090"/>
    <n v="10331"/>
    <n v="13"/>
    <x v="10"/>
    <x v="1"/>
    <d v="2004-11-17T00:00:00"/>
    <x v="0"/>
    <x v="100"/>
    <x v="9"/>
    <x v="1"/>
    <n v="27"/>
    <n v="42.24"/>
    <x v="1133"/>
    <n v="85.536000000000001"/>
    <n v="0"/>
    <n v="1226.0160000000001"/>
    <n v="95.230080000000001"/>
    <x v="0"/>
    <x v="1133"/>
  </r>
  <r>
    <n v="2091"/>
    <n v="10331"/>
    <n v="8"/>
    <x v="10"/>
    <x v="1"/>
    <d v="2004-11-17T00:00:00"/>
    <x v="0"/>
    <x v="97"/>
    <x v="9"/>
    <x v="1"/>
    <n v="30"/>
    <n v="32.47"/>
    <x v="1134"/>
    <n v="73.05749999999999"/>
    <n v="0"/>
    <n v="1047.1574999999998"/>
    <n v="81.337350000000001"/>
    <x v="0"/>
    <x v="1134"/>
  </r>
  <r>
    <n v="2092"/>
    <n v="10332"/>
    <n v="2"/>
    <x v="10"/>
    <x v="1"/>
    <d v="2004-11-17T00:00:00"/>
    <x v="0"/>
    <x v="2"/>
    <x v="10"/>
    <x v="2"/>
    <n v="50"/>
    <n v="100"/>
    <x v="33"/>
    <n v="375"/>
    <n v="417.5"/>
    <n v="5375"/>
    <n v="417.5"/>
    <x v="0"/>
    <x v="33"/>
  </r>
  <r>
    <n v="2093"/>
    <n v="10332"/>
    <n v="15"/>
    <x v="10"/>
    <x v="1"/>
    <d v="2004-11-17T00:00:00"/>
    <x v="0"/>
    <x v="8"/>
    <x v="10"/>
    <x v="0"/>
    <n v="46"/>
    <n v="95.13"/>
    <x v="1135"/>
    <n v="328.19849999999997"/>
    <n v="365.39432999999997"/>
    <n v="4704.1785"/>
    <n v="365.39432999999997"/>
    <x v="0"/>
    <x v="1135"/>
  </r>
  <r>
    <n v="2094"/>
    <n v="10332"/>
    <n v="6"/>
    <x v="10"/>
    <x v="1"/>
    <d v="2004-11-17T00:00:00"/>
    <x v="0"/>
    <x v="7"/>
    <x v="10"/>
    <x v="0"/>
    <n v="45"/>
    <n v="81.91"/>
    <x v="1136"/>
    <n v="276.44624999999996"/>
    <n v="307.77682500000003"/>
    <n v="3962.3962499999998"/>
    <n v="307.77682500000003"/>
    <x v="0"/>
    <x v="1136"/>
  </r>
  <r>
    <n v="2095"/>
    <n v="10332"/>
    <n v="3"/>
    <x v="10"/>
    <x v="1"/>
    <d v="2004-11-17T00:00:00"/>
    <x v="0"/>
    <x v="106"/>
    <x v="10"/>
    <x v="0"/>
    <n v="21"/>
    <n v="100"/>
    <x v="59"/>
    <n v="157.5"/>
    <n v="0"/>
    <n v="2257.5"/>
    <n v="175.35000000000002"/>
    <x v="0"/>
    <x v="59"/>
  </r>
  <r>
    <n v="2096"/>
    <n v="10332"/>
    <n v="7"/>
    <x v="10"/>
    <x v="1"/>
    <d v="2004-11-17T00:00:00"/>
    <x v="0"/>
    <x v="104"/>
    <x v="10"/>
    <x v="0"/>
    <n v="39"/>
    <n v="86.72"/>
    <x v="1137"/>
    <n v="253.65599999999998"/>
    <n v="282.40368000000001"/>
    <n v="3635.7359999999999"/>
    <n v="282.40368000000001"/>
    <x v="0"/>
    <x v="1137"/>
  </r>
  <r>
    <n v="2097"/>
    <n v="10332"/>
    <n v="9"/>
    <x v="10"/>
    <x v="1"/>
    <d v="2004-11-17T00:00:00"/>
    <x v="0"/>
    <x v="1"/>
    <x v="10"/>
    <x v="0"/>
    <n v="38"/>
    <n v="84.25"/>
    <x v="1138"/>
    <n v="240.11249999999998"/>
    <n v="267.32525000000004"/>
    <n v="3441.6125000000002"/>
    <n v="267.32525000000004"/>
    <x v="0"/>
    <x v="1138"/>
  </r>
  <r>
    <n v="2098"/>
    <n v="10332"/>
    <n v="14"/>
    <x v="10"/>
    <x v="1"/>
    <d v="2004-11-17T00:00:00"/>
    <x v="0"/>
    <x v="3"/>
    <x v="10"/>
    <x v="0"/>
    <n v="41"/>
    <n v="77.239999999999995"/>
    <x v="1139"/>
    <n v="237.51299999999998"/>
    <n v="264.43113999999997"/>
    <n v="3404.3529999999996"/>
    <n v="264.43113999999997"/>
    <x v="0"/>
    <x v="1139"/>
  </r>
  <r>
    <n v="2099"/>
    <n v="10332"/>
    <n v="17"/>
    <x v="10"/>
    <x v="1"/>
    <d v="2004-11-17T00:00:00"/>
    <x v="0"/>
    <x v="23"/>
    <x v="10"/>
    <x v="1"/>
    <n v="26"/>
    <n v="100"/>
    <x v="5"/>
    <n v="195"/>
    <n v="217.10000000000002"/>
    <n v="2795"/>
    <n v="217.10000000000002"/>
    <x v="0"/>
    <x v="5"/>
  </r>
  <r>
    <n v="2100"/>
    <n v="10332"/>
    <n v="16"/>
    <x v="10"/>
    <x v="1"/>
    <d v="2004-11-17T00:00:00"/>
    <x v="0"/>
    <x v="9"/>
    <x v="10"/>
    <x v="1"/>
    <n v="27"/>
    <n v="89.89"/>
    <x v="1140"/>
    <n v="182.02725000000001"/>
    <n v="202.65700500000003"/>
    <n v="2609.0572500000003"/>
    <n v="202.65700500000003"/>
    <x v="0"/>
    <x v="1140"/>
  </r>
  <r>
    <n v="2101"/>
    <n v="10332"/>
    <n v="8"/>
    <x v="10"/>
    <x v="1"/>
    <d v="2004-11-17T00:00:00"/>
    <x v="0"/>
    <x v="4"/>
    <x v="10"/>
    <x v="1"/>
    <n v="35"/>
    <n v="64.69"/>
    <x v="1141"/>
    <n v="169.81125"/>
    <n v="0"/>
    <n v="2433.9612500000003"/>
    <n v="189.05652500000002"/>
    <x v="0"/>
    <x v="1141"/>
  </r>
  <r>
    <n v="2102"/>
    <n v="10332"/>
    <n v="10"/>
    <x v="10"/>
    <x v="1"/>
    <d v="2004-11-17T00:00:00"/>
    <x v="0"/>
    <x v="6"/>
    <x v="10"/>
    <x v="1"/>
    <n v="26"/>
    <n v="85.52"/>
    <x v="1142"/>
    <n v="166.76399999999998"/>
    <n v="0"/>
    <n v="2390.2840000000001"/>
    <n v="185.66392000000002"/>
    <x v="0"/>
    <x v="1142"/>
  </r>
  <r>
    <n v="2103"/>
    <n v="10332"/>
    <n v="11"/>
    <x v="10"/>
    <x v="1"/>
    <d v="2004-11-17T00:00:00"/>
    <x v="0"/>
    <x v="101"/>
    <x v="10"/>
    <x v="1"/>
    <n v="44"/>
    <n v="42.26"/>
    <x v="1143"/>
    <n v="139.45799999999997"/>
    <n v="0"/>
    <n v="1998.8979999999997"/>
    <n v="155.26324"/>
    <x v="0"/>
    <x v="1143"/>
  </r>
  <r>
    <n v="2104"/>
    <n v="10332"/>
    <n v="5"/>
    <x v="10"/>
    <x v="1"/>
    <d v="2004-11-17T00:00:00"/>
    <x v="0"/>
    <x v="108"/>
    <x v="10"/>
    <x v="1"/>
    <n v="20"/>
    <n v="87.96"/>
    <x v="1144"/>
    <n v="131.93999999999997"/>
    <n v="0"/>
    <n v="1891.1399999999999"/>
    <n v="146.89320000000001"/>
    <x v="0"/>
    <x v="1144"/>
  </r>
  <r>
    <n v="2105"/>
    <n v="10332"/>
    <n v="18"/>
    <x v="10"/>
    <x v="1"/>
    <d v="2004-11-17T00:00:00"/>
    <x v="0"/>
    <x v="21"/>
    <x v="10"/>
    <x v="1"/>
    <n v="40"/>
    <n v="39.799999999999997"/>
    <x v="1145"/>
    <n v="119.39999999999999"/>
    <n v="0"/>
    <n v="1711.4"/>
    <n v="132.93200000000002"/>
    <x v="0"/>
    <x v="1145"/>
  </r>
  <r>
    <n v="2106"/>
    <n v="10332"/>
    <n v="12"/>
    <x v="10"/>
    <x v="1"/>
    <d v="2004-11-17T00:00:00"/>
    <x v="0"/>
    <x v="107"/>
    <x v="10"/>
    <x v="1"/>
    <n v="45"/>
    <n v="34.19"/>
    <x v="1146"/>
    <n v="115.39124999999999"/>
    <n v="0"/>
    <n v="1653.9412499999999"/>
    <n v="128.46892500000001"/>
    <x v="0"/>
    <x v="1146"/>
  </r>
  <r>
    <n v="2107"/>
    <n v="10332"/>
    <n v="4"/>
    <x v="10"/>
    <x v="1"/>
    <d v="2004-11-17T00:00:00"/>
    <x v="0"/>
    <x v="105"/>
    <x v="10"/>
    <x v="1"/>
    <n v="23"/>
    <n v="56.84"/>
    <x v="1147"/>
    <n v="98.049000000000007"/>
    <n v="0"/>
    <n v="1405.3690000000001"/>
    <n v="109.16122000000001"/>
    <x v="0"/>
    <x v="1147"/>
  </r>
  <r>
    <n v="2108"/>
    <n v="10332"/>
    <n v="1"/>
    <x v="10"/>
    <x v="1"/>
    <d v="2004-11-17T00:00:00"/>
    <x v="0"/>
    <x v="5"/>
    <x v="10"/>
    <x v="1"/>
    <n v="24"/>
    <n v="52.67"/>
    <x v="1148"/>
    <n v="94.805999999999997"/>
    <n v="0"/>
    <n v="1358.886"/>
    <n v="105.55068"/>
    <x v="0"/>
    <x v="1148"/>
  </r>
  <r>
    <n v="2109"/>
    <n v="10332"/>
    <n v="13"/>
    <x v="10"/>
    <x v="1"/>
    <d v="2004-11-17T00:00:00"/>
    <x v="0"/>
    <x v="103"/>
    <x v="10"/>
    <x v="1"/>
    <n v="31"/>
    <n v="37.18"/>
    <x v="1149"/>
    <n v="86.443499999999986"/>
    <n v="0"/>
    <n v="1239.0235"/>
    <n v="96.240430000000003"/>
    <x v="0"/>
    <x v="1149"/>
  </r>
  <r>
    <n v="2110"/>
    <n v="10333"/>
    <n v="2"/>
    <x v="10"/>
    <x v="1"/>
    <d v="2004-11-18T00:00:00"/>
    <x v="0"/>
    <x v="12"/>
    <x v="11"/>
    <x v="2"/>
    <n v="46"/>
    <n v="100"/>
    <x v="11"/>
    <n v="345"/>
    <n v="384.1"/>
    <n v="4945"/>
    <n v="384.1"/>
    <x v="0"/>
    <x v="11"/>
  </r>
  <r>
    <n v="2111"/>
    <n v="10333"/>
    <n v="1"/>
    <x v="10"/>
    <x v="1"/>
    <d v="2004-11-18T00:00:00"/>
    <x v="0"/>
    <x v="20"/>
    <x v="11"/>
    <x v="0"/>
    <n v="39"/>
    <n v="100"/>
    <x v="8"/>
    <n v="292.5"/>
    <n v="325.65000000000003"/>
    <n v="4192.5"/>
    <n v="325.65000000000003"/>
    <x v="0"/>
    <x v="8"/>
  </r>
  <r>
    <n v="2112"/>
    <n v="10333"/>
    <n v="6"/>
    <x v="10"/>
    <x v="1"/>
    <d v="2004-11-18T00:00:00"/>
    <x v="0"/>
    <x v="18"/>
    <x v="11"/>
    <x v="0"/>
    <n v="33"/>
    <n v="99.21"/>
    <x v="1150"/>
    <n v="245.54474999999996"/>
    <n v="273.373155"/>
    <n v="3519.4747499999999"/>
    <n v="273.373155"/>
    <x v="0"/>
    <x v="1150"/>
  </r>
  <r>
    <n v="2113"/>
    <n v="10333"/>
    <n v="3"/>
    <x v="10"/>
    <x v="1"/>
    <d v="2004-11-18T00:00:00"/>
    <x v="0"/>
    <x v="10"/>
    <x v="11"/>
    <x v="0"/>
    <n v="26"/>
    <n v="100"/>
    <x v="5"/>
    <n v="195"/>
    <n v="217.10000000000002"/>
    <n v="2795"/>
    <n v="217.10000000000002"/>
    <x v="0"/>
    <x v="5"/>
  </r>
  <r>
    <n v="2114"/>
    <n v="10333"/>
    <n v="5"/>
    <x v="10"/>
    <x v="1"/>
    <d v="2004-11-18T00:00:00"/>
    <x v="0"/>
    <x v="22"/>
    <x v="11"/>
    <x v="1"/>
    <n v="31"/>
    <n v="90.17"/>
    <x v="160"/>
    <n v="209.64525"/>
    <n v="233.405045"/>
    <n v="3004.91525"/>
    <n v="233.405045"/>
    <x v="0"/>
    <x v="160"/>
  </r>
  <r>
    <n v="2115"/>
    <n v="10333"/>
    <n v="4"/>
    <x v="10"/>
    <x v="1"/>
    <d v="2004-11-18T00:00:00"/>
    <x v="0"/>
    <x v="17"/>
    <x v="11"/>
    <x v="1"/>
    <n v="33"/>
    <n v="73.69"/>
    <x v="1151"/>
    <n v="182.38274999999999"/>
    <n v="203.052795"/>
    <n v="2614.1527500000002"/>
    <n v="203.052795"/>
    <x v="0"/>
    <x v="1151"/>
  </r>
  <r>
    <n v="2116"/>
    <n v="10333"/>
    <n v="8"/>
    <x v="10"/>
    <x v="1"/>
    <d v="2004-11-18T00:00:00"/>
    <x v="0"/>
    <x v="24"/>
    <x v="11"/>
    <x v="1"/>
    <n v="24"/>
    <n v="79.86"/>
    <x v="1152"/>
    <n v="143.74799999999999"/>
    <n v="0"/>
    <n v="2060.3879999999999"/>
    <n v="160.03943999999998"/>
    <x v="0"/>
    <x v="1152"/>
  </r>
  <r>
    <n v="2117"/>
    <n v="10333"/>
    <n v="7"/>
    <x v="10"/>
    <x v="1"/>
    <d v="2004-11-18T00:00:00"/>
    <x v="0"/>
    <x v="15"/>
    <x v="11"/>
    <x v="1"/>
    <n v="29"/>
    <n v="40.25"/>
    <x v="1153"/>
    <n v="87.543750000000003"/>
    <n v="0"/>
    <n v="1254.79375"/>
    <n v="97.465375000000009"/>
    <x v="0"/>
    <x v="1153"/>
  </r>
  <r>
    <n v="2118"/>
    <n v="10334"/>
    <n v="4"/>
    <x v="10"/>
    <x v="1"/>
    <d v="2004-11-19T00:00:00"/>
    <x v="3"/>
    <x v="14"/>
    <x v="12"/>
    <x v="0"/>
    <n v="49"/>
    <n v="100"/>
    <x v="92"/>
    <n v="367.5"/>
    <n v="409.15000000000003"/>
    <n v="5267.5"/>
    <n v="409.15000000000003"/>
    <x v="1"/>
    <x v="92"/>
  </r>
  <r>
    <n v="2119"/>
    <n v="10334"/>
    <n v="6"/>
    <x v="10"/>
    <x v="1"/>
    <d v="2004-11-19T00:00:00"/>
    <x v="3"/>
    <x v="30"/>
    <x v="12"/>
    <x v="0"/>
    <n v="46"/>
    <n v="100"/>
    <x v="11"/>
    <n v="345"/>
    <n v="384.1"/>
    <n v="4945"/>
    <n v="384.1"/>
    <x v="1"/>
    <x v="11"/>
  </r>
  <r>
    <n v="2120"/>
    <n v="10334"/>
    <n v="5"/>
    <x v="10"/>
    <x v="1"/>
    <d v="2004-11-19T00:00:00"/>
    <x v="3"/>
    <x v="16"/>
    <x v="12"/>
    <x v="0"/>
    <n v="42"/>
    <n v="100"/>
    <x v="10"/>
    <n v="315"/>
    <n v="350.70000000000005"/>
    <n v="4515"/>
    <n v="350.70000000000005"/>
    <x v="1"/>
    <x v="10"/>
  </r>
  <r>
    <n v="2121"/>
    <n v="10334"/>
    <n v="2"/>
    <x v="10"/>
    <x v="1"/>
    <d v="2004-11-19T00:00:00"/>
    <x v="3"/>
    <x v="11"/>
    <x v="12"/>
    <x v="0"/>
    <n v="26"/>
    <n v="100"/>
    <x v="5"/>
    <n v="195"/>
    <n v="217.10000000000002"/>
    <n v="2795"/>
    <n v="217.10000000000002"/>
    <x v="1"/>
    <x v="5"/>
  </r>
  <r>
    <n v="2122"/>
    <n v="10334"/>
    <n v="3"/>
    <x v="10"/>
    <x v="1"/>
    <d v="2004-11-19T00:00:00"/>
    <x v="3"/>
    <x v="29"/>
    <x v="12"/>
    <x v="1"/>
    <n v="20"/>
    <n v="100"/>
    <x v="136"/>
    <n v="150"/>
    <n v="0"/>
    <n v="2150"/>
    <n v="167"/>
    <x v="1"/>
    <x v="136"/>
  </r>
  <r>
    <n v="2123"/>
    <n v="10334"/>
    <n v="1"/>
    <x v="10"/>
    <x v="1"/>
    <d v="2004-11-19T00:00:00"/>
    <x v="3"/>
    <x v="25"/>
    <x v="12"/>
    <x v="1"/>
    <n v="34"/>
    <n v="61.38"/>
    <x v="1154"/>
    <n v="156.51900000000001"/>
    <n v="0"/>
    <n v="2243.4390000000003"/>
    <n v="174.25782000000001"/>
    <x v="1"/>
    <x v="1154"/>
  </r>
  <r>
    <n v="2124"/>
    <n v="10335"/>
    <n v="1"/>
    <x v="10"/>
    <x v="1"/>
    <d v="2004-11-19T00:00:00"/>
    <x v="0"/>
    <x v="19"/>
    <x v="13"/>
    <x v="0"/>
    <n v="44"/>
    <n v="100"/>
    <x v="64"/>
    <n v="330"/>
    <n v="367.40000000000003"/>
    <n v="4730"/>
    <n v="367.40000000000003"/>
    <x v="0"/>
    <x v="64"/>
  </r>
  <r>
    <n v="2125"/>
    <n v="10335"/>
    <n v="3"/>
    <x v="10"/>
    <x v="1"/>
    <d v="2004-11-19T00:00:00"/>
    <x v="0"/>
    <x v="38"/>
    <x v="13"/>
    <x v="1"/>
    <n v="40"/>
    <n v="60.6"/>
    <x v="1155"/>
    <n v="181.79999999999998"/>
    <n v="202.40400000000002"/>
    <n v="2605.8000000000002"/>
    <n v="202.40400000000002"/>
    <x v="0"/>
    <x v="1155"/>
  </r>
  <r>
    <n v="2126"/>
    <n v="10335"/>
    <n v="2"/>
    <x v="10"/>
    <x v="1"/>
    <d v="2004-11-19T00:00:00"/>
    <x v="0"/>
    <x v="36"/>
    <x v="13"/>
    <x v="1"/>
    <n v="33"/>
    <n v="37.130000000000003"/>
    <x v="1156"/>
    <n v="91.896750000000011"/>
    <n v="0"/>
    <n v="1317.1867500000003"/>
    <n v="102.31171500000002"/>
    <x v="0"/>
    <x v="1156"/>
  </r>
  <r>
    <n v="2127"/>
    <n v="10336"/>
    <n v="2"/>
    <x v="10"/>
    <x v="1"/>
    <d v="2004-11-20T00:00:00"/>
    <x v="0"/>
    <x v="13"/>
    <x v="14"/>
    <x v="2"/>
    <n v="46"/>
    <n v="100"/>
    <x v="11"/>
    <n v="345"/>
    <n v="384.1"/>
    <n v="4945"/>
    <n v="384.1"/>
    <x v="0"/>
    <x v="11"/>
  </r>
  <r>
    <n v="2128"/>
    <n v="10336"/>
    <n v="6"/>
    <x v="10"/>
    <x v="1"/>
    <d v="2004-11-20T00:00:00"/>
    <x v="0"/>
    <x v="32"/>
    <x v="14"/>
    <x v="2"/>
    <n v="49"/>
    <n v="100"/>
    <x v="92"/>
    <n v="367.5"/>
    <n v="409.15000000000003"/>
    <n v="5267.5"/>
    <n v="409.15000000000003"/>
    <x v="0"/>
    <x v="92"/>
  </r>
  <r>
    <n v="2129"/>
    <n v="10336"/>
    <n v="3"/>
    <x v="10"/>
    <x v="1"/>
    <d v="2004-11-20T00:00:00"/>
    <x v="0"/>
    <x v="28"/>
    <x v="14"/>
    <x v="0"/>
    <n v="38"/>
    <n v="100"/>
    <x v="22"/>
    <n v="285"/>
    <n v="317.3"/>
    <n v="4085"/>
    <n v="317.3"/>
    <x v="0"/>
    <x v="22"/>
  </r>
  <r>
    <n v="2130"/>
    <n v="10336"/>
    <n v="4"/>
    <x v="10"/>
    <x v="1"/>
    <d v="2004-11-20T00:00:00"/>
    <x v="0"/>
    <x v="35"/>
    <x v="14"/>
    <x v="0"/>
    <n v="45"/>
    <n v="100"/>
    <x v="63"/>
    <n v="337.5"/>
    <n v="375.75"/>
    <n v="4837.5"/>
    <n v="375.75"/>
    <x v="0"/>
    <x v="63"/>
  </r>
  <r>
    <n v="2131"/>
    <n v="10336"/>
    <n v="12"/>
    <x v="10"/>
    <x v="1"/>
    <d v="2004-11-20T00:00:00"/>
    <x v="0"/>
    <x v="48"/>
    <x v="14"/>
    <x v="0"/>
    <n v="48"/>
    <n v="100"/>
    <x v="95"/>
    <n v="360"/>
    <n v="400.8"/>
    <n v="5160"/>
    <n v="400.8"/>
    <x v="0"/>
    <x v="95"/>
  </r>
  <r>
    <n v="2132"/>
    <n v="10336"/>
    <n v="5"/>
    <x v="10"/>
    <x v="1"/>
    <d v="2004-11-20T00:00:00"/>
    <x v="0"/>
    <x v="34"/>
    <x v="14"/>
    <x v="0"/>
    <n v="31"/>
    <n v="100"/>
    <x v="16"/>
    <n v="232.5"/>
    <n v="258.85000000000002"/>
    <n v="3332.5"/>
    <n v="258.85000000000002"/>
    <x v="0"/>
    <x v="16"/>
  </r>
  <r>
    <n v="2133"/>
    <n v="10336"/>
    <n v="11"/>
    <x v="10"/>
    <x v="1"/>
    <d v="2004-11-20T00:00:00"/>
    <x v="0"/>
    <x v="26"/>
    <x v="14"/>
    <x v="0"/>
    <n v="33"/>
    <n v="100"/>
    <x v="26"/>
    <n v="247.5"/>
    <n v="275.55"/>
    <n v="3547.5"/>
    <n v="275.55"/>
    <x v="0"/>
    <x v="26"/>
  </r>
  <r>
    <n v="2134"/>
    <n v="10336"/>
    <n v="8"/>
    <x v="10"/>
    <x v="1"/>
    <d v="2004-11-20T00:00:00"/>
    <x v="0"/>
    <x v="31"/>
    <x v="14"/>
    <x v="0"/>
    <n v="23"/>
    <n v="100"/>
    <x v="24"/>
    <n v="172.5"/>
    <n v="192.05"/>
    <n v="2472.5"/>
    <n v="192.05"/>
    <x v="0"/>
    <x v="24"/>
  </r>
  <r>
    <n v="2135"/>
    <n v="10336"/>
    <n v="1"/>
    <x v="10"/>
    <x v="1"/>
    <d v="2004-11-20T00:00:00"/>
    <x v="0"/>
    <x v="42"/>
    <x v="14"/>
    <x v="0"/>
    <n v="49"/>
    <n v="63.38"/>
    <x v="1157"/>
    <n v="232.92150000000001"/>
    <n v="259.31927000000002"/>
    <n v="3338.5415000000003"/>
    <n v="259.31927000000002"/>
    <x v="0"/>
    <x v="1157"/>
  </r>
  <r>
    <n v="2136"/>
    <n v="10336"/>
    <n v="9"/>
    <x v="10"/>
    <x v="1"/>
    <d v="2004-11-20T00:00:00"/>
    <x v="0"/>
    <x v="33"/>
    <x v="14"/>
    <x v="1"/>
    <n v="31"/>
    <n v="84.71"/>
    <x v="1158"/>
    <n v="196.95074999999997"/>
    <n v="219.27183499999998"/>
    <n v="2822.9607499999997"/>
    <n v="219.27183499999998"/>
    <x v="0"/>
    <x v="1158"/>
  </r>
  <r>
    <n v="2137"/>
    <n v="10336"/>
    <n v="7"/>
    <x v="10"/>
    <x v="1"/>
    <d v="2004-11-20T00:00:00"/>
    <x v="0"/>
    <x v="43"/>
    <x v="14"/>
    <x v="1"/>
    <n v="21"/>
    <n v="100"/>
    <x v="59"/>
    <n v="157.5"/>
    <n v="0"/>
    <n v="2257.5"/>
    <n v="175.35000000000002"/>
    <x v="0"/>
    <x v="59"/>
  </r>
  <r>
    <n v="2138"/>
    <n v="10336"/>
    <n v="10"/>
    <x v="10"/>
    <x v="1"/>
    <d v="2004-11-20T00:00:00"/>
    <x v="0"/>
    <x v="39"/>
    <x v="14"/>
    <x v="1"/>
    <n v="33"/>
    <n v="57.22"/>
    <x v="1159"/>
    <n v="141.61949999999999"/>
    <n v="0"/>
    <n v="2029.8795"/>
    <n v="157.66971000000001"/>
    <x v="0"/>
    <x v="1159"/>
  </r>
  <r>
    <n v="2139"/>
    <n v="10337"/>
    <n v="3"/>
    <x v="10"/>
    <x v="1"/>
    <d v="2004-11-21T00:00:00"/>
    <x v="0"/>
    <x v="27"/>
    <x v="15"/>
    <x v="0"/>
    <n v="36"/>
    <n v="100"/>
    <x v="12"/>
    <n v="270"/>
    <n v="300.60000000000002"/>
    <n v="3870"/>
    <n v="300.60000000000002"/>
    <x v="0"/>
    <x v="12"/>
  </r>
  <r>
    <n v="2140"/>
    <n v="10337"/>
    <n v="2"/>
    <x v="10"/>
    <x v="1"/>
    <d v="2004-11-21T00:00:00"/>
    <x v="0"/>
    <x v="45"/>
    <x v="15"/>
    <x v="0"/>
    <n v="29"/>
    <n v="100"/>
    <x v="25"/>
    <n v="217.5"/>
    <n v="242.15"/>
    <n v="3117.5"/>
    <n v="242.15"/>
    <x v="0"/>
    <x v="25"/>
  </r>
  <r>
    <n v="2141"/>
    <n v="10337"/>
    <n v="5"/>
    <x v="10"/>
    <x v="1"/>
    <d v="2004-11-21T00:00:00"/>
    <x v="0"/>
    <x v="53"/>
    <x v="15"/>
    <x v="0"/>
    <n v="42"/>
    <n v="97.16"/>
    <x v="1160"/>
    <n v="306.05399999999997"/>
    <n v="340.74011999999999"/>
    <n v="4386.7739999999994"/>
    <n v="340.74011999999999"/>
    <x v="0"/>
    <x v="1160"/>
  </r>
  <r>
    <n v="2142"/>
    <n v="10337"/>
    <n v="1"/>
    <x v="10"/>
    <x v="1"/>
    <d v="2004-11-21T00:00:00"/>
    <x v="0"/>
    <x v="47"/>
    <x v="15"/>
    <x v="1"/>
    <n v="31"/>
    <n v="89.38"/>
    <x v="1161"/>
    <n v="207.80849999999998"/>
    <n v="231.36013"/>
    <n v="2978.5884999999998"/>
    <n v="231.36013"/>
    <x v="0"/>
    <x v="1161"/>
  </r>
  <r>
    <n v="2143"/>
    <n v="10337"/>
    <n v="7"/>
    <x v="10"/>
    <x v="1"/>
    <d v="2004-11-21T00:00:00"/>
    <x v="0"/>
    <x v="50"/>
    <x v="15"/>
    <x v="1"/>
    <n v="36"/>
    <n v="71.89"/>
    <x v="1162"/>
    <n v="194.10299999999998"/>
    <n v="216.10134000000002"/>
    <n v="2782.143"/>
    <n v="216.10134000000002"/>
    <x v="0"/>
    <x v="1162"/>
  </r>
  <r>
    <n v="2144"/>
    <n v="10337"/>
    <n v="9"/>
    <x v="10"/>
    <x v="1"/>
    <d v="2004-11-21T00:00:00"/>
    <x v="0"/>
    <x v="52"/>
    <x v="15"/>
    <x v="1"/>
    <n v="36"/>
    <n v="70.3"/>
    <x v="1163"/>
    <n v="189.80999999999997"/>
    <n v="211.3218"/>
    <n v="2720.6099999999997"/>
    <n v="211.3218"/>
    <x v="0"/>
    <x v="1163"/>
  </r>
  <r>
    <n v="2145"/>
    <n v="10337"/>
    <n v="6"/>
    <x v="10"/>
    <x v="1"/>
    <d v="2004-11-21T00:00:00"/>
    <x v="0"/>
    <x v="37"/>
    <x v="15"/>
    <x v="1"/>
    <n v="21"/>
    <n v="100"/>
    <x v="59"/>
    <n v="157.5"/>
    <n v="0"/>
    <n v="2257.5"/>
    <n v="175.35000000000002"/>
    <x v="0"/>
    <x v="59"/>
  </r>
  <r>
    <n v="2146"/>
    <n v="10337"/>
    <n v="4"/>
    <x v="10"/>
    <x v="1"/>
    <d v="2004-11-21T00:00:00"/>
    <x v="0"/>
    <x v="41"/>
    <x v="15"/>
    <x v="1"/>
    <n v="29"/>
    <n v="71.97"/>
    <x v="1164"/>
    <n v="156.53475"/>
    <n v="0"/>
    <n v="2243.6647499999999"/>
    <n v="174.27535500000002"/>
    <x v="0"/>
    <x v="1164"/>
  </r>
  <r>
    <n v="2147"/>
    <n v="10337"/>
    <n v="8"/>
    <x v="10"/>
    <x v="1"/>
    <d v="2004-11-21T00:00:00"/>
    <x v="0"/>
    <x v="40"/>
    <x v="15"/>
    <x v="1"/>
    <n v="25"/>
    <n v="48.05"/>
    <x v="1165"/>
    <n v="90.09375"/>
    <n v="0"/>
    <n v="1291.34375"/>
    <n v="100.30437500000001"/>
    <x v="0"/>
    <x v="1165"/>
  </r>
  <r>
    <n v="2148"/>
    <n v="10338"/>
    <n v="1"/>
    <x v="10"/>
    <x v="1"/>
    <d v="2004-11-22T00:00:00"/>
    <x v="0"/>
    <x v="54"/>
    <x v="16"/>
    <x v="0"/>
    <n v="41"/>
    <n v="100"/>
    <x v="23"/>
    <n v="307.5"/>
    <n v="342.35"/>
    <n v="4407.5"/>
    <n v="342.35"/>
    <x v="0"/>
    <x v="23"/>
  </r>
  <r>
    <n v="2149"/>
    <n v="10338"/>
    <n v="2"/>
    <x v="10"/>
    <x v="1"/>
    <d v="2004-11-22T00:00:00"/>
    <x v="0"/>
    <x v="55"/>
    <x v="16"/>
    <x v="0"/>
    <n v="45"/>
    <n v="100"/>
    <x v="63"/>
    <n v="337.5"/>
    <n v="375.75"/>
    <n v="4837.5"/>
    <n v="375.75"/>
    <x v="0"/>
    <x v="63"/>
  </r>
  <r>
    <n v="2150"/>
    <n v="10338"/>
    <n v="3"/>
    <x v="10"/>
    <x v="1"/>
    <d v="2004-11-22T00:00:00"/>
    <x v="0"/>
    <x v="59"/>
    <x v="16"/>
    <x v="1"/>
    <n v="28"/>
    <n v="82.58"/>
    <x v="1166"/>
    <n v="173.41799999999998"/>
    <n v="193.07203999999999"/>
    <n v="2485.6579999999999"/>
    <n v="193.07203999999999"/>
    <x v="0"/>
    <x v="1166"/>
  </r>
  <r>
    <n v="2151"/>
    <n v="10339"/>
    <n v="13"/>
    <x v="10"/>
    <x v="1"/>
    <d v="2004-11-23T00:00:00"/>
    <x v="0"/>
    <x v="46"/>
    <x v="83"/>
    <x v="2"/>
    <n v="55"/>
    <n v="100"/>
    <x v="1167"/>
    <n v="412.5"/>
    <n v="459.25"/>
    <n v="5912.5"/>
    <n v="459.25"/>
    <x v="0"/>
    <x v="1167"/>
  </r>
  <r>
    <n v="2152"/>
    <n v="10339"/>
    <n v="12"/>
    <x v="10"/>
    <x v="1"/>
    <d v="2004-11-23T00:00:00"/>
    <x v="0"/>
    <x v="58"/>
    <x v="83"/>
    <x v="0"/>
    <n v="55"/>
    <n v="100"/>
    <x v="1167"/>
    <n v="412.5"/>
    <n v="459.25"/>
    <n v="5912.5"/>
    <n v="459.25"/>
    <x v="0"/>
    <x v="1167"/>
  </r>
  <r>
    <n v="2153"/>
    <n v="10339"/>
    <n v="11"/>
    <x v="10"/>
    <x v="1"/>
    <d v="2004-11-23T00:00:00"/>
    <x v="0"/>
    <x v="62"/>
    <x v="83"/>
    <x v="0"/>
    <n v="45"/>
    <n v="96.92"/>
    <x v="1168"/>
    <n v="327.10499999999996"/>
    <n v="364.17689999999999"/>
    <n v="4688.5049999999992"/>
    <n v="364.17689999999999"/>
    <x v="0"/>
    <x v="1168"/>
  </r>
  <r>
    <n v="2154"/>
    <n v="10339"/>
    <n v="15"/>
    <x v="10"/>
    <x v="1"/>
    <d v="2004-11-23T00:00:00"/>
    <x v="0"/>
    <x v="63"/>
    <x v="83"/>
    <x v="0"/>
    <n v="55"/>
    <n v="71.25"/>
    <x v="1169"/>
    <n v="293.90625"/>
    <n v="327.21562500000005"/>
    <n v="4212.65625"/>
    <n v="327.21562500000005"/>
    <x v="0"/>
    <x v="1169"/>
  </r>
  <r>
    <n v="2155"/>
    <n v="10339"/>
    <n v="9"/>
    <x v="10"/>
    <x v="1"/>
    <d v="2004-11-23T00:00:00"/>
    <x v="0"/>
    <x v="51"/>
    <x v="83"/>
    <x v="0"/>
    <n v="50"/>
    <n v="74.349999999999994"/>
    <x v="1170"/>
    <n v="278.81249999999994"/>
    <n v="310.41125"/>
    <n v="3996.3124999999995"/>
    <n v="310.41125"/>
    <x v="0"/>
    <x v="1170"/>
  </r>
  <r>
    <n v="2156"/>
    <n v="10339"/>
    <n v="3"/>
    <x v="10"/>
    <x v="1"/>
    <d v="2004-11-23T00:00:00"/>
    <x v="0"/>
    <x v="72"/>
    <x v="83"/>
    <x v="1"/>
    <n v="39"/>
    <n v="76.67"/>
    <x v="1171"/>
    <n v="224.25975"/>
    <n v="249.67585500000001"/>
    <n v="3214.3897500000003"/>
    <n v="249.67585500000001"/>
    <x v="0"/>
    <x v="1171"/>
  </r>
  <r>
    <n v="2157"/>
    <n v="10339"/>
    <n v="8"/>
    <x v="10"/>
    <x v="1"/>
    <d v="2004-11-23T00:00:00"/>
    <x v="0"/>
    <x v="65"/>
    <x v="83"/>
    <x v="1"/>
    <n v="50"/>
    <n v="57.86"/>
    <x v="1172"/>
    <n v="216.97499999999999"/>
    <n v="241.56550000000001"/>
    <n v="3109.9749999999999"/>
    <n v="241.56550000000001"/>
    <x v="0"/>
    <x v="1172"/>
  </r>
  <r>
    <n v="2158"/>
    <n v="10339"/>
    <n v="14"/>
    <x v="10"/>
    <x v="1"/>
    <d v="2004-11-23T00:00:00"/>
    <x v="0"/>
    <x v="70"/>
    <x v="83"/>
    <x v="1"/>
    <n v="29"/>
    <n v="99.69"/>
    <x v="1173"/>
    <n v="216.82574999999997"/>
    <n v="241.39933500000001"/>
    <n v="3107.8357499999997"/>
    <n v="241.39933500000001"/>
    <x v="0"/>
    <x v="1173"/>
  </r>
  <r>
    <n v="2159"/>
    <n v="10339"/>
    <n v="5"/>
    <x v="10"/>
    <x v="1"/>
    <d v="2004-11-23T00:00:00"/>
    <x v="0"/>
    <x v="49"/>
    <x v="83"/>
    <x v="1"/>
    <n v="22"/>
    <n v="100"/>
    <x v="39"/>
    <n v="165"/>
    <n v="0"/>
    <n v="2365"/>
    <n v="183.70000000000002"/>
    <x v="0"/>
    <x v="39"/>
  </r>
  <r>
    <n v="2160"/>
    <n v="10339"/>
    <n v="2"/>
    <x v="10"/>
    <x v="1"/>
    <d v="2004-11-23T00:00:00"/>
    <x v="0"/>
    <x v="64"/>
    <x v="83"/>
    <x v="1"/>
    <n v="27"/>
    <n v="100"/>
    <x v="15"/>
    <n v="202.5"/>
    <n v="225.45000000000002"/>
    <n v="2902.5"/>
    <n v="225.45000000000002"/>
    <x v="0"/>
    <x v="15"/>
  </r>
  <r>
    <n v="2161"/>
    <n v="10339"/>
    <n v="4"/>
    <x v="10"/>
    <x v="1"/>
    <d v="2004-11-23T00:00:00"/>
    <x v="0"/>
    <x v="73"/>
    <x v="83"/>
    <x v="1"/>
    <n v="40"/>
    <n v="68.92"/>
    <x v="1174"/>
    <n v="206.76000000000002"/>
    <n v="230.19280000000003"/>
    <n v="2963.5600000000004"/>
    <n v="230.19280000000003"/>
    <x v="0"/>
    <x v="1174"/>
  </r>
  <r>
    <n v="2162"/>
    <n v="10339"/>
    <n v="16"/>
    <x v="10"/>
    <x v="1"/>
    <d v="2004-11-23T00:00:00"/>
    <x v="0"/>
    <x v="44"/>
    <x v="83"/>
    <x v="1"/>
    <n v="42"/>
    <n v="59.36"/>
    <x v="1175"/>
    <n v="186.98399999999998"/>
    <n v="208.17552000000001"/>
    <n v="2680.1039999999998"/>
    <n v="208.17552000000001"/>
    <x v="0"/>
    <x v="1175"/>
  </r>
  <r>
    <n v="2163"/>
    <n v="10339"/>
    <n v="10"/>
    <x v="10"/>
    <x v="1"/>
    <d v="2004-11-23T00:00:00"/>
    <x v="0"/>
    <x v="77"/>
    <x v="83"/>
    <x v="1"/>
    <n v="27"/>
    <n v="84.39"/>
    <x v="1176"/>
    <n v="170.88975000000002"/>
    <n v="0"/>
    <n v="2449.41975"/>
    <n v="190.25725500000001"/>
    <x v="0"/>
    <x v="1176"/>
  </r>
  <r>
    <n v="2164"/>
    <n v="10339"/>
    <n v="6"/>
    <x v="10"/>
    <x v="1"/>
    <d v="2004-11-23T00:00:00"/>
    <x v="0"/>
    <x v="66"/>
    <x v="83"/>
    <x v="1"/>
    <n v="27"/>
    <n v="76.31"/>
    <x v="1177"/>
    <n v="154.52775"/>
    <n v="0"/>
    <n v="2214.8977500000001"/>
    <n v="172.04089500000001"/>
    <x v="0"/>
    <x v="1177"/>
  </r>
  <r>
    <n v="2165"/>
    <n v="10339"/>
    <n v="1"/>
    <x v="10"/>
    <x v="1"/>
    <d v="2004-11-23T00:00:00"/>
    <x v="0"/>
    <x v="78"/>
    <x v="83"/>
    <x v="1"/>
    <n v="30"/>
    <n v="62.16"/>
    <x v="1178"/>
    <n v="139.85999999999999"/>
    <n v="0"/>
    <n v="2004.6599999999999"/>
    <n v="155.71080000000001"/>
    <x v="0"/>
    <x v="1178"/>
  </r>
  <r>
    <n v="2166"/>
    <n v="10339"/>
    <n v="7"/>
    <x v="10"/>
    <x v="1"/>
    <d v="2004-11-23T00:00:00"/>
    <x v="0"/>
    <x v="67"/>
    <x v="83"/>
    <x v="1"/>
    <n v="21"/>
    <n v="50.65"/>
    <x v="1179"/>
    <n v="79.773749999999993"/>
    <n v="0"/>
    <n v="1143.4237499999999"/>
    <n v="88.814774999999997"/>
    <x v="0"/>
    <x v="1179"/>
  </r>
  <r>
    <n v="2167"/>
    <n v="10340"/>
    <n v="2"/>
    <x v="10"/>
    <x v="1"/>
    <d v="2004-11-24T00:00:00"/>
    <x v="0"/>
    <x v="79"/>
    <x v="18"/>
    <x v="0"/>
    <n v="55"/>
    <n v="100"/>
    <x v="1167"/>
    <n v="412.5"/>
    <n v="459.25"/>
    <n v="5912.5"/>
    <n v="459.25"/>
    <x v="0"/>
    <x v="1167"/>
  </r>
  <r>
    <n v="2168"/>
    <n v="10340"/>
    <n v="7"/>
    <x v="10"/>
    <x v="1"/>
    <d v="2004-11-24T00:00:00"/>
    <x v="0"/>
    <x v="57"/>
    <x v="18"/>
    <x v="0"/>
    <n v="55"/>
    <n v="87.75"/>
    <x v="1180"/>
    <n v="361.96875"/>
    <n v="402.99187500000005"/>
    <n v="5188.21875"/>
    <n v="402.99187500000005"/>
    <x v="0"/>
    <x v="1180"/>
  </r>
  <r>
    <n v="2169"/>
    <n v="10340"/>
    <n v="8"/>
    <x v="10"/>
    <x v="1"/>
    <d v="2004-11-24T00:00:00"/>
    <x v="0"/>
    <x v="74"/>
    <x v="18"/>
    <x v="0"/>
    <n v="55"/>
    <n v="79.98"/>
    <x v="1181"/>
    <n v="329.91750000000002"/>
    <n v="367.30815000000007"/>
    <n v="4728.817500000001"/>
    <n v="367.30815000000007"/>
    <x v="0"/>
    <x v="1181"/>
  </r>
  <r>
    <n v="2170"/>
    <n v="10340"/>
    <n v="6"/>
    <x v="10"/>
    <x v="1"/>
    <d v="2004-11-24T00:00:00"/>
    <x v="0"/>
    <x v="56"/>
    <x v="18"/>
    <x v="0"/>
    <n v="29"/>
    <n v="100"/>
    <x v="25"/>
    <n v="217.5"/>
    <n v="242.15"/>
    <n v="3117.5"/>
    <n v="242.15"/>
    <x v="0"/>
    <x v="25"/>
  </r>
  <r>
    <n v="2171"/>
    <n v="10340"/>
    <n v="1"/>
    <x v="10"/>
    <x v="1"/>
    <d v="2004-11-24T00:00:00"/>
    <x v="0"/>
    <x v="69"/>
    <x v="18"/>
    <x v="0"/>
    <n v="40"/>
    <n v="84.77"/>
    <x v="1182"/>
    <n v="254.30999999999997"/>
    <n v="283.1318"/>
    <n v="3645.1099999999997"/>
    <n v="283.1318"/>
    <x v="0"/>
    <x v="1182"/>
  </r>
  <r>
    <n v="2172"/>
    <n v="10340"/>
    <n v="5"/>
    <x v="10"/>
    <x v="1"/>
    <d v="2004-11-24T00:00:00"/>
    <x v="0"/>
    <x v="60"/>
    <x v="18"/>
    <x v="1"/>
    <n v="30"/>
    <n v="88.6"/>
    <x v="1183"/>
    <n v="199.35"/>
    <n v="221.94300000000001"/>
    <n v="2857.35"/>
    <n v="221.94300000000001"/>
    <x v="0"/>
    <x v="1183"/>
  </r>
  <r>
    <n v="2173"/>
    <n v="10340"/>
    <n v="3"/>
    <x v="10"/>
    <x v="1"/>
    <d v="2004-11-24T00:00:00"/>
    <x v="0"/>
    <x v="68"/>
    <x v="18"/>
    <x v="1"/>
    <n v="39"/>
    <n v="59.16"/>
    <x v="570"/>
    <n v="173.04299999999998"/>
    <n v="192.65454"/>
    <n v="2480.2829999999999"/>
    <n v="192.65454"/>
    <x v="0"/>
    <x v="570"/>
  </r>
  <r>
    <n v="2174"/>
    <n v="10340"/>
    <n v="4"/>
    <x v="10"/>
    <x v="1"/>
    <d v="2004-11-24T00:00:00"/>
    <x v="0"/>
    <x v="71"/>
    <x v="18"/>
    <x v="1"/>
    <n v="40"/>
    <n v="50.62"/>
    <x v="1184"/>
    <n v="151.85999999999999"/>
    <n v="0"/>
    <n v="2176.66"/>
    <n v="169.07080000000002"/>
    <x v="0"/>
    <x v="1184"/>
  </r>
  <r>
    <n v="2175"/>
    <n v="10341"/>
    <n v="8"/>
    <x v="10"/>
    <x v="1"/>
    <d v="2004-11-24T00:00:00"/>
    <x v="0"/>
    <x v="75"/>
    <x v="19"/>
    <x v="2"/>
    <n v="55"/>
    <n v="100"/>
    <x v="1167"/>
    <n v="412.5"/>
    <n v="459.25"/>
    <n v="5912.5"/>
    <n v="459.25"/>
    <x v="0"/>
    <x v="1167"/>
  </r>
  <r>
    <n v="2176"/>
    <n v="10341"/>
    <n v="9"/>
    <x v="10"/>
    <x v="1"/>
    <d v="2004-11-24T00:00:00"/>
    <x v="0"/>
    <x v="76"/>
    <x v="19"/>
    <x v="2"/>
    <n v="41"/>
    <n v="100"/>
    <x v="23"/>
    <n v="307.5"/>
    <n v="342.35"/>
    <n v="4407.5"/>
    <n v="342.35"/>
    <x v="0"/>
    <x v="23"/>
  </r>
  <r>
    <n v="2177"/>
    <n v="10341"/>
    <n v="3"/>
    <x v="10"/>
    <x v="1"/>
    <d v="2004-11-24T00:00:00"/>
    <x v="0"/>
    <x v="90"/>
    <x v="19"/>
    <x v="0"/>
    <n v="38"/>
    <n v="100"/>
    <x v="22"/>
    <n v="285"/>
    <n v="317.3"/>
    <n v="4085"/>
    <n v="317.3"/>
    <x v="0"/>
    <x v="22"/>
  </r>
  <r>
    <n v="2178"/>
    <n v="10341"/>
    <n v="1"/>
    <x v="10"/>
    <x v="1"/>
    <d v="2004-11-24T00:00:00"/>
    <x v="0"/>
    <x v="80"/>
    <x v="19"/>
    <x v="0"/>
    <n v="44"/>
    <n v="95.93"/>
    <x v="1185"/>
    <n v="316.56900000000002"/>
    <n v="352.44682"/>
    <n v="4537.4890000000005"/>
    <n v="352.44682"/>
    <x v="0"/>
    <x v="1185"/>
  </r>
  <r>
    <n v="2179"/>
    <n v="10341"/>
    <n v="7"/>
    <x v="10"/>
    <x v="1"/>
    <d v="2004-11-24T00:00:00"/>
    <x v="0"/>
    <x v="85"/>
    <x v="19"/>
    <x v="0"/>
    <n v="55"/>
    <n v="75.2"/>
    <x v="1186"/>
    <n v="310.2"/>
    <n v="345.35599999999999"/>
    <n v="4446.2"/>
    <n v="345.35599999999999"/>
    <x v="0"/>
    <x v="1186"/>
  </r>
  <r>
    <n v="2180"/>
    <n v="10341"/>
    <n v="5"/>
    <x v="10"/>
    <x v="1"/>
    <d v="2004-11-24T00:00:00"/>
    <x v="0"/>
    <x v="61"/>
    <x v="19"/>
    <x v="0"/>
    <n v="34"/>
    <n v="100"/>
    <x v="21"/>
    <n v="255"/>
    <n v="283.90000000000003"/>
    <n v="3655"/>
    <n v="283.90000000000003"/>
    <x v="0"/>
    <x v="21"/>
  </r>
  <r>
    <n v="2181"/>
    <n v="10341"/>
    <n v="2"/>
    <x v="10"/>
    <x v="1"/>
    <d v="2004-11-24T00:00:00"/>
    <x v="0"/>
    <x v="83"/>
    <x v="19"/>
    <x v="0"/>
    <n v="45"/>
    <n v="79.650000000000006"/>
    <x v="1187"/>
    <n v="268.81875000000002"/>
    <n v="299.28487500000006"/>
    <n v="3853.0687500000004"/>
    <n v="299.28487500000006"/>
    <x v="0"/>
    <x v="1187"/>
  </r>
  <r>
    <n v="2182"/>
    <n v="10341"/>
    <n v="10"/>
    <x v="10"/>
    <x v="1"/>
    <d v="2004-11-24T00:00:00"/>
    <x v="0"/>
    <x v="87"/>
    <x v="19"/>
    <x v="0"/>
    <n v="36"/>
    <n v="93.56"/>
    <x v="1188"/>
    <n v="252.61199999999997"/>
    <n v="281.24135999999999"/>
    <n v="3620.7719999999999"/>
    <n v="281.24135999999999"/>
    <x v="0"/>
    <x v="1188"/>
  </r>
  <r>
    <n v="2183"/>
    <n v="10341"/>
    <n v="6"/>
    <x v="10"/>
    <x v="1"/>
    <d v="2004-11-24T00:00:00"/>
    <x v="0"/>
    <x v="92"/>
    <x v="19"/>
    <x v="0"/>
    <n v="32"/>
    <n v="100"/>
    <x v="44"/>
    <n v="240"/>
    <n v="267.2"/>
    <n v="3440"/>
    <n v="267.2"/>
    <x v="0"/>
    <x v="44"/>
  </r>
  <r>
    <n v="2184"/>
    <n v="10341"/>
    <n v="4"/>
    <x v="10"/>
    <x v="1"/>
    <d v="2004-11-24T00:00:00"/>
    <x v="0"/>
    <x v="86"/>
    <x v="19"/>
    <x v="1"/>
    <n v="31"/>
    <n v="71.02"/>
    <x v="1189"/>
    <n v="165.1215"/>
    <n v="0"/>
    <n v="2366.7415000000001"/>
    <n v="183.83527000000001"/>
    <x v="0"/>
    <x v="1189"/>
  </r>
  <r>
    <n v="2185"/>
    <n v="10342"/>
    <n v="7"/>
    <x v="10"/>
    <x v="1"/>
    <d v="2004-11-24T00:00:00"/>
    <x v="0"/>
    <x v="84"/>
    <x v="20"/>
    <x v="0"/>
    <n v="55"/>
    <n v="100"/>
    <x v="1167"/>
    <n v="412.5"/>
    <n v="459.25"/>
    <n v="5912.5"/>
    <n v="459.25"/>
    <x v="0"/>
    <x v="1167"/>
  </r>
  <r>
    <n v="2186"/>
    <n v="10342"/>
    <n v="2"/>
    <x v="10"/>
    <x v="1"/>
    <d v="2004-11-24T00:00:00"/>
    <x v="0"/>
    <x v="98"/>
    <x v="20"/>
    <x v="0"/>
    <n v="40"/>
    <n v="100"/>
    <x v="65"/>
    <n v="300"/>
    <n v="334"/>
    <n v="4300"/>
    <n v="334"/>
    <x v="0"/>
    <x v="65"/>
  </r>
  <r>
    <n v="2187"/>
    <n v="10342"/>
    <n v="11"/>
    <x v="10"/>
    <x v="1"/>
    <d v="2004-11-24T00:00:00"/>
    <x v="0"/>
    <x v="81"/>
    <x v="20"/>
    <x v="0"/>
    <n v="38"/>
    <n v="100"/>
    <x v="22"/>
    <n v="285"/>
    <n v="317.3"/>
    <n v="4085"/>
    <n v="317.3"/>
    <x v="0"/>
    <x v="22"/>
  </r>
  <r>
    <n v="2188"/>
    <n v="10342"/>
    <n v="4"/>
    <x v="10"/>
    <x v="1"/>
    <d v="2004-11-24T00:00:00"/>
    <x v="0"/>
    <x v="29"/>
    <x v="20"/>
    <x v="0"/>
    <n v="30"/>
    <n v="100"/>
    <x v="0"/>
    <n v="225"/>
    <n v="250.50000000000003"/>
    <n v="3225"/>
    <n v="250.50000000000003"/>
    <x v="0"/>
    <x v="0"/>
  </r>
  <r>
    <n v="2189"/>
    <n v="10342"/>
    <n v="6"/>
    <x v="10"/>
    <x v="1"/>
    <d v="2004-11-24T00:00:00"/>
    <x v="0"/>
    <x v="82"/>
    <x v="20"/>
    <x v="0"/>
    <n v="42"/>
    <n v="100"/>
    <x v="10"/>
    <n v="315"/>
    <n v="350.70000000000005"/>
    <n v="4515"/>
    <n v="350.70000000000005"/>
    <x v="0"/>
    <x v="10"/>
  </r>
  <r>
    <n v="2190"/>
    <n v="10342"/>
    <n v="1"/>
    <x v="10"/>
    <x v="1"/>
    <d v="2004-11-24T00:00:00"/>
    <x v="0"/>
    <x v="88"/>
    <x v="20"/>
    <x v="0"/>
    <n v="55"/>
    <n v="65.45"/>
    <x v="1190"/>
    <n v="269.98124999999999"/>
    <n v="300.57912500000003"/>
    <n v="3869.7312499999998"/>
    <n v="300.57912500000003"/>
    <x v="0"/>
    <x v="1190"/>
  </r>
  <r>
    <n v="2191"/>
    <n v="10342"/>
    <n v="3"/>
    <x v="10"/>
    <x v="1"/>
    <d v="2004-11-24T00:00:00"/>
    <x v="0"/>
    <x v="97"/>
    <x v="20"/>
    <x v="0"/>
    <n v="22"/>
    <n v="100"/>
    <x v="39"/>
    <n v="165"/>
    <n v="0"/>
    <n v="2365"/>
    <n v="183.70000000000002"/>
    <x v="0"/>
    <x v="39"/>
  </r>
  <r>
    <n v="2192"/>
    <n v="10342"/>
    <n v="10"/>
    <x v="10"/>
    <x v="1"/>
    <d v="2004-11-24T00:00:00"/>
    <x v="0"/>
    <x v="93"/>
    <x v="20"/>
    <x v="1"/>
    <n v="48"/>
    <n v="62.45"/>
    <x v="1191"/>
    <n v="224.82000000000002"/>
    <n v="250.29960000000005"/>
    <n v="3222.4200000000005"/>
    <n v="250.29960000000005"/>
    <x v="0"/>
    <x v="1191"/>
  </r>
  <r>
    <n v="2193"/>
    <n v="10342"/>
    <n v="5"/>
    <x v="10"/>
    <x v="1"/>
    <d v="2004-11-24T00:00:00"/>
    <x v="0"/>
    <x v="94"/>
    <x v="20"/>
    <x v="1"/>
    <n v="25"/>
    <n v="66.739999999999995"/>
    <x v="1192"/>
    <n v="125.13749999999997"/>
    <n v="0"/>
    <n v="1793.6374999999998"/>
    <n v="139.31975"/>
    <x v="0"/>
    <x v="1192"/>
  </r>
  <r>
    <n v="2194"/>
    <n v="10342"/>
    <n v="9"/>
    <x v="10"/>
    <x v="1"/>
    <d v="2004-11-24T00:00:00"/>
    <x v="0"/>
    <x v="100"/>
    <x v="20"/>
    <x v="1"/>
    <n v="39"/>
    <n v="40.4"/>
    <x v="1193"/>
    <n v="118.16999999999999"/>
    <n v="0"/>
    <n v="1693.77"/>
    <n v="131.5626"/>
    <x v="0"/>
    <x v="1193"/>
  </r>
  <r>
    <n v="2195"/>
    <n v="10342"/>
    <n v="8"/>
    <x v="10"/>
    <x v="1"/>
    <d v="2004-11-24T00:00:00"/>
    <x v="0"/>
    <x v="89"/>
    <x v="20"/>
    <x v="1"/>
    <n v="26"/>
    <n v="55.95"/>
    <x v="1194"/>
    <n v="109.10250000000001"/>
    <n v="0"/>
    <n v="1563.8025"/>
    <n v="121.46745000000001"/>
    <x v="0"/>
    <x v="1194"/>
  </r>
  <r>
    <n v="2196"/>
    <n v="10343"/>
    <n v="4"/>
    <x v="10"/>
    <x v="1"/>
    <d v="2004-11-24T00:00:00"/>
    <x v="0"/>
    <x v="102"/>
    <x v="21"/>
    <x v="0"/>
    <n v="36"/>
    <n v="100"/>
    <x v="12"/>
    <n v="270"/>
    <n v="300.60000000000002"/>
    <n v="3870"/>
    <n v="300.60000000000002"/>
    <x v="0"/>
    <x v="12"/>
  </r>
  <r>
    <n v="2197"/>
    <n v="10343"/>
    <n v="2"/>
    <x v="10"/>
    <x v="1"/>
    <d v="2004-11-24T00:00:00"/>
    <x v="0"/>
    <x v="96"/>
    <x v="21"/>
    <x v="0"/>
    <n v="44"/>
    <n v="84.88"/>
    <x v="1195"/>
    <n v="280.10399999999998"/>
    <n v="311.84912000000003"/>
    <n v="4014.8239999999996"/>
    <n v="311.84912000000003"/>
    <x v="0"/>
    <x v="1195"/>
  </r>
  <r>
    <n v="2198"/>
    <n v="10343"/>
    <n v="5"/>
    <x v="10"/>
    <x v="1"/>
    <d v="2004-11-24T00:00:00"/>
    <x v="0"/>
    <x v="95"/>
    <x v="21"/>
    <x v="0"/>
    <n v="29"/>
    <n v="100"/>
    <x v="25"/>
    <n v="217.5"/>
    <n v="242.15"/>
    <n v="3117.5"/>
    <n v="242.15"/>
    <x v="0"/>
    <x v="25"/>
  </r>
  <r>
    <n v="2199"/>
    <n v="10343"/>
    <n v="1"/>
    <x v="10"/>
    <x v="1"/>
    <d v="2004-11-24T00:00:00"/>
    <x v="0"/>
    <x v="91"/>
    <x v="21"/>
    <x v="0"/>
    <n v="30"/>
    <n v="100"/>
    <x v="0"/>
    <n v="225"/>
    <n v="250.50000000000003"/>
    <n v="3225"/>
    <n v="250.50000000000003"/>
    <x v="0"/>
    <x v="0"/>
  </r>
  <r>
    <n v="2200"/>
    <n v="10343"/>
    <n v="3"/>
    <x v="10"/>
    <x v="1"/>
    <d v="2004-11-24T00:00:00"/>
    <x v="0"/>
    <x v="99"/>
    <x v="21"/>
    <x v="1"/>
    <n v="25"/>
    <n v="52.32"/>
    <x v="1196"/>
    <n v="98.1"/>
    <n v="0"/>
    <n v="1406.1"/>
    <n v="109.218"/>
    <x v="0"/>
    <x v="1196"/>
  </r>
  <r>
    <n v="2201"/>
    <n v="10343"/>
    <n v="6"/>
    <x v="10"/>
    <x v="1"/>
    <d v="2004-11-24T00:00:00"/>
    <x v="0"/>
    <x v="108"/>
    <x v="21"/>
    <x v="1"/>
    <n v="27"/>
    <n v="36.21"/>
    <x v="1197"/>
    <n v="73.325249999999997"/>
    <n v="0"/>
    <n v="1050.9952500000002"/>
    <n v="81.635445000000004"/>
    <x v="0"/>
    <x v="1197"/>
  </r>
  <r>
    <n v="2202"/>
    <n v="10344"/>
    <n v="1"/>
    <x v="10"/>
    <x v="1"/>
    <d v="2004-11-25T00:00:00"/>
    <x v="0"/>
    <x v="0"/>
    <x v="22"/>
    <x v="2"/>
    <n v="45"/>
    <n v="100"/>
    <x v="63"/>
    <n v="337.5"/>
    <n v="375.75"/>
    <n v="4837.5"/>
    <n v="375.75"/>
    <x v="0"/>
    <x v="63"/>
  </r>
  <r>
    <n v="2203"/>
    <n v="10344"/>
    <n v="3"/>
    <x v="10"/>
    <x v="1"/>
    <d v="2004-11-25T00:00:00"/>
    <x v="0"/>
    <x v="4"/>
    <x v="22"/>
    <x v="0"/>
    <n v="30"/>
    <n v="100"/>
    <x v="0"/>
    <n v="225"/>
    <n v="250.50000000000003"/>
    <n v="3225"/>
    <n v="250.50000000000003"/>
    <x v="0"/>
    <x v="0"/>
  </r>
  <r>
    <n v="2204"/>
    <n v="10344"/>
    <n v="2"/>
    <x v="10"/>
    <x v="1"/>
    <d v="2004-11-25T00:00:00"/>
    <x v="0"/>
    <x v="1"/>
    <x v="22"/>
    <x v="1"/>
    <n v="40"/>
    <n v="56.91"/>
    <x v="1198"/>
    <n v="170.72999999999996"/>
    <n v="0"/>
    <n v="2447.1299999999997"/>
    <n v="190.07939999999999"/>
    <x v="0"/>
    <x v="1198"/>
  </r>
  <r>
    <n v="2205"/>
    <n v="10344"/>
    <n v="4"/>
    <x v="10"/>
    <x v="1"/>
    <d v="2004-11-25T00:00:00"/>
    <x v="0"/>
    <x v="2"/>
    <x v="22"/>
    <x v="1"/>
    <n v="21"/>
    <n v="100"/>
    <x v="59"/>
    <n v="157.5"/>
    <n v="0"/>
    <n v="2257.5"/>
    <n v="175.35000000000002"/>
    <x v="0"/>
    <x v="59"/>
  </r>
  <r>
    <n v="2206"/>
    <n v="10344"/>
    <n v="7"/>
    <x v="10"/>
    <x v="1"/>
    <d v="2004-11-25T00:00:00"/>
    <x v="0"/>
    <x v="105"/>
    <x v="22"/>
    <x v="1"/>
    <n v="29"/>
    <n v="59.53"/>
    <x v="1199"/>
    <n v="129.47775000000001"/>
    <n v="0"/>
    <n v="1855.8477500000001"/>
    <n v="144.15189500000002"/>
    <x v="0"/>
    <x v="1199"/>
  </r>
  <r>
    <n v="2207"/>
    <n v="10344"/>
    <n v="5"/>
    <x v="10"/>
    <x v="1"/>
    <d v="2004-11-25T00:00:00"/>
    <x v="0"/>
    <x v="106"/>
    <x v="22"/>
    <x v="1"/>
    <n v="26"/>
    <n v="63.43"/>
    <x v="1200"/>
    <n v="123.6885"/>
    <n v="0"/>
    <n v="1772.8685"/>
    <n v="137.70653000000001"/>
    <x v="0"/>
    <x v="1200"/>
  </r>
  <r>
    <n v="2208"/>
    <n v="10344"/>
    <n v="6"/>
    <x v="10"/>
    <x v="1"/>
    <d v="2004-11-25T00:00:00"/>
    <x v="0"/>
    <x v="7"/>
    <x v="22"/>
    <x v="1"/>
    <n v="20"/>
    <n v="35.18"/>
    <x v="1201"/>
    <n v="52.77"/>
    <n v="0"/>
    <n v="756.37"/>
    <n v="58.750600000000006"/>
    <x v="0"/>
    <x v="1201"/>
  </r>
  <r>
    <n v="2209"/>
    <n v="10345"/>
    <n v="1"/>
    <x v="10"/>
    <x v="1"/>
    <d v="2004-11-25T00:00:00"/>
    <x v="0"/>
    <x v="6"/>
    <x v="23"/>
    <x v="1"/>
    <n v="43"/>
    <n v="53.76"/>
    <x v="1202"/>
    <n v="173.37599999999998"/>
    <n v="193.02528000000001"/>
    <n v="2485.0559999999996"/>
    <n v="193.02528000000001"/>
    <x v="0"/>
    <x v="1202"/>
  </r>
  <r>
    <n v="2210"/>
    <n v="10346"/>
    <n v="2"/>
    <x v="10"/>
    <x v="1"/>
    <d v="2004-11-29T00:00:00"/>
    <x v="0"/>
    <x v="107"/>
    <x v="24"/>
    <x v="0"/>
    <n v="24"/>
    <n v="100"/>
    <x v="27"/>
    <n v="180"/>
    <n v="200.4"/>
    <n v="2580"/>
    <n v="200.4"/>
    <x v="0"/>
    <x v="27"/>
  </r>
  <r>
    <n v="2211"/>
    <n v="10346"/>
    <n v="1"/>
    <x v="10"/>
    <x v="1"/>
    <d v="2004-11-29T00:00:00"/>
    <x v="0"/>
    <x v="104"/>
    <x v="24"/>
    <x v="1"/>
    <n v="25"/>
    <n v="100"/>
    <x v="4"/>
    <n v="187.5"/>
    <n v="208.75"/>
    <n v="2687.5"/>
    <n v="208.75"/>
    <x v="0"/>
    <x v="4"/>
  </r>
  <r>
    <n v="2212"/>
    <n v="10346"/>
    <n v="6"/>
    <x v="10"/>
    <x v="1"/>
    <d v="2004-11-29T00:00:00"/>
    <x v="0"/>
    <x v="103"/>
    <x v="24"/>
    <x v="1"/>
    <n v="26"/>
    <n v="95.88"/>
    <x v="1203"/>
    <n v="186.96600000000001"/>
    <n v="208.15548000000001"/>
    <n v="2679.846"/>
    <n v="208.15548000000001"/>
    <x v="0"/>
    <x v="1203"/>
  </r>
  <r>
    <n v="2213"/>
    <n v="10346"/>
    <n v="4"/>
    <x v="10"/>
    <x v="1"/>
    <d v="2004-11-29T00:00:00"/>
    <x v="0"/>
    <x v="3"/>
    <x v="24"/>
    <x v="1"/>
    <n v="22"/>
    <n v="97.44"/>
    <x v="1204"/>
    <n v="160.77599999999998"/>
    <n v="0"/>
    <n v="2304.4559999999997"/>
    <n v="178.99727999999999"/>
    <x v="0"/>
    <x v="1204"/>
  </r>
  <r>
    <n v="2214"/>
    <n v="10346"/>
    <n v="5"/>
    <x v="10"/>
    <x v="1"/>
    <d v="2004-11-29T00:00:00"/>
    <x v="0"/>
    <x v="101"/>
    <x v="24"/>
    <x v="1"/>
    <n v="24"/>
    <n v="87.24"/>
    <x v="1205"/>
    <n v="157.03199999999998"/>
    <n v="0"/>
    <n v="2250.7919999999999"/>
    <n v="174.82896"/>
    <x v="0"/>
    <x v="1205"/>
  </r>
  <r>
    <n v="2215"/>
    <n v="10346"/>
    <n v="3"/>
    <x v="10"/>
    <x v="1"/>
    <d v="2004-11-29T00:00:00"/>
    <x v="0"/>
    <x v="8"/>
    <x v="24"/>
    <x v="1"/>
    <n v="42"/>
    <n v="36.11"/>
    <x v="1206"/>
    <n v="113.74649999999998"/>
    <n v="0"/>
    <n v="1630.3664999999999"/>
    <n v="126.63777"/>
    <x v="0"/>
    <x v="1206"/>
  </r>
  <r>
    <n v="2216"/>
    <n v="10347"/>
    <n v="8"/>
    <x v="10"/>
    <x v="1"/>
    <d v="2004-11-29T00:00:00"/>
    <x v="0"/>
    <x v="25"/>
    <x v="20"/>
    <x v="0"/>
    <n v="50"/>
    <n v="100"/>
    <x v="33"/>
    <n v="375"/>
    <n v="417.5"/>
    <n v="5375"/>
    <n v="417.5"/>
    <x v="0"/>
    <x v="33"/>
  </r>
  <r>
    <n v="2217"/>
    <n v="10347"/>
    <n v="4"/>
    <x v="10"/>
    <x v="1"/>
    <d v="2004-11-29T00:00:00"/>
    <x v="0"/>
    <x v="14"/>
    <x v="20"/>
    <x v="0"/>
    <n v="45"/>
    <n v="100"/>
    <x v="63"/>
    <n v="337.5"/>
    <n v="375.75"/>
    <n v="4837.5"/>
    <n v="375.75"/>
    <x v="0"/>
    <x v="63"/>
  </r>
  <r>
    <n v="2218"/>
    <n v="10347"/>
    <n v="11"/>
    <x v="10"/>
    <x v="1"/>
    <d v="2004-11-29T00:00:00"/>
    <x v="0"/>
    <x v="21"/>
    <x v="20"/>
    <x v="0"/>
    <n v="45"/>
    <n v="100"/>
    <x v="63"/>
    <n v="337.5"/>
    <n v="375.75"/>
    <n v="4837.5"/>
    <n v="375.75"/>
    <x v="0"/>
    <x v="63"/>
  </r>
  <r>
    <n v="2219"/>
    <n v="10347"/>
    <n v="6"/>
    <x v="10"/>
    <x v="1"/>
    <d v="2004-11-29T00:00:00"/>
    <x v="0"/>
    <x v="5"/>
    <x v="20"/>
    <x v="0"/>
    <n v="21"/>
    <n v="100"/>
    <x v="59"/>
    <n v="157.5"/>
    <n v="0"/>
    <n v="2257.5"/>
    <n v="175.35000000000002"/>
    <x v="0"/>
    <x v="59"/>
  </r>
  <r>
    <n v="2220"/>
    <n v="10347"/>
    <n v="9"/>
    <x v="10"/>
    <x v="1"/>
    <d v="2004-11-29T00:00:00"/>
    <x v="0"/>
    <x v="22"/>
    <x v="20"/>
    <x v="0"/>
    <n v="48"/>
    <n v="100"/>
    <x v="95"/>
    <n v="360"/>
    <n v="400.8"/>
    <n v="5160"/>
    <n v="400.8"/>
    <x v="0"/>
    <x v="95"/>
  </r>
  <r>
    <n v="2221"/>
    <n v="10347"/>
    <n v="2"/>
    <x v="10"/>
    <x v="1"/>
    <d v="2004-11-29T00:00:00"/>
    <x v="0"/>
    <x v="11"/>
    <x v="20"/>
    <x v="0"/>
    <n v="27"/>
    <n v="100"/>
    <x v="15"/>
    <n v="202.5"/>
    <n v="225.45000000000002"/>
    <n v="2902.5"/>
    <n v="225.45000000000002"/>
    <x v="0"/>
    <x v="15"/>
  </r>
  <r>
    <n v="2222"/>
    <n v="10347"/>
    <n v="1"/>
    <x v="10"/>
    <x v="1"/>
    <d v="2004-11-29T00:00:00"/>
    <x v="0"/>
    <x v="10"/>
    <x v="20"/>
    <x v="0"/>
    <n v="30"/>
    <n v="100"/>
    <x v="0"/>
    <n v="225"/>
    <n v="250.50000000000003"/>
    <n v="3225"/>
    <n v="250.50000000000003"/>
    <x v="0"/>
    <x v="0"/>
  </r>
  <r>
    <n v="2223"/>
    <n v="10347"/>
    <n v="3"/>
    <x v="10"/>
    <x v="1"/>
    <d v="2004-11-29T00:00:00"/>
    <x v="0"/>
    <x v="18"/>
    <x v="20"/>
    <x v="0"/>
    <n v="29"/>
    <n v="100"/>
    <x v="25"/>
    <n v="217.5"/>
    <n v="242.15"/>
    <n v="3117.5"/>
    <n v="242.15"/>
    <x v="0"/>
    <x v="25"/>
  </r>
  <r>
    <n v="2224"/>
    <n v="10347"/>
    <n v="12"/>
    <x v="10"/>
    <x v="1"/>
    <d v="2004-11-29T00:00:00"/>
    <x v="0"/>
    <x v="12"/>
    <x v="20"/>
    <x v="1"/>
    <n v="26"/>
    <n v="100"/>
    <x v="5"/>
    <n v="195"/>
    <n v="217.10000000000002"/>
    <n v="2795"/>
    <n v="217.10000000000002"/>
    <x v="0"/>
    <x v="5"/>
  </r>
  <r>
    <n v="2225"/>
    <n v="10347"/>
    <n v="10"/>
    <x v="10"/>
    <x v="1"/>
    <d v="2004-11-29T00:00:00"/>
    <x v="0"/>
    <x v="23"/>
    <x v="20"/>
    <x v="1"/>
    <n v="34"/>
    <n v="64.959999999999994"/>
    <x v="1207"/>
    <n v="165.648"/>
    <n v="0"/>
    <n v="2374.288"/>
    <n v="184.42143999999999"/>
    <x v="0"/>
    <x v="1207"/>
  </r>
  <r>
    <n v="2226"/>
    <n v="10347"/>
    <n v="5"/>
    <x v="10"/>
    <x v="1"/>
    <d v="2004-11-29T00:00:00"/>
    <x v="0"/>
    <x v="15"/>
    <x v="20"/>
    <x v="1"/>
    <n v="42"/>
    <n v="49.6"/>
    <x v="1208"/>
    <n v="156.24"/>
    <n v="0"/>
    <n v="2239.4400000000005"/>
    <n v="173.94720000000004"/>
    <x v="0"/>
    <x v="1208"/>
  </r>
  <r>
    <n v="2227"/>
    <n v="10347"/>
    <n v="7"/>
    <x v="10"/>
    <x v="1"/>
    <d v="2004-11-29T00:00:00"/>
    <x v="0"/>
    <x v="9"/>
    <x v="20"/>
    <x v="1"/>
    <n v="21"/>
    <n v="58.95"/>
    <x v="1209"/>
    <n v="92.846249999999998"/>
    <n v="0"/>
    <n v="1330.7962500000001"/>
    <n v="103.36882500000002"/>
    <x v="0"/>
    <x v="1209"/>
  </r>
  <r>
    <n v="2228"/>
    <n v="10348"/>
    <n v="6"/>
    <x v="10"/>
    <x v="1"/>
    <d v="2004-11-01T00:00:00"/>
    <x v="0"/>
    <x v="24"/>
    <x v="25"/>
    <x v="2"/>
    <n v="29"/>
    <n v="100"/>
    <x v="25"/>
    <n v="217.5"/>
    <n v="242.15"/>
    <n v="3117.5"/>
    <n v="242.15"/>
    <x v="0"/>
    <x v="25"/>
  </r>
  <r>
    <n v="2229"/>
    <n v="10348"/>
    <n v="3"/>
    <x v="10"/>
    <x v="1"/>
    <d v="2004-11-01T00:00:00"/>
    <x v="0"/>
    <x v="19"/>
    <x v="25"/>
    <x v="0"/>
    <n v="42"/>
    <n v="100"/>
    <x v="10"/>
    <n v="315"/>
    <n v="350.70000000000005"/>
    <n v="4515"/>
    <n v="350.70000000000005"/>
    <x v="0"/>
    <x v="10"/>
  </r>
  <r>
    <n v="2230"/>
    <n v="10348"/>
    <n v="1"/>
    <x v="10"/>
    <x v="1"/>
    <d v="2004-11-01T00:00:00"/>
    <x v="0"/>
    <x v="16"/>
    <x v="25"/>
    <x v="0"/>
    <n v="37"/>
    <n v="100"/>
    <x v="77"/>
    <n v="277.5"/>
    <n v="308.95000000000005"/>
    <n v="3977.5"/>
    <n v="308.95000000000005"/>
    <x v="0"/>
    <x v="77"/>
  </r>
  <r>
    <n v="2231"/>
    <n v="10348"/>
    <n v="4"/>
    <x v="10"/>
    <x v="1"/>
    <d v="2004-11-01T00:00:00"/>
    <x v="0"/>
    <x v="26"/>
    <x v="25"/>
    <x v="0"/>
    <n v="47"/>
    <n v="100"/>
    <x v="75"/>
    <n v="352.5"/>
    <n v="392.45000000000005"/>
    <n v="5052.5"/>
    <n v="392.45000000000005"/>
    <x v="0"/>
    <x v="75"/>
  </r>
  <r>
    <n v="2232"/>
    <n v="10348"/>
    <n v="5"/>
    <x v="10"/>
    <x v="1"/>
    <d v="2004-11-01T00:00:00"/>
    <x v="0"/>
    <x v="17"/>
    <x v="25"/>
    <x v="0"/>
    <n v="31"/>
    <n v="100"/>
    <x v="16"/>
    <n v="232.5"/>
    <n v="258.85000000000002"/>
    <n v="3332.5"/>
    <n v="258.85000000000002"/>
    <x v="0"/>
    <x v="16"/>
  </r>
  <r>
    <n v="2233"/>
    <n v="10348"/>
    <n v="7"/>
    <x v="10"/>
    <x v="1"/>
    <d v="2004-11-01T00:00:00"/>
    <x v="0"/>
    <x v="13"/>
    <x v="25"/>
    <x v="1"/>
    <n v="32"/>
    <n v="82.83"/>
    <x v="1210"/>
    <n v="198.792"/>
    <n v="221.32176000000001"/>
    <n v="2849.3519999999999"/>
    <n v="221.32176000000001"/>
    <x v="0"/>
    <x v="1210"/>
  </r>
  <r>
    <n v="2234"/>
    <n v="10348"/>
    <n v="8"/>
    <x v="10"/>
    <x v="1"/>
    <d v="2004-11-01T00:00:00"/>
    <x v="0"/>
    <x v="39"/>
    <x v="25"/>
    <x v="1"/>
    <n v="48"/>
    <n v="52.36"/>
    <x v="1211"/>
    <n v="188.49599999999998"/>
    <n v="209.85888"/>
    <n v="2701.7759999999998"/>
    <n v="209.85888"/>
    <x v="0"/>
    <x v="1211"/>
  </r>
  <r>
    <n v="2235"/>
    <n v="10348"/>
    <n v="2"/>
    <x v="10"/>
    <x v="1"/>
    <d v="2004-11-01T00:00:00"/>
    <x v="0"/>
    <x v="20"/>
    <x v="25"/>
    <x v="1"/>
    <n v="39"/>
    <n v="50.31"/>
    <x v="1212"/>
    <n v="147.15675000000002"/>
    <n v="0"/>
    <n v="2109.2467500000002"/>
    <n v="163.83451500000001"/>
    <x v="0"/>
    <x v="1212"/>
  </r>
  <r>
    <n v="2236"/>
    <n v="10349"/>
    <n v="6"/>
    <x v="11"/>
    <x v="1"/>
    <d v="2004-12-01T00:00:00"/>
    <x v="0"/>
    <x v="29"/>
    <x v="26"/>
    <x v="2"/>
    <n v="48"/>
    <n v="100"/>
    <x v="95"/>
    <n v="360"/>
    <n v="400.8"/>
    <n v="5160"/>
    <n v="400.8"/>
    <x v="0"/>
    <x v="95"/>
  </r>
  <r>
    <n v="2237"/>
    <n v="10349"/>
    <n v="8"/>
    <x v="11"/>
    <x v="1"/>
    <d v="2004-12-01T00:00:00"/>
    <x v="0"/>
    <x v="32"/>
    <x v="26"/>
    <x v="0"/>
    <n v="38"/>
    <n v="100"/>
    <x v="22"/>
    <n v="285"/>
    <n v="317.3"/>
    <n v="4085"/>
    <n v="317.3"/>
    <x v="0"/>
    <x v="22"/>
  </r>
  <r>
    <n v="2238"/>
    <n v="10349"/>
    <n v="9"/>
    <x v="11"/>
    <x v="1"/>
    <d v="2004-12-01T00:00:00"/>
    <x v="0"/>
    <x v="28"/>
    <x v="26"/>
    <x v="0"/>
    <n v="48"/>
    <n v="100"/>
    <x v="95"/>
    <n v="360"/>
    <n v="400.8"/>
    <n v="5160"/>
    <n v="400.8"/>
    <x v="0"/>
    <x v="95"/>
  </r>
  <r>
    <n v="2239"/>
    <n v="10349"/>
    <n v="7"/>
    <x v="11"/>
    <x v="1"/>
    <d v="2004-12-01T00:00:00"/>
    <x v="0"/>
    <x v="30"/>
    <x v="26"/>
    <x v="0"/>
    <n v="38"/>
    <n v="100"/>
    <x v="22"/>
    <n v="285"/>
    <n v="317.3"/>
    <n v="4085"/>
    <n v="317.3"/>
    <x v="0"/>
    <x v="22"/>
  </r>
  <r>
    <n v="2240"/>
    <n v="10349"/>
    <n v="10"/>
    <x v="11"/>
    <x v="1"/>
    <d v="2004-12-01T00:00:00"/>
    <x v="0"/>
    <x v="42"/>
    <x v="26"/>
    <x v="0"/>
    <n v="26"/>
    <n v="100"/>
    <x v="5"/>
    <n v="195"/>
    <n v="217.10000000000002"/>
    <n v="2795"/>
    <n v="217.10000000000002"/>
    <x v="0"/>
    <x v="5"/>
  </r>
  <r>
    <n v="2241"/>
    <n v="10349"/>
    <n v="5"/>
    <x v="11"/>
    <x v="1"/>
    <d v="2004-12-01T00:00:00"/>
    <x v="0"/>
    <x v="27"/>
    <x v="26"/>
    <x v="0"/>
    <n v="34"/>
    <n v="100"/>
    <x v="21"/>
    <n v="255"/>
    <n v="283.90000000000003"/>
    <n v="3655"/>
    <n v="283.90000000000003"/>
    <x v="0"/>
    <x v="21"/>
  </r>
  <r>
    <n v="2242"/>
    <n v="10349"/>
    <n v="2"/>
    <x v="11"/>
    <x v="1"/>
    <d v="2004-12-01T00:00:00"/>
    <x v="0"/>
    <x v="34"/>
    <x v="26"/>
    <x v="0"/>
    <n v="23"/>
    <n v="100"/>
    <x v="24"/>
    <n v="172.5"/>
    <n v="192.05"/>
    <n v="2472.5"/>
    <n v="192.05"/>
    <x v="0"/>
    <x v="24"/>
  </r>
  <r>
    <n v="2243"/>
    <n v="10349"/>
    <n v="4"/>
    <x v="11"/>
    <x v="1"/>
    <d v="2004-12-01T00:00:00"/>
    <x v="0"/>
    <x v="35"/>
    <x v="26"/>
    <x v="1"/>
    <n v="48"/>
    <n v="47.4"/>
    <x v="1213"/>
    <n v="170.64"/>
    <n v="0"/>
    <n v="2445.8399999999997"/>
    <n v="189.97919999999999"/>
    <x v="0"/>
    <x v="1213"/>
  </r>
  <r>
    <n v="2244"/>
    <n v="10349"/>
    <n v="1"/>
    <x v="11"/>
    <x v="1"/>
    <d v="2004-12-01T00:00:00"/>
    <x v="0"/>
    <x v="38"/>
    <x v="26"/>
    <x v="1"/>
    <n v="33"/>
    <n v="46.53"/>
    <x v="1214"/>
    <n v="115.16175"/>
    <n v="0"/>
    <n v="1650.65175"/>
    <n v="128.213415"/>
    <x v="0"/>
    <x v="1214"/>
  </r>
  <r>
    <n v="2245"/>
    <n v="10349"/>
    <n v="3"/>
    <x v="11"/>
    <x v="1"/>
    <d v="2004-12-01T00:00:00"/>
    <x v="0"/>
    <x v="36"/>
    <x v="26"/>
    <x v="1"/>
    <n v="36"/>
    <n v="37.130000000000003"/>
    <x v="1215"/>
    <n v="100.251"/>
    <n v="0"/>
    <n v="1436.931"/>
    <n v="111.61278000000001"/>
    <x v="0"/>
    <x v="1215"/>
  </r>
  <r>
    <n v="2246"/>
    <n v="10350"/>
    <n v="17"/>
    <x v="11"/>
    <x v="1"/>
    <d v="2004-12-02T00:00:00"/>
    <x v="0"/>
    <x v="37"/>
    <x v="4"/>
    <x v="0"/>
    <n v="44"/>
    <n v="100"/>
    <x v="64"/>
    <n v="330"/>
    <n v="367.40000000000003"/>
    <n v="4730"/>
    <n v="367.40000000000003"/>
    <x v="0"/>
    <x v="64"/>
  </r>
  <r>
    <n v="2247"/>
    <n v="10350"/>
    <n v="1"/>
    <x v="11"/>
    <x v="1"/>
    <d v="2004-12-02T00:00:00"/>
    <x v="0"/>
    <x v="48"/>
    <x v="4"/>
    <x v="0"/>
    <n v="44"/>
    <n v="100"/>
    <x v="64"/>
    <n v="330"/>
    <n v="367.40000000000003"/>
    <n v="4730"/>
    <n v="367.40000000000003"/>
    <x v="0"/>
    <x v="64"/>
  </r>
  <r>
    <n v="2248"/>
    <n v="10350"/>
    <n v="14"/>
    <x v="11"/>
    <x v="1"/>
    <d v="2004-12-02T00:00:00"/>
    <x v="0"/>
    <x v="33"/>
    <x v="4"/>
    <x v="0"/>
    <n v="27"/>
    <n v="100"/>
    <x v="15"/>
    <n v="202.5"/>
    <n v="225.45000000000002"/>
    <n v="2902.5"/>
    <n v="225.45000000000002"/>
    <x v="0"/>
    <x v="15"/>
  </r>
  <r>
    <n v="2249"/>
    <n v="10350"/>
    <n v="2"/>
    <x v="11"/>
    <x v="1"/>
    <d v="2004-12-02T00:00:00"/>
    <x v="0"/>
    <x v="43"/>
    <x v="4"/>
    <x v="0"/>
    <n v="41"/>
    <n v="93.04"/>
    <x v="1216"/>
    <n v="286.09800000000001"/>
    <n v="318.52244000000002"/>
    <n v="4100.7380000000003"/>
    <n v="318.52244000000002"/>
    <x v="0"/>
    <x v="1216"/>
  </r>
  <r>
    <n v="2250"/>
    <n v="10350"/>
    <n v="11"/>
    <x v="11"/>
    <x v="1"/>
    <d v="2004-12-02T00:00:00"/>
    <x v="0"/>
    <x v="49"/>
    <x v="4"/>
    <x v="0"/>
    <n v="46"/>
    <n v="76.67"/>
    <x v="1217"/>
    <n v="264.51150000000001"/>
    <n v="294.48947000000004"/>
    <n v="3791.3315000000002"/>
    <n v="294.48947000000004"/>
    <x v="0"/>
    <x v="1217"/>
  </r>
  <r>
    <n v="2251"/>
    <n v="10350"/>
    <n v="3"/>
    <x v="11"/>
    <x v="1"/>
    <d v="2004-12-02T00:00:00"/>
    <x v="0"/>
    <x v="45"/>
    <x v="4"/>
    <x v="0"/>
    <n v="30"/>
    <n v="100"/>
    <x v="0"/>
    <n v="225"/>
    <n v="250.50000000000003"/>
    <n v="3225"/>
    <n v="250.50000000000003"/>
    <x v="0"/>
    <x v="0"/>
  </r>
  <r>
    <n v="2252"/>
    <n v="10350"/>
    <n v="9"/>
    <x v="11"/>
    <x v="1"/>
    <d v="2004-12-02T00:00:00"/>
    <x v="0"/>
    <x v="46"/>
    <x v="4"/>
    <x v="0"/>
    <n v="30"/>
    <n v="100"/>
    <x v="0"/>
    <n v="225"/>
    <n v="250.50000000000003"/>
    <n v="3225"/>
    <n v="250.50000000000003"/>
    <x v="0"/>
    <x v="0"/>
  </r>
  <r>
    <n v="2253"/>
    <n v="10350"/>
    <n v="4"/>
    <x v="11"/>
    <x v="1"/>
    <d v="2004-12-02T00:00:00"/>
    <x v="0"/>
    <x v="52"/>
    <x v="4"/>
    <x v="1"/>
    <n v="28"/>
    <n v="100"/>
    <x v="134"/>
    <n v="210"/>
    <n v="233.8"/>
    <n v="3010"/>
    <n v="233.8"/>
    <x v="0"/>
    <x v="134"/>
  </r>
  <r>
    <n v="2254"/>
    <n v="10350"/>
    <n v="16"/>
    <x v="11"/>
    <x v="1"/>
    <d v="2004-12-02T00:00:00"/>
    <x v="0"/>
    <x v="50"/>
    <x v="4"/>
    <x v="1"/>
    <n v="25"/>
    <n v="100"/>
    <x v="4"/>
    <n v="187.5"/>
    <n v="208.75"/>
    <n v="2687.5"/>
    <n v="208.75"/>
    <x v="0"/>
    <x v="4"/>
  </r>
  <r>
    <n v="2255"/>
    <n v="10350"/>
    <n v="6"/>
    <x v="11"/>
    <x v="1"/>
    <d v="2004-12-02T00:00:00"/>
    <x v="0"/>
    <x v="59"/>
    <x v="4"/>
    <x v="1"/>
    <n v="43"/>
    <n v="64.97"/>
    <x v="1218"/>
    <n v="209.52824999999999"/>
    <n v="233.27478500000001"/>
    <n v="3003.2382499999999"/>
    <n v="233.27478500000001"/>
    <x v="0"/>
    <x v="1218"/>
  </r>
  <r>
    <n v="2256"/>
    <n v="10350"/>
    <n v="13"/>
    <x v="11"/>
    <x v="1"/>
    <d v="2004-12-02T00:00:00"/>
    <x v="0"/>
    <x v="47"/>
    <x v="4"/>
    <x v="1"/>
    <n v="31"/>
    <n v="77.34"/>
    <x v="1219"/>
    <n v="179.81549999999999"/>
    <n v="200.19459000000001"/>
    <n v="2577.3555000000001"/>
    <n v="200.19459000000001"/>
    <x v="0"/>
    <x v="1219"/>
  </r>
  <r>
    <n v="2257"/>
    <n v="10350"/>
    <n v="15"/>
    <x v="11"/>
    <x v="1"/>
    <d v="2004-12-02T00:00:00"/>
    <x v="0"/>
    <x v="53"/>
    <x v="4"/>
    <x v="1"/>
    <n v="20"/>
    <n v="100"/>
    <x v="136"/>
    <n v="150"/>
    <n v="0"/>
    <n v="2150"/>
    <n v="167"/>
    <x v="0"/>
    <x v="136"/>
  </r>
  <r>
    <n v="2258"/>
    <n v="10350"/>
    <n v="8"/>
    <x v="11"/>
    <x v="1"/>
    <d v="2004-12-02T00:00:00"/>
    <x v="0"/>
    <x v="31"/>
    <x v="4"/>
    <x v="1"/>
    <n v="31"/>
    <n v="71.400000000000006"/>
    <x v="1075"/>
    <n v="166.005"/>
    <n v="0"/>
    <n v="2379.4050000000002"/>
    <n v="184.81890000000001"/>
    <x v="0"/>
    <x v="1075"/>
  </r>
  <r>
    <n v="2259"/>
    <n v="10350"/>
    <n v="12"/>
    <x v="11"/>
    <x v="1"/>
    <d v="2004-12-02T00:00:00"/>
    <x v="0"/>
    <x v="51"/>
    <x v="4"/>
    <x v="1"/>
    <n v="29"/>
    <n v="75.349999999999994"/>
    <x v="1220"/>
    <n v="163.88624999999996"/>
    <n v="0"/>
    <n v="2349.0362499999997"/>
    <n v="182.46002499999997"/>
    <x v="0"/>
    <x v="1220"/>
  </r>
  <r>
    <n v="2260"/>
    <n v="10350"/>
    <n v="5"/>
    <x v="11"/>
    <x v="1"/>
    <d v="2004-12-02T00:00:00"/>
    <x v="0"/>
    <x v="40"/>
    <x v="4"/>
    <x v="1"/>
    <n v="26"/>
    <n v="75.47"/>
    <x v="1221"/>
    <n v="147.16649999999998"/>
    <n v="0"/>
    <n v="2109.3865000000001"/>
    <n v="163.84537"/>
    <x v="0"/>
    <x v="1221"/>
  </r>
  <r>
    <n v="2261"/>
    <n v="10350"/>
    <n v="7"/>
    <x v="11"/>
    <x v="1"/>
    <d v="2004-12-02T00:00:00"/>
    <x v="0"/>
    <x v="41"/>
    <x v="4"/>
    <x v="1"/>
    <n v="34"/>
    <n v="50.33"/>
    <x v="1222"/>
    <n v="128.3415"/>
    <n v="0"/>
    <n v="1839.5615"/>
    <n v="142.88687000000002"/>
    <x v="0"/>
    <x v="1222"/>
  </r>
  <r>
    <n v="2262"/>
    <n v="10350"/>
    <n v="10"/>
    <x v="11"/>
    <x v="1"/>
    <d v="2004-12-02T00:00:00"/>
    <x v="0"/>
    <x v="44"/>
    <x v="4"/>
    <x v="1"/>
    <n v="25"/>
    <n v="60.34"/>
    <x v="1223"/>
    <n v="113.1375"/>
    <n v="0"/>
    <n v="1621.6375"/>
    <n v="125.95975000000001"/>
    <x v="0"/>
    <x v="1223"/>
  </r>
  <r>
    <n v="2263"/>
    <n v="10351"/>
    <n v="1"/>
    <x v="11"/>
    <x v="1"/>
    <d v="2004-12-03T00:00:00"/>
    <x v="0"/>
    <x v="54"/>
    <x v="27"/>
    <x v="0"/>
    <n v="39"/>
    <n v="99.52"/>
    <x v="1224"/>
    <n v="291.09599999999995"/>
    <n v="324.08688000000001"/>
    <n v="4172.3759999999993"/>
    <n v="324.08688000000001"/>
    <x v="0"/>
    <x v="1224"/>
  </r>
  <r>
    <n v="2264"/>
    <n v="10351"/>
    <n v="2"/>
    <x v="11"/>
    <x v="1"/>
    <d v="2004-12-03T00:00:00"/>
    <x v="0"/>
    <x v="55"/>
    <x v="27"/>
    <x v="0"/>
    <n v="20"/>
    <n v="100"/>
    <x v="136"/>
    <n v="150"/>
    <n v="0"/>
    <n v="2150"/>
    <n v="167"/>
    <x v="0"/>
    <x v="136"/>
  </r>
  <r>
    <n v="2265"/>
    <n v="10351"/>
    <n v="4"/>
    <x v="11"/>
    <x v="1"/>
    <d v="2004-12-03T00:00:00"/>
    <x v="0"/>
    <x v="70"/>
    <x v="27"/>
    <x v="1"/>
    <n v="38"/>
    <n v="68.38"/>
    <x v="1225"/>
    <n v="194.88299999999995"/>
    <n v="216.96973999999997"/>
    <n v="2793.3229999999994"/>
    <n v="216.96973999999997"/>
    <x v="0"/>
    <x v="1225"/>
  </r>
  <r>
    <n v="2266"/>
    <n v="10351"/>
    <n v="3"/>
    <x v="11"/>
    <x v="1"/>
    <d v="2004-12-03T00:00:00"/>
    <x v="0"/>
    <x v="62"/>
    <x v="27"/>
    <x v="1"/>
    <n v="34"/>
    <n v="59.37"/>
    <x v="1226"/>
    <n v="151.39349999999999"/>
    <n v="0"/>
    <n v="2169.9735000000001"/>
    <n v="168.55143000000001"/>
    <x v="0"/>
    <x v="1226"/>
  </r>
  <r>
    <n v="2267"/>
    <n v="10351"/>
    <n v="5"/>
    <x v="11"/>
    <x v="1"/>
    <d v="2004-12-03T00:00:00"/>
    <x v="0"/>
    <x v="58"/>
    <x v="27"/>
    <x v="1"/>
    <n v="25"/>
    <n v="74.680000000000007"/>
    <x v="1227"/>
    <n v="140.02500000000001"/>
    <n v="0"/>
    <n v="2007.0250000000003"/>
    <n v="155.89450000000002"/>
    <x v="0"/>
    <x v="1227"/>
  </r>
  <r>
    <n v="2268"/>
    <n v="10352"/>
    <n v="2"/>
    <x v="11"/>
    <x v="1"/>
    <d v="2004-12-03T00:00:00"/>
    <x v="0"/>
    <x v="57"/>
    <x v="28"/>
    <x v="0"/>
    <n v="49"/>
    <n v="100"/>
    <x v="92"/>
    <n v="367.5"/>
    <n v="409.15000000000003"/>
    <n v="5267.5"/>
    <n v="409.15000000000003"/>
    <x v="0"/>
    <x v="92"/>
  </r>
  <r>
    <n v="2269"/>
    <n v="10352"/>
    <n v="4"/>
    <x v="11"/>
    <x v="1"/>
    <d v="2004-12-03T00:00:00"/>
    <x v="0"/>
    <x v="66"/>
    <x v="28"/>
    <x v="1"/>
    <n v="49"/>
    <n v="52.64"/>
    <x v="1228"/>
    <n v="193.452"/>
    <n v="215.37656000000001"/>
    <n v="2772.8119999999999"/>
    <n v="215.37656000000001"/>
    <x v="0"/>
    <x v="1228"/>
  </r>
  <r>
    <n v="2270"/>
    <n v="10352"/>
    <n v="3"/>
    <x v="11"/>
    <x v="1"/>
    <d v="2004-12-03T00:00:00"/>
    <x v="0"/>
    <x v="63"/>
    <x v="28"/>
    <x v="1"/>
    <n v="23"/>
    <n v="100"/>
    <x v="24"/>
    <n v="172.5"/>
    <n v="192.05"/>
    <n v="2472.5"/>
    <n v="192.05"/>
    <x v="0"/>
    <x v="24"/>
  </r>
  <r>
    <n v="2271"/>
    <n v="10352"/>
    <n v="1"/>
    <x v="11"/>
    <x v="1"/>
    <d v="2004-12-03T00:00:00"/>
    <x v="0"/>
    <x v="65"/>
    <x v="28"/>
    <x v="1"/>
    <n v="22"/>
    <n v="75.510000000000005"/>
    <x v="1229"/>
    <n v="124.5915"/>
    <n v="0"/>
    <n v="1785.8115"/>
    <n v="138.71187"/>
    <x v="0"/>
    <x v="1229"/>
  </r>
  <r>
    <n v="2272"/>
    <n v="10353"/>
    <n v="9"/>
    <x v="11"/>
    <x v="1"/>
    <d v="2004-12-04T00:00:00"/>
    <x v="0"/>
    <x v="60"/>
    <x v="29"/>
    <x v="0"/>
    <n v="39"/>
    <n v="100"/>
    <x v="8"/>
    <n v="292.5"/>
    <n v="325.65000000000003"/>
    <n v="4192.5"/>
    <n v="325.65000000000003"/>
    <x v="0"/>
    <x v="8"/>
  </r>
  <r>
    <n v="2273"/>
    <n v="10353"/>
    <n v="5"/>
    <x v="11"/>
    <x v="1"/>
    <d v="2004-12-04T00:00:00"/>
    <x v="0"/>
    <x v="79"/>
    <x v="29"/>
    <x v="0"/>
    <n v="46"/>
    <n v="81.17"/>
    <x v="1230"/>
    <n v="280.03649999999999"/>
    <n v="311.77397000000002"/>
    <n v="4013.8565000000003"/>
    <n v="311.77397000000002"/>
    <x v="0"/>
    <x v="1230"/>
  </r>
  <r>
    <n v="2274"/>
    <n v="10353"/>
    <n v="6"/>
    <x v="11"/>
    <x v="1"/>
    <d v="2004-12-04T00:00:00"/>
    <x v="0"/>
    <x v="61"/>
    <x v="29"/>
    <x v="0"/>
    <n v="43"/>
    <n v="81.95"/>
    <x v="1231"/>
    <n v="264.28874999999999"/>
    <n v="294.24147500000004"/>
    <n v="3788.1387500000001"/>
    <n v="294.24147500000004"/>
    <x v="0"/>
    <x v="1231"/>
  </r>
  <r>
    <n v="2275"/>
    <n v="10353"/>
    <n v="1"/>
    <x v="11"/>
    <x v="1"/>
    <d v="2004-12-04T00:00:00"/>
    <x v="0"/>
    <x v="64"/>
    <x v="29"/>
    <x v="0"/>
    <n v="27"/>
    <n v="100"/>
    <x v="15"/>
    <n v="202.5"/>
    <n v="225.45000000000002"/>
    <n v="2902.5"/>
    <n v="225.45000000000002"/>
    <x v="0"/>
    <x v="15"/>
  </r>
  <r>
    <n v="2276"/>
    <n v="10353"/>
    <n v="4"/>
    <x v="11"/>
    <x v="1"/>
    <d v="2004-12-04T00:00:00"/>
    <x v="0"/>
    <x v="56"/>
    <x v="29"/>
    <x v="0"/>
    <n v="48"/>
    <n v="68.8"/>
    <x v="1232"/>
    <n v="247.67999999999995"/>
    <n v="275.75040000000001"/>
    <n v="3550.0799999999995"/>
    <n v="275.75040000000001"/>
    <x v="0"/>
    <x v="1232"/>
  </r>
  <r>
    <n v="2277"/>
    <n v="10353"/>
    <n v="8"/>
    <x v="11"/>
    <x v="1"/>
    <d v="2004-12-04T00:00:00"/>
    <x v="0"/>
    <x v="71"/>
    <x v="29"/>
    <x v="0"/>
    <n v="40"/>
    <n v="82.21"/>
    <x v="1233"/>
    <n v="246.62999999999997"/>
    <n v="274.58139999999997"/>
    <n v="3535.0299999999997"/>
    <n v="274.58139999999997"/>
    <x v="0"/>
    <x v="1233"/>
  </r>
  <r>
    <n v="2278"/>
    <n v="10353"/>
    <n v="3"/>
    <x v="11"/>
    <x v="1"/>
    <d v="2004-12-04T00:00:00"/>
    <x v="0"/>
    <x v="69"/>
    <x v="29"/>
    <x v="0"/>
    <n v="35"/>
    <n v="89.9"/>
    <x v="1234"/>
    <n v="235.98749999999998"/>
    <n v="262.73275000000001"/>
    <n v="3382.4875000000002"/>
    <n v="262.73275000000001"/>
    <x v="0"/>
    <x v="1234"/>
  </r>
  <r>
    <n v="2279"/>
    <n v="10353"/>
    <n v="2"/>
    <x v="11"/>
    <x v="1"/>
    <d v="2004-12-04T00:00:00"/>
    <x v="0"/>
    <x v="67"/>
    <x v="29"/>
    <x v="1"/>
    <n v="28"/>
    <n v="71.73"/>
    <x v="1235"/>
    <n v="150.63300000000001"/>
    <n v="0"/>
    <n v="2159.0729999999999"/>
    <n v="167.70474000000002"/>
    <x v="0"/>
    <x v="1235"/>
  </r>
  <r>
    <n v="2280"/>
    <n v="10353"/>
    <n v="7"/>
    <x v="11"/>
    <x v="1"/>
    <d v="2004-12-04T00:00:00"/>
    <x v="0"/>
    <x v="68"/>
    <x v="29"/>
    <x v="1"/>
    <n v="40"/>
    <n v="44.51"/>
    <x v="1236"/>
    <n v="133.52999999999997"/>
    <n v="0"/>
    <n v="1913.9299999999998"/>
    <n v="148.6634"/>
    <x v="0"/>
    <x v="1236"/>
  </r>
  <r>
    <n v="2281"/>
    <n v="10355"/>
    <n v="8"/>
    <x v="11"/>
    <x v="1"/>
    <d v="2004-12-07T00:00:00"/>
    <x v="0"/>
    <x v="82"/>
    <x v="4"/>
    <x v="0"/>
    <n v="32"/>
    <n v="100"/>
    <x v="44"/>
    <n v="240"/>
    <n v="267.2"/>
    <n v="3440"/>
    <n v="267.2"/>
    <x v="0"/>
    <x v="44"/>
  </r>
  <r>
    <n v="2282"/>
    <n v="10355"/>
    <n v="5"/>
    <x v="11"/>
    <x v="1"/>
    <d v="2004-12-07T00:00:00"/>
    <x v="0"/>
    <x v="86"/>
    <x v="4"/>
    <x v="0"/>
    <n v="40"/>
    <n v="100"/>
    <x v="65"/>
    <n v="300"/>
    <n v="334"/>
    <n v="4300"/>
    <n v="334"/>
    <x v="0"/>
    <x v="65"/>
  </r>
  <r>
    <n v="2283"/>
    <n v="10355"/>
    <n v="2"/>
    <x v="11"/>
    <x v="1"/>
    <d v="2004-12-07T00:00:00"/>
    <x v="0"/>
    <x v="81"/>
    <x v="4"/>
    <x v="0"/>
    <n v="25"/>
    <n v="100"/>
    <x v="4"/>
    <n v="187.5"/>
    <n v="208.75"/>
    <n v="2687.5"/>
    <n v="208.75"/>
    <x v="0"/>
    <x v="4"/>
  </r>
  <r>
    <n v="2284"/>
    <n v="10355"/>
    <n v="7"/>
    <x v="11"/>
    <x v="1"/>
    <d v="2004-12-07T00:00:00"/>
    <x v="0"/>
    <x v="84"/>
    <x v="4"/>
    <x v="0"/>
    <n v="23"/>
    <n v="100"/>
    <x v="24"/>
    <n v="172.5"/>
    <n v="192.05"/>
    <n v="2472.5"/>
    <n v="192.05"/>
    <x v="0"/>
    <x v="24"/>
  </r>
  <r>
    <n v="2285"/>
    <n v="10355"/>
    <n v="3"/>
    <x v="11"/>
    <x v="1"/>
    <d v="2004-12-07T00:00:00"/>
    <x v="0"/>
    <x v="92"/>
    <x v="4"/>
    <x v="1"/>
    <n v="41"/>
    <n v="70.650000000000006"/>
    <x v="1237"/>
    <n v="217.24875"/>
    <n v="241.87027500000002"/>
    <n v="3113.8987500000003"/>
    <n v="241.87027500000002"/>
    <x v="0"/>
    <x v="1237"/>
  </r>
  <r>
    <n v="2286"/>
    <n v="10355"/>
    <n v="6"/>
    <x v="11"/>
    <x v="1"/>
    <d v="2004-12-07T00:00:00"/>
    <x v="0"/>
    <x v="93"/>
    <x v="4"/>
    <x v="1"/>
    <n v="44"/>
    <n v="62.45"/>
    <x v="1238"/>
    <n v="206.08500000000001"/>
    <n v="229.44130000000004"/>
    <n v="2953.8850000000002"/>
    <n v="229.44130000000004"/>
    <x v="0"/>
    <x v="1238"/>
  </r>
  <r>
    <n v="2287"/>
    <n v="10355"/>
    <n v="9"/>
    <x v="11"/>
    <x v="1"/>
    <d v="2004-12-07T00:00:00"/>
    <x v="0"/>
    <x v="91"/>
    <x v="4"/>
    <x v="1"/>
    <n v="28"/>
    <n v="95.39"/>
    <x v="1239"/>
    <n v="200.31899999999999"/>
    <n v="223.02182000000002"/>
    <n v="2871.239"/>
    <n v="223.02182000000002"/>
    <x v="0"/>
    <x v="1239"/>
  </r>
  <r>
    <n v="2288"/>
    <n v="10355"/>
    <n v="1"/>
    <x v="11"/>
    <x v="1"/>
    <d v="2004-12-07T00:00:00"/>
    <x v="0"/>
    <x v="89"/>
    <x v="4"/>
    <x v="1"/>
    <n v="31"/>
    <n v="53.47"/>
    <x v="1240"/>
    <n v="124.31774999999999"/>
    <n v="0"/>
    <n v="1781.8877499999999"/>
    <n v="138.407095"/>
    <x v="0"/>
    <x v="1240"/>
  </r>
  <r>
    <n v="2289"/>
    <n v="10355"/>
    <n v="10"/>
    <x v="11"/>
    <x v="1"/>
    <d v="2004-12-07T00:00:00"/>
    <x v="0"/>
    <x v="95"/>
    <x v="4"/>
    <x v="1"/>
    <n v="38"/>
    <n v="39.83"/>
    <x v="1241"/>
    <n v="113.51549999999999"/>
    <n v="0"/>
    <n v="1627.0554999999999"/>
    <n v="126.38059"/>
    <x v="0"/>
    <x v="1241"/>
  </r>
  <r>
    <n v="2290"/>
    <n v="10355"/>
    <n v="4"/>
    <x v="11"/>
    <x v="1"/>
    <d v="2004-12-07T00:00:00"/>
    <x v="0"/>
    <x v="100"/>
    <x v="4"/>
    <x v="1"/>
    <n v="36"/>
    <n v="38.520000000000003"/>
    <x v="1242"/>
    <n v="104.004"/>
    <n v="0"/>
    <n v="1490.7239999999999"/>
    <n v="115.79112000000001"/>
    <x v="0"/>
    <x v="1242"/>
  </r>
  <r>
    <n v="2291"/>
    <n v="10356"/>
    <n v="5"/>
    <x v="11"/>
    <x v="1"/>
    <d v="2004-12-09T00:00:00"/>
    <x v="0"/>
    <x v="7"/>
    <x v="30"/>
    <x v="2"/>
    <n v="48"/>
    <n v="100"/>
    <x v="95"/>
    <n v="360"/>
    <n v="400.8"/>
    <n v="5160"/>
    <n v="400.8"/>
    <x v="0"/>
    <x v="95"/>
  </r>
  <r>
    <n v="2292"/>
    <n v="10356"/>
    <n v="1"/>
    <x v="11"/>
    <x v="1"/>
    <d v="2004-12-09T00:00:00"/>
    <x v="0"/>
    <x v="5"/>
    <x v="30"/>
    <x v="0"/>
    <n v="30"/>
    <n v="100"/>
    <x v="0"/>
    <n v="225"/>
    <n v="250.50000000000003"/>
    <n v="3225"/>
    <n v="250.50000000000003"/>
    <x v="0"/>
    <x v="0"/>
  </r>
  <r>
    <n v="2293"/>
    <n v="10356"/>
    <n v="8"/>
    <x v="11"/>
    <x v="1"/>
    <d v="2004-12-09T00:00:00"/>
    <x v="0"/>
    <x v="98"/>
    <x v="30"/>
    <x v="0"/>
    <n v="43"/>
    <n v="97.6"/>
    <x v="1243"/>
    <n v="314.76"/>
    <n v="350.43280000000004"/>
    <n v="4511.5600000000004"/>
    <n v="350.43280000000004"/>
    <x v="0"/>
    <x v="1243"/>
  </r>
  <r>
    <n v="2294"/>
    <n v="10356"/>
    <n v="4"/>
    <x v="11"/>
    <x v="1"/>
    <d v="2004-12-09T00:00:00"/>
    <x v="0"/>
    <x v="90"/>
    <x v="30"/>
    <x v="0"/>
    <n v="26"/>
    <n v="100"/>
    <x v="5"/>
    <n v="195"/>
    <n v="217.10000000000002"/>
    <n v="2795"/>
    <n v="217.10000000000002"/>
    <x v="0"/>
    <x v="5"/>
  </r>
  <r>
    <n v="2295"/>
    <n v="10356"/>
    <n v="3"/>
    <x v="11"/>
    <x v="1"/>
    <d v="2004-12-09T00:00:00"/>
    <x v="0"/>
    <x v="4"/>
    <x v="30"/>
    <x v="0"/>
    <n v="29"/>
    <n v="100"/>
    <x v="25"/>
    <n v="217.5"/>
    <n v="242.15"/>
    <n v="3117.5"/>
    <n v="242.15"/>
    <x v="0"/>
    <x v="25"/>
  </r>
  <r>
    <n v="2296"/>
    <n v="10356"/>
    <n v="9"/>
    <x v="11"/>
    <x v="1"/>
    <d v="2004-12-09T00:00:00"/>
    <x v="0"/>
    <x v="8"/>
    <x v="30"/>
    <x v="1"/>
    <n v="50"/>
    <n v="50.18"/>
    <x v="1244"/>
    <n v="188.17499999999998"/>
    <n v="209.50150000000002"/>
    <n v="2697.1750000000002"/>
    <n v="209.50150000000002"/>
    <x v="0"/>
    <x v="1244"/>
  </r>
  <r>
    <n v="2297"/>
    <n v="10356"/>
    <n v="2"/>
    <x v="11"/>
    <x v="1"/>
    <d v="2004-12-09T00:00:00"/>
    <x v="0"/>
    <x v="97"/>
    <x v="30"/>
    <x v="1"/>
    <n v="27"/>
    <n v="64.69"/>
    <x v="1245"/>
    <n v="130.99724999999998"/>
    <n v="0"/>
    <n v="1877.6272499999998"/>
    <n v="145.843605"/>
    <x v="0"/>
    <x v="1245"/>
  </r>
  <r>
    <n v="2298"/>
    <n v="10356"/>
    <n v="6"/>
    <x v="11"/>
    <x v="1"/>
    <d v="2004-12-09T00:00:00"/>
    <x v="0"/>
    <x v="9"/>
    <x v="30"/>
    <x v="1"/>
    <n v="22"/>
    <n v="72.41"/>
    <x v="1246"/>
    <n v="119.47649999999999"/>
    <n v="0"/>
    <n v="1712.4965"/>
    <n v="133.01716999999999"/>
    <x v="0"/>
    <x v="1246"/>
  </r>
  <r>
    <n v="2299"/>
    <n v="10356"/>
    <n v="7"/>
    <x v="11"/>
    <x v="1"/>
    <d v="2004-12-09T00:00:00"/>
    <x v="0"/>
    <x v="6"/>
    <x v="30"/>
    <x v="1"/>
    <n v="26"/>
    <n v="31.86"/>
    <x v="1247"/>
    <n v="62.126999999999995"/>
    <n v="0"/>
    <n v="890.48699999999997"/>
    <n v="69.168060000000011"/>
    <x v="0"/>
    <x v="1247"/>
  </r>
  <r>
    <n v="2300"/>
    <n v="10357"/>
    <n v="8"/>
    <x v="11"/>
    <x v="1"/>
    <d v="2004-12-10T00:00:00"/>
    <x v="0"/>
    <x v="18"/>
    <x v="13"/>
    <x v="0"/>
    <n v="49"/>
    <n v="100"/>
    <x v="92"/>
    <n v="367.5"/>
    <n v="409.15000000000003"/>
    <n v="5267.5"/>
    <n v="409.15000000000003"/>
    <x v="0"/>
    <x v="92"/>
  </r>
  <r>
    <n v="2301"/>
    <n v="10357"/>
    <n v="9"/>
    <x v="11"/>
    <x v="1"/>
    <d v="2004-12-10T00:00:00"/>
    <x v="0"/>
    <x v="11"/>
    <x v="13"/>
    <x v="0"/>
    <n v="43"/>
    <n v="100"/>
    <x v="34"/>
    <n v="322.5"/>
    <n v="359.05"/>
    <n v="4622.5"/>
    <n v="359.05"/>
    <x v="0"/>
    <x v="34"/>
  </r>
  <r>
    <n v="2302"/>
    <n v="10357"/>
    <n v="10"/>
    <x v="11"/>
    <x v="1"/>
    <d v="2004-12-10T00:00:00"/>
    <x v="0"/>
    <x v="10"/>
    <x v="13"/>
    <x v="0"/>
    <n v="32"/>
    <n v="100"/>
    <x v="44"/>
    <n v="240"/>
    <n v="267.2"/>
    <n v="3440"/>
    <n v="267.2"/>
    <x v="0"/>
    <x v="44"/>
  </r>
  <r>
    <n v="2303"/>
    <n v="10357"/>
    <n v="4"/>
    <x v="11"/>
    <x v="1"/>
    <d v="2004-12-10T00:00:00"/>
    <x v="0"/>
    <x v="21"/>
    <x v="13"/>
    <x v="0"/>
    <n v="44"/>
    <n v="100"/>
    <x v="64"/>
    <n v="330"/>
    <n v="367.40000000000003"/>
    <n v="4730"/>
    <n v="367.40000000000003"/>
    <x v="0"/>
    <x v="64"/>
  </r>
  <r>
    <n v="2304"/>
    <n v="10357"/>
    <n v="1"/>
    <x v="11"/>
    <x v="1"/>
    <d v="2004-12-10T00:00:00"/>
    <x v="0"/>
    <x v="15"/>
    <x v="13"/>
    <x v="0"/>
    <n v="39"/>
    <n v="98"/>
    <x v="1248"/>
    <n v="286.64999999999998"/>
    <n v="319.137"/>
    <n v="4108.6499999999996"/>
    <n v="319.137"/>
    <x v="0"/>
    <x v="1248"/>
  </r>
  <r>
    <n v="2305"/>
    <n v="10357"/>
    <n v="6"/>
    <x v="11"/>
    <x v="1"/>
    <d v="2004-12-10T00:00:00"/>
    <x v="0"/>
    <x v="22"/>
    <x v="13"/>
    <x v="0"/>
    <n v="41"/>
    <n v="87.13"/>
    <x v="1249"/>
    <n v="267.92474999999996"/>
    <n v="298.28955500000001"/>
    <n v="3840.2547500000001"/>
    <n v="298.28955500000001"/>
    <x v="0"/>
    <x v="1249"/>
  </r>
  <r>
    <n v="2306"/>
    <n v="10357"/>
    <n v="2"/>
    <x v="11"/>
    <x v="1"/>
    <d v="2004-12-10T00:00:00"/>
    <x v="0"/>
    <x v="14"/>
    <x v="13"/>
    <x v="0"/>
    <n v="28"/>
    <n v="100"/>
    <x v="134"/>
    <n v="210"/>
    <n v="233.8"/>
    <n v="3010"/>
    <n v="233.8"/>
    <x v="0"/>
    <x v="134"/>
  </r>
  <r>
    <n v="2307"/>
    <n v="10357"/>
    <n v="5"/>
    <x v="11"/>
    <x v="1"/>
    <d v="2004-12-10T00:00:00"/>
    <x v="0"/>
    <x v="23"/>
    <x v="13"/>
    <x v="0"/>
    <n v="49"/>
    <n v="70.58"/>
    <x v="1250"/>
    <n v="259.38150000000002"/>
    <n v="288.77807000000001"/>
    <n v="3717.8015"/>
    <n v="288.77807000000001"/>
    <x v="0"/>
    <x v="1250"/>
  </r>
  <r>
    <n v="2308"/>
    <n v="10357"/>
    <n v="3"/>
    <x v="11"/>
    <x v="1"/>
    <d v="2004-12-10T00:00:00"/>
    <x v="0"/>
    <x v="12"/>
    <x v="13"/>
    <x v="1"/>
    <n v="25"/>
    <n v="100"/>
    <x v="4"/>
    <n v="187.5"/>
    <n v="208.75"/>
    <n v="2687.5"/>
    <n v="208.75"/>
    <x v="0"/>
    <x v="4"/>
  </r>
  <r>
    <n v="2309"/>
    <n v="10357"/>
    <n v="7"/>
    <x v="11"/>
    <x v="1"/>
    <d v="2004-12-10T00:00:00"/>
    <x v="0"/>
    <x v="25"/>
    <x v="13"/>
    <x v="1"/>
    <n v="41"/>
    <n v="61.99"/>
    <x v="1251"/>
    <n v="190.61924999999999"/>
    <n v="212.22276500000004"/>
    <n v="2732.2092500000003"/>
    <n v="212.22276500000004"/>
    <x v="0"/>
    <x v="1251"/>
  </r>
  <r>
    <n v="2310"/>
    <n v="10358"/>
    <n v="6"/>
    <x v="11"/>
    <x v="1"/>
    <d v="2004-12-10T00:00:00"/>
    <x v="0"/>
    <x v="20"/>
    <x v="4"/>
    <x v="0"/>
    <n v="41"/>
    <n v="100"/>
    <x v="23"/>
    <n v="307.5"/>
    <n v="342.35"/>
    <n v="4407.5"/>
    <n v="342.35"/>
    <x v="0"/>
    <x v="23"/>
  </r>
  <r>
    <n v="2311"/>
    <n v="10358"/>
    <n v="7"/>
    <x v="11"/>
    <x v="1"/>
    <d v="2004-12-10T00:00:00"/>
    <x v="0"/>
    <x v="16"/>
    <x v="4"/>
    <x v="0"/>
    <n v="41"/>
    <n v="100"/>
    <x v="23"/>
    <n v="307.5"/>
    <n v="342.35"/>
    <n v="4407.5"/>
    <n v="342.35"/>
    <x v="0"/>
    <x v="23"/>
  </r>
  <r>
    <n v="2312"/>
    <n v="10358"/>
    <n v="2"/>
    <x v="11"/>
    <x v="1"/>
    <d v="2004-12-10T00:00:00"/>
    <x v="0"/>
    <x v="17"/>
    <x v="4"/>
    <x v="0"/>
    <n v="36"/>
    <n v="100"/>
    <x v="12"/>
    <n v="270"/>
    <n v="300.60000000000002"/>
    <n v="3870"/>
    <n v="300.60000000000002"/>
    <x v="0"/>
    <x v="12"/>
  </r>
  <r>
    <n v="2313"/>
    <n v="10358"/>
    <n v="8"/>
    <x v="11"/>
    <x v="1"/>
    <d v="2004-12-10T00:00:00"/>
    <x v="0"/>
    <x v="24"/>
    <x v="4"/>
    <x v="0"/>
    <n v="30"/>
    <n v="100"/>
    <x v="0"/>
    <n v="225"/>
    <n v="250.50000000000003"/>
    <n v="3225"/>
    <n v="250.50000000000003"/>
    <x v="0"/>
    <x v="0"/>
  </r>
  <r>
    <n v="2314"/>
    <n v="10358"/>
    <n v="1"/>
    <x v="11"/>
    <x v="1"/>
    <d v="2004-12-10T00:00:00"/>
    <x v="0"/>
    <x v="19"/>
    <x v="4"/>
    <x v="0"/>
    <n v="41"/>
    <n v="100"/>
    <x v="23"/>
    <n v="307.5"/>
    <n v="342.35"/>
    <n v="4407.5"/>
    <n v="342.35"/>
    <x v="0"/>
    <x v="23"/>
  </r>
  <r>
    <n v="2315"/>
    <n v="10358"/>
    <n v="3"/>
    <x v="11"/>
    <x v="1"/>
    <d v="2004-12-10T00:00:00"/>
    <x v="0"/>
    <x v="13"/>
    <x v="4"/>
    <x v="0"/>
    <n v="27"/>
    <n v="100"/>
    <x v="15"/>
    <n v="202.5"/>
    <n v="225.45000000000002"/>
    <n v="2902.5"/>
    <n v="225.45000000000002"/>
    <x v="0"/>
    <x v="15"/>
  </r>
  <r>
    <n v="2316"/>
    <n v="10358"/>
    <n v="12"/>
    <x v="11"/>
    <x v="1"/>
    <d v="2004-12-10T00:00:00"/>
    <x v="0"/>
    <x v="29"/>
    <x v="4"/>
    <x v="1"/>
    <n v="32"/>
    <n v="93.49"/>
    <x v="1252"/>
    <n v="224.37599999999998"/>
    <n v="249.80528000000001"/>
    <n v="3216.0559999999996"/>
    <n v="249.80528000000001"/>
    <x v="0"/>
    <x v="1252"/>
  </r>
  <r>
    <n v="2317"/>
    <n v="10358"/>
    <n v="4"/>
    <x v="11"/>
    <x v="1"/>
    <d v="2004-12-10T00:00:00"/>
    <x v="0"/>
    <x v="36"/>
    <x v="4"/>
    <x v="1"/>
    <n v="36"/>
    <n v="82.94"/>
    <x v="1253"/>
    <n v="223.93800000000002"/>
    <n v="249.31764000000004"/>
    <n v="3209.7780000000002"/>
    <n v="249.31764000000004"/>
    <x v="0"/>
    <x v="1253"/>
  </r>
  <r>
    <n v="2318"/>
    <n v="10358"/>
    <n v="5"/>
    <x v="11"/>
    <x v="1"/>
    <d v="2004-12-10T00:00:00"/>
    <x v="0"/>
    <x v="26"/>
    <x v="4"/>
    <x v="1"/>
    <n v="49"/>
    <n v="55.34"/>
    <x v="1254"/>
    <n v="203.37450000000001"/>
    <n v="226.42361000000002"/>
    <n v="2915.0345000000002"/>
    <n v="226.42361000000002"/>
    <x v="0"/>
    <x v="1254"/>
  </r>
  <r>
    <n v="2319"/>
    <n v="10358"/>
    <n v="9"/>
    <x v="11"/>
    <x v="1"/>
    <d v="2004-12-10T00:00:00"/>
    <x v="0"/>
    <x v="28"/>
    <x v="4"/>
    <x v="1"/>
    <n v="42"/>
    <n v="64.16"/>
    <x v="1255"/>
    <n v="202.10399999999998"/>
    <n v="225.00912"/>
    <n v="2896.8239999999996"/>
    <n v="225.00912"/>
    <x v="0"/>
    <x v="1255"/>
  </r>
  <r>
    <n v="2320"/>
    <n v="10358"/>
    <n v="14"/>
    <x v="11"/>
    <x v="1"/>
    <d v="2004-12-10T00:00:00"/>
    <x v="0"/>
    <x v="35"/>
    <x v="4"/>
    <x v="1"/>
    <n v="44"/>
    <n v="60.76"/>
    <x v="1256"/>
    <n v="200.50800000000001"/>
    <n v="223.23224000000002"/>
    <n v="2873.9479999999999"/>
    <n v="223.23224000000002"/>
    <x v="0"/>
    <x v="1256"/>
  </r>
  <r>
    <n v="2321"/>
    <n v="10358"/>
    <n v="13"/>
    <x v="11"/>
    <x v="1"/>
    <d v="2004-12-10T00:00:00"/>
    <x v="0"/>
    <x v="27"/>
    <x v="4"/>
    <x v="1"/>
    <n v="25"/>
    <n v="100"/>
    <x v="4"/>
    <n v="187.5"/>
    <n v="208.75"/>
    <n v="2687.5"/>
    <n v="208.75"/>
    <x v="0"/>
    <x v="4"/>
  </r>
  <r>
    <n v="2322"/>
    <n v="10358"/>
    <n v="10"/>
    <x v="11"/>
    <x v="1"/>
    <d v="2004-12-10T00:00:00"/>
    <x v="0"/>
    <x v="32"/>
    <x v="4"/>
    <x v="1"/>
    <n v="20"/>
    <n v="100"/>
    <x v="136"/>
    <n v="150"/>
    <n v="0"/>
    <n v="2150"/>
    <n v="167"/>
    <x v="0"/>
    <x v="136"/>
  </r>
  <r>
    <n v="2323"/>
    <n v="10358"/>
    <n v="11"/>
    <x v="11"/>
    <x v="1"/>
    <d v="2004-12-10T00:00:00"/>
    <x v="0"/>
    <x v="30"/>
    <x v="4"/>
    <x v="1"/>
    <n v="20"/>
    <n v="36.42"/>
    <x v="1257"/>
    <n v="54.63"/>
    <n v="0"/>
    <n v="783.03000000000009"/>
    <n v="60.821400000000011"/>
    <x v="0"/>
    <x v="1257"/>
  </r>
  <r>
    <n v="2324"/>
    <n v="10359"/>
    <n v="3"/>
    <x v="11"/>
    <x v="1"/>
    <d v="2004-12-15T00:00:00"/>
    <x v="0"/>
    <x v="38"/>
    <x v="21"/>
    <x v="0"/>
    <n v="36"/>
    <n v="100"/>
    <x v="12"/>
    <n v="270"/>
    <n v="300.60000000000002"/>
    <n v="3870"/>
    <n v="300.60000000000002"/>
    <x v="0"/>
    <x v="12"/>
  </r>
  <r>
    <n v="2325"/>
    <n v="10359"/>
    <n v="2"/>
    <x v="11"/>
    <x v="1"/>
    <d v="2004-12-15T00:00:00"/>
    <x v="0"/>
    <x v="31"/>
    <x v="21"/>
    <x v="0"/>
    <n v="46"/>
    <n v="100"/>
    <x v="11"/>
    <n v="345"/>
    <n v="384.1"/>
    <n v="4945"/>
    <n v="384.1"/>
    <x v="0"/>
    <x v="11"/>
  </r>
  <r>
    <n v="2326"/>
    <n v="10359"/>
    <n v="8"/>
    <x v="11"/>
    <x v="1"/>
    <d v="2004-12-15T00:00:00"/>
    <x v="0"/>
    <x v="39"/>
    <x v="21"/>
    <x v="0"/>
    <n v="42"/>
    <n v="100"/>
    <x v="10"/>
    <n v="315"/>
    <n v="350.70000000000005"/>
    <n v="4515"/>
    <n v="350.70000000000005"/>
    <x v="0"/>
    <x v="10"/>
  </r>
  <r>
    <n v="2327"/>
    <n v="10359"/>
    <n v="1"/>
    <x v="11"/>
    <x v="1"/>
    <d v="2004-12-15T00:00:00"/>
    <x v="0"/>
    <x v="33"/>
    <x v="21"/>
    <x v="0"/>
    <n v="22"/>
    <n v="100"/>
    <x v="39"/>
    <n v="165"/>
    <n v="0"/>
    <n v="2365"/>
    <n v="183.70000000000002"/>
    <x v="0"/>
    <x v="39"/>
  </r>
  <r>
    <n v="2328"/>
    <n v="10359"/>
    <n v="5"/>
    <x v="11"/>
    <x v="1"/>
    <d v="2004-12-15T00:00:00"/>
    <x v="0"/>
    <x v="42"/>
    <x v="21"/>
    <x v="0"/>
    <n v="49"/>
    <n v="62.09"/>
    <x v="1258"/>
    <n v="228.18075000000002"/>
    <n v="254.04123500000003"/>
    <n v="3270.5907500000003"/>
    <n v="254.04123500000003"/>
    <x v="0"/>
    <x v="1258"/>
  </r>
  <r>
    <n v="2329"/>
    <n v="10359"/>
    <n v="6"/>
    <x v="11"/>
    <x v="1"/>
    <d v="2004-12-15T00:00:00"/>
    <x v="0"/>
    <x v="40"/>
    <x v="21"/>
    <x v="1"/>
    <n v="48"/>
    <n v="54.68"/>
    <x v="1259"/>
    <n v="196.84799999999998"/>
    <n v="219.15744000000001"/>
    <n v="2821.4879999999998"/>
    <n v="219.15744000000001"/>
    <x v="0"/>
    <x v="1259"/>
  </r>
  <r>
    <n v="2330"/>
    <n v="10359"/>
    <n v="7"/>
    <x v="11"/>
    <x v="1"/>
    <d v="2004-12-15T00:00:00"/>
    <x v="0"/>
    <x v="34"/>
    <x v="21"/>
    <x v="1"/>
    <n v="22"/>
    <n v="100"/>
    <x v="39"/>
    <n v="165"/>
    <n v="0"/>
    <n v="2365"/>
    <n v="183.70000000000002"/>
    <x v="0"/>
    <x v="39"/>
  </r>
  <r>
    <n v="2331"/>
    <n v="10359"/>
    <n v="4"/>
    <x v="11"/>
    <x v="1"/>
    <d v="2004-12-15T00:00:00"/>
    <x v="0"/>
    <x v="37"/>
    <x v="21"/>
    <x v="1"/>
    <n v="25"/>
    <n v="64.930000000000007"/>
    <x v="1260"/>
    <n v="121.74375000000001"/>
    <n v="0"/>
    <n v="1744.9937500000003"/>
    <n v="135.54137500000002"/>
    <x v="0"/>
    <x v="1260"/>
  </r>
  <r>
    <n v="2332"/>
    <n v="10361"/>
    <n v="10"/>
    <x v="11"/>
    <x v="1"/>
    <d v="2004-12-17T00:00:00"/>
    <x v="0"/>
    <x v="61"/>
    <x v="32"/>
    <x v="0"/>
    <n v="44"/>
    <n v="100"/>
    <x v="64"/>
    <n v="330"/>
    <n v="367.40000000000003"/>
    <n v="4730"/>
    <n v="367.40000000000003"/>
    <x v="0"/>
    <x v="64"/>
  </r>
  <r>
    <n v="2333"/>
    <n v="10361"/>
    <n v="11"/>
    <x v="11"/>
    <x v="1"/>
    <d v="2004-12-17T00:00:00"/>
    <x v="0"/>
    <x v="65"/>
    <x v="32"/>
    <x v="0"/>
    <n v="35"/>
    <n v="100"/>
    <x v="13"/>
    <n v="262.5"/>
    <n v="292.25"/>
    <n v="3762.5"/>
    <n v="292.25"/>
    <x v="0"/>
    <x v="13"/>
  </r>
  <r>
    <n v="2334"/>
    <n v="10361"/>
    <n v="6"/>
    <x v="11"/>
    <x v="1"/>
    <d v="2004-12-17T00:00:00"/>
    <x v="0"/>
    <x v="70"/>
    <x v="32"/>
    <x v="0"/>
    <n v="34"/>
    <n v="100"/>
    <x v="21"/>
    <n v="255"/>
    <n v="283.90000000000003"/>
    <n v="3655"/>
    <n v="283.90000000000003"/>
    <x v="0"/>
    <x v="21"/>
  </r>
  <r>
    <n v="2335"/>
    <n v="10361"/>
    <n v="7"/>
    <x v="11"/>
    <x v="1"/>
    <d v="2004-12-17T00:00:00"/>
    <x v="0"/>
    <x v="62"/>
    <x v="32"/>
    <x v="0"/>
    <n v="26"/>
    <n v="100"/>
    <x v="5"/>
    <n v="195"/>
    <n v="217.10000000000002"/>
    <n v="2795"/>
    <n v="217.10000000000002"/>
    <x v="0"/>
    <x v="5"/>
  </r>
  <r>
    <n v="2336"/>
    <n v="10361"/>
    <n v="2"/>
    <x v="11"/>
    <x v="1"/>
    <d v="2004-12-17T00:00:00"/>
    <x v="0"/>
    <x v="68"/>
    <x v="32"/>
    <x v="0"/>
    <n v="49"/>
    <n v="72.33"/>
    <x v="1261"/>
    <n v="265.81274999999999"/>
    <n v="295.93819500000001"/>
    <n v="3809.9827500000001"/>
    <n v="295.93819500000001"/>
    <x v="0"/>
    <x v="1261"/>
  </r>
  <r>
    <n v="2337"/>
    <n v="10361"/>
    <n v="5"/>
    <x v="11"/>
    <x v="1"/>
    <d v="2004-12-17T00:00:00"/>
    <x v="0"/>
    <x v="56"/>
    <x v="32"/>
    <x v="0"/>
    <n v="44"/>
    <n v="72.42"/>
    <x v="1262"/>
    <n v="238.98599999999999"/>
    <n v="266.07107999999999"/>
    <n v="3425.4659999999999"/>
    <n v="266.07107999999999"/>
    <x v="0"/>
    <x v="1262"/>
  </r>
  <r>
    <n v="2338"/>
    <n v="10361"/>
    <n v="9"/>
    <x v="11"/>
    <x v="1"/>
    <d v="2004-12-17T00:00:00"/>
    <x v="0"/>
    <x v="57"/>
    <x v="32"/>
    <x v="1"/>
    <n v="26"/>
    <n v="100"/>
    <x v="5"/>
    <n v="195"/>
    <n v="217.10000000000002"/>
    <n v="2795"/>
    <n v="217.10000000000002"/>
    <x v="0"/>
    <x v="5"/>
  </r>
  <r>
    <n v="2339"/>
    <n v="10361"/>
    <n v="3"/>
    <x v="11"/>
    <x v="1"/>
    <d v="2004-12-17T00:00:00"/>
    <x v="0"/>
    <x v="71"/>
    <x v="32"/>
    <x v="1"/>
    <n v="33"/>
    <n v="82.59"/>
    <x v="1263"/>
    <n v="204.41025000000002"/>
    <n v="227.57674500000005"/>
    <n v="2929.8802500000002"/>
    <n v="227.57674500000005"/>
    <x v="0"/>
    <x v="1263"/>
  </r>
  <r>
    <n v="2340"/>
    <n v="10361"/>
    <n v="12"/>
    <x v="11"/>
    <x v="1"/>
    <d v="2004-12-17T00:00:00"/>
    <x v="0"/>
    <x v="66"/>
    <x v="32"/>
    <x v="1"/>
    <n v="23"/>
    <n v="95.2"/>
    <x v="1264"/>
    <n v="164.22"/>
    <n v="0"/>
    <n v="2353.8199999999997"/>
    <n v="182.83160000000001"/>
    <x v="0"/>
    <x v="1264"/>
  </r>
  <r>
    <n v="2341"/>
    <n v="10361"/>
    <n v="1"/>
    <x v="11"/>
    <x v="1"/>
    <d v="2004-12-17T00:00:00"/>
    <x v="0"/>
    <x v="69"/>
    <x v="32"/>
    <x v="1"/>
    <n v="25"/>
    <n v="62.46"/>
    <x v="1265"/>
    <n v="117.1125"/>
    <n v="0"/>
    <n v="1678.6125"/>
    <n v="130.38525000000001"/>
    <x v="0"/>
    <x v="1265"/>
  </r>
  <r>
    <n v="2342"/>
    <n v="10361"/>
    <n v="13"/>
    <x v="11"/>
    <x v="1"/>
    <d v="2004-12-17T00:00:00"/>
    <x v="0"/>
    <x v="76"/>
    <x v="32"/>
    <x v="1"/>
    <n v="20"/>
    <n v="72.55"/>
    <x v="1266"/>
    <n v="108.825"/>
    <n v="0"/>
    <n v="1559.825"/>
    <n v="121.1585"/>
    <x v="0"/>
    <x v="1266"/>
  </r>
  <r>
    <n v="2343"/>
    <n v="10361"/>
    <n v="8"/>
    <x v="11"/>
    <x v="1"/>
    <d v="2004-12-17T00:00:00"/>
    <x v="0"/>
    <x v="73"/>
    <x v="32"/>
    <x v="1"/>
    <n v="26"/>
    <n v="51.15"/>
    <x v="1267"/>
    <n v="99.742499999999993"/>
    <n v="0"/>
    <n v="1429.6424999999999"/>
    <n v="111.04665"/>
    <x v="0"/>
    <x v="1267"/>
  </r>
  <r>
    <n v="2344"/>
    <n v="10361"/>
    <n v="4"/>
    <x v="11"/>
    <x v="1"/>
    <d v="2004-12-17T00:00:00"/>
    <x v="0"/>
    <x v="60"/>
    <x v="32"/>
    <x v="1"/>
    <n v="20"/>
    <n v="60.54"/>
    <x v="1268"/>
    <n v="90.809999999999988"/>
    <n v="0"/>
    <n v="1301.6099999999999"/>
    <n v="101.1018"/>
    <x v="0"/>
    <x v="1268"/>
  </r>
  <r>
    <n v="2345"/>
    <n v="10361"/>
    <n v="14"/>
    <x v="11"/>
    <x v="1"/>
    <d v="2004-12-17T00:00:00"/>
    <x v="0"/>
    <x v="63"/>
    <x v="32"/>
    <x v="1"/>
    <n v="24"/>
    <n v="45.39"/>
    <x v="1269"/>
    <n v="81.702000000000012"/>
    <n v="0"/>
    <n v="1171.0620000000001"/>
    <n v="90.96156000000002"/>
    <x v="0"/>
    <x v="1269"/>
  </r>
  <r>
    <n v="2346"/>
    <n v="10362"/>
    <n v="2"/>
    <x v="0"/>
    <x v="2"/>
    <d v="2005-01-05T00:00:00"/>
    <x v="0"/>
    <x v="77"/>
    <x v="33"/>
    <x v="0"/>
    <n v="50"/>
    <n v="96.92"/>
    <x v="1270"/>
    <n v="363.45"/>
    <n v="404.64100000000002"/>
    <n v="5209.45"/>
    <n v="404.64100000000002"/>
    <x v="0"/>
    <x v="1270"/>
  </r>
  <r>
    <n v="2347"/>
    <n v="10362"/>
    <n v="1"/>
    <x v="0"/>
    <x v="2"/>
    <d v="2005-01-05T00:00:00"/>
    <x v="0"/>
    <x v="75"/>
    <x v="33"/>
    <x v="0"/>
    <n v="22"/>
    <n v="100"/>
    <x v="39"/>
    <n v="165"/>
    <n v="0"/>
    <n v="2365"/>
    <n v="183.70000000000002"/>
    <x v="0"/>
    <x v="39"/>
  </r>
  <r>
    <n v="2348"/>
    <n v="10362"/>
    <n v="4"/>
    <x v="0"/>
    <x v="2"/>
    <d v="2005-01-05T00:00:00"/>
    <x v="0"/>
    <x v="72"/>
    <x v="33"/>
    <x v="0"/>
    <n v="22"/>
    <n v="100"/>
    <x v="39"/>
    <n v="165"/>
    <n v="0"/>
    <n v="2365"/>
    <n v="183.70000000000002"/>
    <x v="0"/>
    <x v="39"/>
  </r>
  <r>
    <n v="2349"/>
    <n v="10362"/>
    <n v="3"/>
    <x v="0"/>
    <x v="2"/>
    <d v="2005-01-05T00:00:00"/>
    <x v="0"/>
    <x v="78"/>
    <x v="33"/>
    <x v="1"/>
    <n v="23"/>
    <n v="49.67"/>
    <x v="1271"/>
    <n v="85.680750000000003"/>
    <n v="0"/>
    <n v="1228.0907500000001"/>
    <n v="95.391235000000009"/>
    <x v="0"/>
    <x v="1271"/>
  </r>
  <r>
    <n v="2350"/>
    <n v="10363"/>
    <n v="2"/>
    <x v="0"/>
    <x v="2"/>
    <d v="2005-01-06T00:00:00"/>
    <x v="0"/>
    <x v="79"/>
    <x v="34"/>
    <x v="0"/>
    <n v="50"/>
    <n v="100"/>
    <x v="33"/>
    <n v="375"/>
    <n v="417.5"/>
    <n v="5375"/>
    <n v="417.5"/>
    <x v="0"/>
    <x v="33"/>
  </r>
  <r>
    <n v="2351"/>
    <n v="10363"/>
    <n v="9"/>
    <x v="0"/>
    <x v="2"/>
    <d v="2005-01-06T00:00:00"/>
    <x v="0"/>
    <x v="91"/>
    <x v="34"/>
    <x v="0"/>
    <n v="43"/>
    <n v="100"/>
    <x v="34"/>
    <n v="322.5"/>
    <n v="359.05"/>
    <n v="4622.5"/>
    <n v="359.05"/>
    <x v="0"/>
    <x v="34"/>
  </r>
  <r>
    <n v="2352"/>
    <n v="10363"/>
    <n v="11"/>
    <x v="0"/>
    <x v="2"/>
    <d v="2005-01-06T00:00:00"/>
    <x v="0"/>
    <x v="84"/>
    <x v="34"/>
    <x v="0"/>
    <n v="24"/>
    <n v="100"/>
    <x v="27"/>
    <n v="180"/>
    <n v="200.4"/>
    <n v="2580"/>
    <n v="200.4"/>
    <x v="0"/>
    <x v="27"/>
  </r>
  <r>
    <n v="2353"/>
    <n v="10363"/>
    <n v="6"/>
    <x v="0"/>
    <x v="2"/>
    <d v="2005-01-06T00:00:00"/>
    <x v="0"/>
    <x v="85"/>
    <x v="34"/>
    <x v="0"/>
    <n v="46"/>
    <n v="88.45"/>
    <x v="1272"/>
    <n v="305.15250000000003"/>
    <n v="339.73645000000005"/>
    <n v="4373.8525"/>
    <n v="339.73645000000005"/>
    <x v="0"/>
    <x v="1272"/>
  </r>
  <r>
    <n v="2354"/>
    <n v="10363"/>
    <n v="7"/>
    <x v="0"/>
    <x v="2"/>
    <d v="2005-01-06T00:00:00"/>
    <x v="0"/>
    <x v="88"/>
    <x v="34"/>
    <x v="0"/>
    <n v="22"/>
    <n v="100"/>
    <x v="39"/>
    <n v="165"/>
    <n v="0"/>
    <n v="2365"/>
    <n v="183.70000000000002"/>
    <x v="0"/>
    <x v="39"/>
  </r>
  <r>
    <n v="2355"/>
    <n v="10363"/>
    <n v="8"/>
    <x v="0"/>
    <x v="2"/>
    <d v="2005-01-06T00:00:00"/>
    <x v="0"/>
    <x v="74"/>
    <x v="34"/>
    <x v="0"/>
    <n v="21"/>
    <n v="100"/>
    <x v="59"/>
    <n v="157.5"/>
    <n v="0"/>
    <n v="2257.5"/>
    <n v="175.35000000000002"/>
    <x v="0"/>
    <x v="59"/>
  </r>
  <r>
    <n v="2356"/>
    <n v="10363"/>
    <n v="4"/>
    <x v="0"/>
    <x v="2"/>
    <d v="2005-01-06T00:00:00"/>
    <x v="0"/>
    <x v="80"/>
    <x v="34"/>
    <x v="0"/>
    <n v="34"/>
    <n v="96.73"/>
    <x v="1273"/>
    <n v="246.66149999999999"/>
    <n v="274.61647000000005"/>
    <n v="3535.4815000000003"/>
    <n v="274.61647000000005"/>
    <x v="0"/>
    <x v="1273"/>
  </r>
  <r>
    <n v="2357"/>
    <n v="10363"/>
    <n v="1"/>
    <x v="0"/>
    <x v="2"/>
    <d v="2005-01-06T00:00:00"/>
    <x v="0"/>
    <x v="82"/>
    <x v="34"/>
    <x v="1"/>
    <n v="31"/>
    <n v="94.58"/>
    <x v="1274"/>
    <n v="219.89849999999998"/>
    <n v="244.82033000000001"/>
    <n v="3151.8784999999998"/>
    <n v="244.82033000000001"/>
    <x v="0"/>
    <x v="1274"/>
  </r>
  <r>
    <n v="2358"/>
    <n v="10363"/>
    <n v="12"/>
    <x v="0"/>
    <x v="2"/>
    <d v="2005-01-06T00:00:00"/>
    <x v="0"/>
    <x v="89"/>
    <x v="34"/>
    <x v="1"/>
    <n v="32"/>
    <n v="89.12"/>
    <x v="1275"/>
    <n v="213.88800000000001"/>
    <n v="238.12864000000002"/>
    <n v="3065.7280000000001"/>
    <n v="238.12864000000002"/>
    <x v="0"/>
    <x v="1275"/>
  </r>
  <r>
    <n v="2359"/>
    <n v="10363"/>
    <n v="3"/>
    <x v="0"/>
    <x v="2"/>
    <d v="2005-01-06T00:00:00"/>
    <x v="0"/>
    <x v="83"/>
    <x v="34"/>
    <x v="1"/>
    <n v="33"/>
    <n v="85.39"/>
    <x v="1276"/>
    <n v="211.34025"/>
    <n v="235.292145"/>
    <n v="3029.2102500000001"/>
    <n v="235.292145"/>
    <x v="0"/>
    <x v="1276"/>
  </r>
  <r>
    <n v="2360"/>
    <n v="10363"/>
    <n v="5"/>
    <x v="0"/>
    <x v="2"/>
    <d v="2005-01-06T00:00:00"/>
    <x v="0"/>
    <x v="87"/>
    <x v="34"/>
    <x v="1"/>
    <n v="34"/>
    <n v="81.62"/>
    <x v="1277"/>
    <n v="208.131"/>
    <n v="231.71917999999999"/>
    <n v="2983.2109999999998"/>
    <n v="231.71917999999999"/>
    <x v="0"/>
    <x v="1277"/>
  </r>
  <r>
    <n v="2361"/>
    <n v="10363"/>
    <n v="10"/>
    <x v="0"/>
    <x v="2"/>
    <d v="2005-01-06T00:00:00"/>
    <x v="0"/>
    <x v="94"/>
    <x v="34"/>
    <x v="1"/>
    <n v="46"/>
    <n v="60.3"/>
    <x v="1278"/>
    <n v="208.03499999999997"/>
    <n v="231.61229999999998"/>
    <n v="2981.8349999999996"/>
    <n v="231.61229999999998"/>
    <x v="0"/>
    <x v="1278"/>
  </r>
  <r>
    <n v="2362"/>
    <n v="10363"/>
    <n v="14"/>
    <x v="0"/>
    <x v="2"/>
    <d v="2005-01-06T00:00:00"/>
    <x v="0"/>
    <x v="92"/>
    <x v="34"/>
    <x v="1"/>
    <n v="43"/>
    <n v="61.23"/>
    <x v="1279"/>
    <n v="197.46674999999999"/>
    <n v="219.846315"/>
    <n v="2830.3567499999999"/>
    <n v="219.846315"/>
    <x v="0"/>
    <x v="1279"/>
  </r>
  <r>
    <n v="2363"/>
    <n v="10363"/>
    <n v="15"/>
    <x v="0"/>
    <x v="2"/>
    <d v="2005-01-06T00:00:00"/>
    <x v="0"/>
    <x v="93"/>
    <x v="34"/>
    <x v="1"/>
    <n v="21"/>
    <n v="100"/>
    <x v="59"/>
    <n v="157.5"/>
    <n v="0"/>
    <n v="2257.5"/>
    <n v="175.35000000000002"/>
    <x v="0"/>
    <x v="59"/>
  </r>
  <r>
    <n v="2364"/>
    <n v="10363"/>
    <n v="13"/>
    <x v="0"/>
    <x v="2"/>
    <d v="2005-01-06T00:00:00"/>
    <x v="0"/>
    <x v="81"/>
    <x v="34"/>
    <x v="1"/>
    <n v="28"/>
    <n v="58.18"/>
    <x v="1280"/>
    <n v="122.178"/>
    <n v="0"/>
    <n v="1751.2179999999998"/>
    <n v="136.02484000000001"/>
    <x v="0"/>
    <x v="1280"/>
  </r>
  <r>
    <n v="2365"/>
    <n v="10364"/>
    <n v="1"/>
    <x v="0"/>
    <x v="2"/>
    <d v="2005-01-06T00:00:00"/>
    <x v="0"/>
    <x v="95"/>
    <x v="22"/>
    <x v="1"/>
    <n v="48"/>
    <n v="48.28"/>
    <x v="1281"/>
    <n v="173.80799999999999"/>
    <n v="193.50624000000002"/>
    <n v="2491.248"/>
    <n v="193.50624000000002"/>
    <x v="0"/>
    <x v="1281"/>
  </r>
  <r>
    <n v="2366"/>
    <n v="10365"/>
    <n v="2"/>
    <x v="0"/>
    <x v="2"/>
    <d v="2005-01-07T00:00:00"/>
    <x v="0"/>
    <x v="90"/>
    <x v="35"/>
    <x v="0"/>
    <n v="44"/>
    <n v="100"/>
    <x v="64"/>
    <n v="330"/>
    <n v="367.40000000000003"/>
    <n v="4730"/>
    <n v="367.40000000000003"/>
    <x v="0"/>
    <x v="64"/>
  </r>
  <r>
    <n v="2367"/>
    <n v="10365"/>
    <n v="3"/>
    <x v="0"/>
    <x v="2"/>
    <d v="2005-01-07T00:00:00"/>
    <x v="0"/>
    <x v="86"/>
    <x v="35"/>
    <x v="0"/>
    <n v="22"/>
    <n v="100"/>
    <x v="39"/>
    <n v="165"/>
    <n v="0"/>
    <n v="2365"/>
    <n v="183.70000000000002"/>
    <x v="0"/>
    <x v="39"/>
  </r>
  <r>
    <n v="2368"/>
    <n v="10365"/>
    <n v="1"/>
    <x v="0"/>
    <x v="2"/>
    <d v="2005-01-07T00:00:00"/>
    <x v="0"/>
    <x v="98"/>
    <x v="35"/>
    <x v="1"/>
    <n v="30"/>
    <n v="87.06"/>
    <x v="1282"/>
    <n v="195.88500000000002"/>
    <n v="218.08530000000002"/>
    <n v="2807.6850000000004"/>
    <n v="218.08530000000002"/>
    <x v="0"/>
    <x v="1282"/>
  </r>
  <r>
    <n v="2369"/>
    <n v="10366"/>
    <n v="1"/>
    <x v="0"/>
    <x v="2"/>
    <d v="2005-01-10T00:00:00"/>
    <x v="0"/>
    <x v="29"/>
    <x v="16"/>
    <x v="0"/>
    <n v="34"/>
    <n v="100"/>
    <x v="21"/>
    <n v="255"/>
    <n v="283.90000000000003"/>
    <n v="3655"/>
    <n v="283.90000000000003"/>
    <x v="0"/>
    <x v="21"/>
  </r>
  <r>
    <n v="2370"/>
    <n v="10366"/>
    <n v="2"/>
    <x v="0"/>
    <x v="2"/>
    <d v="2005-01-10T00:00:00"/>
    <x v="0"/>
    <x v="99"/>
    <x v="16"/>
    <x v="0"/>
    <n v="49"/>
    <n v="100"/>
    <x v="92"/>
    <n v="367.5"/>
    <n v="409.15000000000003"/>
    <n v="5267.5"/>
    <n v="409.15000000000003"/>
    <x v="0"/>
    <x v="92"/>
  </r>
  <r>
    <n v="2371"/>
    <n v="10366"/>
    <n v="3"/>
    <x v="0"/>
    <x v="2"/>
    <d v="2005-01-10T00:00:00"/>
    <x v="0"/>
    <x v="97"/>
    <x v="16"/>
    <x v="0"/>
    <n v="34"/>
    <n v="100"/>
    <x v="21"/>
    <n v="255"/>
    <n v="283.90000000000003"/>
    <n v="3655"/>
    <n v="283.90000000000003"/>
    <x v="0"/>
    <x v="21"/>
  </r>
  <r>
    <n v="2372"/>
    <n v="10367"/>
    <n v="4"/>
    <x v="0"/>
    <x v="2"/>
    <d v="2005-01-12T00:00:00"/>
    <x v="1"/>
    <x v="1"/>
    <x v="36"/>
    <x v="2"/>
    <n v="45"/>
    <n v="100"/>
    <x v="63"/>
    <n v="337.5"/>
    <n v="375.75"/>
    <n v="4837.5"/>
    <n v="375.75"/>
    <x v="1"/>
    <x v="63"/>
  </r>
  <r>
    <n v="2373"/>
    <n v="10367"/>
    <n v="2"/>
    <x v="0"/>
    <x v="2"/>
    <d v="2005-01-12T00:00:00"/>
    <x v="1"/>
    <x v="100"/>
    <x v="36"/>
    <x v="0"/>
    <n v="36"/>
    <n v="100"/>
    <x v="12"/>
    <n v="270"/>
    <n v="300.60000000000002"/>
    <n v="3870"/>
    <n v="300.60000000000002"/>
    <x v="1"/>
    <x v="12"/>
  </r>
  <r>
    <n v="2374"/>
    <n v="10367"/>
    <n v="6"/>
    <x v="0"/>
    <x v="2"/>
    <d v="2005-01-12T00:00:00"/>
    <x v="1"/>
    <x v="96"/>
    <x v="36"/>
    <x v="0"/>
    <n v="46"/>
    <n v="100"/>
    <x v="11"/>
    <n v="345"/>
    <n v="384.1"/>
    <n v="4945"/>
    <n v="384.1"/>
    <x v="1"/>
    <x v="11"/>
  </r>
  <r>
    <n v="2375"/>
    <n v="10367"/>
    <n v="3"/>
    <x v="0"/>
    <x v="2"/>
    <d v="2005-01-12T00:00:00"/>
    <x v="1"/>
    <x v="0"/>
    <x v="36"/>
    <x v="0"/>
    <n v="37"/>
    <n v="100"/>
    <x v="77"/>
    <n v="277.5"/>
    <n v="308.95000000000005"/>
    <n v="3977.5"/>
    <n v="308.95000000000005"/>
    <x v="1"/>
    <x v="77"/>
  </r>
  <r>
    <n v="2376"/>
    <n v="10367"/>
    <n v="5"/>
    <x v="0"/>
    <x v="2"/>
    <d v="2005-01-12T00:00:00"/>
    <x v="1"/>
    <x v="4"/>
    <x v="36"/>
    <x v="0"/>
    <n v="27"/>
    <n v="100"/>
    <x v="15"/>
    <n v="202.5"/>
    <n v="225.45000000000002"/>
    <n v="2902.5"/>
    <n v="225.45000000000002"/>
    <x v="1"/>
    <x v="15"/>
  </r>
  <r>
    <n v="2377"/>
    <n v="10367"/>
    <n v="9"/>
    <x v="0"/>
    <x v="2"/>
    <d v="2005-01-12T00:00:00"/>
    <x v="1"/>
    <x v="106"/>
    <x v="36"/>
    <x v="0"/>
    <n v="44"/>
    <n v="85.25"/>
    <x v="1283"/>
    <n v="281.32499999999999"/>
    <n v="313.20850000000002"/>
    <n v="4032.3249999999998"/>
    <n v="313.20850000000002"/>
    <x v="1"/>
    <x v="1283"/>
  </r>
  <r>
    <n v="2378"/>
    <n v="10367"/>
    <n v="7"/>
    <x v="0"/>
    <x v="2"/>
    <d v="2005-01-12T00:00:00"/>
    <x v="1"/>
    <x v="5"/>
    <x v="36"/>
    <x v="0"/>
    <n v="32"/>
    <n v="94.79"/>
    <x v="1284"/>
    <n v="227.49600000000001"/>
    <n v="253.27888000000004"/>
    <n v="3260.7760000000003"/>
    <n v="253.27888000000004"/>
    <x v="1"/>
    <x v="1284"/>
  </r>
  <r>
    <n v="2379"/>
    <n v="10367"/>
    <n v="1"/>
    <x v="0"/>
    <x v="2"/>
    <d v="2005-01-12T00:00:00"/>
    <x v="1"/>
    <x v="102"/>
    <x v="36"/>
    <x v="1"/>
    <n v="49"/>
    <n v="56.3"/>
    <x v="1285"/>
    <n v="206.90249999999997"/>
    <n v="230.35145"/>
    <n v="2965.6025"/>
    <n v="230.35145"/>
    <x v="1"/>
    <x v="1285"/>
  </r>
  <r>
    <n v="2380"/>
    <n v="10367"/>
    <n v="8"/>
    <x v="0"/>
    <x v="2"/>
    <d v="2005-01-12T00:00:00"/>
    <x v="1"/>
    <x v="2"/>
    <x v="36"/>
    <x v="1"/>
    <n v="43"/>
    <n v="62.72"/>
    <x v="1286"/>
    <n v="202.27199999999999"/>
    <n v="225.19616000000002"/>
    <n v="2899.232"/>
    <n v="225.19616000000002"/>
    <x v="1"/>
    <x v="1286"/>
  </r>
  <r>
    <n v="2381"/>
    <n v="10367"/>
    <n v="11"/>
    <x v="0"/>
    <x v="2"/>
    <d v="2005-01-12T00:00:00"/>
    <x v="1"/>
    <x v="108"/>
    <x v="36"/>
    <x v="1"/>
    <n v="38"/>
    <n v="38.5"/>
    <x v="1287"/>
    <n v="109.72499999999999"/>
    <n v="0"/>
    <n v="1572.7249999999999"/>
    <n v="122.16050000000001"/>
    <x v="1"/>
    <x v="1287"/>
  </r>
  <r>
    <n v="2382"/>
    <n v="10367"/>
    <n v="10"/>
    <x v="0"/>
    <x v="2"/>
    <d v="2005-01-12T00:00:00"/>
    <x v="1"/>
    <x v="105"/>
    <x v="36"/>
    <x v="1"/>
    <n v="21"/>
    <n v="60.37"/>
    <x v="1288"/>
    <n v="95.08274999999999"/>
    <n v="0"/>
    <n v="1362.85275"/>
    <n v="105.858795"/>
    <x v="1"/>
    <x v="1288"/>
  </r>
  <r>
    <n v="2383"/>
    <n v="10367"/>
    <n v="12"/>
    <x v="0"/>
    <x v="2"/>
    <d v="2005-01-12T00:00:00"/>
    <x v="1"/>
    <x v="6"/>
    <x v="36"/>
    <x v="1"/>
    <n v="28"/>
    <n v="30.59"/>
    <x v="1289"/>
    <n v="64.23899999999999"/>
    <n v="0"/>
    <n v="920.75900000000001"/>
    <n v="71.519419999999997"/>
    <x v="1"/>
    <x v="1289"/>
  </r>
  <r>
    <n v="2384"/>
    <n v="10367"/>
    <n v="13"/>
    <x v="0"/>
    <x v="2"/>
    <d v="2005-01-12T00:00:00"/>
    <x v="1"/>
    <x v="7"/>
    <x v="36"/>
    <x v="1"/>
    <n v="23"/>
    <n v="36.29"/>
    <x v="1290"/>
    <n v="62.600249999999996"/>
    <n v="0"/>
    <n v="897.27024999999992"/>
    <n v="69.694945000000004"/>
    <x v="1"/>
    <x v="1290"/>
  </r>
  <r>
    <n v="2385"/>
    <n v="10368"/>
    <n v="5"/>
    <x v="0"/>
    <x v="2"/>
    <d v="2005-01-19T00:00:00"/>
    <x v="0"/>
    <x v="101"/>
    <x v="13"/>
    <x v="0"/>
    <n v="31"/>
    <n v="100"/>
    <x v="16"/>
    <n v="232.5"/>
    <n v="258.85000000000002"/>
    <n v="3332.5"/>
    <n v="258.85000000000002"/>
    <x v="0"/>
    <x v="16"/>
  </r>
  <r>
    <n v="2386"/>
    <n v="10368"/>
    <n v="2"/>
    <x v="0"/>
    <x v="2"/>
    <d v="2005-01-19T00:00:00"/>
    <x v="0"/>
    <x v="104"/>
    <x v="13"/>
    <x v="0"/>
    <n v="40"/>
    <n v="100"/>
    <x v="65"/>
    <n v="300"/>
    <n v="334"/>
    <n v="4300"/>
    <n v="334"/>
    <x v="0"/>
    <x v="65"/>
  </r>
  <r>
    <n v="2387"/>
    <n v="10368"/>
    <n v="1"/>
    <x v="0"/>
    <x v="2"/>
    <d v="2005-01-19T00:00:00"/>
    <x v="0"/>
    <x v="107"/>
    <x v="13"/>
    <x v="0"/>
    <n v="46"/>
    <n v="79.62"/>
    <x v="1291"/>
    <n v="274.68900000000002"/>
    <n v="305.82042000000007"/>
    <n v="3937.2090000000003"/>
    <n v="305.82042000000007"/>
    <x v="0"/>
    <x v="1291"/>
  </r>
  <r>
    <n v="2388"/>
    <n v="10368"/>
    <n v="4"/>
    <x v="0"/>
    <x v="2"/>
    <d v="2005-01-19T00:00:00"/>
    <x v="0"/>
    <x v="103"/>
    <x v="13"/>
    <x v="1"/>
    <n v="20"/>
    <n v="99.58"/>
    <x v="1292"/>
    <n v="149.36999999999998"/>
    <n v="0"/>
    <n v="2140.9699999999998"/>
    <n v="166.29859999999999"/>
    <x v="0"/>
    <x v="1292"/>
  </r>
  <r>
    <n v="2389"/>
    <n v="10368"/>
    <n v="3"/>
    <x v="0"/>
    <x v="2"/>
    <d v="2005-01-19T00:00:00"/>
    <x v="0"/>
    <x v="3"/>
    <x v="13"/>
    <x v="1"/>
    <n v="46"/>
    <n v="37.340000000000003"/>
    <x v="1293"/>
    <n v="128.82300000000001"/>
    <n v="0"/>
    <n v="1846.4630000000002"/>
    <n v="143.42294000000001"/>
    <x v="0"/>
    <x v="1293"/>
  </r>
  <r>
    <n v="2390"/>
    <n v="10369"/>
    <n v="8"/>
    <x v="0"/>
    <x v="2"/>
    <d v="2005-01-20T00:00:00"/>
    <x v="0"/>
    <x v="8"/>
    <x v="37"/>
    <x v="2"/>
    <n v="44"/>
    <n v="100"/>
    <x v="64"/>
    <n v="330"/>
    <n v="367.40000000000003"/>
    <n v="4730"/>
    <n v="367.40000000000003"/>
    <x v="0"/>
    <x v="64"/>
  </r>
  <r>
    <n v="2391"/>
    <n v="10369"/>
    <n v="1"/>
    <x v="0"/>
    <x v="2"/>
    <d v="2005-01-20T00:00:00"/>
    <x v="0"/>
    <x v="22"/>
    <x v="37"/>
    <x v="0"/>
    <n v="42"/>
    <n v="100"/>
    <x v="10"/>
    <n v="315"/>
    <n v="350.70000000000005"/>
    <n v="4515"/>
    <n v="350.70000000000005"/>
    <x v="0"/>
    <x v="10"/>
  </r>
  <r>
    <n v="2392"/>
    <n v="10369"/>
    <n v="2"/>
    <x v="0"/>
    <x v="2"/>
    <d v="2005-01-20T00:00:00"/>
    <x v="0"/>
    <x v="10"/>
    <x v="37"/>
    <x v="0"/>
    <n v="41"/>
    <n v="100"/>
    <x v="23"/>
    <n v="307.5"/>
    <n v="342.35"/>
    <n v="4407.5"/>
    <n v="342.35"/>
    <x v="0"/>
    <x v="23"/>
  </r>
  <r>
    <n v="2393"/>
    <n v="10369"/>
    <n v="3"/>
    <x v="0"/>
    <x v="2"/>
    <d v="2005-01-20T00:00:00"/>
    <x v="0"/>
    <x v="20"/>
    <x v="37"/>
    <x v="0"/>
    <n v="40"/>
    <n v="86.92"/>
    <x v="1294"/>
    <n v="260.76"/>
    <n v="290.31280000000004"/>
    <n v="3737.5600000000004"/>
    <n v="290.31280000000004"/>
    <x v="0"/>
    <x v="1294"/>
  </r>
  <r>
    <n v="2394"/>
    <n v="10369"/>
    <n v="4"/>
    <x v="0"/>
    <x v="2"/>
    <d v="2005-01-20T00:00:00"/>
    <x v="0"/>
    <x v="12"/>
    <x v="37"/>
    <x v="0"/>
    <n v="45"/>
    <n v="73.08"/>
    <x v="1295"/>
    <n v="246.64499999999998"/>
    <n v="274.59809999999999"/>
    <n v="3535.2449999999999"/>
    <n v="274.59809999999999"/>
    <x v="0"/>
    <x v="1295"/>
  </r>
  <r>
    <n v="2395"/>
    <n v="10369"/>
    <n v="7"/>
    <x v="0"/>
    <x v="2"/>
    <d v="2005-01-20T00:00:00"/>
    <x v="0"/>
    <x v="9"/>
    <x v="37"/>
    <x v="0"/>
    <n v="32"/>
    <n v="98.63"/>
    <x v="1296"/>
    <n v="236.71199999999999"/>
    <n v="263.53935999999999"/>
    <n v="3392.8719999999998"/>
    <n v="263.53935999999999"/>
    <x v="0"/>
    <x v="1296"/>
  </r>
  <r>
    <n v="2396"/>
    <n v="10369"/>
    <n v="5"/>
    <x v="0"/>
    <x v="2"/>
    <d v="2005-01-20T00:00:00"/>
    <x v="0"/>
    <x v="21"/>
    <x v="37"/>
    <x v="1"/>
    <n v="21"/>
    <n v="94.22"/>
    <x v="1297"/>
    <n v="148.39649999999997"/>
    <n v="0"/>
    <n v="2127.0164999999997"/>
    <n v="165.21476999999999"/>
    <x v="0"/>
    <x v="1297"/>
  </r>
  <r>
    <n v="2397"/>
    <n v="10369"/>
    <n v="6"/>
    <x v="0"/>
    <x v="2"/>
    <d v="2005-01-20T00:00:00"/>
    <x v="0"/>
    <x v="23"/>
    <x v="37"/>
    <x v="1"/>
    <n v="28"/>
    <n v="44.21"/>
    <x v="1298"/>
    <n v="92.841000000000008"/>
    <n v="0"/>
    <n v="1330.721"/>
    <n v="103.36298000000002"/>
    <x v="0"/>
    <x v="1298"/>
  </r>
  <r>
    <n v="2398"/>
    <n v="10370"/>
    <n v="8"/>
    <x v="0"/>
    <x v="2"/>
    <d v="2005-01-20T00:00:00"/>
    <x v="0"/>
    <x v="18"/>
    <x v="38"/>
    <x v="2"/>
    <n v="49"/>
    <n v="100"/>
    <x v="92"/>
    <n v="367.5"/>
    <n v="409.15000000000003"/>
    <n v="5267.5"/>
    <n v="409.15000000000003"/>
    <x v="0"/>
    <x v="92"/>
  </r>
  <r>
    <n v="2399"/>
    <n v="10370"/>
    <n v="5"/>
    <x v="0"/>
    <x v="2"/>
    <d v="2005-01-20T00:00:00"/>
    <x v="0"/>
    <x v="30"/>
    <x v="38"/>
    <x v="0"/>
    <n v="22"/>
    <n v="100"/>
    <x v="39"/>
    <n v="165"/>
    <n v="0"/>
    <n v="2365"/>
    <n v="183.70000000000002"/>
    <x v="0"/>
    <x v="39"/>
  </r>
  <r>
    <n v="2400"/>
    <n v="10370"/>
    <n v="1"/>
    <x v="0"/>
    <x v="2"/>
    <d v="2005-01-20T00:00:00"/>
    <x v="0"/>
    <x v="15"/>
    <x v="38"/>
    <x v="0"/>
    <n v="27"/>
    <n v="100"/>
    <x v="15"/>
    <n v="202.5"/>
    <n v="225.45000000000002"/>
    <n v="2902.5"/>
    <n v="225.45000000000002"/>
    <x v="0"/>
    <x v="15"/>
  </r>
  <r>
    <n v="2401"/>
    <n v="10370"/>
    <n v="3"/>
    <x v="0"/>
    <x v="2"/>
    <d v="2005-01-20T00:00:00"/>
    <x v="0"/>
    <x v="17"/>
    <x v="38"/>
    <x v="0"/>
    <n v="25"/>
    <n v="100"/>
    <x v="4"/>
    <n v="187.5"/>
    <n v="208.75"/>
    <n v="2687.5"/>
    <n v="208.75"/>
    <x v="0"/>
    <x v="4"/>
  </r>
  <r>
    <n v="2402"/>
    <n v="10370"/>
    <n v="2"/>
    <x v="0"/>
    <x v="2"/>
    <d v="2005-01-20T00:00:00"/>
    <x v="0"/>
    <x v="24"/>
    <x v="38"/>
    <x v="1"/>
    <n v="20"/>
    <n v="100"/>
    <x v="136"/>
    <n v="150"/>
    <n v="0"/>
    <n v="2150"/>
    <n v="167"/>
    <x v="0"/>
    <x v="136"/>
  </r>
  <r>
    <n v="2403"/>
    <n v="10370"/>
    <n v="4"/>
    <x v="0"/>
    <x v="2"/>
    <d v="2005-01-20T00:00:00"/>
    <x v="0"/>
    <x v="11"/>
    <x v="38"/>
    <x v="1"/>
    <n v="35"/>
    <n v="65.63"/>
    <x v="1299"/>
    <n v="172.27874999999997"/>
    <n v="0"/>
    <n v="2469.3287499999997"/>
    <n v="191.803675"/>
    <x v="0"/>
    <x v="1299"/>
  </r>
  <r>
    <n v="2404"/>
    <n v="10370"/>
    <n v="7"/>
    <x v="0"/>
    <x v="2"/>
    <d v="2005-01-20T00:00:00"/>
    <x v="0"/>
    <x v="25"/>
    <x v="38"/>
    <x v="1"/>
    <n v="22"/>
    <n v="96.86"/>
    <x v="1300"/>
    <n v="159.81899999999999"/>
    <n v="0"/>
    <n v="2290.739"/>
    <n v="177.93182000000002"/>
    <x v="0"/>
    <x v="1300"/>
  </r>
  <r>
    <n v="2405"/>
    <n v="10370"/>
    <n v="6"/>
    <x v="0"/>
    <x v="2"/>
    <d v="2005-01-20T00:00:00"/>
    <x v="0"/>
    <x v="14"/>
    <x v="38"/>
    <x v="1"/>
    <n v="29"/>
    <n v="57.53"/>
    <x v="1301"/>
    <n v="125.12775000000001"/>
    <n v="0"/>
    <n v="1793.4977500000002"/>
    <n v="139.30889500000001"/>
    <x v="0"/>
    <x v="1301"/>
  </r>
  <r>
    <n v="2406"/>
    <n v="10370"/>
    <n v="9"/>
    <x v="0"/>
    <x v="2"/>
    <d v="2005-01-20T00:00:00"/>
    <x v="0"/>
    <x v="29"/>
    <x v="38"/>
    <x v="1"/>
    <n v="27"/>
    <n v="56.85"/>
    <x v="1302"/>
    <n v="115.12125"/>
    <n v="0"/>
    <n v="1650.07125"/>
    <n v="128.16832500000001"/>
    <x v="0"/>
    <x v="1302"/>
  </r>
  <r>
    <n v="2407"/>
    <n v="10371"/>
    <n v="8"/>
    <x v="0"/>
    <x v="2"/>
    <d v="2005-01-23T00:00:00"/>
    <x v="0"/>
    <x v="36"/>
    <x v="13"/>
    <x v="0"/>
    <n v="45"/>
    <n v="100"/>
    <x v="63"/>
    <n v="337.5"/>
    <n v="375.75"/>
    <n v="4837.5"/>
    <n v="375.75"/>
    <x v="0"/>
    <x v="63"/>
  </r>
  <r>
    <n v="2408"/>
    <n v="10371"/>
    <n v="3"/>
    <x v="0"/>
    <x v="2"/>
    <d v="2005-01-23T00:00:00"/>
    <x v="0"/>
    <x v="13"/>
    <x v="13"/>
    <x v="0"/>
    <n v="34"/>
    <n v="100"/>
    <x v="21"/>
    <n v="255"/>
    <n v="283.90000000000003"/>
    <n v="3655"/>
    <n v="283.90000000000003"/>
    <x v="0"/>
    <x v="21"/>
  </r>
  <r>
    <n v="2409"/>
    <n v="10371"/>
    <n v="1"/>
    <x v="0"/>
    <x v="2"/>
    <d v="2005-01-23T00:00:00"/>
    <x v="0"/>
    <x v="19"/>
    <x v="13"/>
    <x v="0"/>
    <n v="26"/>
    <n v="100"/>
    <x v="5"/>
    <n v="195"/>
    <n v="217.10000000000002"/>
    <n v="2795"/>
    <n v="217.10000000000002"/>
    <x v="0"/>
    <x v="5"/>
  </r>
  <r>
    <n v="2410"/>
    <n v="10371"/>
    <n v="6"/>
    <x v="0"/>
    <x v="2"/>
    <d v="2005-01-23T00:00:00"/>
    <x v="0"/>
    <x v="39"/>
    <x v="13"/>
    <x v="0"/>
    <n v="32"/>
    <n v="100"/>
    <x v="44"/>
    <n v="240"/>
    <n v="267.2"/>
    <n v="3440"/>
    <n v="267.2"/>
    <x v="0"/>
    <x v="44"/>
  </r>
  <r>
    <n v="2411"/>
    <n v="10371"/>
    <n v="5"/>
    <x v="0"/>
    <x v="2"/>
    <d v="2005-01-23T00:00:00"/>
    <x v="0"/>
    <x v="16"/>
    <x v="13"/>
    <x v="0"/>
    <n v="20"/>
    <n v="100"/>
    <x v="136"/>
    <n v="150"/>
    <n v="0"/>
    <n v="2150"/>
    <n v="167"/>
    <x v="0"/>
    <x v="136"/>
  </r>
  <r>
    <n v="2412"/>
    <n v="10371"/>
    <n v="11"/>
    <x v="0"/>
    <x v="2"/>
    <d v="2005-01-23T00:00:00"/>
    <x v="0"/>
    <x v="33"/>
    <x v="13"/>
    <x v="1"/>
    <n v="30"/>
    <n v="99.55"/>
    <x v="1303"/>
    <n v="223.98749999999998"/>
    <n v="249.37275000000002"/>
    <n v="3210.4875000000002"/>
    <n v="249.37275000000002"/>
    <x v="0"/>
    <x v="1303"/>
  </r>
  <r>
    <n v="2413"/>
    <n v="10371"/>
    <n v="10"/>
    <x v="0"/>
    <x v="2"/>
    <d v="2005-01-23T00:00:00"/>
    <x v="0"/>
    <x v="31"/>
    <x v="13"/>
    <x v="1"/>
    <n v="48"/>
    <n v="56.55"/>
    <x v="1304"/>
    <n v="203.57999999999996"/>
    <n v="226.65239999999997"/>
    <n v="2917.9799999999996"/>
    <n v="226.65239999999997"/>
    <x v="0"/>
    <x v="1304"/>
  </r>
  <r>
    <n v="2414"/>
    <n v="10371"/>
    <n v="7"/>
    <x v="0"/>
    <x v="2"/>
    <d v="2005-01-23T00:00:00"/>
    <x v="0"/>
    <x v="32"/>
    <x v="13"/>
    <x v="1"/>
    <n v="25"/>
    <n v="100"/>
    <x v="4"/>
    <n v="187.5"/>
    <n v="208.75"/>
    <n v="2687.5"/>
    <n v="208.75"/>
    <x v="0"/>
    <x v="4"/>
  </r>
  <r>
    <n v="2415"/>
    <n v="10371"/>
    <n v="12"/>
    <x v="0"/>
    <x v="2"/>
    <d v="2005-01-23T00:00:00"/>
    <x v="0"/>
    <x v="35"/>
    <x v="13"/>
    <x v="1"/>
    <n v="25"/>
    <n v="97.27"/>
    <x v="1305"/>
    <n v="182.38124999999999"/>
    <n v="203.05112500000001"/>
    <n v="2614.1312499999999"/>
    <n v="203.05112500000001"/>
    <x v="0"/>
    <x v="1305"/>
  </r>
  <r>
    <n v="2416"/>
    <n v="10371"/>
    <n v="4"/>
    <x v="0"/>
    <x v="2"/>
    <d v="2005-01-23T00:00:00"/>
    <x v="0"/>
    <x v="28"/>
    <x v="13"/>
    <x v="1"/>
    <n v="49"/>
    <n v="35.71"/>
    <x v="1306"/>
    <n v="131.23425"/>
    <n v="0"/>
    <n v="1881.0242499999999"/>
    <n v="146.10746500000002"/>
    <x v="0"/>
    <x v="1306"/>
  </r>
  <r>
    <n v="2417"/>
    <n v="10371"/>
    <n v="9"/>
    <x v="0"/>
    <x v="2"/>
    <d v="2005-01-23T00:00:00"/>
    <x v="0"/>
    <x v="34"/>
    <x v="13"/>
    <x v="1"/>
    <n v="28"/>
    <n v="50.32"/>
    <x v="1307"/>
    <n v="105.672"/>
    <n v="0"/>
    <n v="1514.6320000000001"/>
    <n v="117.64816"/>
    <x v="0"/>
    <x v="1307"/>
  </r>
  <r>
    <n v="2418"/>
    <n v="10371"/>
    <n v="2"/>
    <x v="0"/>
    <x v="2"/>
    <d v="2005-01-23T00:00:00"/>
    <x v="0"/>
    <x v="38"/>
    <x v="13"/>
    <x v="1"/>
    <n v="20"/>
    <n v="66.47"/>
    <x v="1308"/>
    <n v="99.704999999999998"/>
    <n v="0"/>
    <n v="1429.105"/>
    <n v="111.00490000000002"/>
    <x v="0"/>
    <x v="1308"/>
  </r>
  <r>
    <n v="2419"/>
    <n v="10372"/>
    <n v="6"/>
    <x v="0"/>
    <x v="2"/>
    <d v="2005-01-26T00:00:00"/>
    <x v="0"/>
    <x v="27"/>
    <x v="83"/>
    <x v="2"/>
    <n v="48"/>
    <n v="100"/>
    <x v="95"/>
    <n v="360"/>
    <n v="400.8"/>
    <n v="5160"/>
    <n v="400.8"/>
    <x v="0"/>
    <x v="95"/>
  </r>
  <r>
    <n v="2420"/>
    <n v="10372"/>
    <n v="1"/>
    <x v="0"/>
    <x v="2"/>
    <d v="2005-01-26T00:00:00"/>
    <x v="0"/>
    <x v="42"/>
    <x v="83"/>
    <x v="0"/>
    <n v="34"/>
    <n v="100"/>
    <x v="21"/>
    <n v="255"/>
    <n v="283.90000000000003"/>
    <n v="3655"/>
    <n v="283.90000000000003"/>
    <x v="0"/>
    <x v="21"/>
  </r>
  <r>
    <n v="2421"/>
    <n v="10372"/>
    <n v="4"/>
    <x v="0"/>
    <x v="2"/>
    <d v="2005-01-26T00:00:00"/>
    <x v="0"/>
    <x v="26"/>
    <x v="83"/>
    <x v="0"/>
    <n v="40"/>
    <n v="100"/>
    <x v="65"/>
    <n v="300"/>
    <n v="334"/>
    <n v="4300"/>
    <n v="334"/>
    <x v="0"/>
    <x v="65"/>
  </r>
  <r>
    <n v="2422"/>
    <n v="10372"/>
    <n v="2"/>
    <x v="0"/>
    <x v="2"/>
    <d v="2005-01-26T00:00:00"/>
    <x v="0"/>
    <x v="52"/>
    <x v="83"/>
    <x v="0"/>
    <n v="44"/>
    <n v="100"/>
    <x v="64"/>
    <n v="330"/>
    <n v="367.40000000000003"/>
    <n v="4730"/>
    <n v="367.40000000000003"/>
    <x v="0"/>
    <x v="64"/>
  </r>
  <r>
    <n v="2423"/>
    <n v="10372"/>
    <n v="8"/>
    <x v="0"/>
    <x v="2"/>
    <d v="2005-01-26T00:00:00"/>
    <x v="0"/>
    <x v="41"/>
    <x v="83"/>
    <x v="0"/>
    <n v="37"/>
    <n v="100"/>
    <x v="77"/>
    <n v="277.5"/>
    <n v="308.95000000000005"/>
    <n v="3977.5"/>
    <n v="308.95000000000005"/>
    <x v="0"/>
    <x v="77"/>
  </r>
  <r>
    <n v="2424"/>
    <n v="10372"/>
    <n v="3"/>
    <x v="0"/>
    <x v="2"/>
    <d v="2005-01-26T00:00:00"/>
    <x v="0"/>
    <x v="48"/>
    <x v="83"/>
    <x v="0"/>
    <n v="28"/>
    <n v="100"/>
    <x v="134"/>
    <n v="210"/>
    <n v="233.8"/>
    <n v="3010"/>
    <n v="233.8"/>
    <x v="0"/>
    <x v="134"/>
  </r>
  <r>
    <n v="2425"/>
    <n v="10372"/>
    <n v="7"/>
    <x v="0"/>
    <x v="2"/>
    <d v="2005-01-26T00:00:00"/>
    <x v="0"/>
    <x v="45"/>
    <x v="83"/>
    <x v="0"/>
    <n v="41"/>
    <n v="86.89"/>
    <x v="1309"/>
    <n v="267.18675000000002"/>
    <n v="297.46791500000006"/>
    <n v="3829.6767500000001"/>
    <n v="297.46791500000006"/>
    <x v="0"/>
    <x v="1309"/>
  </r>
  <r>
    <n v="2426"/>
    <n v="10372"/>
    <n v="5"/>
    <x v="0"/>
    <x v="2"/>
    <d v="2005-01-26T00:00:00"/>
    <x v="0"/>
    <x v="43"/>
    <x v="83"/>
    <x v="1"/>
    <n v="25"/>
    <n v="84.71"/>
    <x v="1310"/>
    <n v="158.83124999999998"/>
    <n v="0"/>
    <n v="2276.5812500000002"/>
    <n v="176.83212500000002"/>
    <x v="0"/>
    <x v="1310"/>
  </r>
  <r>
    <n v="2427"/>
    <n v="10372"/>
    <n v="9"/>
    <x v="0"/>
    <x v="2"/>
    <d v="2005-01-26T00:00:00"/>
    <x v="0"/>
    <x v="37"/>
    <x v="83"/>
    <x v="1"/>
    <n v="24"/>
    <n v="58.58"/>
    <x v="1311"/>
    <n v="105.444"/>
    <n v="0"/>
    <n v="1511.364"/>
    <n v="117.39432000000001"/>
    <x v="0"/>
    <x v="1311"/>
  </r>
  <r>
    <n v="2428"/>
    <n v="10373"/>
    <n v="14"/>
    <x v="0"/>
    <x v="2"/>
    <d v="2005-01-31T00:00:00"/>
    <x v="0"/>
    <x v="49"/>
    <x v="40"/>
    <x v="0"/>
    <n v="44"/>
    <n v="100"/>
    <x v="64"/>
    <n v="330"/>
    <n v="367.40000000000003"/>
    <n v="4730"/>
    <n v="367.40000000000003"/>
    <x v="0"/>
    <x v="64"/>
  </r>
  <r>
    <n v="2429"/>
    <n v="10373"/>
    <n v="3"/>
    <x v="0"/>
    <x v="2"/>
    <d v="2005-01-31T00:00:00"/>
    <x v="0"/>
    <x v="40"/>
    <x v="40"/>
    <x v="0"/>
    <n v="39"/>
    <n v="100"/>
    <x v="8"/>
    <n v="292.5"/>
    <n v="325.65000000000003"/>
    <n v="4192.5"/>
    <n v="325.65000000000003"/>
    <x v="0"/>
    <x v="8"/>
  </r>
  <r>
    <n v="2430"/>
    <n v="10373"/>
    <n v="8"/>
    <x v="0"/>
    <x v="2"/>
    <d v="2005-01-31T00:00:00"/>
    <x v="0"/>
    <x v="50"/>
    <x v="40"/>
    <x v="0"/>
    <n v="37"/>
    <n v="100"/>
    <x v="77"/>
    <n v="277.5"/>
    <n v="308.95000000000005"/>
    <n v="3977.5"/>
    <n v="308.95000000000005"/>
    <x v="0"/>
    <x v="77"/>
  </r>
  <r>
    <n v="2431"/>
    <n v="10373"/>
    <n v="1"/>
    <x v="0"/>
    <x v="2"/>
    <d v="2005-01-31T00:00:00"/>
    <x v="0"/>
    <x v="53"/>
    <x v="40"/>
    <x v="0"/>
    <n v="29"/>
    <n v="100"/>
    <x v="25"/>
    <n v="217.5"/>
    <n v="242.15"/>
    <n v="3117.5"/>
    <n v="242.15"/>
    <x v="0"/>
    <x v="25"/>
  </r>
  <r>
    <n v="2432"/>
    <n v="10373"/>
    <n v="2"/>
    <x v="0"/>
    <x v="2"/>
    <d v="2005-01-31T00:00:00"/>
    <x v="0"/>
    <x v="47"/>
    <x v="40"/>
    <x v="0"/>
    <n v="34"/>
    <n v="96.34"/>
    <x v="1312"/>
    <n v="245.66699999999997"/>
    <n v="273.50925999999998"/>
    <n v="3521.2269999999999"/>
    <n v="273.50925999999998"/>
    <x v="0"/>
    <x v="1312"/>
  </r>
  <r>
    <n v="2433"/>
    <n v="10373"/>
    <n v="11"/>
    <x v="0"/>
    <x v="2"/>
    <d v="2005-01-31T00:00:00"/>
    <x v="0"/>
    <x v="70"/>
    <x v="40"/>
    <x v="0"/>
    <n v="46"/>
    <n v="66"/>
    <x v="1313"/>
    <n v="227.7"/>
    <n v="253.50600000000003"/>
    <n v="3263.7"/>
    <n v="253.50600000000003"/>
    <x v="0"/>
    <x v="1313"/>
  </r>
  <r>
    <n v="2434"/>
    <n v="10373"/>
    <n v="6"/>
    <x v="0"/>
    <x v="2"/>
    <d v="2005-01-31T00:00:00"/>
    <x v="0"/>
    <x v="55"/>
    <x v="40"/>
    <x v="0"/>
    <n v="50"/>
    <n v="60.49"/>
    <x v="1314"/>
    <n v="226.83750000000001"/>
    <n v="252.54575000000003"/>
    <n v="3251.3375000000001"/>
    <n v="252.54575000000003"/>
    <x v="0"/>
    <x v="1314"/>
  </r>
  <r>
    <n v="2435"/>
    <n v="10373"/>
    <n v="16"/>
    <x v="0"/>
    <x v="2"/>
    <d v="2005-01-31T00:00:00"/>
    <x v="0"/>
    <x v="51"/>
    <x v="40"/>
    <x v="1"/>
    <n v="41"/>
    <n v="70.33"/>
    <x v="1315"/>
    <n v="216.26474999999996"/>
    <n v="240.774755"/>
    <n v="3099.7947499999996"/>
    <n v="240.774755"/>
    <x v="0"/>
    <x v="1315"/>
  </r>
  <r>
    <n v="2436"/>
    <n v="10373"/>
    <n v="13"/>
    <x v="0"/>
    <x v="2"/>
    <d v="2005-01-31T00:00:00"/>
    <x v="0"/>
    <x v="62"/>
    <x v="40"/>
    <x v="1"/>
    <n v="39"/>
    <n v="73"/>
    <x v="1316"/>
    <n v="213.52500000000001"/>
    <n v="237.72450000000001"/>
    <n v="3060.5250000000001"/>
    <n v="237.72450000000001"/>
    <x v="0"/>
    <x v="1316"/>
  </r>
  <r>
    <n v="2437"/>
    <n v="10373"/>
    <n v="15"/>
    <x v="0"/>
    <x v="2"/>
    <d v="2005-01-31T00:00:00"/>
    <x v="0"/>
    <x v="63"/>
    <x v="40"/>
    <x v="1"/>
    <n v="32"/>
    <n v="84.41"/>
    <x v="1317"/>
    <n v="202.58399999999997"/>
    <n v="225.54352"/>
    <n v="2903.7039999999997"/>
    <n v="225.54352"/>
    <x v="0"/>
    <x v="1317"/>
  </r>
  <r>
    <n v="2438"/>
    <n v="10373"/>
    <n v="7"/>
    <x v="0"/>
    <x v="2"/>
    <d v="2005-01-31T00:00:00"/>
    <x v="0"/>
    <x v="58"/>
    <x v="40"/>
    <x v="1"/>
    <n v="38"/>
    <n v="70.44"/>
    <x v="1318"/>
    <n v="200.75399999999999"/>
    <n v="223.50612000000001"/>
    <n v="2877.4739999999997"/>
    <n v="223.50612000000001"/>
    <x v="0"/>
    <x v="1318"/>
  </r>
  <r>
    <n v="2439"/>
    <n v="10373"/>
    <n v="17"/>
    <x v="0"/>
    <x v="2"/>
    <d v="2005-01-31T00:00:00"/>
    <x v="0"/>
    <x v="65"/>
    <x v="40"/>
    <x v="1"/>
    <n v="45"/>
    <n v="55.62"/>
    <x v="1319"/>
    <n v="187.7175"/>
    <n v="208.99215000000001"/>
    <n v="2690.6175000000003"/>
    <n v="208.99215000000001"/>
    <x v="0"/>
    <x v="1319"/>
  </r>
  <r>
    <n v="2440"/>
    <n v="10373"/>
    <n v="10"/>
    <x v="0"/>
    <x v="2"/>
    <d v="2005-01-31T00:00:00"/>
    <x v="0"/>
    <x v="44"/>
    <x v="40"/>
    <x v="1"/>
    <n v="23"/>
    <n v="100"/>
    <x v="24"/>
    <n v="172.5"/>
    <n v="192.05"/>
    <n v="2472.5"/>
    <n v="192.05"/>
    <x v="0"/>
    <x v="24"/>
  </r>
  <r>
    <n v="2441"/>
    <n v="10373"/>
    <n v="5"/>
    <x v="0"/>
    <x v="2"/>
    <d v="2005-01-31T00:00:00"/>
    <x v="0"/>
    <x v="59"/>
    <x v="40"/>
    <x v="1"/>
    <n v="22"/>
    <n v="86.74"/>
    <x v="1320"/>
    <n v="143.12099999999998"/>
    <n v="0"/>
    <n v="2051.4009999999998"/>
    <n v="159.34138000000002"/>
    <x v="0"/>
    <x v="1320"/>
  </r>
  <r>
    <n v="2442"/>
    <n v="10373"/>
    <n v="12"/>
    <x v="0"/>
    <x v="2"/>
    <d v="2005-01-31T00:00:00"/>
    <x v="0"/>
    <x v="46"/>
    <x v="40"/>
    <x v="1"/>
    <n v="33"/>
    <n v="57.32"/>
    <x v="1321"/>
    <n v="141.86699999999999"/>
    <n v="0"/>
    <n v="2033.4269999999999"/>
    <n v="157.94525999999999"/>
    <x v="0"/>
    <x v="1321"/>
  </r>
  <r>
    <n v="2443"/>
    <n v="10373"/>
    <n v="9"/>
    <x v="0"/>
    <x v="2"/>
    <d v="2005-01-31T00:00:00"/>
    <x v="0"/>
    <x v="66"/>
    <x v="40"/>
    <x v="1"/>
    <n v="25"/>
    <n v="64.97"/>
    <x v="1322"/>
    <n v="121.81874999999999"/>
    <n v="0"/>
    <n v="1746.0687499999999"/>
    <n v="135.624875"/>
    <x v="0"/>
    <x v="1322"/>
  </r>
  <r>
    <n v="2444"/>
    <n v="10373"/>
    <n v="4"/>
    <x v="0"/>
    <x v="2"/>
    <d v="2005-01-31T00:00:00"/>
    <x v="0"/>
    <x v="54"/>
    <x v="40"/>
    <x v="1"/>
    <n v="28"/>
    <n v="57.55"/>
    <x v="1323"/>
    <n v="120.85499999999999"/>
    <n v="0"/>
    <n v="1732.2549999999999"/>
    <n v="134.55189999999999"/>
    <x v="0"/>
    <x v="1323"/>
  </r>
  <r>
    <n v="2445"/>
    <n v="10374"/>
    <n v="5"/>
    <x v="1"/>
    <x v="2"/>
    <d v="2005-02-02T00:00:00"/>
    <x v="0"/>
    <x v="73"/>
    <x v="41"/>
    <x v="0"/>
    <n v="39"/>
    <n v="100"/>
    <x v="8"/>
    <n v="292.5"/>
    <n v="325.65000000000003"/>
    <n v="4192.5"/>
    <n v="325.65000000000003"/>
    <x v="0"/>
    <x v="8"/>
  </r>
  <r>
    <n v="2446"/>
    <n v="10374"/>
    <n v="3"/>
    <x v="1"/>
    <x v="2"/>
    <d v="2005-02-02T00:00:00"/>
    <x v="0"/>
    <x v="67"/>
    <x v="41"/>
    <x v="0"/>
    <n v="46"/>
    <n v="94.1"/>
    <x v="1324"/>
    <n v="324.64499999999992"/>
    <n v="361.43809999999996"/>
    <n v="4653.244999999999"/>
    <n v="361.43809999999996"/>
    <x v="0"/>
    <x v="1324"/>
  </r>
  <r>
    <n v="2447"/>
    <n v="10374"/>
    <n v="6"/>
    <x v="1"/>
    <x v="2"/>
    <d v="2005-02-02T00:00:00"/>
    <x v="0"/>
    <x v="77"/>
    <x v="41"/>
    <x v="0"/>
    <n v="38"/>
    <n v="100"/>
    <x v="22"/>
    <n v="285"/>
    <n v="317.3"/>
    <n v="4085"/>
    <n v="317.3"/>
    <x v="0"/>
    <x v="22"/>
  </r>
  <r>
    <n v="2448"/>
    <n v="10374"/>
    <n v="1"/>
    <x v="1"/>
    <x v="2"/>
    <d v="2005-02-02T00:00:00"/>
    <x v="0"/>
    <x v="72"/>
    <x v="41"/>
    <x v="0"/>
    <n v="22"/>
    <n v="100"/>
    <x v="39"/>
    <n v="165"/>
    <n v="0"/>
    <n v="2365"/>
    <n v="183.70000000000002"/>
    <x v="0"/>
    <x v="39"/>
  </r>
  <r>
    <n v="2449"/>
    <n v="10374"/>
    <n v="2"/>
    <x v="1"/>
    <x v="2"/>
    <d v="2005-02-02T00:00:00"/>
    <x v="0"/>
    <x v="64"/>
    <x v="41"/>
    <x v="1"/>
    <n v="42"/>
    <n v="69.27"/>
    <x v="1325"/>
    <n v="218.20049999999998"/>
    <n v="242.92989"/>
    <n v="3127.5404999999996"/>
    <n v="242.92989"/>
    <x v="0"/>
    <x v="1325"/>
  </r>
  <r>
    <n v="2450"/>
    <n v="10374"/>
    <n v="4"/>
    <x v="1"/>
    <x v="2"/>
    <d v="2005-02-02T00:00:00"/>
    <x v="0"/>
    <x v="78"/>
    <x v="41"/>
    <x v="1"/>
    <n v="22"/>
    <n v="53.3"/>
    <x v="1326"/>
    <n v="87.944999999999993"/>
    <n v="0"/>
    <n v="1260.5449999999998"/>
    <n v="97.912099999999995"/>
    <x v="0"/>
    <x v="1326"/>
  </r>
  <r>
    <n v="2451"/>
    <n v="10375"/>
    <n v="2"/>
    <x v="1"/>
    <x v="2"/>
    <d v="2005-02-03T00:00:00"/>
    <x v="0"/>
    <x v="69"/>
    <x v="86"/>
    <x v="2"/>
    <n v="43"/>
    <n v="100"/>
    <x v="34"/>
    <n v="322.5"/>
    <n v="359.05"/>
    <n v="4622.5"/>
    <n v="359.05"/>
    <x v="0"/>
    <x v="34"/>
  </r>
  <r>
    <n v="2452"/>
    <n v="10375"/>
    <n v="3"/>
    <x v="1"/>
    <x v="2"/>
    <d v="2005-02-03T00:00:00"/>
    <x v="0"/>
    <x v="79"/>
    <x v="86"/>
    <x v="0"/>
    <n v="37"/>
    <n v="100"/>
    <x v="77"/>
    <n v="277.5"/>
    <n v="308.95000000000005"/>
    <n v="3977.5"/>
    <n v="308.95000000000005"/>
    <x v="0"/>
    <x v="77"/>
  </r>
  <r>
    <n v="2453"/>
    <n v="10375"/>
    <n v="8"/>
    <x v="1"/>
    <x v="2"/>
    <d v="2005-02-03T00:00:00"/>
    <x v="0"/>
    <x v="90"/>
    <x v="86"/>
    <x v="0"/>
    <n v="49"/>
    <n v="100"/>
    <x v="92"/>
    <n v="367.5"/>
    <n v="409.15000000000003"/>
    <n v="5267.5"/>
    <n v="409.15000000000003"/>
    <x v="0"/>
    <x v="92"/>
  </r>
  <r>
    <n v="2454"/>
    <n v="10375"/>
    <n v="11"/>
    <x v="1"/>
    <x v="2"/>
    <d v="2005-02-03T00:00:00"/>
    <x v="0"/>
    <x v="61"/>
    <x v="86"/>
    <x v="0"/>
    <n v="44"/>
    <n v="100"/>
    <x v="64"/>
    <n v="330"/>
    <n v="367.40000000000003"/>
    <n v="4730"/>
    <n v="367.40000000000003"/>
    <x v="0"/>
    <x v="64"/>
  </r>
  <r>
    <n v="2455"/>
    <n v="10375"/>
    <n v="15"/>
    <x v="1"/>
    <x v="2"/>
    <d v="2005-02-03T00:00:00"/>
    <x v="0"/>
    <x v="86"/>
    <x v="86"/>
    <x v="0"/>
    <n v="41"/>
    <n v="100"/>
    <x v="23"/>
    <n v="307.5"/>
    <n v="342.35"/>
    <n v="4407.5"/>
    <n v="342.35"/>
    <x v="0"/>
    <x v="23"/>
  </r>
  <r>
    <n v="2456"/>
    <n v="10375"/>
    <n v="13"/>
    <x v="1"/>
    <x v="2"/>
    <d v="2005-02-03T00:00:00"/>
    <x v="0"/>
    <x v="75"/>
    <x v="86"/>
    <x v="0"/>
    <n v="49"/>
    <n v="78.92"/>
    <x v="1327"/>
    <n v="290.03100000000001"/>
    <n v="322.90118000000001"/>
    <n v="4157.1109999999999"/>
    <n v="322.90118000000001"/>
    <x v="0"/>
    <x v="1327"/>
  </r>
  <r>
    <n v="2457"/>
    <n v="10375"/>
    <n v="1"/>
    <x v="1"/>
    <x v="2"/>
    <d v="2005-02-03T00:00:00"/>
    <x v="0"/>
    <x v="57"/>
    <x v="86"/>
    <x v="0"/>
    <n v="33"/>
    <n v="100"/>
    <x v="26"/>
    <n v="247.5"/>
    <n v="275.55"/>
    <n v="3547.5"/>
    <n v="275.55"/>
    <x v="0"/>
    <x v="26"/>
  </r>
  <r>
    <n v="2458"/>
    <n v="10375"/>
    <n v="4"/>
    <x v="1"/>
    <x v="2"/>
    <d v="2005-02-03T00:00:00"/>
    <x v="0"/>
    <x v="68"/>
    <x v="86"/>
    <x v="0"/>
    <n v="44"/>
    <n v="82.26"/>
    <x v="1328"/>
    <n v="271.45799999999997"/>
    <n v="302.22324000000003"/>
    <n v="3890.8980000000001"/>
    <n v="302.22324000000003"/>
    <x v="0"/>
    <x v="1328"/>
  </r>
  <r>
    <n v="2459"/>
    <n v="10375"/>
    <n v="7"/>
    <x v="1"/>
    <x v="2"/>
    <d v="2005-02-03T00:00:00"/>
    <x v="0"/>
    <x v="83"/>
    <x v="86"/>
    <x v="0"/>
    <n v="45"/>
    <n v="76"/>
    <x v="1329"/>
    <n v="256.5"/>
    <n v="285.57"/>
    <n v="3676.5"/>
    <n v="285.57"/>
    <x v="0"/>
    <x v="1329"/>
  </r>
  <r>
    <n v="2460"/>
    <n v="10375"/>
    <n v="5"/>
    <x v="1"/>
    <x v="2"/>
    <d v="2005-02-03T00:00:00"/>
    <x v="0"/>
    <x v="71"/>
    <x v="86"/>
    <x v="0"/>
    <n v="49"/>
    <n v="65.8"/>
    <x v="1330"/>
    <n v="241.81499999999997"/>
    <n v="269.22070000000002"/>
    <n v="3466.0149999999999"/>
    <n v="269.22070000000002"/>
    <x v="0"/>
    <x v="1330"/>
  </r>
  <r>
    <n v="2461"/>
    <n v="10375"/>
    <n v="6"/>
    <x v="1"/>
    <x v="2"/>
    <d v="2005-02-03T00:00:00"/>
    <x v="0"/>
    <x v="60"/>
    <x v="86"/>
    <x v="0"/>
    <n v="37"/>
    <n v="81.87"/>
    <x v="1331"/>
    <n v="227.18924999999999"/>
    <n v="252.93736500000003"/>
    <n v="3256.37925"/>
    <n v="252.93736500000003"/>
    <x v="0"/>
    <x v="1331"/>
  </r>
  <r>
    <n v="2462"/>
    <n v="10375"/>
    <n v="9"/>
    <x v="1"/>
    <x v="2"/>
    <d v="2005-02-03T00:00:00"/>
    <x v="0"/>
    <x v="74"/>
    <x v="86"/>
    <x v="1"/>
    <n v="23"/>
    <n v="100"/>
    <x v="24"/>
    <n v="172.5"/>
    <n v="192.05"/>
    <n v="2472.5"/>
    <n v="192.05"/>
    <x v="0"/>
    <x v="24"/>
  </r>
  <r>
    <n v="2463"/>
    <n v="10375"/>
    <n v="14"/>
    <x v="1"/>
    <x v="2"/>
    <d v="2005-02-03T00:00:00"/>
    <x v="0"/>
    <x v="92"/>
    <x v="86"/>
    <x v="1"/>
    <n v="20"/>
    <n v="100"/>
    <x v="136"/>
    <n v="150"/>
    <n v="0"/>
    <n v="2150"/>
    <n v="167"/>
    <x v="0"/>
    <x v="136"/>
  </r>
  <r>
    <n v="2464"/>
    <n v="10375"/>
    <n v="10"/>
    <x v="1"/>
    <x v="2"/>
    <d v="2005-02-03T00:00:00"/>
    <x v="0"/>
    <x v="56"/>
    <x v="86"/>
    <x v="1"/>
    <n v="25"/>
    <n v="66.73"/>
    <x v="1332"/>
    <n v="125.11874999999999"/>
    <n v="0"/>
    <n v="1793.3687500000001"/>
    <n v="139.29887500000001"/>
    <x v="0"/>
    <x v="1332"/>
  </r>
  <r>
    <n v="2465"/>
    <n v="10375"/>
    <n v="12"/>
    <x v="1"/>
    <x v="2"/>
    <d v="2005-02-03T00:00:00"/>
    <x v="0"/>
    <x v="76"/>
    <x v="86"/>
    <x v="1"/>
    <n v="21"/>
    <n v="34.909999999999997"/>
    <x v="1333"/>
    <n v="54.983249999999991"/>
    <n v="0"/>
    <n v="788.0932499999999"/>
    <n v="61.214684999999996"/>
    <x v="0"/>
    <x v="1333"/>
  </r>
  <r>
    <n v="2466"/>
    <n v="10376"/>
    <n v="1"/>
    <x v="1"/>
    <x v="2"/>
    <d v="2005-02-08T00:00:00"/>
    <x v="0"/>
    <x v="80"/>
    <x v="42"/>
    <x v="0"/>
    <n v="35"/>
    <n v="100"/>
    <x v="13"/>
    <n v="262.5"/>
    <n v="292.25"/>
    <n v="3762.5"/>
    <n v="292.25"/>
    <x v="0"/>
    <x v="13"/>
  </r>
  <r>
    <n v="2467"/>
    <n v="10377"/>
    <n v="3"/>
    <x v="1"/>
    <x v="2"/>
    <d v="2005-02-09T00:00:00"/>
    <x v="0"/>
    <x v="29"/>
    <x v="43"/>
    <x v="2"/>
    <n v="39"/>
    <n v="100"/>
    <x v="8"/>
    <n v="292.5"/>
    <n v="325.65000000000003"/>
    <n v="4192.5"/>
    <n v="325.65000000000003"/>
    <x v="0"/>
    <x v="8"/>
  </r>
  <r>
    <n v="2468"/>
    <n v="10377"/>
    <n v="2"/>
    <x v="1"/>
    <x v="2"/>
    <d v="2005-02-09T00:00:00"/>
    <x v="0"/>
    <x v="98"/>
    <x v="43"/>
    <x v="0"/>
    <n v="35"/>
    <n v="100"/>
    <x v="13"/>
    <n v="262.5"/>
    <n v="292.25"/>
    <n v="3762.5"/>
    <n v="292.25"/>
    <x v="0"/>
    <x v="13"/>
  </r>
  <r>
    <n v="2469"/>
    <n v="10377"/>
    <n v="1"/>
    <x v="1"/>
    <x v="2"/>
    <d v="2005-02-09T00:00:00"/>
    <x v="0"/>
    <x v="85"/>
    <x v="43"/>
    <x v="0"/>
    <n v="50"/>
    <n v="100"/>
    <x v="33"/>
    <n v="375"/>
    <n v="417.5"/>
    <n v="5375"/>
    <n v="417.5"/>
    <x v="0"/>
    <x v="33"/>
  </r>
  <r>
    <n v="2470"/>
    <n v="10377"/>
    <n v="6"/>
    <x v="1"/>
    <x v="2"/>
    <d v="2005-02-09T00:00:00"/>
    <x v="0"/>
    <x v="97"/>
    <x v="43"/>
    <x v="0"/>
    <n v="36"/>
    <n v="100"/>
    <x v="12"/>
    <n v="270"/>
    <n v="300.60000000000002"/>
    <n v="3870"/>
    <n v="300.60000000000002"/>
    <x v="0"/>
    <x v="12"/>
  </r>
  <r>
    <n v="2471"/>
    <n v="10377"/>
    <n v="4"/>
    <x v="1"/>
    <x v="2"/>
    <d v="2005-02-09T00:00:00"/>
    <x v="0"/>
    <x v="88"/>
    <x v="43"/>
    <x v="1"/>
    <n v="31"/>
    <n v="67.760000000000005"/>
    <x v="1334"/>
    <n v="157.542"/>
    <n v="0"/>
    <n v="2258.1019999999999"/>
    <n v="175.39676"/>
    <x v="0"/>
    <x v="1334"/>
  </r>
  <r>
    <n v="2472"/>
    <n v="10377"/>
    <n v="5"/>
    <x v="1"/>
    <x v="2"/>
    <d v="2005-02-09T00:00:00"/>
    <x v="0"/>
    <x v="87"/>
    <x v="43"/>
    <x v="1"/>
    <n v="24"/>
    <n v="67.83"/>
    <x v="1335"/>
    <n v="122.09399999999999"/>
    <n v="0"/>
    <n v="1750.0140000000001"/>
    <n v="135.93132000000003"/>
    <x v="0"/>
    <x v="1335"/>
  </r>
  <r>
    <n v="2473"/>
    <n v="10378"/>
    <n v="7"/>
    <x v="1"/>
    <x v="2"/>
    <d v="2005-02-10T00:00:00"/>
    <x v="0"/>
    <x v="100"/>
    <x v="4"/>
    <x v="0"/>
    <n v="41"/>
    <n v="100"/>
    <x v="23"/>
    <n v="307.5"/>
    <n v="342.35"/>
    <n v="4407.5"/>
    <n v="342.35"/>
    <x v="0"/>
    <x v="23"/>
  </r>
  <r>
    <n v="2474"/>
    <n v="10378"/>
    <n v="2"/>
    <x v="1"/>
    <x v="2"/>
    <d v="2005-02-10T00:00:00"/>
    <x v="0"/>
    <x v="91"/>
    <x v="4"/>
    <x v="0"/>
    <n v="41"/>
    <n v="100"/>
    <x v="23"/>
    <n v="307.5"/>
    <n v="342.35"/>
    <n v="4407.5"/>
    <n v="342.35"/>
    <x v="0"/>
    <x v="23"/>
  </r>
  <r>
    <n v="2475"/>
    <n v="10378"/>
    <n v="9"/>
    <x v="1"/>
    <x v="2"/>
    <d v="2005-02-10T00:00:00"/>
    <x v="0"/>
    <x v="89"/>
    <x v="4"/>
    <x v="0"/>
    <n v="28"/>
    <n v="100"/>
    <x v="134"/>
    <n v="210"/>
    <n v="233.8"/>
    <n v="3010"/>
    <n v="233.8"/>
    <x v="0"/>
    <x v="134"/>
  </r>
  <r>
    <n v="2476"/>
    <n v="10378"/>
    <n v="10"/>
    <x v="1"/>
    <x v="2"/>
    <d v="2005-02-10T00:00:00"/>
    <x v="0"/>
    <x v="84"/>
    <x v="4"/>
    <x v="0"/>
    <n v="43"/>
    <n v="96.49"/>
    <x v="1336"/>
    <n v="311.18024999999994"/>
    <n v="346.44734499999998"/>
    <n v="4460.2502500000001"/>
    <n v="346.44734499999998"/>
    <x v="0"/>
    <x v="1336"/>
  </r>
  <r>
    <n v="2477"/>
    <n v="10378"/>
    <n v="1"/>
    <x v="1"/>
    <x v="2"/>
    <d v="2005-02-10T00:00:00"/>
    <x v="0"/>
    <x v="95"/>
    <x v="4"/>
    <x v="0"/>
    <n v="40"/>
    <n v="82.46"/>
    <x v="1337"/>
    <n v="247.37999999999997"/>
    <n v="275.41640000000001"/>
    <n v="3545.7799999999997"/>
    <n v="275.41640000000001"/>
    <x v="0"/>
    <x v="1337"/>
  </r>
  <r>
    <n v="2478"/>
    <n v="10378"/>
    <n v="8"/>
    <x v="1"/>
    <x v="2"/>
    <d v="2005-02-10T00:00:00"/>
    <x v="0"/>
    <x v="81"/>
    <x v="4"/>
    <x v="0"/>
    <n v="49"/>
    <n v="67.14"/>
    <x v="1338"/>
    <n v="246.73949999999999"/>
    <n v="274.70331000000004"/>
    <n v="3536.5995000000003"/>
    <n v="274.70331000000004"/>
    <x v="0"/>
    <x v="1338"/>
  </r>
  <r>
    <n v="2479"/>
    <n v="10378"/>
    <n v="4"/>
    <x v="1"/>
    <x v="2"/>
    <d v="2005-02-10T00:00:00"/>
    <x v="0"/>
    <x v="94"/>
    <x v="4"/>
    <x v="1"/>
    <n v="22"/>
    <n v="100"/>
    <x v="39"/>
    <n v="165"/>
    <n v="0"/>
    <n v="2365"/>
    <n v="183.70000000000002"/>
    <x v="0"/>
    <x v="39"/>
  </r>
  <r>
    <n v="2480"/>
    <n v="10378"/>
    <n v="6"/>
    <x v="1"/>
    <x v="2"/>
    <d v="2005-02-10T00:00:00"/>
    <x v="0"/>
    <x v="93"/>
    <x v="4"/>
    <x v="1"/>
    <n v="46"/>
    <n v="41.54"/>
    <x v="1339"/>
    <n v="143.31299999999999"/>
    <n v="0"/>
    <n v="2054.1529999999998"/>
    <n v="159.55513999999999"/>
    <x v="0"/>
    <x v="1339"/>
  </r>
  <r>
    <n v="2481"/>
    <n v="10378"/>
    <n v="3"/>
    <x v="1"/>
    <x v="2"/>
    <d v="2005-02-10T00:00:00"/>
    <x v="0"/>
    <x v="82"/>
    <x v="4"/>
    <x v="1"/>
    <n v="33"/>
    <n v="53.27"/>
    <x v="1340"/>
    <n v="131.84325000000001"/>
    <n v="0"/>
    <n v="1889.7532500000002"/>
    <n v="146.78548500000002"/>
    <x v="0"/>
    <x v="1340"/>
  </r>
  <r>
    <n v="2482"/>
    <n v="10378"/>
    <n v="5"/>
    <x v="1"/>
    <x v="2"/>
    <d v="2005-02-10T00:00:00"/>
    <x v="0"/>
    <x v="102"/>
    <x v="4"/>
    <x v="1"/>
    <n v="34"/>
    <n v="42.64"/>
    <x v="1341"/>
    <n v="108.732"/>
    <n v="0"/>
    <n v="1558.492"/>
    <n v="121.05496000000001"/>
    <x v="0"/>
    <x v="1341"/>
  </r>
  <r>
    <n v="2483"/>
    <n v="10379"/>
    <n v="2"/>
    <x v="1"/>
    <x v="2"/>
    <d v="2005-02-10T00:00:00"/>
    <x v="0"/>
    <x v="0"/>
    <x v="4"/>
    <x v="0"/>
    <n v="39"/>
    <n v="100"/>
    <x v="8"/>
    <n v="292.5"/>
    <n v="325.65000000000003"/>
    <n v="4192.5"/>
    <n v="325.65000000000003"/>
    <x v="0"/>
    <x v="8"/>
  </r>
  <r>
    <n v="2484"/>
    <n v="10379"/>
    <n v="5"/>
    <x v="1"/>
    <x v="2"/>
    <d v="2005-02-10T00:00:00"/>
    <x v="0"/>
    <x v="99"/>
    <x v="4"/>
    <x v="0"/>
    <n v="29"/>
    <n v="100"/>
    <x v="25"/>
    <n v="217.5"/>
    <n v="242.15"/>
    <n v="3117.5"/>
    <n v="242.15"/>
    <x v="0"/>
    <x v="25"/>
  </r>
  <r>
    <n v="2485"/>
    <n v="10379"/>
    <n v="3"/>
    <x v="1"/>
    <x v="2"/>
    <d v="2005-02-10T00:00:00"/>
    <x v="0"/>
    <x v="108"/>
    <x v="4"/>
    <x v="0"/>
    <n v="32"/>
    <n v="100"/>
    <x v="44"/>
    <n v="240"/>
    <n v="267.2"/>
    <n v="3440"/>
    <n v="267.2"/>
    <x v="0"/>
    <x v="44"/>
  </r>
  <r>
    <n v="2486"/>
    <n v="10379"/>
    <n v="4"/>
    <x v="1"/>
    <x v="2"/>
    <d v="2005-02-10T00:00:00"/>
    <x v="0"/>
    <x v="96"/>
    <x v="4"/>
    <x v="1"/>
    <n v="32"/>
    <n v="70.83"/>
    <x v="1342"/>
    <n v="169.99199999999999"/>
    <n v="0"/>
    <n v="2436.5520000000001"/>
    <n v="189.25776000000002"/>
    <x v="0"/>
    <x v="1342"/>
  </r>
  <r>
    <n v="2487"/>
    <n v="10379"/>
    <n v="1"/>
    <x v="1"/>
    <x v="2"/>
    <d v="2005-02-10T00:00:00"/>
    <x v="0"/>
    <x v="1"/>
    <x v="4"/>
    <x v="1"/>
    <n v="27"/>
    <n v="49.3"/>
    <x v="1343"/>
    <n v="99.832499999999996"/>
    <n v="0"/>
    <n v="1430.9324999999999"/>
    <n v="111.14685"/>
    <x v="0"/>
    <x v="1343"/>
  </r>
  <r>
    <n v="2488"/>
    <n v="10380"/>
    <n v="10"/>
    <x v="1"/>
    <x v="2"/>
    <d v="2005-02-16T00:00:00"/>
    <x v="0"/>
    <x v="4"/>
    <x v="4"/>
    <x v="0"/>
    <n v="40"/>
    <n v="100"/>
    <x v="65"/>
    <n v="300"/>
    <n v="334"/>
    <n v="4300"/>
    <n v="334"/>
    <x v="0"/>
    <x v="65"/>
  </r>
  <r>
    <n v="2489"/>
    <n v="10380"/>
    <n v="2"/>
    <x v="1"/>
    <x v="2"/>
    <d v="2005-02-16T00:00:00"/>
    <x v="0"/>
    <x v="106"/>
    <x v="4"/>
    <x v="0"/>
    <n v="24"/>
    <n v="100"/>
    <x v="27"/>
    <n v="180"/>
    <n v="200.4"/>
    <n v="2580"/>
    <n v="200.4"/>
    <x v="0"/>
    <x v="27"/>
  </r>
  <r>
    <n v="2490"/>
    <n v="10380"/>
    <n v="12"/>
    <x v="1"/>
    <x v="2"/>
    <d v="2005-02-16T00:00:00"/>
    <x v="0"/>
    <x v="3"/>
    <x v="4"/>
    <x v="0"/>
    <n v="43"/>
    <n v="95.03"/>
    <x v="1344"/>
    <n v="306.47174999999999"/>
    <n v="341.20521500000001"/>
    <n v="4392.7617499999997"/>
    <n v="341.20521500000001"/>
    <x v="0"/>
    <x v="1344"/>
  </r>
  <r>
    <n v="2491"/>
    <n v="10380"/>
    <n v="11"/>
    <x v="1"/>
    <x v="2"/>
    <d v="2005-02-16T00:00:00"/>
    <x v="0"/>
    <x v="103"/>
    <x v="4"/>
    <x v="0"/>
    <n v="34"/>
    <n v="100"/>
    <x v="21"/>
    <n v="255"/>
    <n v="283.90000000000003"/>
    <n v="3655"/>
    <n v="283.90000000000003"/>
    <x v="0"/>
    <x v="21"/>
  </r>
  <r>
    <n v="2492"/>
    <n v="10380"/>
    <n v="9"/>
    <x v="1"/>
    <x v="2"/>
    <d v="2005-02-16T00:00:00"/>
    <x v="0"/>
    <x v="107"/>
    <x v="4"/>
    <x v="0"/>
    <n v="44"/>
    <n v="79.06"/>
    <x v="1345"/>
    <n v="260.89800000000002"/>
    <n v="290.46644000000003"/>
    <n v="3739.5380000000005"/>
    <n v="290.46644000000003"/>
    <x v="0"/>
    <x v="1345"/>
  </r>
  <r>
    <n v="2493"/>
    <n v="10380"/>
    <n v="3"/>
    <x v="1"/>
    <x v="2"/>
    <d v="2005-02-16T00:00:00"/>
    <x v="0"/>
    <x v="105"/>
    <x v="4"/>
    <x v="0"/>
    <n v="34"/>
    <n v="100"/>
    <x v="21"/>
    <n v="255"/>
    <n v="283.90000000000003"/>
    <n v="3655"/>
    <n v="283.90000000000003"/>
    <x v="0"/>
    <x v="21"/>
  </r>
  <r>
    <n v="2494"/>
    <n v="10380"/>
    <n v="1"/>
    <x v="1"/>
    <x v="2"/>
    <d v="2005-02-16T00:00:00"/>
    <x v="0"/>
    <x v="2"/>
    <x v="4"/>
    <x v="0"/>
    <n v="32"/>
    <n v="100"/>
    <x v="44"/>
    <n v="240"/>
    <n v="267.2"/>
    <n v="3440"/>
    <n v="267.2"/>
    <x v="0"/>
    <x v="44"/>
  </r>
  <r>
    <n v="2495"/>
    <n v="10380"/>
    <n v="13"/>
    <x v="1"/>
    <x v="2"/>
    <d v="2005-02-16T00:00:00"/>
    <x v="0"/>
    <x v="8"/>
    <x v="4"/>
    <x v="1"/>
    <n v="27"/>
    <n v="93.16"/>
    <x v="1346"/>
    <n v="188.64899999999997"/>
    <n v="210.02921999999998"/>
    <n v="2703.9689999999996"/>
    <n v="210.02921999999998"/>
    <x v="0"/>
    <x v="1346"/>
  </r>
  <r>
    <n v="2496"/>
    <n v="10380"/>
    <n v="4"/>
    <x v="1"/>
    <x v="2"/>
    <d v="2005-02-16T00:00:00"/>
    <x v="0"/>
    <x v="7"/>
    <x v="4"/>
    <x v="1"/>
    <n v="32"/>
    <n v="70.56"/>
    <x v="1093"/>
    <n v="169.34399999999999"/>
    <n v="0"/>
    <n v="2427.2640000000001"/>
    <n v="188.53632000000002"/>
    <x v="0"/>
    <x v="1093"/>
  </r>
  <r>
    <n v="2497"/>
    <n v="10380"/>
    <n v="5"/>
    <x v="1"/>
    <x v="2"/>
    <d v="2005-02-16T00:00:00"/>
    <x v="0"/>
    <x v="6"/>
    <x v="4"/>
    <x v="1"/>
    <n v="27"/>
    <n v="68.349999999999994"/>
    <x v="1347"/>
    <n v="138.40874999999997"/>
    <n v="0"/>
    <n v="1983.8587499999999"/>
    <n v="154.09507499999998"/>
    <x v="0"/>
    <x v="1347"/>
  </r>
  <r>
    <n v="2498"/>
    <n v="10380"/>
    <n v="7"/>
    <x v="1"/>
    <x v="2"/>
    <d v="2005-02-16T00:00:00"/>
    <x v="0"/>
    <x v="101"/>
    <x v="4"/>
    <x v="1"/>
    <n v="44"/>
    <n v="36.29"/>
    <x v="1348"/>
    <n v="119.75699999999999"/>
    <n v="0"/>
    <n v="1716.5170000000001"/>
    <n v="133.32946000000001"/>
    <x v="0"/>
    <x v="1348"/>
  </r>
  <r>
    <n v="2499"/>
    <n v="10380"/>
    <n v="6"/>
    <x v="1"/>
    <x v="2"/>
    <d v="2005-02-16T00:00:00"/>
    <x v="0"/>
    <x v="104"/>
    <x v="4"/>
    <x v="1"/>
    <n v="36"/>
    <n v="37.5"/>
    <x v="1349"/>
    <n v="101.25"/>
    <n v="0"/>
    <n v="1451.25"/>
    <n v="112.72500000000001"/>
    <x v="0"/>
    <x v="1349"/>
  </r>
  <r>
    <n v="2500"/>
    <n v="10380"/>
    <n v="8"/>
    <x v="1"/>
    <x v="2"/>
    <d v="2005-02-16T00:00:00"/>
    <x v="0"/>
    <x v="5"/>
    <x v="4"/>
    <x v="1"/>
    <n v="21"/>
    <n v="47.18"/>
    <x v="1350"/>
    <n v="74.308499999999995"/>
    <n v="0"/>
    <n v="1065.0885000000001"/>
    <n v="82.730130000000003"/>
    <x v="0"/>
    <x v="1350"/>
  </r>
  <r>
    <n v="2501"/>
    <n v="10381"/>
    <n v="3"/>
    <x v="1"/>
    <x v="2"/>
    <d v="2005-02-17T00:00:00"/>
    <x v="0"/>
    <x v="10"/>
    <x v="44"/>
    <x v="2"/>
    <n v="36"/>
    <n v="100"/>
    <x v="12"/>
    <n v="270"/>
    <n v="300.60000000000002"/>
    <n v="3870"/>
    <n v="300.60000000000002"/>
    <x v="0"/>
    <x v="12"/>
  </r>
  <r>
    <n v="2502"/>
    <n v="10381"/>
    <n v="6"/>
    <x v="1"/>
    <x v="2"/>
    <d v="2005-02-17T00:00:00"/>
    <x v="0"/>
    <x v="11"/>
    <x v="44"/>
    <x v="0"/>
    <n v="37"/>
    <n v="100"/>
    <x v="77"/>
    <n v="277.5"/>
    <n v="308.95000000000005"/>
    <n v="3977.5"/>
    <n v="308.95000000000005"/>
    <x v="0"/>
    <x v="77"/>
  </r>
  <r>
    <n v="2503"/>
    <n v="10381"/>
    <n v="2"/>
    <x v="1"/>
    <x v="2"/>
    <d v="2005-02-17T00:00:00"/>
    <x v="0"/>
    <x v="15"/>
    <x v="44"/>
    <x v="0"/>
    <n v="48"/>
    <n v="98"/>
    <x v="1351"/>
    <n v="352.8"/>
    <n v="392.78400000000005"/>
    <n v="5056.8"/>
    <n v="392.78400000000005"/>
    <x v="0"/>
    <x v="1351"/>
  </r>
  <r>
    <n v="2504"/>
    <n v="10381"/>
    <n v="8"/>
    <x v="1"/>
    <x v="2"/>
    <d v="2005-02-17T00:00:00"/>
    <x v="0"/>
    <x v="22"/>
    <x v="44"/>
    <x v="0"/>
    <n v="41"/>
    <n v="100"/>
    <x v="23"/>
    <n v="307.5"/>
    <n v="342.35"/>
    <n v="4407.5"/>
    <n v="342.35"/>
    <x v="0"/>
    <x v="23"/>
  </r>
  <r>
    <n v="2505"/>
    <n v="10381"/>
    <n v="5"/>
    <x v="1"/>
    <x v="2"/>
    <d v="2005-02-17T00:00:00"/>
    <x v="0"/>
    <x v="21"/>
    <x v="44"/>
    <x v="0"/>
    <n v="35"/>
    <n v="100"/>
    <x v="13"/>
    <n v="262.5"/>
    <n v="292.25"/>
    <n v="3762.5"/>
    <n v="292.25"/>
    <x v="0"/>
    <x v="13"/>
  </r>
  <r>
    <n v="2506"/>
    <n v="10381"/>
    <n v="1"/>
    <x v="1"/>
    <x v="2"/>
    <d v="2005-02-17T00:00:00"/>
    <x v="0"/>
    <x v="18"/>
    <x v="44"/>
    <x v="1"/>
    <n v="20"/>
    <n v="100"/>
    <x v="136"/>
    <n v="150"/>
    <n v="0"/>
    <n v="2150"/>
    <n v="167"/>
    <x v="0"/>
    <x v="136"/>
  </r>
  <r>
    <n v="2507"/>
    <n v="10381"/>
    <n v="4"/>
    <x v="1"/>
    <x v="2"/>
    <d v="2005-02-17T00:00:00"/>
    <x v="0"/>
    <x v="23"/>
    <x v="44"/>
    <x v="1"/>
    <n v="40"/>
    <n v="68.08"/>
    <x v="1352"/>
    <n v="204.23999999999998"/>
    <n v="227.38720000000001"/>
    <n v="2927.4399999999996"/>
    <n v="227.38720000000001"/>
    <x v="0"/>
    <x v="1352"/>
  </r>
  <r>
    <n v="2508"/>
    <n v="10381"/>
    <n v="7"/>
    <x v="1"/>
    <x v="2"/>
    <d v="2005-02-17T00:00:00"/>
    <x v="0"/>
    <x v="25"/>
    <x v="44"/>
    <x v="1"/>
    <n v="35"/>
    <n v="48.62"/>
    <x v="1353"/>
    <n v="127.62749999999998"/>
    <n v="0"/>
    <n v="1829.3274999999999"/>
    <n v="142.09195"/>
    <x v="0"/>
    <x v="1353"/>
  </r>
  <r>
    <n v="2509"/>
    <n v="10381"/>
    <n v="9"/>
    <x v="1"/>
    <x v="2"/>
    <d v="2005-02-17T00:00:00"/>
    <x v="0"/>
    <x v="9"/>
    <x v="44"/>
    <x v="1"/>
    <n v="25"/>
    <n v="52.83"/>
    <x v="1354"/>
    <n v="99.056249999999991"/>
    <n v="0"/>
    <n v="1419.8062500000001"/>
    <n v="110.28262500000001"/>
    <x v="0"/>
    <x v="1354"/>
  </r>
  <r>
    <n v="2510"/>
    <n v="10382"/>
    <n v="7"/>
    <x v="1"/>
    <x v="2"/>
    <d v="2005-02-17T00:00:00"/>
    <x v="0"/>
    <x v="12"/>
    <x v="13"/>
    <x v="2"/>
    <n v="50"/>
    <n v="100"/>
    <x v="33"/>
    <n v="375"/>
    <n v="417.5"/>
    <n v="5375"/>
    <n v="417.5"/>
    <x v="0"/>
    <x v="33"/>
  </r>
  <r>
    <n v="2511"/>
    <n v="10382"/>
    <n v="2"/>
    <x v="1"/>
    <x v="2"/>
    <d v="2005-02-17T00:00:00"/>
    <x v="0"/>
    <x v="24"/>
    <x v="13"/>
    <x v="2"/>
    <n v="39"/>
    <n v="100"/>
    <x v="8"/>
    <n v="292.5"/>
    <n v="325.65000000000003"/>
    <n v="4192.5"/>
    <n v="325.65000000000003"/>
    <x v="0"/>
    <x v="8"/>
  </r>
  <r>
    <n v="2512"/>
    <n v="10382"/>
    <n v="8"/>
    <x v="1"/>
    <x v="2"/>
    <d v="2005-02-17T00:00:00"/>
    <x v="0"/>
    <x v="17"/>
    <x v="13"/>
    <x v="0"/>
    <n v="48"/>
    <n v="100"/>
    <x v="95"/>
    <n v="360"/>
    <n v="400.8"/>
    <n v="5160"/>
    <n v="400.8"/>
    <x v="0"/>
    <x v="95"/>
  </r>
  <r>
    <n v="2513"/>
    <n v="10382"/>
    <n v="1"/>
    <x v="1"/>
    <x v="2"/>
    <d v="2005-02-17T00:00:00"/>
    <x v="0"/>
    <x v="14"/>
    <x v="13"/>
    <x v="0"/>
    <n v="39"/>
    <n v="100"/>
    <x v="8"/>
    <n v="292.5"/>
    <n v="325.65000000000003"/>
    <n v="4192.5"/>
    <n v="325.65000000000003"/>
    <x v="0"/>
    <x v="8"/>
  </r>
  <r>
    <n v="2514"/>
    <n v="10382"/>
    <n v="4"/>
    <x v="1"/>
    <x v="2"/>
    <d v="2005-02-17T00:00:00"/>
    <x v="0"/>
    <x v="20"/>
    <x v="13"/>
    <x v="0"/>
    <n v="33"/>
    <n v="100"/>
    <x v="26"/>
    <n v="247.5"/>
    <n v="275.55"/>
    <n v="3547.5"/>
    <n v="275.55"/>
    <x v="0"/>
    <x v="26"/>
  </r>
  <r>
    <n v="2515"/>
    <n v="10382"/>
    <n v="11"/>
    <x v="1"/>
    <x v="2"/>
    <d v="2005-02-17T00:00:00"/>
    <x v="0"/>
    <x v="26"/>
    <x v="13"/>
    <x v="0"/>
    <n v="37"/>
    <n v="100"/>
    <x v="77"/>
    <n v="277.5"/>
    <n v="308.95000000000005"/>
    <n v="3977.5"/>
    <n v="308.95000000000005"/>
    <x v="0"/>
    <x v="77"/>
  </r>
  <r>
    <n v="2516"/>
    <n v="10382"/>
    <n v="10"/>
    <x v="1"/>
    <x v="2"/>
    <d v="2005-02-17T00:00:00"/>
    <x v="0"/>
    <x v="39"/>
    <x v="13"/>
    <x v="0"/>
    <n v="34"/>
    <n v="100"/>
    <x v="21"/>
    <n v="255"/>
    <n v="283.90000000000003"/>
    <n v="3655"/>
    <n v="283.90000000000003"/>
    <x v="0"/>
    <x v="21"/>
  </r>
  <r>
    <n v="2517"/>
    <n v="10382"/>
    <n v="12"/>
    <x v="1"/>
    <x v="2"/>
    <d v="2005-02-17T00:00:00"/>
    <x v="0"/>
    <x v="42"/>
    <x v="13"/>
    <x v="0"/>
    <n v="34"/>
    <n v="95.35"/>
    <x v="1355"/>
    <n v="243.14249999999996"/>
    <n v="270.69864999999999"/>
    <n v="3485.0424999999996"/>
    <n v="270.69864999999999"/>
    <x v="0"/>
    <x v="1355"/>
  </r>
  <r>
    <n v="2518"/>
    <n v="10382"/>
    <n v="6"/>
    <x v="1"/>
    <x v="2"/>
    <d v="2005-02-17T00:00:00"/>
    <x v="0"/>
    <x v="19"/>
    <x v="13"/>
    <x v="1"/>
    <n v="26"/>
    <n v="100"/>
    <x v="5"/>
    <n v="195"/>
    <n v="217.10000000000002"/>
    <n v="2795"/>
    <n v="217.10000000000002"/>
    <x v="0"/>
    <x v="5"/>
  </r>
  <r>
    <n v="2519"/>
    <n v="10382"/>
    <n v="3"/>
    <x v="1"/>
    <x v="2"/>
    <d v="2005-02-17T00:00:00"/>
    <x v="0"/>
    <x v="16"/>
    <x v="13"/>
    <x v="1"/>
    <n v="20"/>
    <n v="100"/>
    <x v="136"/>
    <n v="150"/>
    <n v="0"/>
    <n v="2150"/>
    <n v="167"/>
    <x v="0"/>
    <x v="136"/>
  </r>
  <r>
    <n v="2520"/>
    <n v="10382"/>
    <n v="5"/>
    <x v="1"/>
    <x v="2"/>
    <d v="2005-02-17T00:00:00"/>
    <x v="0"/>
    <x v="32"/>
    <x v="13"/>
    <x v="1"/>
    <n v="25"/>
    <n v="88"/>
    <x v="39"/>
    <n v="165"/>
    <n v="0"/>
    <n v="2365"/>
    <n v="183.70000000000002"/>
    <x v="0"/>
    <x v="39"/>
  </r>
  <r>
    <n v="2521"/>
    <n v="10382"/>
    <n v="13"/>
    <x v="1"/>
    <x v="2"/>
    <d v="2005-02-17T00:00:00"/>
    <x v="0"/>
    <x v="28"/>
    <x v="13"/>
    <x v="1"/>
    <n v="32"/>
    <n v="66.58"/>
    <x v="1356"/>
    <n v="159.792"/>
    <n v="0"/>
    <n v="2290.3519999999999"/>
    <n v="177.90176"/>
    <x v="0"/>
    <x v="1356"/>
  </r>
  <r>
    <n v="2522"/>
    <n v="10382"/>
    <n v="9"/>
    <x v="1"/>
    <x v="2"/>
    <d v="2005-02-17T00:00:00"/>
    <x v="0"/>
    <x v="13"/>
    <x v="13"/>
    <x v="1"/>
    <n v="34"/>
    <n v="54.84"/>
    <x v="1357"/>
    <n v="139.84200000000001"/>
    <n v="0"/>
    <n v="2004.4020000000003"/>
    <n v="155.69076000000001"/>
    <x v="0"/>
    <x v="1357"/>
  </r>
  <r>
    <n v="2523"/>
    <n v="10383"/>
    <n v="6"/>
    <x v="1"/>
    <x v="2"/>
    <d v="2005-02-22T00:00:00"/>
    <x v="0"/>
    <x v="29"/>
    <x v="4"/>
    <x v="0"/>
    <n v="47"/>
    <n v="100"/>
    <x v="75"/>
    <n v="352.5"/>
    <n v="392.45000000000005"/>
    <n v="5052.5"/>
    <n v="392.45000000000005"/>
    <x v="0"/>
    <x v="75"/>
  </r>
  <r>
    <n v="2524"/>
    <n v="10383"/>
    <n v="3"/>
    <x v="1"/>
    <x v="2"/>
    <d v="2005-02-22T00:00:00"/>
    <x v="0"/>
    <x v="36"/>
    <x v="4"/>
    <x v="0"/>
    <n v="40"/>
    <n v="100"/>
    <x v="65"/>
    <n v="300"/>
    <n v="334"/>
    <n v="4300"/>
    <n v="334"/>
    <x v="0"/>
    <x v="65"/>
  </r>
  <r>
    <n v="2525"/>
    <n v="10383"/>
    <n v="1"/>
    <x v="1"/>
    <x v="2"/>
    <d v="2005-02-22T00:00:00"/>
    <x v="0"/>
    <x v="27"/>
    <x v="4"/>
    <x v="0"/>
    <n v="38"/>
    <n v="100"/>
    <x v="22"/>
    <n v="285"/>
    <n v="317.3"/>
    <n v="4085"/>
    <n v="317.3"/>
    <x v="0"/>
    <x v="22"/>
  </r>
  <r>
    <n v="2526"/>
    <n v="10383"/>
    <n v="11"/>
    <x v="1"/>
    <x v="2"/>
    <d v="2005-02-22T00:00:00"/>
    <x v="0"/>
    <x v="30"/>
    <x v="4"/>
    <x v="0"/>
    <n v="27"/>
    <n v="100"/>
    <x v="15"/>
    <n v="202.5"/>
    <n v="225.45000000000002"/>
    <n v="2902.5"/>
    <n v="225.45000000000002"/>
    <x v="0"/>
    <x v="15"/>
  </r>
  <r>
    <n v="2527"/>
    <n v="10383"/>
    <n v="12"/>
    <x v="1"/>
    <x v="2"/>
    <d v="2005-02-22T00:00:00"/>
    <x v="0"/>
    <x v="43"/>
    <x v="4"/>
    <x v="0"/>
    <n v="26"/>
    <n v="100"/>
    <x v="5"/>
    <n v="195"/>
    <n v="217.10000000000002"/>
    <n v="2795"/>
    <n v="217.10000000000002"/>
    <x v="0"/>
    <x v="5"/>
  </r>
  <r>
    <n v="2528"/>
    <n v="10383"/>
    <n v="13"/>
    <x v="1"/>
    <x v="2"/>
    <d v="2005-02-22T00:00:00"/>
    <x v="0"/>
    <x v="31"/>
    <x v="4"/>
    <x v="0"/>
    <n v="29"/>
    <n v="100"/>
    <x v="25"/>
    <n v="217.5"/>
    <n v="242.15"/>
    <n v="3117.5"/>
    <n v="242.15"/>
    <x v="0"/>
    <x v="25"/>
  </r>
  <r>
    <n v="2529"/>
    <n v="10383"/>
    <n v="10"/>
    <x v="1"/>
    <x v="2"/>
    <d v="2005-02-22T00:00:00"/>
    <x v="0"/>
    <x v="37"/>
    <x v="4"/>
    <x v="1"/>
    <n v="38"/>
    <n v="60.06"/>
    <x v="1358"/>
    <n v="171.17100000000002"/>
    <n v="0"/>
    <n v="2453.451"/>
    <n v="190.57038000000003"/>
    <x v="0"/>
    <x v="1358"/>
  </r>
  <r>
    <n v="2530"/>
    <n v="10383"/>
    <n v="2"/>
    <x v="1"/>
    <x v="2"/>
    <d v="2005-02-22T00:00:00"/>
    <x v="0"/>
    <x v="35"/>
    <x v="4"/>
    <x v="1"/>
    <n v="22"/>
    <n v="91.76"/>
    <x v="1359"/>
    <n v="151.404"/>
    <n v="0"/>
    <n v="2170.1239999999998"/>
    <n v="168.56312"/>
    <x v="0"/>
    <x v="1359"/>
  </r>
  <r>
    <n v="2531"/>
    <n v="10383"/>
    <n v="4"/>
    <x v="1"/>
    <x v="2"/>
    <d v="2005-02-22T00:00:00"/>
    <x v="0"/>
    <x v="34"/>
    <x v="4"/>
    <x v="1"/>
    <n v="21"/>
    <n v="93.91"/>
    <x v="1360"/>
    <n v="147.90824999999998"/>
    <n v="0"/>
    <n v="2120.0182500000001"/>
    <n v="164.67118500000001"/>
    <x v="0"/>
    <x v="1360"/>
  </r>
  <r>
    <n v="2532"/>
    <n v="10383"/>
    <n v="5"/>
    <x v="1"/>
    <x v="2"/>
    <d v="2005-02-22T00:00:00"/>
    <x v="0"/>
    <x v="38"/>
    <x v="4"/>
    <x v="1"/>
    <n v="32"/>
    <n v="53.18"/>
    <x v="1361"/>
    <n v="127.63199999999999"/>
    <n v="0"/>
    <n v="1829.3920000000001"/>
    <n v="142.09696"/>
    <x v="0"/>
    <x v="1361"/>
  </r>
  <r>
    <n v="2533"/>
    <n v="10383"/>
    <n v="7"/>
    <x v="1"/>
    <x v="2"/>
    <d v="2005-02-22T00:00:00"/>
    <x v="0"/>
    <x v="45"/>
    <x v="4"/>
    <x v="1"/>
    <n v="28"/>
    <n v="58.58"/>
    <x v="1362"/>
    <n v="123.018"/>
    <n v="0"/>
    <n v="1763.258"/>
    <n v="136.96004000000002"/>
    <x v="0"/>
    <x v="1362"/>
  </r>
  <r>
    <n v="2534"/>
    <n v="10383"/>
    <n v="8"/>
    <x v="1"/>
    <x v="2"/>
    <d v="2005-02-22T00:00:00"/>
    <x v="0"/>
    <x v="33"/>
    <x v="4"/>
    <x v="1"/>
    <n v="44"/>
    <n v="36.07"/>
    <x v="1363"/>
    <n v="119.03099999999999"/>
    <n v="0"/>
    <n v="1706.1109999999999"/>
    <n v="132.52118000000002"/>
    <x v="0"/>
    <x v="1363"/>
  </r>
  <r>
    <n v="2535"/>
    <n v="10383"/>
    <n v="9"/>
    <x v="1"/>
    <x v="2"/>
    <d v="2005-02-22T00:00:00"/>
    <x v="0"/>
    <x v="48"/>
    <x v="4"/>
    <x v="1"/>
    <n v="24"/>
    <n v="61.52"/>
    <x v="1364"/>
    <n v="110.736"/>
    <n v="0"/>
    <n v="1587.2160000000001"/>
    <n v="123.28608000000001"/>
    <x v="0"/>
    <x v="1364"/>
  </r>
  <r>
    <n v="2536"/>
    <n v="10384"/>
    <n v="1"/>
    <x v="1"/>
    <x v="2"/>
    <d v="2005-02-23T00:00:00"/>
    <x v="0"/>
    <x v="52"/>
    <x v="44"/>
    <x v="0"/>
    <n v="49"/>
    <n v="100"/>
    <x v="92"/>
    <n v="367.5"/>
    <n v="409.15000000000003"/>
    <n v="5267.5"/>
    <n v="409.15000000000003"/>
    <x v="0"/>
    <x v="92"/>
  </r>
  <r>
    <n v="2537"/>
    <n v="10384"/>
    <n v="4"/>
    <x v="1"/>
    <x v="2"/>
    <d v="2005-02-23T00:00:00"/>
    <x v="0"/>
    <x v="40"/>
    <x v="44"/>
    <x v="0"/>
    <n v="34"/>
    <n v="100"/>
    <x v="21"/>
    <n v="255"/>
    <n v="283.90000000000003"/>
    <n v="3655"/>
    <n v="283.90000000000003"/>
    <x v="0"/>
    <x v="21"/>
  </r>
  <r>
    <n v="2538"/>
    <n v="10384"/>
    <n v="2"/>
    <x v="1"/>
    <x v="2"/>
    <d v="2005-02-23T00:00:00"/>
    <x v="0"/>
    <x v="46"/>
    <x v="44"/>
    <x v="0"/>
    <n v="43"/>
    <n v="97.87"/>
    <x v="1365"/>
    <n v="315.63074999999998"/>
    <n v="351.40223500000002"/>
    <n v="4524.0407500000001"/>
    <n v="351.40223500000002"/>
    <x v="0"/>
    <x v="1365"/>
  </r>
  <r>
    <n v="2539"/>
    <n v="10384"/>
    <n v="3"/>
    <x v="1"/>
    <x v="2"/>
    <d v="2005-02-23T00:00:00"/>
    <x v="0"/>
    <x v="41"/>
    <x v="44"/>
    <x v="1"/>
    <n v="28"/>
    <n v="80.540000000000006"/>
    <x v="1366"/>
    <n v="169.13400000000001"/>
    <n v="0"/>
    <n v="2424.2540000000004"/>
    <n v="188.30252000000004"/>
    <x v="0"/>
    <x v="1366"/>
  </r>
  <r>
    <n v="2540"/>
    <n v="10385"/>
    <n v="2"/>
    <x v="1"/>
    <x v="2"/>
    <d v="2005-02-28T00:00:00"/>
    <x v="0"/>
    <x v="44"/>
    <x v="13"/>
    <x v="0"/>
    <n v="37"/>
    <n v="85.54"/>
    <x v="1367"/>
    <n v="237.37349999999998"/>
    <n v="264.27583000000004"/>
    <n v="3402.3535000000002"/>
    <n v="264.27583000000004"/>
    <x v="0"/>
    <x v="1367"/>
  </r>
  <r>
    <n v="2541"/>
    <n v="10385"/>
    <n v="1"/>
    <x v="1"/>
    <x v="2"/>
    <d v="2005-02-28T00:00:00"/>
    <x v="0"/>
    <x v="49"/>
    <x v="13"/>
    <x v="1"/>
    <n v="25"/>
    <n v="77.34"/>
    <x v="1368"/>
    <n v="145.01249999999999"/>
    <n v="0"/>
    <n v="2078.5124999999998"/>
    <n v="161.44725"/>
    <x v="0"/>
    <x v="1368"/>
  </r>
  <r>
    <n v="2542"/>
    <n v="10386"/>
    <n v="4"/>
    <x v="2"/>
    <x v="2"/>
    <d v="2005-03-01T00:00:00"/>
    <x v="1"/>
    <x v="53"/>
    <x v="4"/>
    <x v="0"/>
    <n v="43"/>
    <n v="100"/>
    <x v="34"/>
    <n v="322.5"/>
    <n v="359.05"/>
    <n v="4622.5"/>
    <n v="359.05"/>
    <x v="1"/>
    <x v="34"/>
  </r>
  <r>
    <n v="2543"/>
    <n v="10386"/>
    <n v="10"/>
    <x v="2"/>
    <x v="2"/>
    <d v="2005-03-01T00:00:00"/>
    <x v="1"/>
    <x v="51"/>
    <x v="4"/>
    <x v="0"/>
    <n v="37"/>
    <n v="100"/>
    <x v="77"/>
    <n v="277.5"/>
    <n v="308.95000000000005"/>
    <n v="3977.5"/>
    <n v="308.95000000000005"/>
    <x v="1"/>
    <x v="77"/>
  </r>
  <r>
    <n v="2544"/>
    <n v="10386"/>
    <n v="16"/>
    <x v="2"/>
    <x v="2"/>
    <d v="2005-03-01T00:00:00"/>
    <x v="1"/>
    <x v="66"/>
    <x v="4"/>
    <x v="0"/>
    <n v="50"/>
    <n v="87.15"/>
    <x v="1369"/>
    <n v="326.8125"/>
    <n v="363.85124999999999"/>
    <n v="4684.3125"/>
    <n v="363.85124999999999"/>
    <x v="1"/>
    <x v="1369"/>
  </r>
  <r>
    <n v="2545"/>
    <n v="10386"/>
    <n v="2"/>
    <x v="2"/>
    <x v="2"/>
    <d v="2005-03-01T00:00:00"/>
    <x v="1"/>
    <x v="47"/>
    <x v="4"/>
    <x v="0"/>
    <n v="45"/>
    <n v="92.08"/>
    <x v="1370"/>
    <n v="310.77000000000004"/>
    <n v="345.99060000000003"/>
    <n v="4454.3700000000008"/>
    <n v="345.99060000000003"/>
    <x v="1"/>
    <x v="1370"/>
  </r>
  <r>
    <n v="2546"/>
    <n v="10386"/>
    <n v="15"/>
    <x v="2"/>
    <x v="2"/>
    <d v="2005-03-01T00:00:00"/>
    <x v="1"/>
    <x v="65"/>
    <x v="4"/>
    <x v="0"/>
    <n v="44"/>
    <n v="86.4"/>
    <x v="1371"/>
    <n v="285.12"/>
    <n v="317.43360000000007"/>
    <n v="4086.7200000000003"/>
    <n v="317.43360000000007"/>
    <x v="1"/>
    <x v="1371"/>
  </r>
  <r>
    <n v="2547"/>
    <n v="10386"/>
    <n v="5"/>
    <x v="2"/>
    <x v="2"/>
    <d v="2005-03-01T00:00:00"/>
    <x v="1"/>
    <x v="59"/>
    <x v="4"/>
    <x v="0"/>
    <n v="37"/>
    <n v="93.01"/>
    <x v="1372"/>
    <n v="258.10275000000001"/>
    <n v="287.35439500000007"/>
    <n v="3699.4727500000004"/>
    <n v="287.35439500000007"/>
    <x v="1"/>
    <x v="1372"/>
  </r>
  <r>
    <n v="2548"/>
    <n v="10386"/>
    <n v="8"/>
    <x v="2"/>
    <x v="2"/>
    <d v="2005-03-01T00:00:00"/>
    <x v="1"/>
    <x v="69"/>
    <x v="4"/>
    <x v="0"/>
    <n v="50"/>
    <n v="63.34"/>
    <x v="1373"/>
    <n v="237.52499999999998"/>
    <n v="264.44450000000001"/>
    <n v="3404.5250000000001"/>
    <n v="264.44450000000001"/>
    <x v="1"/>
    <x v="1373"/>
  </r>
  <r>
    <n v="2549"/>
    <n v="10386"/>
    <n v="14"/>
    <x v="2"/>
    <x v="2"/>
    <d v="2005-03-01T00:00:00"/>
    <x v="1"/>
    <x v="57"/>
    <x v="4"/>
    <x v="0"/>
    <n v="37"/>
    <n v="83.84"/>
    <x v="1374"/>
    <n v="232.65599999999998"/>
    <n v="259.02368000000001"/>
    <n v="3334.7359999999999"/>
    <n v="259.02368000000001"/>
    <x v="1"/>
    <x v="1374"/>
  </r>
  <r>
    <n v="2550"/>
    <n v="10386"/>
    <n v="17"/>
    <x v="2"/>
    <x v="2"/>
    <d v="2005-03-01T00:00:00"/>
    <x v="1"/>
    <x v="61"/>
    <x v="4"/>
    <x v="0"/>
    <n v="32"/>
    <n v="94.34"/>
    <x v="1375"/>
    <n v="226.416"/>
    <n v="252.07648000000003"/>
    <n v="3245.2960000000003"/>
    <n v="252.07648000000003"/>
    <x v="1"/>
    <x v="1375"/>
  </r>
  <r>
    <n v="2551"/>
    <n v="10386"/>
    <n v="12"/>
    <x v="2"/>
    <x v="2"/>
    <d v="2005-03-01T00:00:00"/>
    <x v="1"/>
    <x v="62"/>
    <x v="4"/>
    <x v="0"/>
    <n v="41"/>
    <n v="73.319999999999993"/>
    <x v="1376"/>
    <n v="225.45899999999997"/>
    <n v="251.01102"/>
    <n v="3231.5789999999997"/>
    <n v="251.01102"/>
    <x v="1"/>
    <x v="1376"/>
  </r>
  <r>
    <n v="2552"/>
    <n v="10386"/>
    <n v="3"/>
    <x v="2"/>
    <x v="2"/>
    <d v="2005-03-01T00:00:00"/>
    <x v="1"/>
    <x v="50"/>
    <x v="4"/>
    <x v="1"/>
    <n v="30"/>
    <n v="95.48"/>
    <x v="1377"/>
    <n v="214.83"/>
    <n v="239.17740000000003"/>
    <n v="3079.23"/>
    <n v="239.17740000000003"/>
    <x v="1"/>
    <x v="1377"/>
  </r>
  <r>
    <n v="2553"/>
    <n v="10386"/>
    <n v="13"/>
    <x v="2"/>
    <x v="2"/>
    <d v="2005-03-01T00:00:00"/>
    <x v="1"/>
    <x v="63"/>
    <x v="4"/>
    <x v="1"/>
    <n v="29"/>
    <n v="85.76"/>
    <x v="1378"/>
    <n v="186.52799999999999"/>
    <n v="207.66784000000001"/>
    <n v="2673.5679999999998"/>
    <n v="207.66784000000001"/>
    <x v="1"/>
    <x v="1378"/>
  </r>
  <r>
    <n v="2554"/>
    <n v="10386"/>
    <n v="9"/>
    <x v="2"/>
    <x v="2"/>
    <d v="2005-03-01T00:00:00"/>
    <x v="1"/>
    <x v="70"/>
    <x v="4"/>
    <x v="1"/>
    <n v="35"/>
    <n v="63.76"/>
    <x v="1379"/>
    <n v="167.36999999999998"/>
    <n v="0"/>
    <n v="2398.9699999999998"/>
    <n v="186.33860000000001"/>
    <x v="1"/>
    <x v="1379"/>
  </r>
  <r>
    <n v="2555"/>
    <n v="10386"/>
    <n v="1"/>
    <x v="2"/>
    <x v="2"/>
    <d v="2005-03-01T00:00:00"/>
    <x v="1"/>
    <x v="58"/>
    <x v="4"/>
    <x v="1"/>
    <n v="39"/>
    <n v="55.96"/>
    <x v="1380"/>
    <n v="163.68299999999999"/>
    <n v="0"/>
    <n v="2346.123"/>
    <n v="182.23374000000001"/>
    <x v="1"/>
    <x v="1380"/>
  </r>
  <r>
    <n v="2556"/>
    <n v="10386"/>
    <n v="18"/>
    <x v="2"/>
    <x v="2"/>
    <d v="2005-03-01T00:00:00"/>
    <x v="1"/>
    <x v="64"/>
    <x v="4"/>
    <x v="1"/>
    <n v="21"/>
    <n v="74.77"/>
    <x v="1381"/>
    <n v="117.76274999999998"/>
    <n v="0"/>
    <n v="1687.9327499999999"/>
    <n v="131.109195"/>
    <x v="1"/>
    <x v="1381"/>
  </r>
  <r>
    <n v="2557"/>
    <n v="10386"/>
    <n v="11"/>
    <x v="2"/>
    <x v="2"/>
    <d v="2005-03-01T00:00:00"/>
    <x v="1"/>
    <x v="67"/>
    <x v="4"/>
    <x v="1"/>
    <n v="33"/>
    <n v="41.71"/>
    <x v="1382"/>
    <n v="103.23225000000001"/>
    <n v="0"/>
    <n v="1479.6622500000001"/>
    <n v="114.93190500000001"/>
    <x v="1"/>
    <x v="1382"/>
  </r>
  <r>
    <n v="2558"/>
    <n v="10386"/>
    <n v="7"/>
    <x v="2"/>
    <x v="2"/>
    <d v="2005-03-01T00:00:00"/>
    <x v="1"/>
    <x v="54"/>
    <x v="4"/>
    <x v="1"/>
    <n v="25"/>
    <n v="54.57"/>
    <x v="1383"/>
    <n v="102.31874999999999"/>
    <n v="0"/>
    <n v="1466.5687499999999"/>
    <n v="113.91487500000001"/>
    <x v="1"/>
    <x v="1383"/>
  </r>
  <r>
    <n v="2559"/>
    <n v="10386"/>
    <n v="6"/>
    <x v="2"/>
    <x v="2"/>
    <d v="2005-03-01T00:00:00"/>
    <x v="1"/>
    <x v="55"/>
    <x v="4"/>
    <x v="1"/>
    <n v="22"/>
    <n v="57.55"/>
    <x v="1384"/>
    <n v="94.957499999999996"/>
    <n v="0"/>
    <n v="1361.0574999999999"/>
    <n v="105.71934999999999"/>
    <x v="1"/>
    <x v="1384"/>
  </r>
  <r>
    <n v="2560"/>
    <n v="10387"/>
    <n v="1"/>
    <x v="2"/>
    <x v="2"/>
    <d v="2005-03-02T00:00:00"/>
    <x v="0"/>
    <x v="79"/>
    <x v="17"/>
    <x v="0"/>
    <n v="44"/>
    <n v="94.9"/>
    <x v="1385"/>
    <n v="313.17"/>
    <n v="348.66260000000005"/>
    <n v="4488.7700000000004"/>
    <n v="348.66260000000005"/>
    <x v="0"/>
    <x v="1385"/>
  </r>
  <r>
    <n v="2561"/>
    <n v="10388"/>
    <n v="2"/>
    <x v="2"/>
    <x v="2"/>
    <d v="2005-03-03T00:00:00"/>
    <x v="0"/>
    <x v="60"/>
    <x v="48"/>
    <x v="2"/>
    <n v="46"/>
    <n v="100"/>
    <x v="11"/>
    <n v="345"/>
    <n v="384.1"/>
    <n v="4945"/>
    <n v="384.1"/>
    <x v="0"/>
    <x v="11"/>
  </r>
  <r>
    <n v="2562"/>
    <n v="10388"/>
    <n v="3"/>
    <x v="2"/>
    <x v="2"/>
    <d v="2005-03-03T00:00:00"/>
    <x v="0"/>
    <x v="56"/>
    <x v="48"/>
    <x v="2"/>
    <n v="50"/>
    <n v="100"/>
    <x v="33"/>
    <n v="375"/>
    <n v="417.5"/>
    <n v="5375"/>
    <n v="417.5"/>
    <x v="0"/>
    <x v="33"/>
  </r>
  <r>
    <n v="2563"/>
    <n v="10388"/>
    <n v="6"/>
    <x v="2"/>
    <x v="2"/>
    <d v="2005-03-03T00:00:00"/>
    <x v="0"/>
    <x v="75"/>
    <x v="48"/>
    <x v="0"/>
    <n v="44"/>
    <n v="100"/>
    <x v="64"/>
    <n v="330"/>
    <n v="367.40000000000003"/>
    <n v="4730"/>
    <n v="367.40000000000003"/>
    <x v="0"/>
    <x v="64"/>
  </r>
  <r>
    <n v="2564"/>
    <n v="10388"/>
    <n v="8"/>
    <x v="2"/>
    <x v="2"/>
    <d v="2005-03-03T00:00:00"/>
    <x v="0"/>
    <x v="68"/>
    <x v="48"/>
    <x v="0"/>
    <n v="35"/>
    <n v="100"/>
    <x v="13"/>
    <n v="262.5"/>
    <n v="292.25"/>
    <n v="3762.5"/>
    <n v="292.25"/>
    <x v="0"/>
    <x v="13"/>
  </r>
  <r>
    <n v="2565"/>
    <n v="10388"/>
    <n v="1"/>
    <x v="2"/>
    <x v="2"/>
    <d v="2005-03-03T00:00:00"/>
    <x v="0"/>
    <x v="71"/>
    <x v="48"/>
    <x v="0"/>
    <n v="27"/>
    <n v="100"/>
    <x v="15"/>
    <n v="202.5"/>
    <n v="225.45000000000002"/>
    <n v="2902.5"/>
    <n v="225.45000000000002"/>
    <x v="0"/>
    <x v="15"/>
  </r>
  <r>
    <n v="2566"/>
    <n v="10388"/>
    <n v="4"/>
    <x v="2"/>
    <x v="2"/>
    <d v="2005-03-03T00:00:00"/>
    <x v="0"/>
    <x v="76"/>
    <x v="48"/>
    <x v="0"/>
    <n v="42"/>
    <n v="76.36"/>
    <x v="1386"/>
    <n v="240.53399999999999"/>
    <n v="267.79452000000003"/>
    <n v="3447.654"/>
    <n v="267.79452000000003"/>
    <x v="0"/>
    <x v="1386"/>
  </r>
  <r>
    <n v="2567"/>
    <n v="10388"/>
    <n v="5"/>
    <x v="2"/>
    <x v="2"/>
    <d v="2005-03-03T00:00:00"/>
    <x v="0"/>
    <x v="73"/>
    <x v="48"/>
    <x v="1"/>
    <n v="50"/>
    <n v="44.51"/>
    <x v="1387"/>
    <n v="166.91249999999999"/>
    <n v="0"/>
    <n v="2392.4124999999999"/>
    <n v="185.82925"/>
    <x v="0"/>
    <x v="1387"/>
  </r>
  <r>
    <n v="2568"/>
    <n v="10388"/>
    <n v="7"/>
    <x v="2"/>
    <x v="2"/>
    <d v="2005-03-03T00:00:00"/>
    <x v="0"/>
    <x v="72"/>
    <x v="48"/>
    <x v="1"/>
    <n v="21"/>
    <n v="86.77"/>
    <x v="1388"/>
    <n v="136.66274999999999"/>
    <n v="0"/>
    <n v="1958.8327499999998"/>
    <n v="152.151195"/>
    <x v="0"/>
    <x v="1388"/>
  </r>
  <r>
    <n v="2569"/>
    <n v="10389"/>
    <n v="5"/>
    <x v="2"/>
    <x v="2"/>
    <d v="2005-03-03T00:00:00"/>
    <x v="0"/>
    <x v="78"/>
    <x v="49"/>
    <x v="0"/>
    <n v="39"/>
    <n v="100"/>
    <x v="8"/>
    <n v="292.5"/>
    <n v="325.65000000000003"/>
    <n v="4192.5"/>
    <n v="325.65000000000003"/>
    <x v="0"/>
    <x v="8"/>
  </r>
  <r>
    <n v="2570"/>
    <n v="10389"/>
    <n v="8"/>
    <x v="2"/>
    <x v="2"/>
    <d v="2005-03-03T00:00:00"/>
    <x v="0"/>
    <x v="85"/>
    <x v="49"/>
    <x v="0"/>
    <n v="47"/>
    <n v="100"/>
    <x v="75"/>
    <n v="352.5"/>
    <n v="392.45000000000005"/>
    <n v="5052.5"/>
    <n v="392.45000000000005"/>
    <x v="0"/>
    <x v="75"/>
  </r>
  <r>
    <n v="2571"/>
    <n v="10389"/>
    <n v="1"/>
    <x v="2"/>
    <x v="2"/>
    <d v="2005-03-03T00:00:00"/>
    <x v="0"/>
    <x v="77"/>
    <x v="49"/>
    <x v="0"/>
    <n v="45"/>
    <n v="100"/>
    <x v="63"/>
    <n v="337.5"/>
    <n v="375.75"/>
    <n v="4837.5"/>
    <n v="375.75"/>
    <x v="0"/>
    <x v="63"/>
  </r>
  <r>
    <n v="2572"/>
    <n v="10389"/>
    <n v="2"/>
    <x v="2"/>
    <x v="2"/>
    <d v="2005-03-03T00:00:00"/>
    <x v="0"/>
    <x v="74"/>
    <x v="49"/>
    <x v="0"/>
    <n v="49"/>
    <n v="81.400000000000006"/>
    <x v="1021"/>
    <n v="299.14500000000004"/>
    <n v="333.04810000000003"/>
    <n v="4287.7450000000008"/>
    <n v="333.04810000000003"/>
    <x v="0"/>
    <x v="1021"/>
  </r>
  <r>
    <n v="2573"/>
    <n v="10389"/>
    <n v="3"/>
    <x v="2"/>
    <x v="2"/>
    <d v="2005-03-03T00:00:00"/>
    <x v="0"/>
    <x v="88"/>
    <x v="49"/>
    <x v="0"/>
    <n v="49"/>
    <n v="79.22"/>
    <x v="1389"/>
    <n v="291.13349999999997"/>
    <n v="324.12862999999999"/>
    <n v="4172.9134999999997"/>
    <n v="324.12862999999999"/>
    <x v="0"/>
    <x v="1389"/>
  </r>
  <r>
    <n v="2574"/>
    <n v="10389"/>
    <n v="4"/>
    <x v="2"/>
    <x v="2"/>
    <d v="2005-03-03T00:00:00"/>
    <x v="0"/>
    <x v="83"/>
    <x v="49"/>
    <x v="1"/>
    <n v="26"/>
    <n v="99.04"/>
    <x v="1390"/>
    <n v="193.12799999999999"/>
    <n v="215.01584"/>
    <n v="2768.1680000000001"/>
    <n v="215.01584"/>
    <x v="0"/>
    <x v="1390"/>
  </r>
  <r>
    <n v="2575"/>
    <n v="10389"/>
    <n v="7"/>
    <x v="2"/>
    <x v="2"/>
    <d v="2005-03-03T00:00:00"/>
    <x v="0"/>
    <x v="87"/>
    <x v="49"/>
    <x v="1"/>
    <n v="36"/>
    <n v="70.260000000000005"/>
    <x v="1391"/>
    <n v="189.702"/>
    <n v="211.20156000000003"/>
    <n v="2719.0619999999999"/>
    <n v="211.20156000000003"/>
    <x v="0"/>
    <x v="1391"/>
  </r>
  <r>
    <n v="2576"/>
    <n v="10389"/>
    <n v="6"/>
    <x v="2"/>
    <x v="2"/>
    <d v="2005-03-03T00:00:00"/>
    <x v="0"/>
    <x v="80"/>
    <x v="49"/>
    <x v="1"/>
    <n v="25"/>
    <n v="72.38"/>
    <x v="1392"/>
    <n v="135.71250000000001"/>
    <n v="0"/>
    <n v="1945.2125000000001"/>
    <n v="151.09325000000001"/>
    <x v="0"/>
    <x v="1392"/>
  </r>
  <r>
    <n v="2577"/>
    <n v="10390"/>
    <n v="1"/>
    <x v="2"/>
    <x v="2"/>
    <d v="2005-03-04T00:00:00"/>
    <x v="0"/>
    <x v="84"/>
    <x v="13"/>
    <x v="2"/>
    <n v="50"/>
    <n v="100"/>
    <x v="33"/>
    <n v="375"/>
    <n v="417.5"/>
    <n v="5375"/>
    <n v="417.5"/>
    <x v="0"/>
    <x v="33"/>
  </r>
  <r>
    <n v="2578"/>
    <n v="10390"/>
    <n v="3"/>
    <x v="2"/>
    <x v="2"/>
    <d v="2005-03-04T00:00:00"/>
    <x v="0"/>
    <x v="81"/>
    <x v="13"/>
    <x v="0"/>
    <n v="49"/>
    <n v="100"/>
    <x v="92"/>
    <n v="367.5"/>
    <n v="409.15000000000003"/>
    <n v="5267.5"/>
    <n v="409.15000000000003"/>
    <x v="0"/>
    <x v="92"/>
  </r>
  <r>
    <n v="2579"/>
    <n v="10390"/>
    <n v="8"/>
    <x v="2"/>
    <x v="2"/>
    <d v="2005-03-04T00:00:00"/>
    <x v="0"/>
    <x v="82"/>
    <x v="13"/>
    <x v="0"/>
    <n v="45"/>
    <n v="100"/>
    <x v="63"/>
    <n v="337.5"/>
    <n v="375.75"/>
    <n v="4837.5"/>
    <n v="375.75"/>
    <x v="0"/>
    <x v="63"/>
  </r>
  <r>
    <n v="2580"/>
    <n v="10390"/>
    <n v="9"/>
    <x v="2"/>
    <x v="2"/>
    <d v="2005-03-04T00:00:00"/>
    <x v="0"/>
    <x v="94"/>
    <x v="13"/>
    <x v="0"/>
    <n v="40"/>
    <n v="100"/>
    <x v="65"/>
    <n v="300"/>
    <n v="334"/>
    <n v="4300"/>
    <n v="334"/>
    <x v="0"/>
    <x v="65"/>
  </r>
  <r>
    <n v="2581"/>
    <n v="10390"/>
    <n v="2"/>
    <x v="2"/>
    <x v="2"/>
    <d v="2005-03-04T00:00:00"/>
    <x v="0"/>
    <x v="89"/>
    <x v="13"/>
    <x v="0"/>
    <n v="36"/>
    <n v="100"/>
    <x v="12"/>
    <n v="270"/>
    <n v="300.60000000000002"/>
    <n v="3870"/>
    <n v="300.60000000000002"/>
    <x v="0"/>
    <x v="12"/>
  </r>
  <r>
    <n v="2582"/>
    <n v="10390"/>
    <n v="5"/>
    <x v="2"/>
    <x v="2"/>
    <d v="2005-03-04T00:00:00"/>
    <x v="0"/>
    <x v="100"/>
    <x v="13"/>
    <x v="0"/>
    <n v="37"/>
    <n v="100"/>
    <x v="77"/>
    <n v="277.5"/>
    <n v="308.95000000000005"/>
    <n v="3977.5"/>
    <n v="308.95000000000005"/>
    <x v="0"/>
    <x v="77"/>
  </r>
  <r>
    <n v="2583"/>
    <n v="10390"/>
    <n v="13"/>
    <x v="2"/>
    <x v="2"/>
    <d v="2005-03-04T00:00:00"/>
    <x v="0"/>
    <x v="90"/>
    <x v="13"/>
    <x v="0"/>
    <n v="22"/>
    <n v="100"/>
    <x v="39"/>
    <n v="165"/>
    <n v="0"/>
    <n v="2365"/>
    <n v="183.70000000000002"/>
    <x v="0"/>
    <x v="39"/>
  </r>
  <r>
    <n v="2584"/>
    <n v="10390"/>
    <n v="14"/>
    <x v="2"/>
    <x v="2"/>
    <d v="2005-03-04T00:00:00"/>
    <x v="0"/>
    <x v="98"/>
    <x v="13"/>
    <x v="0"/>
    <n v="36"/>
    <n v="93.77"/>
    <x v="1393"/>
    <n v="253.17899999999997"/>
    <n v="281.87261999999998"/>
    <n v="3628.8989999999999"/>
    <n v="281.87261999999998"/>
    <x v="0"/>
    <x v="1393"/>
  </r>
  <r>
    <n v="2585"/>
    <n v="10390"/>
    <n v="16"/>
    <x v="2"/>
    <x v="2"/>
    <d v="2005-03-04T00:00:00"/>
    <x v="0"/>
    <x v="4"/>
    <x v="13"/>
    <x v="0"/>
    <n v="31"/>
    <n v="98.99"/>
    <x v="1394"/>
    <n v="230.15174999999999"/>
    <n v="256.235615"/>
    <n v="3298.84175"/>
    <n v="256.235615"/>
    <x v="0"/>
    <x v="1394"/>
  </r>
  <r>
    <n v="2586"/>
    <n v="10390"/>
    <n v="10"/>
    <x v="2"/>
    <x v="2"/>
    <d v="2005-03-04T00:00:00"/>
    <x v="0"/>
    <x v="91"/>
    <x v="13"/>
    <x v="1"/>
    <n v="30"/>
    <n v="82.42"/>
    <x v="1395"/>
    <n v="185.44499999999999"/>
    <n v="206.46209999999999"/>
    <n v="2658.0450000000001"/>
    <n v="206.46209999999999"/>
    <x v="0"/>
    <x v="1395"/>
  </r>
  <r>
    <n v="2587"/>
    <n v="10390"/>
    <n v="6"/>
    <x v="2"/>
    <x v="2"/>
    <d v="2005-03-04T00:00:00"/>
    <x v="0"/>
    <x v="93"/>
    <x v="13"/>
    <x v="1"/>
    <n v="46"/>
    <n v="52.84"/>
    <x v="1396"/>
    <n v="182.29800000000003"/>
    <n v="202.95844000000005"/>
    <n v="2612.9380000000006"/>
    <n v="202.95844000000005"/>
    <x v="0"/>
    <x v="1396"/>
  </r>
  <r>
    <n v="2588"/>
    <n v="10390"/>
    <n v="4"/>
    <x v="2"/>
    <x v="2"/>
    <d v="2005-03-04T00:00:00"/>
    <x v="0"/>
    <x v="92"/>
    <x v="13"/>
    <x v="1"/>
    <n v="35"/>
    <n v="65.13"/>
    <x v="1397"/>
    <n v="170.96624999999997"/>
    <n v="0"/>
    <n v="2450.5162499999997"/>
    <n v="190.34242499999999"/>
    <x v="0"/>
    <x v="1397"/>
  </r>
  <r>
    <n v="2589"/>
    <n v="10390"/>
    <n v="12"/>
    <x v="2"/>
    <x v="2"/>
    <d v="2005-03-04T00:00:00"/>
    <x v="0"/>
    <x v="86"/>
    <x v="13"/>
    <x v="1"/>
    <n v="45"/>
    <n v="48.98"/>
    <x v="334"/>
    <n v="165.30749999999998"/>
    <n v="0"/>
    <n v="2369.4074999999998"/>
    <n v="184.04235"/>
    <x v="0"/>
    <x v="334"/>
  </r>
  <r>
    <n v="2590"/>
    <n v="10390"/>
    <n v="7"/>
    <x v="2"/>
    <x v="2"/>
    <d v="2005-03-04T00:00:00"/>
    <x v="0"/>
    <x v="5"/>
    <x v="13"/>
    <x v="1"/>
    <n v="26"/>
    <n v="78.11"/>
    <x v="1398"/>
    <n v="152.31449999999998"/>
    <n v="0"/>
    <n v="2183.1745000000001"/>
    <n v="169.57680999999999"/>
    <x v="0"/>
    <x v="1398"/>
  </r>
  <r>
    <n v="2591"/>
    <n v="10390"/>
    <n v="11"/>
    <x v="2"/>
    <x v="2"/>
    <d v="2005-03-04T00:00:00"/>
    <x v="0"/>
    <x v="95"/>
    <x v="13"/>
    <x v="1"/>
    <n v="41"/>
    <n v="44.56"/>
    <x v="1399"/>
    <n v="137.02199999999999"/>
    <n v="0"/>
    <n v="1963.982"/>
    <n v="152.55116000000001"/>
    <x v="0"/>
    <x v="1399"/>
  </r>
  <r>
    <n v="2592"/>
    <n v="10390"/>
    <n v="15"/>
    <x v="2"/>
    <x v="2"/>
    <d v="2005-03-04T00:00:00"/>
    <x v="0"/>
    <x v="97"/>
    <x v="13"/>
    <x v="1"/>
    <n v="34"/>
    <n v="43.05"/>
    <x v="1400"/>
    <n v="109.77749999999999"/>
    <n v="0"/>
    <n v="1573.4774999999997"/>
    <n v="122.21894999999999"/>
    <x v="0"/>
    <x v="1400"/>
  </r>
  <r>
    <n v="2593"/>
    <n v="10391"/>
    <n v="8"/>
    <x v="2"/>
    <x v="2"/>
    <d v="2005-03-09T00:00:00"/>
    <x v="0"/>
    <x v="7"/>
    <x v="38"/>
    <x v="2"/>
    <n v="33"/>
    <n v="100"/>
    <x v="26"/>
    <n v="247.5"/>
    <n v="275.55"/>
    <n v="3547.5"/>
    <n v="275.55"/>
    <x v="0"/>
    <x v="26"/>
  </r>
  <r>
    <n v="2594"/>
    <n v="10391"/>
    <n v="2"/>
    <x v="2"/>
    <x v="2"/>
    <d v="2005-03-09T00:00:00"/>
    <x v="0"/>
    <x v="8"/>
    <x v="38"/>
    <x v="0"/>
    <n v="35"/>
    <n v="100"/>
    <x v="13"/>
    <n v="262.5"/>
    <n v="292.25"/>
    <n v="3762.5"/>
    <n v="292.25"/>
    <x v="0"/>
    <x v="13"/>
  </r>
  <r>
    <n v="2595"/>
    <n v="10391"/>
    <n v="3"/>
    <x v="2"/>
    <x v="2"/>
    <d v="2005-03-09T00:00:00"/>
    <x v="0"/>
    <x v="9"/>
    <x v="38"/>
    <x v="0"/>
    <n v="42"/>
    <n v="100"/>
    <x v="10"/>
    <n v="315"/>
    <n v="350.70000000000005"/>
    <n v="4515"/>
    <n v="350.70000000000005"/>
    <x v="0"/>
    <x v="10"/>
  </r>
  <r>
    <n v="2596"/>
    <n v="10391"/>
    <n v="1"/>
    <x v="2"/>
    <x v="2"/>
    <d v="2005-03-09T00:00:00"/>
    <x v="0"/>
    <x v="6"/>
    <x v="38"/>
    <x v="0"/>
    <n v="24"/>
    <n v="100"/>
    <x v="27"/>
    <n v="180"/>
    <n v="200.4"/>
    <n v="2580"/>
    <n v="200.4"/>
    <x v="0"/>
    <x v="27"/>
  </r>
  <r>
    <n v="2597"/>
    <n v="10391"/>
    <n v="10"/>
    <x v="2"/>
    <x v="2"/>
    <d v="2005-03-09T00:00:00"/>
    <x v="0"/>
    <x v="15"/>
    <x v="38"/>
    <x v="1"/>
    <n v="29"/>
    <n v="85.1"/>
    <x v="1401"/>
    <n v="185.09249999999997"/>
    <n v="206.06964999999997"/>
    <n v="2652.9924999999994"/>
    <n v="206.06964999999997"/>
    <x v="0"/>
    <x v="1401"/>
  </r>
  <r>
    <n v="2598"/>
    <n v="10391"/>
    <n v="9"/>
    <x v="2"/>
    <x v="2"/>
    <d v="2005-03-09T00:00:00"/>
    <x v="0"/>
    <x v="18"/>
    <x v="38"/>
    <x v="1"/>
    <n v="39"/>
    <n v="63.2"/>
    <x v="1402"/>
    <n v="184.86"/>
    <n v="205.81080000000003"/>
    <n v="2649.6600000000003"/>
    <n v="205.81080000000003"/>
    <x v="0"/>
    <x v="1402"/>
  </r>
  <r>
    <n v="2599"/>
    <n v="10391"/>
    <n v="4"/>
    <x v="2"/>
    <x v="2"/>
    <d v="2005-03-09T00:00:00"/>
    <x v="0"/>
    <x v="10"/>
    <x v="38"/>
    <x v="1"/>
    <n v="24"/>
    <n v="100"/>
    <x v="27"/>
    <n v="180"/>
    <n v="200.4"/>
    <n v="2580"/>
    <n v="200.4"/>
    <x v="0"/>
    <x v="27"/>
  </r>
  <r>
    <n v="2600"/>
    <n v="10391"/>
    <n v="7"/>
    <x v="2"/>
    <x v="2"/>
    <d v="2005-03-09T00:00:00"/>
    <x v="0"/>
    <x v="11"/>
    <x v="38"/>
    <x v="1"/>
    <n v="37"/>
    <n v="46.9"/>
    <x v="1403"/>
    <n v="130.14749999999998"/>
    <n v="0"/>
    <n v="1865.4475"/>
    <n v="144.89755"/>
    <x v="0"/>
    <x v="1403"/>
  </r>
  <r>
    <n v="2601"/>
    <n v="10391"/>
    <n v="5"/>
    <x v="2"/>
    <x v="2"/>
    <d v="2005-03-09T00:00:00"/>
    <x v="0"/>
    <x v="25"/>
    <x v="38"/>
    <x v="1"/>
    <n v="44"/>
    <n v="38.5"/>
    <x v="1404"/>
    <n v="127.05"/>
    <n v="0"/>
    <n v="1821.05"/>
    <n v="141.44900000000001"/>
    <x v="0"/>
    <x v="1404"/>
  </r>
  <r>
    <n v="2602"/>
    <n v="10391"/>
    <n v="6"/>
    <x v="2"/>
    <x v="2"/>
    <d v="2005-03-09T00:00:00"/>
    <x v="0"/>
    <x v="22"/>
    <x v="38"/>
    <x v="1"/>
    <n v="32"/>
    <n v="45.25"/>
    <x v="1405"/>
    <n v="108.6"/>
    <n v="0"/>
    <n v="1556.6"/>
    <n v="120.908"/>
    <x v="0"/>
    <x v="1405"/>
  </r>
  <r>
    <n v="2603"/>
    <n v="10392"/>
    <n v="1"/>
    <x v="2"/>
    <x v="2"/>
    <d v="2005-03-10T00:00:00"/>
    <x v="0"/>
    <x v="12"/>
    <x v="47"/>
    <x v="0"/>
    <n v="36"/>
    <n v="100"/>
    <x v="12"/>
    <n v="270"/>
    <n v="300.60000000000002"/>
    <n v="3870"/>
    <n v="300.60000000000002"/>
    <x v="0"/>
    <x v="12"/>
  </r>
  <r>
    <n v="2604"/>
    <n v="10392"/>
    <n v="2"/>
    <x v="2"/>
    <x v="2"/>
    <d v="2005-03-10T00:00:00"/>
    <x v="0"/>
    <x v="21"/>
    <x v="47"/>
    <x v="1"/>
    <n v="29"/>
    <n v="86.92"/>
    <x v="1406"/>
    <n v="189.05099999999999"/>
    <n v="210.47677999999999"/>
    <n v="2709.7309999999998"/>
    <n v="210.47677999999999"/>
    <x v="0"/>
    <x v="1406"/>
  </r>
  <r>
    <n v="2605"/>
    <n v="10392"/>
    <n v="3"/>
    <x v="2"/>
    <x v="2"/>
    <d v="2005-03-10T00:00:00"/>
    <x v="0"/>
    <x v="23"/>
    <x v="47"/>
    <x v="1"/>
    <n v="37"/>
    <n v="59.96"/>
    <x v="1407"/>
    <n v="166.38899999999998"/>
    <n v="0"/>
    <n v="2384.9090000000001"/>
    <n v="185.24642"/>
    <x v="0"/>
    <x v="1407"/>
  </r>
  <r>
    <n v="2606"/>
    <n v="10394"/>
    <n v="1"/>
    <x v="2"/>
    <x v="2"/>
    <d v="2005-03-15T00:00:00"/>
    <x v="0"/>
    <x v="27"/>
    <x v="4"/>
    <x v="0"/>
    <n v="37"/>
    <n v="100"/>
    <x v="77"/>
    <n v="277.5"/>
    <n v="308.95000000000005"/>
    <n v="3977.5"/>
    <n v="308.95000000000005"/>
    <x v="0"/>
    <x v="77"/>
  </r>
  <r>
    <n v="2607"/>
    <n v="10394"/>
    <n v="7"/>
    <x v="2"/>
    <x v="2"/>
    <d v="2005-03-15T00:00:00"/>
    <x v="0"/>
    <x v="34"/>
    <x v="4"/>
    <x v="0"/>
    <n v="37"/>
    <n v="100"/>
    <x v="77"/>
    <n v="277.5"/>
    <n v="308.95000000000005"/>
    <n v="3977.5"/>
    <n v="308.95000000000005"/>
    <x v="0"/>
    <x v="77"/>
  </r>
  <r>
    <n v="2608"/>
    <n v="10394"/>
    <n v="5"/>
    <x v="2"/>
    <x v="2"/>
    <d v="2005-03-15T00:00:00"/>
    <x v="0"/>
    <x v="29"/>
    <x v="4"/>
    <x v="0"/>
    <n v="22"/>
    <n v="100"/>
    <x v="39"/>
    <n v="165"/>
    <n v="0"/>
    <n v="2365"/>
    <n v="183.70000000000002"/>
    <x v="0"/>
    <x v="39"/>
  </r>
  <r>
    <n v="2609"/>
    <n v="10394"/>
    <n v="3"/>
    <x v="2"/>
    <x v="2"/>
    <d v="2005-03-15T00:00:00"/>
    <x v="0"/>
    <x v="38"/>
    <x v="4"/>
    <x v="1"/>
    <n v="36"/>
    <n v="62.77"/>
    <x v="1408"/>
    <n v="169.47900000000001"/>
    <n v="0"/>
    <n v="2429.1990000000001"/>
    <n v="188.68662000000003"/>
    <x v="0"/>
    <x v="1408"/>
  </r>
  <r>
    <n v="2610"/>
    <n v="10394"/>
    <n v="4"/>
    <x v="2"/>
    <x v="2"/>
    <d v="2005-03-15T00:00:00"/>
    <x v="0"/>
    <x v="33"/>
    <x v="4"/>
    <x v="1"/>
    <n v="30"/>
    <n v="60.28"/>
    <x v="1409"/>
    <n v="135.63"/>
    <n v="0"/>
    <n v="1944.0300000000002"/>
    <n v="151.00140000000002"/>
    <x v="0"/>
    <x v="1409"/>
  </r>
  <r>
    <n v="2611"/>
    <n v="10394"/>
    <n v="6"/>
    <x v="2"/>
    <x v="2"/>
    <d v="2005-03-15T00:00:00"/>
    <x v="0"/>
    <x v="36"/>
    <x v="4"/>
    <x v="1"/>
    <n v="46"/>
    <n v="38.9"/>
    <x v="1410"/>
    <n v="134.20499999999998"/>
    <n v="0"/>
    <n v="1923.6049999999998"/>
    <n v="149.41489999999999"/>
    <x v="0"/>
    <x v="1410"/>
  </r>
  <r>
    <n v="2612"/>
    <n v="10394"/>
    <n v="2"/>
    <x v="2"/>
    <x v="2"/>
    <d v="2005-03-15T00:00:00"/>
    <x v="0"/>
    <x v="35"/>
    <x v="4"/>
    <x v="1"/>
    <n v="31"/>
    <n v="50.29"/>
    <x v="1411"/>
    <n v="116.92425"/>
    <n v="0"/>
    <n v="1675.91425"/>
    <n v="130.17566500000001"/>
    <x v="0"/>
    <x v="1411"/>
  </r>
  <r>
    <n v="2613"/>
    <n v="10395"/>
    <n v="3"/>
    <x v="2"/>
    <x v="2"/>
    <d v="2005-03-17T00:00:00"/>
    <x v="0"/>
    <x v="37"/>
    <x v="30"/>
    <x v="2"/>
    <n v="45"/>
    <n v="100"/>
    <x v="63"/>
    <n v="337.5"/>
    <n v="375.75"/>
    <n v="4837.5"/>
    <n v="375.75"/>
    <x v="0"/>
    <x v="63"/>
  </r>
  <r>
    <n v="2614"/>
    <n v="10395"/>
    <n v="4"/>
    <x v="2"/>
    <x v="2"/>
    <d v="2005-03-17T00:00:00"/>
    <x v="0"/>
    <x v="31"/>
    <x v="30"/>
    <x v="0"/>
    <n v="46"/>
    <n v="100"/>
    <x v="11"/>
    <n v="345"/>
    <n v="384.1"/>
    <n v="4945"/>
    <n v="384.1"/>
    <x v="0"/>
    <x v="11"/>
  </r>
  <r>
    <n v="2615"/>
    <n v="10395"/>
    <n v="2"/>
    <x v="2"/>
    <x v="2"/>
    <d v="2005-03-17T00:00:00"/>
    <x v="0"/>
    <x v="40"/>
    <x v="30"/>
    <x v="0"/>
    <n v="32"/>
    <n v="100"/>
    <x v="44"/>
    <n v="240"/>
    <n v="267.2"/>
    <n v="3440"/>
    <n v="267.2"/>
    <x v="0"/>
    <x v="44"/>
  </r>
  <r>
    <n v="2616"/>
    <n v="10395"/>
    <n v="1"/>
    <x v="2"/>
    <x v="2"/>
    <d v="2005-03-17T00:00:00"/>
    <x v="0"/>
    <x v="39"/>
    <x v="30"/>
    <x v="1"/>
    <n v="33"/>
    <n v="69.12"/>
    <x v="1412"/>
    <n v="171.072"/>
    <n v="0"/>
    <n v="2452.0320000000002"/>
    <n v="190.46016"/>
    <x v="0"/>
    <x v="1412"/>
  </r>
  <r>
    <n v="2617"/>
    <n v="10396"/>
    <n v="3"/>
    <x v="2"/>
    <x v="2"/>
    <d v="2005-03-23T00:00:00"/>
    <x v="0"/>
    <x v="42"/>
    <x v="13"/>
    <x v="0"/>
    <n v="33"/>
    <n v="100"/>
    <x v="26"/>
    <n v="247.5"/>
    <n v="275.55"/>
    <n v="3547.5"/>
    <n v="275.55"/>
    <x v="0"/>
    <x v="26"/>
  </r>
  <r>
    <n v="2618"/>
    <n v="10396"/>
    <n v="6"/>
    <x v="2"/>
    <x v="2"/>
    <d v="2005-03-23T00:00:00"/>
    <x v="0"/>
    <x v="41"/>
    <x v="13"/>
    <x v="0"/>
    <n v="49"/>
    <n v="100"/>
    <x v="92"/>
    <n v="367.5"/>
    <n v="409.15000000000003"/>
    <n v="5267.5"/>
    <n v="409.15000000000003"/>
    <x v="0"/>
    <x v="92"/>
  </r>
  <r>
    <n v="2619"/>
    <n v="10396"/>
    <n v="2"/>
    <x v="2"/>
    <x v="2"/>
    <d v="2005-03-23T00:00:00"/>
    <x v="0"/>
    <x v="48"/>
    <x v="13"/>
    <x v="0"/>
    <n v="33"/>
    <n v="100"/>
    <x v="26"/>
    <n v="247.5"/>
    <n v="275.55"/>
    <n v="3547.5"/>
    <n v="275.55"/>
    <x v="0"/>
    <x v="26"/>
  </r>
  <r>
    <n v="2620"/>
    <n v="10396"/>
    <n v="5"/>
    <x v="2"/>
    <x v="2"/>
    <d v="2005-03-23T00:00:00"/>
    <x v="0"/>
    <x v="45"/>
    <x v="13"/>
    <x v="0"/>
    <n v="45"/>
    <n v="100"/>
    <x v="63"/>
    <n v="337.5"/>
    <n v="375.75"/>
    <n v="4837.5"/>
    <n v="375.75"/>
    <x v="0"/>
    <x v="63"/>
  </r>
  <r>
    <n v="2621"/>
    <n v="10396"/>
    <n v="8"/>
    <x v="2"/>
    <x v="2"/>
    <d v="2005-03-23T00:00:00"/>
    <x v="0"/>
    <x v="44"/>
    <x v="13"/>
    <x v="0"/>
    <n v="37"/>
    <n v="90.57"/>
    <x v="1413"/>
    <n v="251.33174999999997"/>
    <n v="279.81601499999999"/>
    <n v="3602.4217499999995"/>
    <n v="279.81601499999999"/>
    <x v="0"/>
    <x v="1413"/>
  </r>
  <r>
    <n v="2622"/>
    <n v="10396"/>
    <n v="1"/>
    <x v="2"/>
    <x v="2"/>
    <d v="2005-03-23T00:00:00"/>
    <x v="0"/>
    <x v="49"/>
    <x v="13"/>
    <x v="1"/>
    <n v="39"/>
    <n v="66.67"/>
    <x v="1414"/>
    <n v="195.00975"/>
    <n v="217.11085500000002"/>
    <n v="2795.1397500000003"/>
    <n v="217.11085500000002"/>
    <x v="0"/>
    <x v="1414"/>
  </r>
  <r>
    <n v="2623"/>
    <n v="10396"/>
    <n v="7"/>
    <x v="2"/>
    <x v="2"/>
    <d v="2005-03-23T00:00:00"/>
    <x v="0"/>
    <x v="46"/>
    <x v="13"/>
    <x v="1"/>
    <n v="27"/>
    <n v="83.2"/>
    <x v="1415"/>
    <n v="168.48"/>
    <n v="0"/>
    <n v="2414.88"/>
    <n v="187.57440000000003"/>
    <x v="0"/>
    <x v="1415"/>
  </r>
  <r>
    <n v="2624"/>
    <n v="10396"/>
    <n v="4"/>
    <x v="2"/>
    <x v="2"/>
    <d v="2005-03-23T00:00:00"/>
    <x v="0"/>
    <x v="43"/>
    <x v="13"/>
    <x v="1"/>
    <n v="24"/>
    <n v="89.75"/>
    <x v="1416"/>
    <n v="161.54999999999998"/>
    <n v="0"/>
    <n v="2315.5500000000002"/>
    <n v="179.85900000000001"/>
    <x v="0"/>
    <x v="1416"/>
  </r>
  <r>
    <n v="2625"/>
    <n v="10397"/>
    <n v="3"/>
    <x v="2"/>
    <x v="2"/>
    <d v="2005-03-28T00:00:00"/>
    <x v="0"/>
    <x v="47"/>
    <x v="31"/>
    <x v="0"/>
    <n v="48"/>
    <n v="100"/>
    <x v="95"/>
    <n v="360"/>
    <n v="400.8"/>
    <n v="5160"/>
    <n v="400.8"/>
    <x v="0"/>
    <x v="95"/>
  </r>
  <r>
    <n v="2626"/>
    <n v="10397"/>
    <n v="2"/>
    <x v="2"/>
    <x v="2"/>
    <d v="2005-03-28T00:00:00"/>
    <x v="0"/>
    <x v="50"/>
    <x v="31"/>
    <x v="0"/>
    <n v="36"/>
    <n v="100"/>
    <x v="12"/>
    <n v="270"/>
    <n v="300.60000000000002"/>
    <n v="3870"/>
    <n v="300.60000000000002"/>
    <x v="0"/>
    <x v="12"/>
  </r>
  <r>
    <n v="2627"/>
    <n v="10397"/>
    <n v="5"/>
    <x v="2"/>
    <x v="2"/>
    <d v="2005-03-28T00:00:00"/>
    <x v="0"/>
    <x v="52"/>
    <x v="31"/>
    <x v="1"/>
    <n v="32"/>
    <n v="80.55"/>
    <x v="1417"/>
    <n v="193.32"/>
    <n v="215.2296"/>
    <n v="2770.92"/>
    <n v="215.2296"/>
    <x v="0"/>
    <x v="1417"/>
  </r>
  <r>
    <n v="2628"/>
    <n v="10397"/>
    <n v="1"/>
    <x v="2"/>
    <x v="2"/>
    <d v="2005-03-28T00:00:00"/>
    <x v="0"/>
    <x v="53"/>
    <x v="31"/>
    <x v="1"/>
    <n v="34"/>
    <n v="62.24"/>
    <x v="1418"/>
    <n v="158.71199999999999"/>
    <n v="0"/>
    <n v="2274.8719999999998"/>
    <n v="176.69935999999998"/>
    <x v="0"/>
    <x v="1418"/>
  </r>
  <r>
    <n v="2629"/>
    <n v="10397"/>
    <n v="4"/>
    <x v="2"/>
    <x v="2"/>
    <d v="2005-03-28T00:00:00"/>
    <x v="0"/>
    <x v="51"/>
    <x v="31"/>
    <x v="1"/>
    <n v="22"/>
    <n v="66.5"/>
    <x v="1287"/>
    <n v="109.72499999999999"/>
    <n v="0"/>
    <n v="1572.7249999999999"/>
    <n v="122.16050000000001"/>
    <x v="0"/>
    <x v="1287"/>
  </r>
  <r>
    <n v="2630"/>
    <n v="10398"/>
    <n v="16"/>
    <x v="2"/>
    <x v="2"/>
    <d v="2005-03-30T00:00:00"/>
    <x v="0"/>
    <x v="67"/>
    <x v="21"/>
    <x v="0"/>
    <n v="43"/>
    <n v="100"/>
    <x v="34"/>
    <n v="322.5"/>
    <n v="359.05"/>
    <n v="4622.5"/>
    <n v="359.05"/>
    <x v="0"/>
    <x v="34"/>
  </r>
  <r>
    <n v="2631"/>
    <n v="10398"/>
    <n v="17"/>
    <x v="2"/>
    <x v="2"/>
    <d v="2005-03-30T00:00:00"/>
    <x v="0"/>
    <x v="55"/>
    <x v="21"/>
    <x v="0"/>
    <n v="45"/>
    <n v="100"/>
    <x v="63"/>
    <n v="337.5"/>
    <n v="375.75"/>
    <n v="4837.5"/>
    <n v="375.75"/>
    <x v="0"/>
    <x v="63"/>
  </r>
  <r>
    <n v="2632"/>
    <n v="10398"/>
    <n v="11"/>
    <x v="2"/>
    <x v="2"/>
    <d v="2005-03-30T00:00:00"/>
    <x v="0"/>
    <x v="54"/>
    <x v="21"/>
    <x v="0"/>
    <n v="33"/>
    <n v="100"/>
    <x v="26"/>
    <n v="247.5"/>
    <n v="275.55"/>
    <n v="3547.5"/>
    <n v="275.55"/>
    <x v="0"/>
    <x v="26"/>
  </r>
  <r>
    <n v="2633"/>
    <n v="10398"/>
    <n v="6"/>
    <x v="2"/>
    <x v="2"/>
    <d v="2005-03-30T00:00:00"/>
    <x v="0"/>
    <x v="60"/>
    <x v="21"/>
    <x v="0"/>
    <n v="47"/>
    <n v="87.69"/>
    <x v="1419"/>
    <n v="309.10725000000002"/>
    <n v="344.13940500000007"/>
    <n v="4430.5372500000003"/>
    <n v="344.13940500000007"/>
    <x v="0"/>
    <x v="1419"/>
  </r>
  <r>
    <n v="2634"/>
    <n v="10398"/>
    <n v="7"/>
    <x v="2"/>
    <x v="2"/>
    <d v="2005-03-30T00:00:00"/>
    <x v="0"/>
    <x v="63"/>
    <x v="21"/>
    <x v="0"/>
    <n v="36"/>
    <n v="100"/>
    <x v="12"/>
    <n v="270"/>
    <n v="300.60000000000002"/>
    <n v="3870"/>
    <n v="300.60000000000002"/>
    <x v="0"/>
    <x v="12"/>
  </r>
  <r>
    <n v="2635"/>
    <n v="10398"/>
    <n v="14"/>
    <x v="2"/>
    <x v="2"/>
    <d v="2005-03-30T00:00:00"/>
    <x v="0"/>
    <x v="69"/>
    <x v="21"/>
    <x v="0"/>
    <n v="45"/>
    <n v="78.25"/>
    <x v="1420"/>
    <n v="264.09375"/>
    <n v="294.02437500000002"/>
    <n v="3785.34375"/>
    <n v="294.02437500000002"/>
    <x v="0"/>
    <x v="1420"/>
  </r>
  <r>
    <n v="2636"/>
    <n v="10398"/>
    <n v="12"/>
    <x v="2"/>
    <x v="2"/>
    <d v="2005-03-30T00:00:00"/>
    <x v="0"/>
    <x v="65"/>
    <x v="21"/>
    <x v="0"/>
    <n v="36"/>
    <n v="87.36"/>
    <x v="1421"/>
    <n v="235.87199999999999"/>
    <n v="262.60416000000004"/>
    <n v="3380.8319999999999"/>
    <n v="262.60416000000004"/>
    <x v="0"/>
    <x v="1421"/>
  </r>
  <r>
    <n v="2637"/>
    <n v="10398"/>
    <n v="9"/>
    <x v="2"/>
    <x v="2"/>
    <d v="2005-03-30T00:00:00"/>
    <x v="0"/>
    <x v="56"/>
    <x v="21"/>
    <x v="1"/>
    <n v="23"/>
    <n v="100"/>
    <x v="24"/>
    <n v="172.5"/>
    <n v="192.05"/>
    <n v="2472.5"/>
    <n v="192.05"/>
    <x v="0"/>
    <x v="24"/>
  </r>
  <r>
    <n v="2638"/>
    <n v="10398"/>
    <n v="2"/>
    <x v="2"/>
    <x v="2"/>
    <d v="2005-03-30T00:00:00"/>
    <x v="0"/>
    <x v="62"/>
    <x v="21"/>
    <x v="1"/>
    <n v="41"/>
    <n v="68.239999999999995"/>
    <x v="1422"/>
    <n v="209.83799999999997"/>
    <n v="233.61963999999998"/>
    <n v="3007.6779999999999"/>
    <n v="233.61963999999998"/>
    <x v="0"/>
    <x v="1422"/>
  </r>
  <r>
    <n v="2639"/>
    <n v="10398"/>
    <n v="15"/>
    <x v="2"/>
    <x v="2"/>
    <d v="2005-03-30T00:00:00"/>
    <x v="0"/>
    <x v="64"/>
    <x v="21"/>
    <x v="1"/>
    <n v="34"/>
    <n v="76.88"/>
    <x v="1423"/>
    <n v="196.04400000000001"/>
    <n v="218.26232000000002"/>
    <n v="2809.9639999999999"/>
    <n v="218.26232000000002"/>
    <x v="0"/>
    <x v="1423"/>
  </r>
  <r>
    <n v="2640"/>
    <n v="10398"/>
    <n v="13"/>
    <x v="2"/>
    <x v="2"/>
    <d v="2005-03-30T00:00:00"/>
    <x v="0"/>
    <x v="70"/>
    <x v="21"/>
    <x v="1"/>
    <n v="34"/>
    <n v="71.67"/>
    <x v="1424"/>
    <n v="182.7585"/>
    <n v="203.47113000000002"/>
    <n v="2619.5385000000001"/>
    <n v="203.47113000000002"/>
    <x v="0"/>
    <x v="1424"/>
  </r>
  <r>
    <n v="2641"/>
    <n v="10398"/>
    <n v="18"/>
    <x v="2"/>
    <x v="2"/>
    <d v="2005-03-30T00:00:00"/>
    <x v="0"/>
    <x v="59"/>
    <x v="21"/>
    <x v="1"/>
    <n v="28"/>
    <n v="72.260000000000005"/>
    <x v="1425"/>
    <n v="151.74600000000001"/>
    <n v="0"/>
    <n v="2175.0260000000003"/>
    <n v="168.94388000000004"/>
    <x v="0"/>
    <x v="1425"/>
  </r>
  <r>
    <n v="2642"/>
    <n v="10398"/>
    <n v="8"/>
    <x v="2"/>
    <x v="2"/>
    <d v="2005-03-30T00:00:00"/>
    <x v="0"/>
    <x v="57"/>
    <x v="21"/>
    <x v="1"/>
    <n v="22"/>
    <n v="86.76"/>
    <x v="1426"/>
    <n v="143.154"/>
    <n v="0"/>
    <n v="2051.8739999999998"/>
    <n v="159.37812000000002"/>
    <x v="0"/>
    <x v="1426"/>
  </r>
  <r>
    <n v="2643"/>
    <n v="10398"/>
    <n v="10"/>
    <x v="2"/>
    <x v="2"/>
    <d v="2005-03-30T00:00:00"/>
    <x v="0"/>
    <x v="61"/>
    <x v="21"/>
    <x v="1"/>
    <n v="29"/>
    <n v="65.599999999999994"/>
    <x v="1427"/>
    <n v="142.67999999999998"/>
    <n v="0"/>
    <n v="2045.08"/>
    <n v="158.85040000000001"/>
    <x v="0"/>
    <x v="1427"/>
  </r>
  <r>
    <n v="2644"/>
    <n v="10398"/>
    <n v="5"/>
    <x v="2"/>
    <x v="2"/>
    <d v="2005-03-30T00:00:00"/>
    <x v="0"/>
    <x v="71"/>
    <x v="21"/>
    <x v="1"/>
    <n v="49"/>
    <n v="36.659999999999997"/>
    <x v="1428"/>
    <n v="134.72549999999998"/>
    <n v="0"/>
    <n v="1931.0654999999999"/>
    <n v="149.99439000000001"/>
    <x v="0"/>
    <x v="1428"/>
  </r>
  <r>
    <n v="2645"/>
    <n v="10398"/>
    <n v="3"/>
    <x v="2"/>
    <x v="2"/>
    <d v="2005-03-30T00:00:00"/>
    <x v="0"/>
    <x v="58"/>
    <x v="21"/>
    <x v="1"/>
    <n v="28"/>
    <n v="57.55"/>
    <x v="1323"/>
    <n v="120.85499999999999"/>
    <n v="0"/>
    <n v="1732.2549999999999"/>
    <n v="134.55189999999999"/>
    <x v="0"/>
    <x v="1323"/>
  </r>
  <r>
    <n v="2646"/>
    <n v="10398"/>
    <n v="4"/>
    <x v="2"/>
    <x v="2"/>
    <d v="2005-03-30T00:00:00"/>
    <x v="0"/>
    <x v="68"/>
    <x v="21"/>
    <x v="1"/>
    <n v="22"/>
    <n v="67.41"/>
    <x v="1429"/>
    <n v="111.2265"/>
    <n v="0"/>
    <n v="1594.2465"/>
    <n v="123.83217"/>
    <x v="0"/>
    <x v="1429"/>
  </r>
  <r>
    <n v="2647"/>
    <n v="10398"/>
    <n v="1"/>
    <x v="2"/>
    <x v="2"/>
    <d v="2005-03-30T00:00:00"/>
    <x v="0"/>
    <x v="66"/>
    <x v="21"/>
    <x v="1"/>
    <n v="34"/>
    <n v="40.22"/>
    <x v="1430"/>
    <n v="102.56099999999999"/>
    <n v="0"/>
    <n v="1470.0409999999999"/>
    <n v="114.18458000000001"/>
    <x v="0"/>
    <x v="1430"/>
  </r>
  <r>
    <n v="2648"/>
    <n v="10400"/>
    <n v="9"/>
    <x v="3"/>
    <x v="2"/>
    <d v="2005-04-01T00:00:00"/>
    <x v="0"/>
    <x v="40"/>
    <x v="81"/>
    <x v="2"/>
    <n v="64"/>
    <n v="100"/>
    <x v="1431"/>
    <n v="480"/>
    <n v="534.4"/>
    <n v="6880"/>
    <n v="534.4"/>
    <x v="0"/>
    <x v="1431"/>
  </r>
  <r>
    <n v="2649"/>
    <n v="10400"/>
    <n v="6"/>
    <x v="3"/>
    <x v="2"/>
    <d v="2005-04-01T00:00:00"/>
    <x v="0"/>
    <x v="55"/>
    <x v="81"/>
    <x v="2"/>
    <n v="58"/>
    <n v="100"/>
    <x v="1432"/>
    <n v="435"/>
    <n v="484.3"/>
    <n v="6235"/>
    <n v="484.3"/>
    <x v="0"/>
    <x v="1432"/>
  </r>
  <r>
    <n v="2650"/>
    <n v="10400"/>
    <n v="1"/>
    <x v="3"/>
    <x v="2"/>
    <d v="2005-04-01T00:00:00"/>
    <x v="0"/>
    <x v="54"/>
    <x v="81"/>
    <x v="0"/>
    <n v="34"/>
    <n v="100"/>
    <x v="21"/>
    <n v="255"/>
    <n v="283.90000000000003"/>
    <n v="3655"/>
    <n v="283.90000000000003"/>
    <x v="0"/>
    <x v="21"/>
  </r>
  <r>
    <n v="2651"/>
    <n v="10400"/>
    <n v="5"/>
    <x v="3"/>
    <x v="2"/>
    <d v="2005-04-01T00:00:00"/>
    <x v="0"/>
    <x v="63"/>
    <x v="81"/>
    <x v="0"/>
    <n v="46"/>
    <n v="87.8"/>
    <x v="1433"/>
    <n v="302.90999999999997"/>
    <n v="337.2398"/>
    <n v="4341.71"/>
    <n v="337.2398"/>
    <x v="0"/>
    <x v="1433"/>
  </r>
  <r>
    <n v="2652"/>
    <n v="10400"/>
    <n v="8"/>
    <x v="3"/>
    <x v="2"/>
    <d v="2005-04-01T00:00:00"/>
    <x v="0"/>
    <x v="44"/>
    <x v="81"/>
    <x v="0"/>
    <n v="42"/>
    <n v="72.959999999999994"/>
    <x v="1434"/>
    <n v="229.82399999999998"/>
    <n v="255.87071999999998"/>
    <n v="3294.1439999999998"/>
    <n v="255.87071999999998"/>
    <x v="0"/>
    <x v="1434"/>
  </r>
  <r>
    <n v="2653"/>
    <n v="10400"/>
    <n v="7"/>
    <x v="3"/>
    <x v="2"/>
    <d v="2005-04-01T00:00:00"/>
    <x v="0"/>
    <x v="59"/>
    <x v="81"/>
    <x v="1"/>
    <n v="30"/>
    <n v="74.84"/>
    <x v="1435"/>
    <n v="168.39000000000001"/>
    <n v="0"/>
    <n v="2413.59"/>
    <n v="187.47420000000002"/>
    <x v="0"/>
    <x v="1435"/>
  </r>
  <r>
    <n v="2654"/>
    <n v="10400"/>
    <n v="3"/>
    <x v="3"/>
    <x v="2"/>
    <d v="2005-04-01T00:00:00"/>
    <x v="0"/>
    <x v="70"/>
    <x v="81"/>
    <x v="1"/>
    <n v="38"/>
    <n v="57.2"/>
    <x v="908"/>
    <n v="163.01999999999998"/>
    <n v="0"/>
    <n v="2336.62"/>
    <n v="181.4956"/>
    <x v="0"/>
    <x v="908"/>
  </r>
  <r>
    <n v="2655"/>
    <n v="10400"/>
    <n v="2"/>
    <x v="3"/>
    <x v="2"/>
    <d v="2005-04-01T00:00:00"/>
    <x v="0"/>
    <x v="58"/>
    <x v="81"/>
    <x v="1"/>
    <n v="24"/>
    <n v="61.66"/>
    <x v="1436"/>
    <n v="110.98799999999999"/>
    <n v="0"/>
    <n v="1590.828"/>
    <n v="123.56664000000001"/>
    <x v="0"/>
    <x v="1436"/>
  </r>
  <r>
    <n v="2656"/>
    <n v="10400"/>
    <n v="4"/>
    <x v="3"/>
    <x v="2"/>
    <d v="2005-04-01T00:00:00"/>
    <x v="0"/>
    <x v="66"/>
    <x v="81"/>
    <x v="1"/>
    <n v="20"/>
    <n v="56.12"/>
    <x v="1437"/>
    <n v="84.179999999999993"/>
    <n v="0"/>
    <n v="1206.58"/>
    <n v="93.720399999999998"/>
    <x v="0"/>
    <x v="1437"/>
  </r>
  <r>
    <n v="2657"/>
    <n v="10401"/>
    <n v="10"/>
    <x v="3"/>
    <x v="2"/>
    <d v="2005-04-03T00:00:00"/>
    <x v="3"/>
    <x v="57"/>
    <x v="77"/>
    <x v="2"/>
    <n v="85"/>
    <n v="88.75"/>
    <x v="1438"/>
    <n v="565.78125"/>
    <n v="629.90312500000005"/>
    <n v="8109.53125"/>
    <n v="629.90312500000005"/>
    <x v="1"/>
    <x v="1438"/>
  </r>
  <r>
    <n v="2658"/>
    <n v="10401"/>
    <n v="9"/>
    <x v="3"/>
    <x v="2"/>
    <d v="2005-04-03T00:00:00"/>
    <x v="3"/>
    <x v="61"/>
    <x v="77"/>
    <x v="2"/>
    <n v="77"/>
    <n v="92"/>
    <x v="1439"/>
    <n v="531.29999999999995"/>
    <n v="591.51400000000001"/>
    <n v="7615.3"/>
    <n v="591.51400000000001"/>
    <x v="1"/>
    <x v="1439"/>
  </r>
  <r>
    <n v="2659"/>
    <n v="10401"/>
    <n v="1"/>
    <x v="3"/>
    <x v="2"/>
    <d v="2005-04-03T00:00:00"/>
    <x v="3"/>
    <x v="79"/>
    <x v="77"/>
    <x v="0"/>
    <n v="49"/>
    <n v="100"/>
    <x v="92"/>
    <n v="367.5"/>
    <n v="409.15000000000003"/>
    <n v="5267.5"/>
    <n v="409.15000000000003"/>
    <x v="1"/>
    <x v="92"/>
  </r>
  <r>
    <n v="2660"/>
    <n v="10401"/>
    <n v="6"/>
    <x v="3"/>
    <x v="2"/>
    <d v="2005-04-03T00:00:00"/>
    <x v="3"/>
    <x v="68"/>
    <x v="77"/>
    <x v="0"/>
    <n v="62"/>
    <n v="77.73"/>
    <x v="1440"/>
    <n v="361.44450000000001"/>
    <n v="402.40821000000005"/>
    <n v="5180.7044999999998"/>
    <n v="402.40821000000005"/>
    <x v="1"/>
    <x v="1440"/>
  </r>
  <r>
    <n v="2661"/>
    <n v="10401"/>
    <n v="4"/>
    <x v="3"/>
    <x v="2"/>
    <d v="2005-04-03T00:00:00"/>
    <x v="3"/>
    <x v="69"/>
    <x v="77"/>
    <x v="0"/>
    <n v="52"/>
    <n v="81.14"/>
    <x v="1441"/>
    <n v="316.44599999999997"/>
    <n v="352.30988000000002"/>
    <n v="4535.7259999999997"/>
    <n v="352.30988000000002"/>
    <x v="1"/>
    <x v="1441"/>
  </r>
  <r>
    <n v="2662"/>
    <n v="10401"/>
    <n v="12"/>
    <x v="3"/>
    <x v="2"/>
    <d v="2005-04-03T00:00:00"/>
    <x v="3"/>
    <x v="62"/>
    <x v="77"/>
    <x v="0"/>
    <n v="64"/>
    <n v="60.05"/>
    <x v="1442"/>
    <n v="288.23999999999995"/>
    <n v="320.90719999999999"/>
    <n v="4131.4399999999996"/>
    <n v="320.90719999999999"/>
    <x v="1"/>
    <x v="1442"/>
  </r>
  <r>
    <n v="2663"/>
    <n v="10401"/>
    <n v="5"/>
    <x v="3"/>
    <x v="2"/>
    <d v="2005-04-03T00:00:00"/>
    <x v="3"/>
    <x v="67"/>
    <x v="77"/>
    <x v="0"/>
    <n v="38"/>
    <n v="96.29"/>
    <x v="1443"/>
    <n v="274.42650000000003"/>
    <n v="305.52817000000005"/>
    <n v="3933.4465000000005"/>
    <n v="305.52817000000005"/>
    <x v="1"/>
    <x v="1443"/>
  </r>
  <r>
    <n v="2664"/>
    <n v="10401"/>
    <n v="3"/>
    <x v="3"/>
    <x v="2"/>
    <d v="2005-04-03T00:00:00"/>
    <x v="3"/>
    <x v="64"/>
    <x v="77"/>
    <x v="0"/>
    <n v="42"/>
    <n v="76.03"/>
    <x v="1444"/>
    <n v="239.49450000000002"/>
    <n v="266.63721000000004"/>
    <n v="3432.7545"/>
    <n v="266.63721000000004"/>
    <x v="1"/>
    <x v="1444"/>
  </r>
  <r>
    <n v="2665"/>
    <n v="10401"/>
    <n v="11"/>
    <x v="3"/>
    <x v="2"/>
    <d v="2005-04-03T00:00:00"/>
    <x v="3"/>
    <x v="65"/>
    <x v="77"/>
    <x v="1"/>
    <n v="28"/>
    <n v="72.55"/>
    <x v="1445"/>
    <n v="152.35499999999999"/>
    <n v="0"/>
    <n v="2183.7549999999997"/>
    <n v="169.62190000000001"/>
    <x v="1"/>
    <x v="1445"/>
  </r>
  <r>
    <n v="2666"/>
    <n v="10401"/>
    <n v="2"/>
    <x v="3"/>
    <x v="2"/>
    <d v="2005-04-03T00:00:00"/>
    <x v="3"/>
    <x v="56"/>
    <x v="77"/>
    <x v="1"/>
    <n v="21"/>
    <n v="96.11"/>
    <x v="1446"/>
    <n v="151.37324999999998"/>
    <n v="0"/>
    <n v="2169.68325"/>
    <n v="168.528885"/>
    <x v="1"/>
    <x v="1446"/>
  </r>
  <r>
    <n v="2667"/>
    <n v="10401"/>
    <n v="7"/>
    <x v="3"/>
    <x v="2"/>
    <d v="2005-04-03T00:00:00"/>
    <x v="3"/>
    <x v="71"/>
    <x v="77"/>
    <x v="1"/>
    <n v="56"/>
    <n v="35.35"/>
    <x v="1447"/>
    <n v="148.47"/>
    <n v="0"/>
    <n v="2128.0700000000002"/>
    <n v="165.29660000000001"/>
    <x v="1"/>
    <x v="1447"/>
  </r>
  <r>
    <n v="2668"/>
    <n v="10401"/>
    <n v="8"/>
    <x v="3"/>
    <x v="2"/>
    <d v="2005-04-03T00:00:00"/>
    <x v="3"/>
    <x v="60"/>
    <x v="77"/>
    <x v="1"/>
    <n v="11"/>
    <n v="100"/>
    <x v="1448"/>
    <n v="82.5"/>
    <n v="0"/>
    <n v="1182.5"/>
    <n v="91.850000000000009"/>
    <x v="1"/>
    <x v="1448"/>
  </r>
  <r>
    <n v="2669"/>
    <n v="10402"/>
    <n v="1"/>
    <x v="3"/>
    <x v="2"/>
    <d v="2005-04-07T00:00:00"/>
    <x v="0"/>
    <x v="73"/>
    <x v="68"/>
    <x v="0"/>
    <n v="45"/>
    <n v="100"/>
    <x v="63"/>
    <n v="337.5"/>
    <n v="375.75"/>
    <n v="4837.5"/>
    <n v="375.75"/>
    <x v="0"/>
    <x v="63"/>
  </r>
  <r>
    <n v="2670"/>
    <n v="10402"/>
    <n v="3"/>
    <x v="3"/>
    <x v="2"/>
    <d v="2005-04-07T00:00:00"/>
    <x v="0"/>
    <x v="74"/>
    <x v="68"/>
    <x v="0"/>
    <n v="59"/>
    <n v="87.6"/>
    <x v="1449"/>
    <n v="387.62999999999994"/>
    <n v="431.56139999999999"/>
    <n v="5556.03"/>
    <n v="431.56139999999999"/>
    <x v="0"/>
    <x v="1449"/>
  </r>
  <r>
    <n v="2671"/>
    <n v="10402"/>
    <n v="2"/>
    <x v="3"/>
    <x v="2"/>
    <d v="2005-04-07T00:00:00"/>
    <x v="0"/>
    <x v="78"/>
    <x v="68"/>
    <x v="0"/>
    <n v="55"/>
    <n v="55.72"/>
    <x v="1450"/>
    <n v="229.845"/>
    <n v="255.89410000000001"/>
    <n v="3294.4449999999997"/>
    <n v="255.89410000000001"/>
    <x v="0"/>
    <x v="1450"/>
  </r>
  <r>
    <n v="2672"/>
    <n v="10403"/>
    <n v="9"/>
    <x v="3"/>
    <x v="2"/>
    <d v="2005-04-08T00:00:00"/>
    <x v="0"/>
    <x v="72"/>
    <x v="82"/>
    <x v="2"/>
    <n v="66"/>
    <n v="100"/>
    <x v="1451"/>
    <n v="495"/>
    <n v="551.1"/>
    <n v="7095"/>
    <n v="551.1"/>
    <x v="0"/>
    <x v="1451"/>
  </r>
  <r>
    <n v="2673"/>
    <n v="10403"/>
    <n v="6"/>
    <x v="3"/>
    <x v="2"/>
    <d v="2005-04-08T00:00:00"/>
    <x v="0"/>
    <x v="75"/>
    <x v="82"/>
    <x v="2"/>
    <n v="66"/>
    <n v="100"/>
    <x v="1451"/>
    <n v="495"/>
    <n v="551.1"/>
    <n v="7095"/>
    <n v="551.1"/>
    <x v="0"/>
    <x v="1451"/>
  </r>
  <r>
    <n v="2674"/>
    <n v="10403"/>
    <n v="8"/>
    <x v="3"/>
    <x v="2"/>
    <d v="2005-04-08T00:00:00"/>
    <x v="0"/>
    <x v="77"/>
    <x v="82"/>
    <x v="0"/>
    <n v="46"/>
    <n v="100"/>
    <x v="11"/>
    <n v="345"/>
    <n v="384.1"/>
    <n v="4945"/>
    <n v="384.1"/>
    <x v="0"/>
    <x v="11"/>
  </r>
  <r>
    <n v="2675"/>
    <n v="10403"/>
    <n v="5"/>
    <x v="3"/>
    <x v="2"/>
    <d v="2005-04-08T00:00:00"/>
    <x v="0"/>
    <x v="86"/>
    <x v="82"/>
    <x v="0"/>
    <n v="45"/>
    <n v="100"/>
    <x v="63"/>
    <n v="337.5"/>
    <n v="375.75"/>
    <n v="4837.5"/>
    <n v="375.75"/>
    <x v="0"/>
    <x v="63"/>
  </r>
  <r>
    <n v="2676"/>
    <n v="10403"/>
    <n v="7"/>
    <x v="3"/>
    <x v="2"/>
    <d v="2005-04-08T00:00:00"/>
    <x v="0"/>
    <x v="76"/>
    <x v="82"/>
    <x v="1"/>
    <n v="24"/>
    <n v="100"/>
    <x v="27"/>
    <n v="180"/>
    <n v="200.4"/>
    <n v="2580"/>
    <n v="200.4"/>
    <x v="0"/>
    <x v="27"/>
  </r>
  <r>
    <n v="2677"/>
    <n v="10403"/>
    <n v="4"/>
    <x v="3"/>
    <x v="2"/>
    <d v="2005-04-08T00:00:00"/>
    <x v="0"/>
    <x v="92"/>
    <x v="82"/>
    <x v="1"/>
    <n v="27"/>
    <n v="79.650000000000006"/>
    <x v="1452"/>
    <n v="161.29125000000002"/>
    <n v="0"/>
    <n v="2311.8412500000004"/>
    <n v="179.57092500000002"/>
    <x v="0"/>
    <x v="1452"/>
  </r>
  <r>
    <n v="2678"/>
    <n v="10403"/>
    <n v="3"/>
    <x v="3"/>
    <x v="2"/>
    <d v="2005-04-08T00:00:00"/>
    <x v="0"/>
    <x v="90"/>
    <x v="82"/>
    <x v="1"/>
    <n v="31"/>
    <n v="68.34"/>
    <x v="1453"/>
    <n v="158.8905"/>
    <n v="0"/>
    <n v="2277.4304999999999"/>
    <n v="176.89809"/>
    <x v="0"/>
    <x v="1453"/>
  </r>
  <r>
    <n v="2679"/>
    <n v="10403"/>
    <n v="1"/>
    <x v="3"/>
    <x v="2"/>
    <d v="2005-04-08T00:00:00"/>
    <x v="0"/>
    <x v="89"/>
    <x v="82"/>
    <x v="1"/>
    <n v="36"/>
    <n v="52.22"/>
    <x v="1454"/>
    <n v="140.994"/>
    <n v="0"/>
    <n v="2020.914"/>
    <n v="156.97332"/>
    <x v="0"/>
    <x v="1454"/>
  </r>
  <r>
    <n v="2680"/>
    <n v="10403"/>
    <n v="2"/>
    <x v="3"/>
    <x v="2"/>
    <d v="2005-04-08T00:00:00"/>
    <x v="0"/>
    <x v="95"/>
    <x v="82"/>
    <x v="1"/>
    <n v="30"/>
    <n v="40.229999999999997"/>
    <x v="1455"/>
    <n v="90.517499999999984"/>
    <n v="0"/>
    <n v="1297.4174999999998"/>
    <n v="100.77615"/>
    <x v="0"/>
    <x v="1455"/>
  </r>
  <r>
    <n v="2681"/>
    <n v="10405"/>
    <n v="3"/>
    <x v="3"/>
    <x v="2"/>
    <d v="2005-04-14T00:00:00"/>
    <x v="0"/>
    <x v="82"/>
    <x v="79"/>
    <x v="2"/>
    <n v="76"/>
    <n v="100"/>
    <x v="1456"/>
    <n v="570"/>
    <n v="634.6"/>
    <n v="8170"/>
    <n v="634.6"/>
    <x v="0"/>
    <x v="1456"/>
  </r>
  <r>
    <n v="2682"/>
    <n v="10405"/>
    <n v="5"/>
    <x v="3"/>
    <x v="2"/>
    <d v="2005-04-14T00:00:00"/>
    <x v="0"/>
    <x v="85"/>
    <x v="79"/>
    <x v="2"/>
    <n v="97"/>
    <n v="93.28"/>
    <x v="1457"/>
    <n v="678.61199999999997"/>
    <n v="755.52136000000007"/>
    <n v="9726.771999999999"/>
    <n v="755.52136000000007"/>
    <x v="0"/>
    <x v="1457"/>
  </r>
  <r>
    <n v="2683"/>
    <n v="10405"/>
    <n v="1"/>
    <x v="3"/>
    <x v="2"/>
    <d v="2005-04-14T00:00:00"/>
    <x v="0"/>
    <x v="29"/>
    <x v="79"/>
    <x v="2"/>
    <n v="55"/>
    <n v="100"/>
    <x v="1167"/>
    <n v="412.5"/>
    <n v="459.25"/>
    <n v="5912.5"/>
    <n v="459.25"/>
    <x v="0"/>
    <x v="1167"/>
  </r>
  <r>
    <n v="2684"/>
    <n v="10405"/>
    <n v="4"/>
    <x v="3"/>
    <x v="2"/>
    <d v="2005-04-14T00:00:00"/>
    <x v="0"/>
    <x v="88"/>
    <x v="79"/>
    <x v="0"/>
    <n v="61"/>
    <n v="73.92"/>
    <x v="1458"/>
    <n v="338.18399999999997"/>
    <n v="376.51152000000002"/>
    <n v="4847.3040000000001"/>
    <n v="376.51152000000002"/>
    <x v="0"/>
    <x v="1458"/>
  </r>
  <r>
    <n v="2685"/>
    <n v="10405"/>
    <n v="2"/>
    <x v="3"/>
    <x v="2"/>
    <d v="2005-04-14T00:00:00"/>
    <x v="0"/>
    <x v="100"/>
    <x v="79"/>
    <x v="1"/>
    <n v="47"/>
    <n v="44.56"/>
    <x v="1459"/>
    <n v="157.07400000000001"/>
    <n v="0"/>
    <n v="2251.3940000000002"/>
    <n v="174.87572000000003"/>
    <x v="0"/>
    <x v="1459"/>
  </r>
  <r>
    <n v="2686"/>
    <n v="10406"/>
    <n v="1"/>
    <x v="3"/>
    <x v="2"/>
    <d v="2005-04-15T00:00:00"/>
    <x v="4"/>
    <x v="96"/>
    <x v="5"/>
    <x v="2"/>
    <n v="65"/>
    <n v="100"/>
    <x v="1460"/>
    <n v="487.5"/>
    <n v="542.75"/>
    <n v="6987.5"/>
    <n v="542.75"/>
    <x v="1"/>
    <x v="1460"/>
  </r>
  <r>
    <n v="2687"/>
    <n v="10406"/>
    <n v="3"/>
    <x v="3"/>
    <x v="2"/>
    <d v="2005-04-15T00:00:00"/>
    <x v="4"/>
    <x v="98"/>
    <x v="5"/>
    <x v="2"/>
    <n v="61"/>
    <n v="100"/>
    <x v="1461"/>
    <n v="457.5"/>
    <n v="509.35"/>
    <n v="6557.5"/>
    <n v="509.35"/>
    <x v="1"/>
    <x v="1461"/>
  </r>
  <r>
    <n v="2688"/>
    <n v="10406"/>
    <n v="2"/>
    <x v="3"/>
    <x v="2"/>
    <d v="2005-04-15T00:00:00"/>
    <x v="4"/>
    <x v="97"/>
    <x v="5"/>
    <x v="2"/>
    <n v="48"/>
    <n v="100"/>
    <x v="95"/>
    <n v="360"/>
    <n v="400.8"/>
    <n v="5160"/>
    <n v="400.8"/>
    <x v="1"/>
    <x v="95"/>
  </r>
  <r>
    <n v="2689"/>
    <n v="10407"/>
    <n v="2"/>
    <x v="3"/>
    <x v="2"/>
    <d v="2005-04-22T00:00:00"/>
    <x v="3"/>
    <x v="0"/>
    <x v="81"/>
    <x v="2"/>
    <n v="76"/>
    <n v="100"/>
    <x v="1456"/>
    <n v="570"/>
    <n v="634.6"/>
    <n v="8170"/>
    <n v="634.6"/>
    <x v="1"/>
    <x v="1456"/>
  </r>
  <r>
    <n v="2690"/>
    <n v="10407"/>
    <n v="6"/>
    <x v="3"/>
    <x v="2"/>
    <d v="2005-04-22T00:00:00"/>
    <x v="3"/>
    <x v="104"/>
    <x v="81"/>
    <x v="2"/>
    <n v="76"/>
    <n v="94.5"/>
    <x v="1462"/>
    <n v="538.65"/>
    <n v="599.697"/>
    <n v="7720.65"/>
    <n v="599.697"/>
    <x v="1"/>
    <x v="1462"/>
  </r>
  <r>
    <n v="2691"/>
    <n v="10407"/>
    <n v="11"/>
    <x v="3"/>
    <x v="2"/>
    <d v="2005-04-22T00:00:00"/>
    <x v="3"/>
    <x v="102"/>
    <x v="81"/>
    <x v="2"/>
    <n v="59"/>
    <n v="100"/>
    <x v="1463"/>
    <n v="442.5"/>
    <n v="492.65000000000003"/>
    <n v="6342.5"/>
    <n v="492.65000000000003"/>
    <x v="1"/>
    <x v="1463"/>
  </r>
  <r>
    <n v="2692"/>
    <n v="10407"/>
    <n v="12"/>
    <x v="3"/>
    <x v="2"/>
    <d v="2005-04-22T00:00:00"/>
    <x v="3"/>
    <x v="99"/>
    <x v="81"/>
    <x v="0"/>
    <n v="41"/>
    <n v="100"/>
    <x v="23"/>
    <n v="307.5"/>
    <n v="342.35"/>
    <n v="4407.5"/>
    <n v="342.35"/>
    <x v="1"/>
    <x v="23"/>
  </r>
  <r>
    <n v="2693"/>
    <n v="10407"/>
    <n v="5"/>
    <x v="3"/>
    <x v="2"/>
    <d v="2005-04-22T00:00:00"/>
    <x v="3"/>
    <x v="101"/>
    <x v="81"/>
    <x v="0"/>
    <n v="59"/>
    <n v="98.65"/>
    <x v="1464"/>
    <n v="436.52625"/>
    <n v="485.99922500000008"/>
    <n v="6256.8762500000003"/>
    <n v="485.99922500000008"/>
    <x v="1"/>
    <x v="1464"/>
  </r>
  <r>
    <n v="2694"/>
    <n v="10407"/>
    <n v="4"/>
    <x v="3"/>
    <x v="2"/>
    <d v="2005-04-22T00:00:00"/>
    <x v="3"/>
    <x v="106"/>
    <x v="81"/>
    <x v="0"/>
    <n v="66"/>
    <n v="66.989999999999995"/>
    <x v="1465"/>
    <n v="331.60049999999995"/>
    <n v="369.18188999999995"/>
    <n v="4752.9404999999988"/>
    <n v="369.18188999999995"/>
    <x v="1"/>
    <x v="1465"/>
  </r>
  <r>
    <n v="2695"/>
    <n v="10407"/>
    <n v="9"/>
    <x v="3"/>
    <x v="2"/>
    <d v="2005-04-22T00:00:00"/>
    <x v="3"/>
    <x v="103"/>
    <x v="81"/>
    <x v="0"/>
    <n v="43"/>
    <n v="86.73"/>
    <x v="1466"/>
    <n v="279.70425"/>
    <n v="311.40406500000006"/>
    <n v="4009.0942500000001"/>
    <n v="311.40406500000006"/>
    <x v="1"/>
    <x v="1466"/>
  </r>
  <r>
    <n v="2696"/>
    <n v="10407"/>
    <n v="1"/>
    <x v="3"/>
    <x v="2"/>
    <d v="2005-04-22T00:00:00"/>
    <x v="3"/>
    <x v="1"/>
    <x v="81"/>
    <x v="0"/>
    <n v="42"/>
    <n v="72.650000000000006"/>
    <x v="1467"/>
    <n v="228.8475"/>
    <n v="254.78355000000002"/>
    <n v="3280.1475"/>
    <n v="254.78355000000002"/>
    <x v="1"/>
    <x v="1467"/>
  </r>
  <r>
    <n v="2697"/>
    <n v="10407"/>
    <n v="10"/>
    <x v="3"/>
    <x v="2"/>
    <d v="2005-04-22T00:00:00"/>
    <x v="3"/>
    <x v="108"/>
    <x v="81"/>
    <x v="1"/>
    <n v="64"/>
    <n v="40.25"/>
    <x v="1468"/>
    <n v="193.2"/>
    <n v="215.096"/>
    <n v="2769.2"/>
    <n v="215.096"/>
    <x v="1"/>
    <x v="1468"/>
  </r>
  <r>
    <n v="2698"/>
    <n v="10407"/>
    <n v="8"/>
    <x v="3"/>
    <x v="2"/>
    <d v="2005-04-22T00:00:00"/>
    <x v="3"/>
    <x v="105"/>
    <x v="81"/>
    <x v="1"/>
    <n v="26"/>
    <n v="76.430000000000007"/>
    <x v="1469"/>
    <n v="149.03850000000003"/>
    <n v="0"/>
    <n v="2136.2185000000004"/>
    <n v="165.92953000000003"/>
    <x v="1"/>
    <x v="1469"/>
  </r>
  <r>
    <n v="2699"/>
    <n v="10407"/>
    <n v="7"/>
    <x v="3"/>
    <x v="2"/>
    <d v="2005-04-22T00:00:00"/>
    <x v="3"/>
    <x v="107"/>
    <x v="81"/>
    <x v="1"/>
    <n v="13"/>
    <n v="81.33"/>
    <x v="1470"/>
    <n v="79.296749999999989"/>
    <n v="0"/>
    <n v="1136.5867499999999"/>
    <n v="88.283715000000001"/>
    <x v="1"/>
    <x v="1470"/>
  </r>
  <r>
    <n v="2700"/>
    <n v="10407"/>
    <n v="3"/>
    <x v="3"/>
    <x v="2"/>
    <d v="2005-04-22T00:00:00"/>
    <x v="3"/>
    <x v="2"/>
    <x v="81"/>
    <x v="1"/>
    <n v="6"/>
    <n v="90.19"/>
    <x v="1471"/>
    <n v="40.585499999999996"/>
    <n v="0"/>
    <n v="581.72550000000001"/>
    <n v="45.185189999999999"/>
    <x v="1"/>
    <x v="1471"/>
  </r>
  <r>
    <n v="2701"/>
    <n v="10408"/>
    <n v="1"/>
    <x v="3"/>
    <x v="2"/>
    <d v="2005-04-22T00:00:00"/>
    <x v="0"/>
    <x v="3"/>
    <x v="83"/>
    <x v="1"/>
    <n v="15"/>
    <n v="36.93"/>
    <x v="1472"/>
    <n v="41.546250000000001"/>
    <n v="0"/>
    <n v="595.49625000000003"/>
    <n v="46.254825000000004"/>
    <x v="0"/>
    <x v="1472"/>
  </r>
  <r>
    <n v="2702"/>
    <n v="10409"/>
    <n v="1"/>
    <x v="3"/>
    <x v="2"/>
    <d v="2005-04-23T00:00:00"/>
    <x v="0"/>
    <x v="7"/>
    <x v="70"/>
    <x v="1"/>
    <n v="61"/>
    <n v="29.54"/>
    <x v="1473"/>
    <n v="135.1455"/>
    <n v="0"/>
    <n v="1937.0855000000001"/>
    <n v="150.46199000000001"/>
    <x v="0"/>
    <x v="1473"/>
  </r>
  <r>
    <n v="2703"/>
    <n v="10409"/>
    <n v="2"/>
    <x v="3"/>
    <x v="2"/>
    <d v="2005-04-23T00:00:00"/>
    <x v="0"/>
    <x v="4"/>
    <x v="70"/>
    <x v="1"/>
    <n v="6"/>
    <n v="100"/>
    <x v="1474"/>
    <n v="45"/>
    <n v="0"/>
    <n v="645"/>
    <n v="50.1"/>
    <x v="0"/>
    <x v="1474"/>
  </r>
  <r>
    <n v="2704"/>
    <n v="10411"/>
    <n v="6"/>
    <x v="4"/>
    <x v="2"/>
    <d v="2005-05-01T00:00:00"/>
    <x v="0"/>
    <x v="18"/>
    <x v="50"/>
    <x v="0"/>
    <n v="40"/>
    <n v="100"/>
    <x v="65"/>
    <n v="300"/>
    <n v="334"/>
    <n v="4300"/>
    <n v="334"/>
    <x v="0"/>
    <x v="65"/>
  </r>
  <r>
    <n v="2705"/>
    <n v="10411"/>
    <n v="3"/>
    <x v="4"/>
    <x v="2"/>
    <d v="2005-05-01T00:00:00"/>
    <x v="0"/>
    <x v="14"/>
    <x v="50"/>
    <x v="0"/>
    <n v="46"/>
    <n v="100"/>
    <x v="11"/>
    <n v="345"/>
    <n v="384.1"/>
    <n v="4945"/>
    <n v="384.1"/>
    <x v="0"/>
    <x v="11"/>
  </r>
  <r>
    <n v="2706"/>
    <n v="10411"/>
    <n v="2"/>
    <x v="4"/>
    <x v="2"/>
    <d v="2005-05-01T00:00:00"/>
    <x v="0"/>
    <x v="11"/>
    <x v="50"/>
    <x v="0"/>
    <n v="27"/>
    <n v="100"/>
    <x v="15"/>
    <n v="202.5"/>
    <n v="225.45000000000002"/>
    <n v="2902.5"/>
    <n v="225.45000000000002"/>
    <x v="0"/>
    <x v="15"/>
  </r>
  <r>
    <n v="2707"/>
    <n v="10411"/>
    <n v="9"/>
    <x v="4"/>
    <x v="2"/>
    <d v="2005-05-01T00:00:00"/>
    <x v="0"/>
    <x v="10"/>
    <x v="50"/>
    <x v="0"/>
    <n v="23"/>
    <n v="100"/>
    <x v="24"/>
    <n v="172.5"/>
    <n v="192.05"/>
    <n v="2472.5"/>
    <n v="192.05"/>
    <x v="0"/>
    <x v="24"/>
  </r>
  <r>
    <n v="2708"/>
    <n v="10411"/>
    <n v="4"/>
    <x v="4"/>
    <x v="2"/>
    <d v="2005-05-01T00:00:00"/>
    <x v="0"/>
    <x v="13"/>
    <x v="50"/>
    <x v="0"/>
    <n v="34"/>
    <n v="100"/>
    <x v="21"/>
    <n v="255"/>
    <n v="283.90000000000003"/>
    <n v="3655"/>
    <n v="283.90000000000003"/>
    <x v="0"/>
    <x v="21"/>
  </r>
  <r>
    <n v="2709"/>
    <n v="10411"/>
    <n v="8"/>
    <x v="4"/>
    <x v="2"/>
    <d v="2005-05-01T00:00:00"/>
    <x v="0"/>
    <x v="15"/>
    <x v="50"/>
    <x v="0"/>
    <n v="27"/>
    <n v="100"/>
    <x v="15"/>
    <n v="202.5"/>
    <n v="225.45000000000002"/>
    <n v="2902.5"/>
    <n v="225.45000000000002"/>
    <x v="0"/>
    <x v="15"/>
  </r>
  <r>
    <n v="2710"/>
    <n v="10411"/>
    <n v="1"/>
    <x v="4"/>
    <x v="2"/>
    <d v="2005-05-01T00:00:00"/>
    <x v="0"/>
    <x v="19"/>
    <x v="50"/>
    <x v="1"/>
    <n v="26"/>
    <n v="100"/>
    <x v="5"/>
    <n v="195"/>
    <n v="217.10000000000002"/>
    <n v="2795"/>
    <n v="217.10000000000002"/>
    <x v="0"/>
    <x v="5"/>
  </r>
  <r>
    <n v="2711"/>
    <n v="10411"/>
    <n v="7"/>
    <x v="4"/>
    <x v="2"/>
    <d v="2005-05-01T00:00:00"/>
    <x v="0"/>
    <x v="24"/>
    <x v="50"/>
    <x v="1"/>
    <n v="35"/>
    <n v="59.87"/>
    <x v="1475"/>
    <n v="157.15874999999997"/>
    <n v="0"/>
    <n v="2252.6087499999999"/>
    <n v="174.97007500000001"/>
    <x v="0"/>
    <x v="1475"/>
  </r>
  <r>
    <n v="2712"/>
    <n v="10411"/>
    <n v="5"/>
    <x v="4"/>
    <x v="2"/>
    <d v="2005-05-01T00:00:00"/>
    <x v="0"/>
    <x v="17"/>
    <x v="50"/>
    <x v="1"/>
    <n v="27"/>
    <n v="69.16"/>
    <x v="1476"/>
    <n v="140.04899999999998"/>
    <n v="0"/>
    <n v="2007.3689999999999"/>
    <n v="155.92122000000001"/>
    <x v="0"/>
    <x v="1476"/>
  </r>
  <r>
    <n v="2713"/>
    <n v="10412"/>
    <n v="9"/>
    <x v="4"/>
    <x v="2"/>
    <d v="2005-05-03T00:00:00"/>
    <x v="0"/>
    <x v="29"/>
    <x v="4"/>
    <x v="2"/>
    <n v="60"/>
    <n v="100"/>
    <x v="1477"/>
    <n v="450"/>
    <n v="501.00000000000006"/>
    <n v="6450"/>
    <n v="501.00000000000006"/>
    <x v="0"/>
    <x v="1477"/>
  </r>
  <r>
    <n v="2714"/>
    <n v="10412"/>
    <n v="10"/>
    <x v="4"/>
    <x v="2"/>
    <d v="2005-05-03T00:00:00"/>
    <x v="0"/>
    <x v="16"/>
    <x v="4"/>
    <x v="2"/>
    <n v="70"/>
    <n v="100"/>
    <x v="1478"/>
    <n v="525"/>
    <n v="584.5"/>
    <n v="7525"/>
    <n v="584.5"/>
    <x v="0"/>
    <x v="1478"/>
  </r>
  <r>
    <n v="2715"/>
    <n v="10412"/>
    <n v="4"/>
    <x v="4"/>
    <x v="2"/>
    <d v="2005-05-03T00:00:00"/>
    <x v="0"/>
    <x v="32"/>
    <x v="4"/>
    <x v="0"/>
    <n v="41"/>
    <n v="100"/>
    <x v="23"/>
    <n v="307.5"/>
    <n v="342.35"/>
    <n v="4407.5"/>
    <n v="342.35"/>
    <x v="0"/>
    <x v="23"/>
  </r>
  <r>
    <n v="2716"/>
    <n v="10412"/>
    <n v="5"/>
    <x v="4"/>
    <x v="2"/>
    <d v="2005-05-03T00:00:00"/>
    <x v="0"/>
    <x v="28"/>
    <x v="4"/>
    <x v="0"/>
    <n v="54"/>
    <n v="100"/>
    <x v="1479"/>
    <n v="405"/>
    <n v="450.90000000000003"/>
    <n v="5805"/>
    <n v="450.90000000000003"/>
    <x v="0"/>
    <x v="1479"/>
  </r>
  <r>
    <n v="2717"/>
    <n v="10412"/>
    <n v="8"/>
    <x v="4"/>
    <x v="2"/>
    <d v="2005-05-03T00:00:00"/>
    <x v="0"/>
    <x v="30"/>
    <x v="4"/>
    <x v="0"/>
    <n v="56"/>
    <n v="98.18"/>
    <x v="1480"/>
    <n v="412.35599999999999"/>
    <n v="459.08968000000004"/>
    <n v="5910.4359999999997"/>
    <n v="459.08968000000004"/>
    <x v="0"/>
    <x v="1480"/>
  </r>
  <r>
    <n v="2718"/>
    <n v="10412"/>
    <n v="1"/>
    <x v="4"/>
    <x v="2"/>
    <d v="2005-05-03T00:00:00"/>
    <x v="0"/>
    <x v="34"/>
    <x v="4"/>
    <x v="0"/>
    <n v="31"/>
    <n v="100"/>
    <x v="16"/>
    <n v="232.5"/>
    <n v="258.85000000000002"/>
    <n v="3332.5"/>
    <n v="258.85000000000002"/>
    <x v="0"/>
    <x v="16"/>
  </r>
  <r>
    <n v="2719"/>
    <n v="10412"/>
    <n v="3"/>
    <x v="4"/>
    <x v="2"/>
    <d v="2005-05-03T00:00:00"/>
    <x v="0"/>
    <x v="31"/>
    <x v="4"/>
    <x v="0"/>
    <n v="26"/>
    <n v="100"/>
    <x v="5"/>
    <n v="195"/>
    <n v="217.10000000000002"/>
    <n v="2795"/>
    <n v="217.10000000000002"/>
    <x v="0"/>
    <x v="5"/>
  </r>
  <r>
    <n v="2720"/>
    <n v="10412"/>
    <n v="11"/>
    <x v="4"/>
    <x v="2"/>
    <d v="2005-05-03T00:00:00"/>
    <x v="0"/>
    <x v="25"/>
    <x v="4"/>
    <x v="1"/>
    <n v="47"/>
    <n v="61.99"/>
    <x v="1481"/>
    <n v="218.51475000000002"/>
    <n v="243.27975500000002"/>
    <n v="3132.04475"/>
    <n v="243.27975500000002"/>
    <x v="0"/>
    <x v="1481"/>
  </r>
  <r>
    <n v="2721"/>
    <n v="10412"/>
    <n v="2"/>
    <x v="4"/>
    <x v="2"/>
    <d v="2005-05-03T00:00:00"/>
    <x v="0"/>
    <x v="35"/>
    <x v="4"/>
    <x v="1"/>
    <n v="21"/>
    <n v="52.6"/>
    <x v="1482"/>
    <n v="82.845000000000013"/>
    <n v="0"/>
    <n v="1187.4450000000002"/>
    <n v="92.234100000000012"/>
    <x v="0"/>
    <x v="1482"/>
  </r>
  <r>
    <n v="2722"/>
    <n v="10412"/>
    <n v="6"/>
    <x v="4"/>
    <x v="2"/>
    <d v="2005-05-03T00:00:00"/>
    <x v="0"/>
    <x v="36"/>
    <x v="4"/>
    <x v="1"/>
    <n v="30"/>
    <n v="36.07"/>
    <x v="1483"/>
    <n v="81.157499999999985"/>
    <n v="0"/>
    <n v="1163.2574999999999"/>
    <n v="90.355350000000001"/>
    <x v="0"/>
    <x v="1483"/>
  </r>
  <r>
    <n v="2723"/>
    <n v="10412"/>
    <n v="7"/>
    <x v="4"/>
    <x v="2"/>
    <d v="2005-05-03T00:00:00"/>
    <x v="0"/>
    <x v="38"/>
    <x v="4"/>
    <x v="1"/>
    <n v="19"/>
    <n v="48.7"/>
    <x v="1484"/>
    <n v="69.397500000000008"/>
    <n v="0"/>
    <n v="994.6975000000001"/>
    <n v="77.262550000000005"/>
    <x v="0"/>
    <x v="1484"/>
  </r>
  <r>
    <n v="2724"/>
    <n v="10413"/>
    <n v="2"/>
    <x v="4"/>
    <x v="2"/>
    <d v="2005-05-05T00:00:00"/>
    <x v="0"/>
    <x v="39"/>
    <x v="51"/>
    <x v="2"/>
    <n v="36"/>
    <n v="100"/>
    <x v="12"/>
    <n v="270"/>
    <n v="300.60000000000002"/>
    <n v="3870"/>
    <n v="300.60000000000002"/>
    <x v="0"/>
    <x v="12"/>
  </r>
  <r>
    <n v="2725"/>
    <n v="10413"/>
    <n v="3"/>
    <x v="4"/>
    <x v="2"/>
    <d v="2005-05-05T00:00:00"/>
    <x v="0"/>
    <x v="26"/>
    <x v="51"/>
    <x v="2"/>
    <n v="47"/>
    <n v="100"/>
    <x v="75"/>
    <n v="352.5"/>
    <n v="392.45000000000005"/>
    <n v="5052.5"/>
    <n v="392.45000000000005"/>
    <x v="0"/>
    <x v="75"/>
  </r>
  <r>
    <n v="2726"/>
    <n v="10413"/>
    <n v="5"/>
    <x v="4"/>
    <x v="2"/>
    <d v="2005-05-05T00:00:00"/>
    <x v="0"/>
    <x v="27"/>
    <x v="51"/>
    <x v="0"/>
    <n v="49"/>
    <n v="100"/>
    <x v="92"/>
    <n v="367.5"/>
    <n v="409.15000000000003"/>
    <n v="5267.5"/>
    <n v="409.15000000000003"/>
    <x v="0"/>
    <x v="92"/>
  </r>
  <r>
    <n v="2727"/>
    <n v="10413"/>
    <n v="1"/>
    <x v="4"/>
    <x v="2"/>
    <d v="2005-05-05T00:00:00"/>
    <x v="0"/>
    <x v="42"/>
    <x v="51"/>
    <x v="0"/>
    <n v="22"/>
    <n v="100"/>
    <x v="39"/>
    <n v="165"/>
    <n v="0"/>
    <n v="2365"/>
    <n v="183.70000000000002"/>
    <x v="0"/>
    <x v="39"/>
  </r>
  <r>
    <n v="2728"/>
    <n v="10413"/>
    <n v="4"/>
    <x v="4"/>
    <x v="2"/>
    <d v="2005-05-05T00:00:00"/>
    <x v="0"/>
    <x v="37"/>
    <x v="51"/>
    <x v="0"/>
    <n v="51"/>
    <n v="63.85"/>
    <x v="1485"/>
    <n v="244.22624999999999"/>
    <n v="271.90522500000003"/>
    <n v="3500.5762500000001"/>
    <n v="271.90522500000003"/>
    <x v="0"/>
    <x v="1485"/>
  </r>
  <r>
    <n v="2729"/>
    <n v="10413"/>
    <n v="6"/>
    <x v="4"/>
    <x v="2"/>
    <d v="2005-05-05T00:00:00"/>
    <x v="0"/>
    <x v="33"/>
    <x v="51"/>
    <x v="1"/>
    <n v="24"/>
    <n v="49.71"/>
    <x v="1486"/>
    <n v="89.477999999999994"/>
    <n v="0"/>
    <n v="1282.518"/>
    <n v="99.618840000000006"/>
    <x v="0"/>
    <x v="1486"/>
  </r>
  <r>
    <n v="2730"/>
    <n v="10414"/>
    <n v="5"/>
    <x v="4"/>
    <x v="2"/>
    <d v="2005-05-06T00:00:00"/>
    <x v="3"/>
    <x v="46"/>
    <x v="84"/>
    <x v="0"/>
    <n v="60"/>
    <n v="100"/>
    <x v="1477"/>
    <n v="450"/>
    <n v="501.00000000000006"/>
    <n v="6450"/>
    <n v="501.00000000000006"/>
    <x v="1"/>
    <x v="1477"/>
  </r>
  <r>
    <n v="2731"/>
    <n v="10414"/>
    <n v="14"/>
    <x v="4"/>
    <x v="2"/>
    <d v="2005-05-06T00:00:00"/>
    <x v="3"/>
    <x v="43"/>
    <x v="84"/>
    <x v="0"/>
    <n v="48"/>
    <n v="100"/>
    <x v="95"/>
    <n v="360"/>
    <n v="400.8"/>
    <n v="5160"/>
    <n v="400.8"/>
    <x v="1"/>
    <x v="95"/>
  </r>
  <r>
    <n v="2732"/>
    <n v="10414"/>
    <n v="12"/>
    <x v="4"/>
    <x v="2"/>
    <d v="2005-05-06T00:00:00"/>
    <x v="3"/>
    <x v="48"/>
    <x v="84"/>
    <x v="0"/>
    <n v="41"/>
    <n v="100"/>
    <x v="23"/>
    <n v="307.5"/>
    <n v="342.35"/>
    <n v="4407.5"/>
    <n v="342.35"/>
    <x v="1"/>
    <x v="23"/>
  </r>
  <r>
    <n v="2733"/>
    <n v="10414"/>
    <n v="2"/>
    <x v="4"/>
    <x v="2"/>
    <d v="2005-05-06T00:00:00"/>
    <x v="3"/>
    <x v="44"/>
    <x v="84"/>
    <x v="0"/>
    <n v="51"/>
    <n v="76.31"/>
    <x v="1487"/>
    <n v="291.88574999999997"/>
    <n v="324.96613500000001"/>
    <n v="4183.6957499999999"/>
    <n v="324.96613500000001"/>
    <x v="1"/>
    <x v="1487"/>
  </r>
  <r>
    <n v="2734"/>
    <n v="10414"/>
    <n v="13"/>
    <x v="4"/>
    <x v="2"/>
    <d v="2005-05-06T00:00:00"/>
    <x v="3"/>
    <x v="52"/>
    <x v="84"/>
    <x v="0"/>
    <n v="34"/>
    <n v="100"/>
    <x v="21"/>
    <n v="255"/>
    <n v="283.90000000000003"/>
    <n v="3655"/>
    <n v="283.90000000000003"/>
    <x v="1"/>
    <x v="21"/>
  </r>
  <r>
    <n v="2735"/>
    <n v="10414"/>
    <n v="10"/>
    <x v="4"/>
    <x v="2"/>
    <d v="2005-05-06T00:00:00"/>
    <x v="3"/>
    <x v="41"/>
    <x v="84"/>
    <x v="0"/>
    <n v="23"/>
    <n v="100"/>
    <x v="24"/>
    <n v="172.5"/>
    <n v="192.05"/>
    <n v="2472.5"/>
    <n v="192.05"/>
    <x v="1"/>
    <x v="24"/>
  </r>
  <r>
    <n v="2736"/>
    <n v="10414"/>
    <n v="1"/>
    <x v="4"/>
    <x v="2"/>
    <d v="2005-05-06T00:00:00"/>
    <x v="3"/>
    <x v="59"/>
    <x v="84"/>
    <x v="0"/>
    <n v="44"/>
    <n v="73.98"/>
    <x v="1488"/>
    <n v="244.13400000000001"/>
    <n v="271.80252000000007"/>
    <n v="3499.2540000000004"/>
    <n v="271.80252000000007"/>
    <x v="1"/>
    <x v="1488"/>
  </r>
  <r>
    <n v="2737"/>
    <n v="10414"/>
    <n v="9"/>
    <x v="4"/>
    <x v="2"/>
    <d v="2005-05-06T00:00:00"/>
    <x v="3"/>
    <x v="53"/>
    <x v="84"/>
    <x v="0"/>
    <n v="47"/>
    <n v="65.52"/>
    <x v="1489"/>
    <n v="230.95799999999997"/>
    <n v="257.13324"/>
    <n v="3310.3979999999997"/>
    <n v="257.13324"/>
    <x v="1"/>
    <x v="1489"/>
  </r>
  <r>
    <n v="2738"/>
    <n v="10414"/>
    <n v="7"/>
    <x v="4"/>
    <x v="2"/>
    <d v="2005-05-06T00:00:00"/>
    <x v="3"/>
    <x v="47"/>
    <x v="84"/>
    <x v="0"/>
    <n v="28"/>
    <n v="100"/>
    <x v="134"/>
    <n v="210"/>
    <n v="233.8"/>
    <n v="3010"/>
    <n v="233.8"/>
    <x v="1"/>
    <x v="134"/>
  </r>
  <r>
    <n v="2739"/>
    <n v="10414"/>
    <n v="3"/>
    <x v="4"/>
    <x v="2"/>
    <d v="2005-05-06T00:00:00"/>
    <x v="3"/>
    <x v="40"/>
    <x v="84"/>
    <x v="1"/>
    <n v="19"/>
    <n v="100"/>
    <x v="1490"/>
    <n v="142.5"/>
    <n v="0"/>
    <n v="2042.5"/>
    <n v="158.65"/>
    <x v="1"/>
    <x v="1490"/>
  </r>
  <r>
    <n v="2740"/>
    <n v="10414"/>
    <n v="6"/>
    <x v="4"/>
    <x v="2"/>
    <d v="2005-05-06T00:00:00"/>
    <x v="3"/>
    <x v="49"/>
    <x v="84"/>
    <x v="1"/>
    <n v="37"/>
    <n v="71.34"/>
    <x v="1491"/>
    <n v="197.96849999999998"/>
    <n v="220.40493000000001"/>
    <n v="2837.5484999999999"/>
    <n v="220.40493000000001"/>
    <x v="1"/>
    <x v="1491"/>
  </r>
  <r>
    <n v="2741"/>
    <n v="10414"/>
    <n v="8"/>
    <x v="4"/>
    <x v="2"/>
    <d v="2005-05-06T00:00:00"/>
    <x v="3"/>
    <x v="50"/>
    <x v="84"/>
    <x v="1"/>
    <n v="27"/>
    <n v="90.37"/>
    <x v="1492"/>
    <n v="182.99925000000002"/>
    <n v="203.73916500000004"/>
    <n v="2622.9892500000001"/>
    <n v="203.73916500000004"/>
    <x v="1"/>
    <x v="1492"/>
  </r>
  <r>
    <n v="2742"/>
    <n v="10414"/>
    <n v="4"/>
    <x v="4"/>
    <x v="2"/>
    <d v="2005-05-06T00:00:00"/>
    <x v="3"/>
    <x v="51"/>
    <x v="84"/>
    <x v="1"/>
    <n v="31"/>
    <n v="75.89"/>
    <x v="1493"/>
    <n v="176.44425000000001"/>
    <n v="196.44126500000002"/>
    <n v="2529.0342500000002"/>
    <n v="196.44126500000002"/>
    <x v="1"/>
    <x v="1493"/>
  </r>
  <r>
    <n v="2743"/>
    <n v="10414"/>
    <n v="11"/>
    <x v="4"/>
    <x v="2"/>
    <d v="2005-05-06T00:00:00"/>
    <x v="3"/>
    <x v="45"/>
    <x v="84"/>
    <x v="1"/>
    <n v="16"/>
    <n v="75.48"/>
    <x v="1494"/>
    <n v="90.576000000000008"/>
    <n v="0"/>
    <n v="1298.2560000000001"/>
    <n v="100.84128000000001"/>
    <x v="1"/>
    <x v="1494"/>
  </r>
  <r>
    <n v="2744"/>
    <n v="10415"/>
    <n v="5"/>
    <x v="4"/>
    <x v="2"/>
    <d v="2005-05-09T00:00:00"/>
    <x v="4"/>
    <x v="55"/>
    <x v="60"/>
    <x v="0"/>
    <n v="51"/>
    <n v="100"/>
    <x v="1495"/>
    <n v="382.5"/>
    <n v="425.85"/>
    <n v="5482.5"/>
    <n v="425.85"/>
    <x v="1"/>
    <x v="1495"/>
  </r>
  <r>
    <n v="2745"/>
    <n v="10415"/>
    <n v="4"/>
    <x v="4"/>
    <x v="2"/>
    <d v="2005-05-09T00:00:00"/>
    <x v="4"/>
    <x v="63"/>
    <x v="60"/>
    <x v="0"/>
    <n v="32"/>
    <n v="95.95"/>
    <x v="1496"/>
    <n v="230.28"/>
    <n v="256.3784"/>
    <n v="3300.6800000000003"/>
    <n v="256.3784"/>
    <x v="1"/>
    <x v="1496"/>
  </r>
  <r>
    <n v="2746"/>
    <n v="10415"/>
    <n v="3"/>
    <x v="4"/>
    <x v="2"/>
    <d v="2005-05-09T00:00:00"/>
    <x v="4"/>
    <x v="66"/>
    <x v="60"/>
    <x v="1"/>
    <n v="42"/>
    <n v="57.61"/>
    <x v="1497"/>
    <n v="181.47149999999999"/>
    <n v="202.03827000000001"/>
    <n v="2601.0915"/>
    <n v="202.03827000000001"/>
    <x v="1"/>
    <x v="1497"/>
  </r>
  <r>
    <n v="2747"/>
    <n v="10415"/>
    <n v="1"/>
    <x v="4"/>
    <x v="2"/>
    <d v="2005-05-09T00:00:00"/>
    <x v="4"/>
    <x v="58"/>
    <x v="60"/>
    <x v="1"/>
    <n v="21"/>
    <n v="67.819999999999993"/>
    <x v="1498"/>
    <n v="106.81649999999998"/>
    <n v="0"/>
    <n v="1531.0364999999997"/>
    <n v="118.92236999999999"/>
    <x v="1"/>
    <x v="1498"/>
  </r>
  <r>
    <n v="2748"/>
    <n v="10415"/>
    <n v="2"/>
    <x v="4"/>
    <x v="2"/>
    <d v="2005-05-09T00:00:00"/>
    <x v="4"/>
    <x v="70"/>
    <x v="60"/>
    <x v="1"/>
    <n v="18"/>
    <n v="69.7"/>
    <x v="1499"/>
    <n v="94.095000000000013"/>
    <n v="0"/>
    <n v="1348.6950000000002"/>
    <n v="104.75910000000002"/>
    <x v="1"/>
    <x v="1499"/>
  </r>
  <r>
    <n v="2749"/>
    <n v="10416"/>
    <n v="3"/>
    <x v="4"/>
    <x v="2"/>
    <d v="2005-05-10T00:00:00"/>
    <x v="0"/>
    <x v="56"/>
    <x v="52"/>
    <x v="0"/>
    <n v="41"/>
    <n v="100"/>
    <x v="23"/>
    <n v="307.5"/>
    <n v="342.35"/>
    <n v="4407.5"/>
    <n v="342.35"/>
    <x v="0"/>
    <x v="23"/>
  </r>
  <r>
    <n v="2750"/>
    <n v="10416"/>
    <n v="2"/>
    <x v="4"/>
    <x v="2"/>
    <d v="2005-05-10T00:00:00"/>
    <x v="0"/>
    <x v="79"/>
    <x v="52"/>
    <x v="0"/>
    <n v="45"/>
    <n v="100"/>
    <x v="63"/>
    <n v="337.5"/>
    <n v="375.75"/>
    <n v="4837.5"/>
    <n v="375.75"/>
    <x v="0"/>
    <x v="63"/>
  </r>
  <r>
    <n v="2751"/>
    <n v="10416"/>
    <n v="14"/>
    <x v="4"/>
    <x v="2"/>
    <d v="2005-05-10T00:00:00"/>
    <x v="0"/>
    <x v="54"/>
    <x v="52"/>
    <x v="0"/>
    <n v="24"/>
    <n v="100"/>
    <x v="27"/>
    <n v="180"/>
    <n v="200.4"/>
    <n v="2580"/>
    <n v="200.4"/>
    <x v="0"/>
    <x v="27"/>
  </r>
  <r>
    <n v="2752"/>
    <n v="10416"/>
    <n v="6"/>
    <x v="4"/>
    <x v="2"/>
    <d v="2005-05-10T00:00:00"/>
    <x v="0"/>
    <x v="67"/>
    <x v="52"/>
    <x v="0"/>
    <n v="47"/>
    <n v="88.63"/>
    <x v="1500"/>
    <n v="312.42074999999994"/>
    <n v="347.82843500000001"/>
    <n v="4478.0307499999999"/>
    <n v="347.82843500000001"/>
    <x v="0"/>
    <x v="1500"/>
  </r>
  <r>
    <n v="2753"/>
    <n v="10416"/>
    <n v="5"/>
    <x v="4"/>
    <x v="2"/>
    <d v="2005-05-10T00:00:00"/>
    <x v="0"/>
    <x v="69"/>
    <x v="52"/>
    <x v="0"/>
    <n v="48"/>
    <n v="74.62"/>
    <x v="1501"/>
    <n v="268.63200000000001"/>
    <n v="299.07696000000004"/>
    <n v="3850.3920000000003"/>
    <n v="299.07696000000004"/>
    <x v="0"/>
    <x v="1501"/>
  </r>
  <r>
    <n v="2754"/>
    <n v="10416"/>
    <n v="1"/>
    <x v="4"/>
    <x v="2"/>
    <d v="2005-05-10T00:00:00"/>
    <x v="0"/>
    <x v="74"/>
    <x v="52"/>
    <x v="1"/>
    <n v="32"/>
    <n v="87.6"/>
    <x v="734"/>
    <n v="210.23999999999998"/>
    <n v="234.06719999999999"/>
    <n v="3013.4399999999996"/>
    <n v="234.06719999999999"/>
    <x v="0"/>
    <x v="734"/>
  </r>
  <r>
    <n v="2755"/>
    <n v="10416"/>
    <n v="12"/>
    <x v="4"/>
    <x v="2"/>
    <d v="2005-05-10T00:00:00"/>
    <x v="0"/>
    <x v="65"/>
    <x v="52"/>
    <x v="1"/>
    <n v="43"/>
    <n v="62.19"/>
    <x v="1502"/>
    <n v="200.56274999999999"/>
    <n v="223.29319500000003"/>
    <n v="2874.7327500000001"/>
    <n v="223.29319500000003"/>
    <x v="0"/>
    <x v="1502"/>
  </r>
  <r>
    <n v="2756"/>
    <n v="10416"/>
    <n v="10"/>
    <x v="4"/>
    <x v="2"/>
    <d v="2005-05-10T00:00:00"/>
    <x v="0"/>
    <x v="61"/>
    <x v="52"/>
    <x v="1"/>
    <n v="39"/>
    <n v="67.2"/>
    <x v="1503"/>
    <n v="196.56"/>
    <n v="218.83680000000004"/>
    <n v="2817.36"/>
    <n v="218.83680000000004"/>
    <x v="0"/>
    <x v="1503"/>
  </r>
  <r>
    <n v="2757"/>
    <n v="10416"/>
    <n v="11"/>
    <x v="4"/>
    <x v="2"/>
    <d v="2005-05-10T00:00:00"/>
    <x v="0"/>
    <x v="57"/>
    <x v="52"/>
    <x v="1"/>
    <n v="22"/>
    <n v="100"/>
    <x v="39"/>
    <n v="165"/>
    <n v="0"/>
    <n v="2365"/>
    <n v="183.70000000000002"/>
    <x v="0"/>
    <x v="39"/>
  </r>
  <r>
    <n v="2758"/>
    <n v="10416"/>
    <n v="9"/>
    <x v="4"/>
    <x v="2"/>
    <d v="2005-05-10T00:00:00"/>
    <x v="0"/>
    <x v="60"/>
    <x v="52"/>
    <x v="1"/>
    <n v="23"/>
    <n v="91.34"/>
    <x v="1504"/>
    <n v="157.5615"/>
    <n v="0"/>
    <n v="2258.3815"/>
    <n v="175.41847000000001"/>
    <x v="0"/>
    <x v="1504"/>
  </r>
  <r>
    <n v="2759"/>
    <n v="10416"/>
    <n v="8"/>
    <x v="4"/>
    <x v="2"/>
    <d v="2005-05-10T00:00:00"/>
    <x v="0"/>
    <x v="71"/>
    <x v="52"/>
    <x v="1"/>
    <n v="37"/>
    <n v="51.93"/>
    <x v="1505"/>
    <n v="144.10575"/>
    <n v="0"/>
    <n v="2065.51575"/>
    <n v="160.437735"/>
    <x v="0"/>
    <x v="1505"/>
  </r>
  <r>
    <n v="2760"/>
    <n v="10416"/>
    <n v="7"/>
    <x v="4"/>
    <x v="2"/>
    <d v="2005-05-10T00:00:00"/>
    <x v="0"/>
    <x v="68"/>
    <x v="52"/>
    <x v="1"/>
    <n v="26"/>
    <n v="61.22"/>
    <x v="1506"/>
    <n v="119.37899999999999"/>
    <n v="0"/>
    <n v="1711.0989999999999"/>
    <n v="132.90862000000001"/>
    <x v="0"/>
    <x v="1506"/>
  </r>
  <r>
    <n v="2761"/>
    <n v="10416"/>
    <n v="4"/>
    <x v="4"/>
    <x v="2"/>
    <d v="2005-05-10T00:00:00"/>
    <x v="0"/>
    <x v="64"/>
    <x v="52"/>
    <x v="1"/>
    <n v="15"/>
    <n v="98.84"/>
    <x v="1507"/>
    <n v="111.19500000000001"/>
    <n v="0"/>
    <n v="1593.7950000000001"/>
    <n v="123.79710000000001"/>
    <x v="0"/>
    <x v="1507"/>
  </r>
  <r>
    <n v="2762"/>
    <n v="10416"/>
    <n v="13"/>
    <x v="4"/>
    <x v="2"/>
    <d v="2005-05-10T00:00:00"/>
    <x v="0"/>
    <x v="62"/>
    <x v="52"/>
    <x v="1"/>
    <n v="18"/>
    <n v="75.06"/>
    <x v="1508"/>
    <n v="101.33099999999999"/>
    <n v="0"/>
    <n v="1452.4109999999998"/>
    <n v="112.81518"/>
    <x v="0"/>
    <x v="1508"/>
  </r>
  <r>
    <n v="2763"/>
    <n v="10417"/>
    <n v="4"/>
    <x v="4"/>
    <x v="2"/>
    <d v="2005-05-13T00:00:00"/>
    <x v="4"/>
    <x v="72"/>
    <x v="4"/>
    <x v="2"/>
    <n v="56"/>
    <n v="100"/>
    <x v="1509"/>
    <n v="420"/>
    <n v="467.6"/>
    <n v="6020"/>
    <n v="467.6"/>
    <x v="1"/>
    <x v="1509"/>
  </r>
  <r>
    <n v="2764"/>
    <n v="10417"/>
    <n v="2"/>
    <x v="4"/>
    <x v="2"/>
    <d v="2005-05-13T00:00:00"/>
    <x v="4"/>
    <x v="76"/>
    <x v="4"/>
    <x v="2"/>
    <n v="66"/>
    <n v="100"/>
    <x v="1451"/>
    <n v="495"/>
    <n v="551.1"/>
    <n v="7095"/>
    <n v="551.1"/>
    <x v="1"/>
    <x v="1451"/>
  </r>
  <r>
    <n v="2765"/>
    <n v="10417"/>
    <n v="5"/>
    <x v="4"/>
    <x v="2"/>
    <d v="2005-05-13T00:00:00"/>
    <x v="4"/>
    <x v="73"/>
    <x v="4"/>
    <x v="0"/>
    <n v="45"/>
    <n v="100"/>
    <x v="63"/>
    <n v="337.5"/>
    <n v="375.75"/>
    <n v="4837.5"/>
    <n v="375.75"/>
    <x v="1"/>
    <x v="63"/>
  </r>
  <r>
    <n v="2766"/>
    <n v="10417"/>
    <n v="3"/>
    <x v="4"/>
    <x v="2"/>
    <d v="2005-05-13T00:00:00"/>
    <x v="4"/>
    <x v="77"/>
    <x v="4"/>
    <x v="0"/>
    <n v="35"/>
    <n v="100"/>
    <x v="13"/>
    <n v="262.5"/>
    <n v="292.25"/>
    <n v="3762.5"/>
    <n v="292.25"/>
    <x v="1"/>
    <x v="13"/>
  </r>
  <r>
    <n v="2767"/>
    <n v="10417"/>
    <n v="1"/>
    <x v="4"/>
    <x v="2"/>
    <d v="2005-05-13T00:00:00"/>
    <x v="4"/>
    <x v="75"/>
    <x v="4"/>
    <x v="0"/>
    <n v="21"/>
    <n v="100"/>
    <x v="59"/>
    <n v="157.5"/>
    <n v="0"/>
    <n v="2257.5"/>
    <n v="175.35000000000002"/>
    <x v="1"/>
    <x v="59"/>
  </r>
  <r>
    <n v="2768"/>
    <n v="10417"/>
    <n v="6"/>
    <x v="4"/>
    <x v="2"/>
    <d v="2005-05-13T00:00:00"/>
    <x v="4"/>
    <x v="78"/>
    <x v="4"/>
    <x v="1"/>
    <n v="36"/>
    <n v="61.18"/>
    <x v="1510"/>
    <n v="165.18600000000001"/>
    <n v="0"/>
    <n v="2367.6660000000002"/>
    <n v="183.90708000000001"/>
    <x v="1"/>
    <x v="1510"/>
  </r>
  <r>
    <n v="2769"/>
    <n v="10419"/>
    <n v="8"/>
    <x v="4"/>
    <x v="2"/>
    <d v="2005-05-17T00:00:00"/>
    <x v="0"/>
    <x v="82"/>
    <x v="19"/>
    <x v="2"/>
    <n v="70"/>
    <n v="100"/>
    <x v="1478"/>
    <n v="525"/>
    <n v="584.5"/>
    <n v="7525"/>
    <n v="584.5"/>
    <x v="0"/>
    <x v="1478"/>
  </r>
  <r>
    <n v="2770"/>
    <n v="10419"/>
    <n v="2"/>
    <x v="4"/>
    <x v="2"/>
    <d v="2005-05-17T00:00:00"/>
    <x v="0"/>
    <x v="99"/>
    <x v="19"/>
    <x v="2"/>
    <n v="55"/>
    <n v="100"/>
    <x v="1167"/>
    <n v="412.5"/>
    <n v="459.25"/>
    <n v="5912.5"/>
    <n v="459.25"/>
    <x v="0"/>
    <x v="1167"/>
  </r>
  <r>
    <n v="2771"/>
    <n v="10419"/>
    <n v="6"/>
    <x v="4"/>
    <x v="2"/>
    <d v="2005-05-17T00:00:00"/>
    <x v="0"/>
    <x v="29"/>
    <x v="19"/>
    <x v="0"/>
    <n v="35"/>
    <n v="100"/>
    <x v="13"/>
    <n v="262.5"/>
    <n v="292.25"/>
    <n v="3762.5"/>
    <n v="292.25"/>
    <x v="0"/>
    <x v="13"/>
  </r>
  <r>
    <n v="2772"/>
    <n v="10419"/>
    <n v="3"/>
    <x v="4"/>
    <x v="2"/>
    <d v="2005-05-17T00:00:00"/>
    <x v="0"/>
    <x v="96"/>
    <x v="19"/>
    <x v="0"/>
    <n v="43"/>
    <n v="100"/>
    <x v="34"/>
    <n v="322.5"/>
    <n v="359.05"/>
    <n v="4622.5"/>
    <n v="359.05"/>
    <x v="0"/>
    <x v="34"/>
  </r>
  <r>
    <n v="2773"/>
    <n v="10419"/>
    <n v="1"/>
    <x v="4"/>
    <x v="2"/>
    <d v="2005-05-17T00:00:00"/>
    <x v="0"/>
    <x v="102"/>
    <x v="19"/>
    <x v="0"/>
    <n v="37"/>
    <n v="100"/>
    <x v="77"/>
    <n v="277.5"/>
    <n v="308.95000000000005"/>
    <n v="3977.5"/>
    <n v="308.95000000000005"/>
    <x v="0"/>
    <x v="77"/>
  </r>
  <r>
    <n v="2774"/>
    <n v="10419"/>
    <n v="4"/>
    <x v="4"/>
    <x v="2"/>
    <d v="2005-05-17T00:00:00"/>
    <x v="0"/>
    <x v="97"/>
    <x v="19"/>
    <x v="0"/>
    <n v="34"/>
    <n v="100"/>
    <x v="21"/>
    <n v="255"/>
    <n v="283.90000000000003"/>
    <n v="3655"/>
    <n v="283.90000000000003"/>
    <x v="0"/>
    <x v="21"/>
  </r>
  <r>
    <n v="2775"/>
    <n v="10419"/>
    <n v="5"/>
    <x v="4"/>
    <x v="2"/>
    <d v="2005-05-17T00:00:00"/>
    <x v="0"/>
    <x v="98"/>
    <x v="19"/>
    <x v="0"/>
    <n v="38"/>
    <n v="100"/>
    <x v="22"/>
    <n v="285"/>
    <n v="317.3"/>
    <n v="4085"/>
    <n v="317.3"/>
    <x v="0"/>
    <x v="22"/>
  </r>
  <r>
    <n v="2776"/>
    <n v="10419"/>
    <n v="10"/>
    <x v="4"/>
    <x v="2"/>
    <d v="2005-05-17T00:00:00"/>
    <x v="0"/>
    <x v="85"/>
    <x v="19"/>
    <x v="0"/>
    <n v="32"/>
    <n v="100"/>
    <x v="44"/>
    <n v="240"/>
    <n v="267.2"/>
    <n v="3440"/>
    <n v="267.2"/>
    <x v="0"/>
    <x v="44"/>
  </r>
  <r>
    <n v="2777"/>
    <n v="10419"/>
    <n v="9"/>
    <x v="4"/>
    <x v="2"/>
    <d v="2005-05-17T00:00:00"/>
    <x v="0"/>
    <x v="88"/>
    <x v="19"/>
    <x v="0"/>
    <n v="39"/>
    <n v="83.93"/>
    <x v="1511"/>
    <n v="245.49525000000003"/>
    <n v="273.31804500000004"/>
    <n v="3518.7652500000004"/>
    <n v="273.31804500000004"/>
    <x v="0"/>
    <x v="1511"/>
  </r>
  <r>
    <n v="2778"/>
    <n v="10419"/>
    <n v="14"/>
    <x v="4"/>
    <x v="2"/>
    <d v="2005-05-17T00:00:00"/>
    <x v="0"/>
    <x v="87"/>
    <x v="19"/>
    <x v="0"/>
    <n v="34"/>
    <n v="90.17"/>
    <x v="1512"/>
    <n v="229.93350000000001"/>
    <n v="255.99263000000002"/>
    <n v="3295.7135000000003"/>
    <n v="255.99263000000002"/>
    <x v="0"/>
    <x v="1512"/>
  </r>
  <r>
    <n v="2779"/>
    <n v="10419"/>
    <n v="12"/>
    <x v="4"/>
    <x v="2"/>
    <d v="2005-05-17T00:00:00"/>
    <x v="0"/>
    <x v="93"/>
    <x v="19"/>
    <x v="1"/>
    <n v="55"/>
    <n v="52.66"/>
    <x v="1513"/>
    <n v="217.22249999999997"/>
    <n v="241.84105"/>
    <n v="3113.5224999999996"/>
    <n v="241.84105"/>
    <x v="0"/>
    <x v="1513"/>
  </r>
  <r>
    <n v="2780"/>
    <n v="10419"/>
    <n v="13"/>
    <x v="4"/>
    <x v="2"/>
    <d v="2005-05-17T00:00:00"/>
    <x v="0"/>
    <x v="83"/>
    <x v="19"/>
    <x v="1"/>
    <n v="12"/>
    <n v="100"/>
    <x v="1514"/>
    <n v="90"/>
    <n v="0"/>
    <n v="1290"/>
    <n v="100.2"/>
    <x v="0"/>
    <x v="1514"/>
  </r>
  <r>
    <n v="2781"/>
    <n v="10419"/>
    <n v="11"/>
    <x v="4"/>
    <x v="2"/>
    <d v="2005-05-17T00:00:00"/>
    <x v="0"/>
    <x v="80"/>
    <x v="19"/>
    <x v="1"/>
    <n v="10"/>
    <n v="100"/>
    <x v="1515"/>
    <n v="75"/>
    <n v="0"/>
    <n v="1075"/>
    <n v="83.5"/>
    <x v="0"/>
    <x v="1515"/>
  </r>
  <r>
    <n v="2782"/>
    <n v="10419"/>
    <n v="7"/>
    <x v="4"/>
    <x v="2"/>
    <d v="2005-05-17T00:00:00"/>
    <x v="0"/>
    <x v="100"/>
    <x v="19"/>
    <x v="1"/>
    <n v="15"/>
    <n v="42.67"/>
    <x v="1516"/>
    <n v="48.003750000000004"/>
    <n v="0"/>
    <n v="688.05375000000004"/>
    <n v="53.444175000000008"/>
    <x v="0"/>
    <x v="1516"/>
  </r>
  <r>
    <n v="2783"/>
    <n v="10420"/>
    <n v="6"/>
    <x v="4"/>
    <x v="2"/>
    <d v="2005-05-29T00:00:00"/>
    <x v="5"/>
    <x v="2"/>
    <x v="32"/>
    <x v="0"/>
    <n v="66"/>
    <n v="92.95"/>
    <x v="1517"/>
    <n v="460.10249999999996"/>
    <n v="512.24744999999996"/>
    <n v="6594.8024999999998"/>
    <n v="512.24744999999996"/>
    <x v="1"/>
    <x v="1517"/>
  </r>
  <r>
    <n v="2784"/>
    <n v="10420"/>
    <n v="8"/>
    <x v="4"/>
    <x v="2"/>
    <d v="2005-05-29T00:00:00"/>
    <x v="5"/>
    <x v="101"/>
    <x v="32"/>
    <x v="0"/>
    <n v="55"/>
    <n v="96.3"/>
    <x v="1518"/>
    <n v="397.23750000000001"/>
    <n v="442.25775000000004"/>
    <n v="5693.7375000000002"/>
    <n v="442.25775000000004"/>
    <x v="1"/>
    <x v="1518"/>
  </r>
  <r>
    <n v="2785"/>
    <n v="10420"/>
    <n v="5"/>
    <x v="4"/>
    <x v="2"/>
    <d v="2005-05-29T00:00:00"/>
    <x v="5"/>
    <x v="0"/>
    <x v="32"/>
    <x v="0"/>
    <n v="37"/>
    <n v="100"/>
    <x v="77"/>
    <n v="277.5"/>
    <n v="308.95000000000005"/>
    <n v="3977.5"/>
    <n v="308.95000000000005"/>
    <x v="1"/>
    <x v="77"/>
  </r>
  <r>
    <n v="2786"/>
    <n v="10420"/>
    <n v="2"/>
    <x v="4"/>
    <x v="2"/>
    <d v="2005-05-29T00:00:00"/>
    <x v="5"/>
    <x v="4"/>
    <x v="32"/>
    <x v="0"/>
    <n v="45"/>
    <n v="100"/>
    <x v="63"/>
    <n v="337.5"/>
    <n v="375.75"/>
    <n v="4837.5"/>
    <n v="375.75"/>
    <x v="1"/>
    <x v="63"/>
  </r>
  <r>
    <n v="2787"/>
    <n v="10420"/>
    <n v="9"/>
    <x v="4"/>
    <x v="2"/>
    <d v="2005-05-29T00:00:00"/>
    <x v="5"/>
    <x v="104"/>
    <x v="32"/>
    <x v="0"/>
    <n v="39"/>
    <n v="100"/>
    <x v="8"/>
    <n v="292.5"/>
    <n v="325.65000000000003"/>
    <n v="4192.5"/>
    <n v="325.65000000000003"/>
    <x v="1"/>
    <x v="8"/>
  </r>
  <r>
    <n v="2788"/>
    <n v="10420"/>
    <n v="11"/>
    <x v="4"/>
    <x v="2"/>
    <d v="2005-05-29T00:00:00"/>
    <x v="5"/>
    <x v="105"/>
    <x v="32"/>
    <x v="0"/>
    <n v="60"/>
    <n v="64.67"/>
    <x v="1519"/>
    <n v="291.01499999999999"/>
    <n v="323.99670000000003"/>
    <n v="4171.2150000000001"/>
    <n v="323.99670000000003"/>
    <x v="1"/>
    <x v="1519"/>
  </r>
  <r>
    <n v="2789"/>
    <n v="10420"/>
    <n v="10"/>
    <x v="4"/>
    <x v="2"/>
    <d v="2005-05-29T00:00:00"/>
    <x v="5"/>
    <x v="107"/>
    <x v="32"/>
    <x v="0"/>
    <n v="35"/>
    <n v="96.74"/>
    <x v="1520"/>
    <n v="253.94249999999997"/>
    <n v="282.72264999999999"/>
    <n v="3639.8424999999997"/>
    <n v="282.72264999999999"/>
    <x v="1"/>
    <x v="1520"/>
  </r>
  <r>
    <n v="2790"/>
    <n v="10420"/>
    <n v="12"/>
    <x v="4"/>
    <x v="2"/>
    <d v="2005-05-29T00:00:00"/>
    <x v="5"/>
    <x v="103"/>
    <x v="32"/>
    <x v="1"/>
    <n v="26"/>
    <n v="100"/>
    <x v="5"/>
    <n v="195"/>
    <n v="217.10000000000002"/>
    <n v="2795"/>
    <n v="217.10000000000002"/>
    <x v="1"/>
    <x v="5"/>
  </r>
  <r>
    <n v="2791"/>
    <n v="10420"/>
    <n v="4"/>
    <x v="4"/>
    <x v="2"/>
    <d v="2005-05-29T00:00:00"/>
    <x v="5"/>
    <x v="1"/>
    <x v="32"/>
    <x v="1"/>
    <n v="36"/>
    <n v="63.57"/>
    <x v="1521"/>
    <n v="171.63899999999998"/>
    <n v="0"/>
    <n v="2460.1590000000001"/>
    <n v="191.09142"/>
    <x v="1"/>
    <x v="1521"/>
  </r>
  <r>
    <n v="2792"/>
    <n v="10420"/>
    <n v="13"/>
    <x v="4"/>
    <x v="2"/>
    <d v="2005-05-29T00:00:00"/>
    <x v="5"/>
    <x v="108"/>
    <x v="32"/>
    <x v="1"/>
    <n v="37"/>
    <n v="60.37"/>
    <x v="1522"/>
    <n v="167.52674999999999"/>
    <n v="0"/>
    <n v="2401.21675"/>
    <n v="186.51311500000003"/>
    <x v="1"/>
    <x v="1522"/>
  </r>
  <r>
    <n v="2793"/>
    <n v="10420"/>
    <n v="7"/>
    <x v="4"/>
    <x v="2"/>
    <d v="2005-05-29T00:00:00"/>
    <x v="5"/>
    <x v="106"/>
    <x v="32"/>
    <x v="1"/>
    <n v="36"/>
    <n v="57.73"/>
    <x v="1523"/>
    <n v="155.87099999999998"/>
    <n v="0"/>
    <n v="2234.1509999999998"/>
    <n v="173.53637999999998"/>
    <x v="1"/>
    <x v="1523"/>
  </r>
  <r>
    <n v="2794"/>
    <n v="10420"/>
    <n v="1"/>
    <x v="4"/>
    <x v="2"/>
    <d v="2005-05-29T00:00:00"/>
    <x v="5"/>
    <x v="7"/>
    <x v="32"/>
    <x v="1"/>
    <n v="45"/>
    <n v="26.88"/>
    <x v="1524"/>
    <n v="90.719999999999985"/>
    <n v="0"/>
    <n v="1300.32"/>
    <n v="101.0016"/>
    <x v="1"/>
    <x v="1524"/>
  </r>
  <r>
    <n v="2795"/>
    <n v="10420"/>
    <n v="3"/>
    <x v="4"/>
    <x v="2"/>
    <d v="2005-05-29T00:00:00"/>
    <x v="5"/>
    <x v="3"/>
    <x v="32"/>
    <x v="1"/>
    <n v="15"/>
    <n v="43.49"/>
    <x v="1525"/>
    <n v="48.926250000000003"/>
    <n v="0"/>
    <n v="701.27625"/>
    <n v="54.471225000000004"/>
    <x v="1"/>
    <x v="1525"/>
  </r>
  <r>
    <n v="2796"/>
    <n v="10421"/>
    <n v="1"/>
    <x v="4"/>
    <x v="2"/>
    <d v="2005-05-29T00:00:00"/>
    <x v="5"/>
    <x v="5"/>
    <x v="13"/>
    <x v="0"/>
    <n v="35"/>
    <n v="100"/>
    <x v="13"/>
    <n v="262.5"/>
    <n v="292.25"/>
    <n v="3762.5"/>
    <n v="292.25"/>
    <x v="1"/>
    <x v="13"/>
  </r>
  <r>
    <n v="2797"/>
    <n v="10421"/>
    <n v="2"/>
    <x v="4"/>
    <x v="2"/>
    <d v="2005-05-29T00:00:00"/>
    <x v="5"/>
    <x v="6"/>
    <x v="13"/>
    <x v="1"/>
    <n v="40"/>
    <n v="45.7"/>
    <x v="1526"/>
    <n v="137.1"/>
    <n v="0"/>
    <n v="1965.1"/>
    <n v="152.63800000000001"/>
    <x v="1"/>
    <x v="1526"/>
  </r>
  <r>
    <n v="2798"/>
    <n v="10422"/>
    <n v="2"/>
    <x v="4"/>
    <x v="2"/>
    <d v="2005-05-30T00:00:00"/>
    <x v="5"/>
    <x v="8"/>
    <x v="85"/>
    <x v="0"/>
    <n v="51"/>
    <n v="95.55"/>
    <x v="1527"/>
    <n v="365.47874999999999"/>
    <n v="406.89967500000006"/>
    <n v="5238.5287500000004"/>
    <n v="406.89967500000006"/>
    <x v="1"/>
    <x v="1527"/>
  </r>
  <r>
    <n v="2799"/>
    <n v="10422"/>
    <n v="1"/>
    <x v="4"/>
    <x v="2"/>
    <d v="2005-05-30T00:00:00"/>
    <x v="5"/>
    <x v="9"/>
    <x v="85"/>
    <x v="1"/>
    <n v="25"/>
    <n v="51.75"/>
    <x v="1528"/>
    <n v="97.03125"/>
    <n v="0"/>
    <n v="1390.78125"/>
    <n v="108.028125"/>
    <x v="1"/>
    <x v="1528"/>
  </r>
  <r>
    <n v="2800"/>
    <n v="10423"/>
    <n v="4"/>
    <x v="4"/>
    <x v="2"/>
    <d v="2005-05-30T00:00:00"/>
    <x v="5"/>
    <x v="20"/>
    <x v="72"/>
    <x v="1"/>
    <n v="28"/>
    <n v="78.89"/>
    <x v="1529"/>
    <n v="165.66900000000001"/>
    <n v="0"/>
    <n v="2374.5889999999999"/>
    <n v="184.44482000000002"/>
    <x v="1"/>
    <x v="1529"/>
  </r>
  <r>
    <n v="2801"/>
    <n v="10423"/>
    <n v="5"/>
    <x v="4"/>
    <x v="2"/>
    <d v="2005-05-30T00:00:00"/>
    <x v="5"/>
    <x v="12"/>
    <x v="72"/>
    <x v="1"/>
    <n v="21"/>
    <n v="89.29"/>
    <x v="1530"/>
    <n v="140.63175000000001"/>
    <n v="0"/>
    <n v="2015.7217500000002"/>
    <n v="156.57001500000001"/>
    <x v="1"/>
    <x v="1530"/>
  </r>
  <r>
    <n v="2802"/>
    <n v="10423"/>
    <n v="2"/>
    <x v="4"/>
    <x v="2"/>
    <d v="2005-05-30T00:00:00"/>
    <x v="5"/>
    <x v="21"/>
    <x v="72"/>
    <x v="1"/>
    <n v="21"/>
    <n v="84.82"/>
    <x v="1531"/>
    <n v="133.59149999999997"/>
    <n v="0"/>
    <n v="1914.8114999999998"/>
    <n v="148.73186999999999"/>
    <x v="1"/>
    <x v="1531"/>
  </r>
  <r>
    <n v="2803"/>
    <n v="10423"/>
    <n v="3"/>
    <x v="4"/>
    <x v="2"/>
    <d v="2005-05-30T00:00:00"/>
    <x v="5"/>
    <x v="23"/>
    <x v="72"/>
    <x v="1"/>
    <n v="31"/>
    <n v="53.72"/>
    <x v="1532"/>
    <n v="124.89899999999999"/>
    <n v="0"/>
    <n v="1790.2189999999998"/>
    <n v="139.05422000000002"/>
    <x v="1"/>
    <x v="1532"/>
  </r>
  <r>
    <n v="2804"/>
    <n v="10423"/>
    <n v="1"/>
    <x v="4"/>
    <x v="2"/>
    <d v="2005-05-30T00:00:00"/>
    <x v="5"/>
    <x v="22"/>
    <x v="72"/>
    <x v="1"/>
    <n v="10"/>
    <n v="88.14"/>
    <x v="1533"/>
    <n v="66.10499999999999"/>
    <n v="0"/>
    <n v="947.505"/>
    <n v="73.596900000000005"/>
    <x v="1"/>
    <x v="1533"/>
  </r>
  <r>
    <n v="2805"/>
    <n v="10424"/>
    <n v="6"/>
    <x v="4"/>
    <x v="2"/>
    <d v="2005-05-31T00:00:00"/>
    <x v="5"/>
    <x v="10"/>
    <x v="4"/>
    <x v="2"/>
    <n v="50"/>
    <n v="100"/>
    <x v="33"/>
    <n v="375"/>
    <n v="417.5"/>
    <n v="5375"/>
    <n v="417.5"/>
    <x v="1"/>
    <x v="33"/>
  </r>
  <r>
    <n v="2806"/>
    <n v="10424"/>
    <n v="3"/>
    <x v="4"/>
    <x v="2"/>
    <d v="2005-05-31T00:00:00"/>
    <x v="5"/>
    <x v="18"/>
    <x v="4"/>
    <x v="2"/>
    <n v="49"/>
    <n v="100"/>
    <x v="92"/>
    <n v="367.5"/>
    <n v="409.15000000000003"/>
    <n v="5267.5"/>
    <n v="409.15000000000003"/>
    <x v="1"/>
    <x v="92"/>
  </r>
  <r>
    <n v="2807"/>
    <n v="10424"/>
    <n v="5"/>
    <x v="4"/>
    <x v="2"/>
    <d v="2005-05-31T00:00:00"/>
    <x v="5"/>
    <x v="15"/>
    <x v="4"/>
    <x v="2"/>
    <n v="54"/>
    <n v="100"/>
    <x v="1479"/>
    <n v="405"/>
    <n v="450.90000000000003"/>
    <n v="5805"/>
    <n v="450.90000000000003"/>
    <x v="1"/>
    <x v="1479"/>
  </r>
  <r>
    <n v="2808"/>
    <n v="10424"/>
    <n v="1"/>
    <x v="4"/>
    <x v="2"/>
    <d v="2005-05-31T00:00:00"/>
    <x v="5"/>
    <x v="13"/>
    <x v="4"/>
    <x v="0"/>
    <n v="46"/>
    <n v="80.92"/>
    <x v="1534"/>
    <n v="279.17399999999998"/>
    <n v="310.81372000000005"/>
    <n v="4001.4940000000001"/>
    <n v="310.81372000000005"/>
    <x v="1"/>
    <x v="1534"/>
  </r>
  <r>
    <n v="2809"/>
    <n v="10424"/>
    <n v="2"/>
    <x v="4"/>
    <x v="2"/>
    <d v="2005-05-31T00:00:00"/>
    <x v="5"/>
    <x v="17"/>
    <x v="4"/>
    <x v="1"/>
    <n v="44"/>
    <n v="61.41"/>
    <x v="1535"/>
    <n v="202.65299999999999"/>
    <n v="225.62034"/>
    <n v="2904.6929999999998"/>
    <n v="225.62034"/>
    <x v="1"/>
    <x v="1535"/>
  </r>
  <r>
    <n v="2810"/>
    <n v="10424"/>
    <n v="4"/>
    <x v="4"/>
    <x v="2"/>
    <d v="2005-05-31T00:00:00"/>
    <x v="5"/>
    <x v="24"/>
    <x v="4"/>
    <x v="1"/>
    <n v="26"/>
    <n v="59.87"/>
    <x v="1536"/>
    <n v="116.74649999999998"/>
    <n v="0"/>
    <n v="1673.3664999999999"/>
    <n v="129.97776999999999"/>
    <x v="1"/>
    <x v="1536"/>
  </r>
  <r>
    <n v="2811"/>
    <n v="10425"/>
    <n v="12"/>
    <x v="4"/>
    <x v="2"/>
    <d v="2005-05-31T00:00:00"/>
    <x v="5"/>
    <x v="11"/>
    <x v="86"/>
    <x v="0"/>
    <n v="38"/>
    <n v="100"/>
    <x v="22"/>
    <n v="285"/>
    <n v="317.3"/>
    <n v="4085"/>
    <n v="317.3"/>
    <x v="1"/>
    <x v="22"/>
  </r>
  <r>
    <n v="2812"/>
    <n v="10425"/>
    <n v="9"/>
    <x v="4"/>
    <x v="2"/>
    <d v="2005-05-31T00:00:00"/>
    <x v="5"/>
    <x v="16"/>
    <x v="86"/>
    <x v="0"/>
    <n v="49"/>
    <n v="100"/>
    <x v="92"/>
    <n v="367.5"/>
    <n v="409.15000000000003"/>
    <n v="5267.5"/>
    <n v="409.15000000000003"/>
    <x v="1"/>
    <x v="92"/>
  </r>
  <r>
    <n v="2813"/>
    <n v="10425"/>
    <n v="3"/>
    <x v="4"/>
    <x v="2"/>
    <d v="2005-05-31T00:00:00"/>
    <x v="5"/>
    <x v="32"/>
    <x v="86"/>
    <x v="0"/>
    <n v="28"/>
    <n v="100"/>
    <x v="134"/>
    <n v="210"/>
    <n v="233.8"/>
    <n v="3010"/>
    <n v="233.8"/>
    <x v="1"/>
    <x v="134"/>
  </r>
  <r>
    <n v="2814"/>
    <n v="10425"/>
    <n v="4"/>
    <x v="4"/>
    <x v="2"/>
    <d v="2005-05-31T00:00:00"/>
    <x v="5"/>
    <x v="28"/>
    <x v="86"/>
    <x v="0"/>
    <n v="33"/>
    <n v="100"/>
    <x v="26"/>
    <n v="247.5"/>
    <n v="275.55"/>
    <n v="3547.5"/>
    <n v="275.55"/>
    <x v="1"/>
    <x v="26"/>
  </r>
  <r>
    <n v="2815"/>
    <n v="10425"/>
    <n v="13"/>
    <x v="4"/>
    <x v="2"/>
    <d v="2005-05-31T00:00:00"/>
    <x v="5"/>
    <x v="14"/>
    <x v="86"/>
    <x v="0"/>
    <n v="38"/>
    <n v="100"/>
    <x v="22"/>
    <n v="285"/>
    <n v="317.3"/>
    <n v="4085"/>
    <n v="317.3"/>
    <x v="1"/>
    <x v="22"/>
  </r>
  <r>
    <n v="2816"/>
    <n v="10425"/>
    <n v="8"/>
    <x v="4"/>
    <x v="2"/>
    <d v="2005-05-31T00:00:00"/>
    <x v="5"/>
    <x v="29"/>
    <x v="86"/>
    <x v="0"/>
    <n v="28"/>
    <n v="100"/>
    <x v="134"/>
    <n v="210"/>
    <n v="233.8"/>
    <n v="3010"/>
    <n v="233.8"/>
    <x v="1"/>
    <x v="134"/>
  </r>
  <r>
    <n v="2817"/>
    <n v="10425"/>
    <n v="7"/>
    <x v="4"/>
    <x v="2"/>
    <d v="2005-05-31T00:00:00"/>
    <x v="5"/>
    <x v="30"/>
    <x v="86"/>
    <x v="0"/>
    <n v="38"/>
    <n v="99.41"/>
    <x v="1537"/>
    <n v="283.31849999999997"/>
    <n v="315.42793"/>
    <n v="4060.8984999999998"/>
    <n v="315.42793"/>
    <x v="1"/>
    <x v="1537"/>
  </r>
  <r>
    <n v="2818"/>
    <n v="10425"/>
    <n v="11"/>
    <x v="4"/>
    <x v="2"/>
    <d v="2005-05-31T00:00:00"/>
    <x v="5"/>
    <x v="19"/>
    <x v="86"/>
    <x v="0"/>
    <n v="41"/>
    <n v="86.68"/>
    <x v="1538"/>
    <n v="266.541"/>
    <n v="296.74898000000002"/>
    <n v="3820.4210000000003"/>
    <n v="296.74898000000002"/>
    <x v="1"/>
    <x v="1538"/>
  </r>
  <r>
    <n v="2819"/>
    <n v="10425"/>
    <n v="1"/>
    <x v="4"/>
    <x v="2"/>
    <d v="2005-05-31T00:00:00"/>
    <x v="5"/>
    <x v="35"/>
    <x v="86"/>
    <x v="1"/>
    <n v="55"/>
    <n v="46.82"/>
    <x v="1539"/>
    <n v="193.13249999999999"/>
    <n v="215.02085"/>
    <n v="2768.2325000000001"/>
    <n v="215.02085"/>
    <x v="1"/>
    <x v="1539"/>
  </r>
  <r>
    <n v="2820"/>
    <n v="10425"/>
    <n v="2"/>
    <x v="4"/>
    <x v="2"/>
    <d v="2005-05-31T00:00:00"/>
    <x v="5"/>
    <x v="31"/>
    <x v="86"/>
    <x v="1"/>
    <n v="18"/>
    <n v="100"/>
    <x v="1540"/>
    <n v="135"/>
    <n v="0"/>
    <n v="1935"/>
    <n v="150.30000000000001"/>
    <x v="1"/>
    <x v="1540"/>
  </r>
  <r>
    <n v="2821"/>
    <n v="10425"/>
    <n v="5"/>
    <x v="4"/>
    <x v="2"/>
    <d v="2005-05-31T00:00:00"/>
    <x v="5"/>
    <x v="36"/>
    <x v="86"/>
    <x v="1"/>
    <n v="31"/>
    <n v="33.24"/>
    <x v="767"/>
    <n v="77.283000000000001"/>
    <n v="0"/>
    <n v="1107.723"/>
    <n v="86.041740000000004"/>
    <x v="1"/>
    <x v="767"/>
  </r>
  <r>
    <n v="2822"/>
    <n v="10425"/>
    <n v="10"/>
    <x v="4"/>
    <x v="2"/>
    <d v="2005-05-31T00:00:00"/>
    <x v="5"/>
    <x v="25"/>
    <x v="86"/>
    <x v="1"/>
    <n v="19"/>
    <n v="49.22"/>
    <x v="1541"/>
    <n v="70.138499999999993"/>
    <n v="0"/>
    <n v="1005.3185"/>
    <n v="78.087530000000001"/>
    <x v="1"/>
    <x v="1541"/>
  </r>
  <r>
    <n v="2823"/>
    <n v="10425"/>
    <n v="6"/>
    <x v="4"/>
    <x v="2"/>
    <d v="2005-05-31T00:00:00"/>
    <x v="5"/>
    <x v="38"/>
    <x v="86"/>
    <x v="1"/>
    <n v="11"/>
    <n v="43.83"/>
    <x v="1542"/>
    <n v="36.159749999999995"/>
    <n v="0"/>
    <n v="518.28975000000003"/>
    <n v="40.257854999999999"/>
    <x v="1"/>
    <x v="15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3" minRefreshableVersion="3" showCalcMbrs="0" useAutoFormatting="1" colGrandTotals="0" itemPrintTitles="1" createdVersion="3" indent="0" outline="1" outlineData="1" multipleFieldFilters="0">
  <location ref="D24:G29" firstHeaderRow="1" firstDataRow="2" firstDataCol="1"/>
  <pivotFields count="19">
    <pivotField showAll="0"/>
    <pivotField showAll="0"/>
    <pivotField showAll="0"/>
    <pivotField showAll="0"/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9" count="1" selected="0">
              <x v="0"/>
            </reference>
          </references>
        </pivotArea>
      </autoSortScope>
    </pivotField>
    <pivotField numFmtId="14" showAll="0"/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numFmtId="44" showAll="0"/>
    <pivotField numFmtId="44" showAll="0"/>
    <pivotField showAll="0"/>
    <pivotField showAll="0"/>
    <pivotField numFmtId="44" showAll="0"/>
    <pivotField dataField="1" showAll="0"/>
    <pivotField showAll="0"/>
    <pivotField numFmtId="2" showAll="0"/>
  </pivotFields>
  <rowFields count="1">
    <field x="4"/>
  </rowFields>
  <rowItems count="4">
    <i>
      <x v="1"/>
    </i>
    <i>
      <x/>
    </i>
    <i>
      <x v="2"/>
    </i>
    <i t="grand">
      <x/>
    </i>
  </rowItems>
  <colFields count="1">
    <field x="9"/>
  </colFields>
  <colItems count="3">
    <i>
      <x/>
    </i>
    <i>
      <x v="1"/>
    </i>
    <i>
      <x v="2"/>
    </i>
  </colItems>
  <dataFields count="1">
    <dataField name="Sum of DISCOUNTED AMOUNT" fld="16" baseField="0" baseItem="0"/>
  </dataField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8" cacheId="15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rowHeaderCaption="ProductCODE">
  <location ref="B25:E32" firstHeaderRow="1" firstDataRow="2" firstDataCol="1"/>
  <pivotFields count="19">
    <pivotField showAll="0"/>
    <pivotField showAll="0"/>
    <pivotField showAll="0"/>
    <pivotField showAll="0"/>
    <pivotField showAll="0"/>
    <pivotField numFmtId="14" showAll="0"/>
    <pivotField showAll="0"/>
    <pivotField axis="axisRow" showAll="0" measureFilter="1" sortType="descending">
      <items count="110">
        <item x="76"/>
        <item x="10"/>
        <item x="73"/>
        <item x="72"/>
        <item x="40"/>
        <item x="11"/>
        <item x="83"/>
        <item x="39"/>
        <item x="18"/>
        <item x="75"/>
        <item x="26"/>
        <item x="80"/>
        <item x="42"/>
        <item x="87"/>
        <item x="28"/>
        <item x="85"/>
        <item x="15"/>
        <item x="98"/>
        <item x="8"/>
        <item x="9"/>
        <item x="102"/>
        <item x="54"/>
        <item x="0"/>
        <item x="88"/>
        <item x="97"/>
        <item x="32"/>
        <item x="1"/>
        <item x="30"/>
        <item x="4"/>
        <item x="25"/>
        <item x="64"/>
        <item x="78"/>
        <item x="5"/>
        <item x="99"/>
        <item x="22"/>
        <item x="23"/>
        <item x="59"/>
        <item x="21"/>
        <item x="48"/>
        <item x="29"/>
        <item x="43"/>
        <item x="94"/>
        <item x="12"/>
        <item x="84"/>
        <item x="96"/>
        <item x="89"/>
        <item x="55"/>
        <item x="27"/>
        <item x="2"/>
        <item x="45"/>
        <item x="14"/>
        <item x="24"/>
        <item x="81"/>
        <item x="106"/>
        <item x="105"/>
        <item x="35"/>
        <item x="77"/>
        <item x="108"/>
        <item x="67"/>
        <item x="7"/>
        <item x="74"/>
        <item x="41"/>
        <item x="6"/>
        <item x="16"/>
        <item x="92"/>
        <item x="104"/>
        <item x="36"/>
        <item x="58"/>
        <item x="101"/>
        <item x="100"/>
        <item x="46"/>
        <item x="107"/>
        <item x="93"/>
        <item x="70"/>
        <item x="103"/>
        <item x="44"/>
        <item x="82"/>
        <item x="62"/>
        <item x="3"/>
        <item x="34"/>
        <item x="20"/>
        <item x="69"/>
        <item x="91"/>
        <item x="19"/>
        <item x="79"/>
        <item x="95"/>
        <item x="38"/>
        <item x="33"/>
        <item x="17"/>
        <item x="68"/>
        <item x="86"/>
        <item x="71"/>
        <item x="31"/>
        <item x="37"/>
        <item x="90"/>
        <item x="49"/>
        <item x="60"/>
        <item x="52"/>
        <item x="63"/>
        <item x="57"/>
        <item x="51"/>
        <item x="13"/>
        <item x="56"/>
        <item x="61"/>
        <item x="47"/>
        <item x="50"/>
        <item x="65"/>
        <item x="66"/>
        <item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numFmtId="44" showAll="0"/>
    <pivotField dataField="1" numFmtId="44" showAll="0"/>
    <pivotField showAll="0"/>
    <pivotField showAll="0"/>
    <pivotField dataField="1" numFmtId="44" showAll="0"/>
    <pivotField showAll="0"/>
    <pivotField showAll="0"/>
    <pivotField numFmtId="2" showAll="0"/>
  </pivotFields>
  <rowFields count="1">
    <field x="7"/>
  </rowFields>
  <rowItems count="6">
    <i>
      <x v="39"/>
    </i>
    <i>
      <x v="76"/>
    </i>
    <i>
      <x v="50"/>
    </i>
    <i>
      <x v="14"/>
    </i>
    <i>
      <x v="10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SALES" fld="15" baseField="0" baseItem="0"/>
    <dataField name="Sum of SALES" fld="12" baseField="0" baseItem="0"/>
    <dataField name="Sum of QUANTITY ORDERED" fld="10" baseField="0" baseItem="0"/>
  </dataFields>
  <formats count="1">
    <format dxfId="1">
      <pivotArea collapsedLevelsAreSubtotals="1" fieldPosition="0">
        <references count="2">
          <reference field="4294967294" count="2" selected="0">
            <x v="0"/>
            <x v="1"/>
          </reference>
          <reference field="7" count="5">
            <x v="14"/>
            <x v="39"/>
            <x v="50"/>
            <x v="76"/>
            <x v="106"/>
          </reference>
        </references>
      </pivotArea>
    </format>
  </formats>
  <conditionalFormats count="1">
    <conditionalFormat priority="6">
      <pivotAreas count="1">
        <pivotArea type="data" outline="0" collapsedLevelsAreSubtotals="1" fieldPosition="0"/>
      </pivotAreas>
    </conditionalFormat>
  </conditionalFormats>
  <pivotTableStyleInfo name="PivotStyleLight14" showRowHeaders="1" showColHeaders="1" showRowStripes="0" showColStripes="0" showLastColumn="1"/>
  <filters count="1">
    <filter fld="7" type="count" evalOrder="-1" id="3" iMeasureFld="2">
      <autoFilter ref="A1">
        <filterColumn colId="0">
          <top10 val="5" filterVal="5"/>
        </filterColumn>
      </autoFilter>
    </filter>
  </filters>
</pivotTableDefinition>
</file>

<file path=xl/pivotTables/pivotTable1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5" minRefreshableVersion="3" showCalcMbrs="0" useAutoFormatting="1" itemPrintTitles="1" mergeItem="1" createdVersion="3" indent="0" outline="1" outlineData="1" multipleFieldFilters="0" chartFormat="23">
  <location ref="L5:M12" firstHeaderRow="1" firstDataRow="1" firstDataCol="1"/>
  <pivotFields count="19">
    <pivotField showAll="0"/>
    <pivotField showAll="0"/>
    <pivotField showAll="0"/>
    <pivotField showAll="0"/>
    <pivotField showAll="0"/>
    <pivotField numFmtId="14" showAll="0"/>
    <pivotField axis="axisRow" dataField="1" showAll="0">
      <items count="7">
        <item x="2"/>
        <item x="4"/>
        <item x="5"/>
        <item x="3"/>
        <item x="1"/>
        <item x="0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showAll="0"/>
    <pivotField showAll="0"/>
    <pivotField numFmtId="44" showAll="0"/>
    <pivotField showAll="0"/>
    <pivotField showAll="0"/>
    <pivotField numFmtId="2"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TATUS" fld="6" subtotal="count" baseField="0" baseItem="0"/>
  </dataFields>
  <chartFormats count="7">
    <chartFormat chart="2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2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2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2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2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2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NTHS">
  <location ref="B5:F18" firstHeaderRow="0" firstDataRow="1" firstDataCol="1" rowPageCount="1" colPageCount="1"/>
  <pivotFields count="6"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4" name="[Table1].[YEAR].[All]" cap="All"/>
  </pageFields>
  <dataFields count="4">
    <dataField name="Sum of UNIT PRICE" fld="5" baseField="0" baseItem="0"/>
    <dataField name="Sum of SALES" fld="2" baseField="0" baseItem="0"/>
    <dataField name="Sum of TOTAL SALES" fld="3" baseField="0" baseItem="0"/>
    <dataField name="Sum of TOTAL DUE PAYMENT" fld="4" baseField="0" baseItem="0"/>
  </dataFields>
  <formats count="1">
    <format dxfId="2">
      <pivotArea outline="0" collapsedLevelsAreSubtotals="1" fieldPosition="0"/>
    </format>
  </formats>
  <conditionalFormats count="2">
    <conditionalFormat priority="8">
      <pivotAreas count="1">
        <pivotArea type="data" outline="0" collapsedLevelsAreSubtotals="1" fieldPosition="0"/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Hierarchies count="24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permarket_sales data - AND SOME EXCEL ANALYSIS DONE (PRAC).xlsx!Table1">
        <x15:activeTabTopLevelEntity name="[Table1]"/>
      </x15:pivotTableUISettings>
    </ext>
  </extLst>
</pivotTableDefinition>
</file>

<file path=xl/pivotTables/pivotTable13.xml><?xml version="1.0" encoding="utf-8"?>
<pivotTableDefinition xmlns="http://schemas.openxmlformats.org/spreadsheetml/2006/main" name="PivotTable10" cacheId="15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chartFormat="2" rowHeaderCaption="DEALSIZE">
  <location ref="B38:E43" firstHeaderRow="1" firstDataRow="2" firstDataCol="1"/>
  <pivotFields count="19"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dataField="1" showAll="0"/>
    <pivotField numFmtId="44" showAll="0"/>
    <pivotField dataField="1" numFmtId="44" showAll="0"/>
    <pivotField showAll="0"/>
    <pivotField showAll="0"/>
    <pivotField dataField="1" numFmtId="44" showAll="0"/>
    <pivotField showAll="0"/>
    <pivotField showAll="0"/>
    <pivotField numFmtId="2"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 ORDERED" fld="10" baseField="0" baseItem="0"/>
    <dataField name="Sum of SALES" fld="12" baseField="0" baseItem="0" numFmtId="44"/>
    <dataField name="Sum of TOTAL SALES" fld="15" baseField="0" baseItem="0" numFmtId="44"/>
  </dataFields>
  <formats count="1">
    <format dxfId="3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PivotTable9" cacheId="15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rowHeaderCaption="ProductCODE">
  <location ref="G26:J33" firstHeaderRow="1" firstDataRow="2" firstDataCol="1"/>
  <pivotFields count="19">
    <pivotField showAll="0"/>
    <pivotField showAll="0"/>
    <pivotField showAll="0"/>
    <pivotField showAll="0"/>
    <pivotField showAll="0"/>
    <pivotField numFmtId="14" showAll="0"/>
    <pivotField showAll="0"/>
    <pivotField axis="axisRow" showAll="0" measureFilter="1" sortType="descending">
      <items count="110">
        <item x="76"/>
        <item x="10"/>
        <item x="73"/>
        <item x="72"/>
        <item x="40"/>
        <item x="11"/>
        <item x="83"/>
        <item x="39"/>
        <item x="18"/>
        <item x="75"/>
        <item x="26"/>
        <item x="80"/>
        <item x="42"/>
        <item x="87"/>
        <item x="28"/>
        <item x="85"/>
        <item x="15"/>
        <item x="98"/>
        <item x="8"/>
        <item x="9"/>
        <item x="102"/>
        <item x="54"/>
        <item x="0"/>
        <item x="88"/>
        <item x="97"/>
        <item x="32"/>
        <item x="1"/>
        <item x="30"/>
        <item x="4"/>
        <item x="25"/>
        <item x="64"/>
        <item x="78"/>
        <item x="5"/>
        <item x="99"/>
        <item x="22"/>
        <item x="23"/>
        <item x="59"/>
        <item x="21"/>
        <item x="48"/>
        <item x="29"/>
        <item x="43"/>
        <item x="94"/>
        <item x="12"/>
        <item x="84"/>
        <item x="96"/>
        <item x="89"/>
        <item x="55"/>
        <item x="27"/>
        <item x="2"/>
        <item x="45"/>
        <item x="14"/>
        <item x="24"/>
        <item x="81"/>
        <item x="106"/>
        <item x="105"/>
        <item x="35"/>
        <item x="77"/>
        <item x="108"/>
        <item x="67"/>
        <item x="7"/>
        <item x="74"/>
        <item x="41"/>
        <item x="6"/>
        <item x="16"/>
        <item x="92"/>
        <item x="104"/>
        <item x="36"/>
        <item x="58"/>
        <item x="101"/>
        <item x="100"/>
        <item x="46"/>
        <item x="107"/>
        <item x="93"/>
        <item x="70"/>
        <item x="103"/>
        <item x="44"/>
        <item x="82"/>
        <item x="62"/>
        <item x="3"/>
        <item x="34"/>
        <item x="20"/>
        <item x="69"/>
        <item x="91"/>
        <item x="19"/>
        <item x="79"/>
        <item x="95"/>
        <item x="38"/>
        <item x="33"/>
        <item x="17"/>
        <item x="68"/>
        <item x="86"/>
        <item x="71"/>
        <item x="31"/>
        <item x="37"/>
        <item x="90"/>
        <item x="49"/>
        <item x="60"/>
        <item x="52"/>
        <item x="63"/>
        <item x="57"/>
        <item x="51"/>
        <item x="13"/>
        <item x="56"/>
        <item x="61"/>
        <item x="47"/>
        <item x="50"/>
        <item x="65"/>
        <item x="66"/>
        <item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numFmtId="44" showAll="0"/>
    <pivotField dataField="1" numFmtId="44" showAll="0"/>
    <pivotField showAll="0"/>
    <pivotField showAll="0"/>
    <pivotField dataField="1" numFmtId="44" showAll="0"/>
    <pivotField showAll="0"/>
    <pivotField showAll="0"/>
    <pivotField numFmtId="2" showAll="0"/>
  </pivotFields>
  <rowFields count="1">
    <field x="7"/>
  </rowFields>
  <rowItems count="6">
    <i>
      <x v="30"/>
    </i>
    <i>
      <x v="54"/>
    </i>
    <i>
      <x v="53"/>
    </i>
    <i>
      <x v="26"/>
    </i>
    <i>
      <x v="7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SALES" fld="15" baseField="0" baseItem="0"/>
    <dataField name="Sum of SALES" fld="12" baseField="0" baseItem="0"/>
    <dataField name="Sum of QUANTITY ORDERED" fld="10" baseField="0" baseItem="0"/>
  </dataFields>
  <formats count="1">
    <format dxfId="0">
      <pivotArea collapsedLevelsAreSubtotals="1" fieldPosition="0">
        <references count="2">
          <reference field="4294967294" count="2" selected="0">
            <x v="0"/>
            <x v="1"/>
          </reference>
          <reference field="7" count="5">
            <x v="26"/>
            <x v="30"/>
            <x v="53"/>
            <x v="54"/>
            <x v="78"/>
          </reference>
        </references>
      </pivotArea>
    </format>
  </formats>
  <conditionalFormats count="1">
    <conditionalFormat priority="5">
      <pivotAreas count="1">
        <pivotArea type="data" collapsedLevelsAreSubtotals="1" fieldPosition="0">
          <references count="1">
            <reference field="7" count="5">
              <x v="59"/>
              <x v="62"/>
              <x v="69"/>
              <x v="78"/>
              <x v="85"/>
            </reference>
          </references>
        </pivotArea>
      </pivotAreas>
    </conditionalFormat>
  </conditionalFormats>
  <pivotTableStyleInfo name="PivotStyleLight14" showRowHeaders="1" showColHeaders="1" showRowStripes="0" showColStripes="0" showLastColumn="1"/>
  <filters count="1">
    <filter fld="7" type="count" evalOrder="-1" id="3" iMeasureFld="2">
      <autoFilter ref="A1">
        <filterColumn colId="0">
          <top10 top="0" val="5" filterVal="5"/>
        </filterColumn>
      </autoFilter>
    </filter>
  </filters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DEAL SIZE">
  <location ref="B31:C35" firstHeaderRow="1" firstDataRow="1" firstDataCol="1"/>
  <pivotFields count="19"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4" showAll="0"/>
    <pivotField dataField="1" numFmtId="44" showAll="0"/>
    <pivotField showAll="0"/>
    <pivotField showAll="0"/>
    <pivotField numFmtId="44" showAll="0"/>
    <pivotField showAll="0"/>
    <pivotField showAll="0"/>
    <pivotField numFmtId="2" showAll="0"/>
  </pivotFields>
  <rowFields count="1">
    <field x="9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Sum of SALES" fld="12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STATUS">
  <location ref="E31:F38" firstHeaderRow="1" firstDataRow="1" firstDataCol="1"/>
  <pivotFields count="19">
    <pivotField showAll="0"/>
    <pivotField showAll="0"/>
    <pivotField showAll="0"/>
    <pivotField showAll="0"/>
    <pivotField showAll="0"/>
    <pivotField numFmtId="14" showAll="0"/>
    <pivotField axis="axisRow" showAll="0" sortType="descending">
      <items count="7">
        <item x="0"/>
        <item x="1"/>
        <item x="3"/>
        <item x="5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44" showAll="0"/>
    <pivotField dataField="1" numFmtId="44" showAll="0"/>
    <pivotField showAll="0"/>
    <pivotField showAll="0"/>
    <pivotField numFmtId="44" showAll="0"/>
    <pivotField showAll="0"/>
    <pivotField showAll="0"/>
    <pivotField numFmtId="2" showAll="0"/>
  </pivotFields>
  <rowFields count="1">
    <field x="6"/>
  </rowFields>
  <rowItems count="7">
    <i>
      <x/>
    </i>
    <i>
      <x v="5"/>
    </i>
    <i>
      <x v="2"/>
    </i>
    <i>
      <x v="1"/>
    </i>
    <i>
      <x v="3"/>
    </i>
    <i>
      <x v="4"/>
    </i>
    <i t="grand">
      <x/>
    </i>
  </rowItems>
  <colItems count="1">
    <i/>
  </colItems>
  <dataFields count="1">
    <dataField name="Sum of SALES" fld="12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7" cacheId="1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G41:K43" firstHeaderRow="1" firstDataRow="2" firstDataCol="1"/>
  <pivotFields count="19"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numFmtId="44" showAll="0"/>
    <pivotField numFmtId="44" showAll="0"/>
    <pivotField showAll="0"/>
    <pivotField showAll="0"/>
    <pivotField numFmtId="44" showAll="0"/>
    <pivotField showAll="0"/>
    <pivotField showAll="0"/>
    <pivotField dataField="1" numFmtId="2" showAll="0"/>
  </pivotFields>
  <rowItems count="1">
    <i/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Sum of DUE PAYMENT" fld="18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DEAL SIZE">
  <location ref="J71:K75" firstHeaderRow="1" firstDataRow="1" firstDataCol="1" rowPageCount="1" colPageCount="1"/>
  <pivotFields count="19">
    <pivotField showAll="0"/>
    <pivotField showAll="0"/>
    <pivotField showAll="0"/>
    <pivotField showAll="0" defaultSubtotal="0"/>
    <pivotField axis="axisPage" multipleItemSelectionAllowed="1" showAll="0">
      <items count="4">
        <item x="0"/>
        <item x="1"/>
        <item x="2"/>
        <item t="default"/>
      </items>
    </pivotField>
    <pivotField numFmtId="14"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numFmtId="2" showAll="0"/>
    <pivotField showAll="0"/>
    <pivotField showAll="0" defaultSubtotal="0"/>
    <pivotField dataField="1" numFmtId="2" showAll="0"/>
    <pivotField showAll="0"/>
    <pivotField showAll="0" defaultSubtotal="0"/>
    <pivotField numFmtId="2"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4" hier="-1"/>
  </pageFields>
  <dataFields count="1">
    <dataField name="Average of TOTAL SALES" fld="15" subtotal="average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7" cacheId="15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chartFormat="3">
  <location ref="H5:J13" firstHeaderRow="1" firstDataRow="2" firstDataCol="1"/>
  <pivotFields count="19">
    <pivotField showAll="0"/>
    <pivotField showAll="0"/>
    <pivotField showAll="0"/>
    <pivotField showAll="0"/>
    <pivotField showAll="0"/>
    <pivotField numFmtId="14" showAll="0"/>
    <pivotField axis="axisRow" showAll="0" sortType="descending">
      <items count="7">
        <item x="2"/>
        <item x="4"/>
        <item x="5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44" showAll="0"/>
    <pivotField numFmtId="44" showAll="0"/>
    <pivotField showAll="0"/>
    <pivotField showAll="0"/>
    <pivotField dataField="1" numFmtId="44" showAll="0"/>
    <pivotField showAll="0"/>
    <pivotField showAll="0"/>
    <pivotField numFmtId="2" showAll="0"/>
  </pivotFields>
  <rowFields count="1">
    <field x="6"/>
  </rowFields>
  <rowItems count="7">
    <i>
      <x v="5"/>
    </i>
    <i>
      <x/>
    </i>
    <i>
      <x v="3"/>
    </i>
    <i>
      <x v="4"/>
    </i>
    <i>
      <x v="2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 ORDERED" fld="10" baseField="0" baseItem="0"/>
    <dataField name="Sum of TOTAL SALES" fld="15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6" cacheId="15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chartFormat="3" rowHeaderCaption="PRODUCT">
  <location ref="A71:D182" firstHeaderRow="1" firstDataRow="2" firstDataCol="1"/>
  <pivotFields count="19">
    <pivotField showAll="0"/>
    <pivotField showAll="0"/>
    <pivotField showAll="0"/>
    <pivotField showAll="0"/>
    <pivotField showAll="0"/>
    <pivotField numFmtId="14" showAll="0"/>
    <pivotField showAll="0"/>
    <pivotField axis="axisRow" showAll="0" sortType="descending">
      <items count="110">
        <item x="76"/>
        <item x="10"/>
        <item x="73"/>
        <item x="72"/>
        <item x="40"/>
        <item x="11"/>
        <item x="83"/>
        <item x="39"/>
        <item x="18"/>
        <item x="75"/>
        <item x="26"/>
        <item x="80"/>
        <item x="42"/>
        <item x="87"/>
        <item x="28"/>
        <item x="85"/>
        <item x="15"/>
        <item x="98"/>
        <item x="8"/>
        <item x="9"/>
        <item x="102"/>
        <item x="54"/>
        <item x="0"/>
        <item x="88"/>
        <item x="97"/>
        <item x="32"/>
        <item x="1"/>
        <item x="30"/>
        <item x="4"/>
        <item x="25"/>
        <item x="64"/>
        <item x="78"/>
        <item x="5"/>
        <item x="99"/>
        <item x="22"/>
        <item x="23"/>
        <item x="59"/>
        <item x="21"/>
        <item x="48"/>
        <item x="29"/>
        <item x="43"/>
        <item x="94"/>
        <item x="12"/>
        <item x="84"/>
        <item x="96"/>
        <item x="89"/>
        <item x="55"/>
        <item x="27"/>
        <item x="2"/>
        <item x="45"/>
        <item x="14"/>
        <item x="24"/>
        <item x="81"/>
        <item x="106"/>
        <item x="105"/>
        <item x="35"/>
        <item x="77"/>
        <item x="108"/>
        <item x="67"/>
        <item x="7"/>
        <item x="74"/>
        <item x="41"/>
        <item x="6"/>
        <item x="16"/>
        <item x="92"/>
        <item x="104"/>
        <item x="36"/>
        <item x="58"/>
        <item x="101"/>
        <item x="100"/>
        <item x="46"/>
        <item x="107"/>
        <item x="93"/>
        <item x="70"/>
        <item x="103"/>
        <item x="44"/>
        <item x="82"/>
        <item x="62"/>
        <item x="3"/>
        <item x="34"/>
        <item x="20"/>
        <item x="69"/>
        <item x="91"/>
        <item x="19"/>
        <item x="79"/>
        <item x="95"/>
        <item x="38"/>
        <item x="33"/>
        <item x="17"/>
        <item x="68"/>
        <item x="86"/>
        <item x="71"/>
        <item x="31"/>
        <item x="37"/>
        <item x="90"/>
        <item x="49"/>
        <item x="60"/>
        <item x="52"/>
        <item x="63"/>
        <item x="57"/>
        <item x="51"/>
        <item x="13"/>
        <item x="56"/>
        <item x="61"/>
        <item x="47"/>
        <item x="50"/>
        <item x="65"/>
        <item x="66"/>
        <item x="5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7" count="1" selected="0">
              <x v="0"/>
            </reference>
          </references>
        </pivotArea>
      </autoSortScope>
    </pivotField>
    <pivotField showAll="0"/>
    <pivotField showAll="0"/>
    <pivotField showAll="0"/>
    <pivotField numFmtId="44" showAll="0"/>
    <pivotField numFmtId="44" showAll="0"/>
    <pivotField showAll="0"/>
    <pivotField showAll="0"/>
    <pivotField numFmtId="44" showAll="0"/>
    <pivotField showAll="0"/>
    <pivotField axis="axisCol" dataField="1" showAll="0">
      <items count="3">
        <item x="0"/>
        <item x="1"/>
        <item t="default"/>
      </items>
    </pivotField>
    <pivotField numFmtId="2" showAll="0"/>
  </pivotFields>
  <rowFields count="1">
    <field x="7"/>
  </rowFields>
  <rowItems count="110">
    <i>
      <x v="39"/>
    </i>
    <i>
      <x v="86"/>
    </i>
    <i>
      <x v="66"/>
    </i>
    <i>
      <x v="1"/>
    </i>
    <i>
      <x v="92"/>
    </i>
    <i>
      <x v="55"/>
    </i>
    <i>
      <x v="93"/>
    </i>
    <i>
      <x v="60"/>
    </i>
    <i>
      <x v="35"/>
    </i>
    <i>
      <x v="7"/>
    </i>
    <i>
      <x v="79"/>
    </i>
    <i>
      <x v="8"/>
    </i>
    <i>
      <x v="34"/>
    </i>
    <i>
      <x v="12"/>
    </i>
    <i>
      <x v="37"/>
    </i>
    <i>
      <x v="14"/>
    </i>
    <i>
      <x v="76"/>
    </i>
    <i>
      <x v="16"/>
    </i>
    <i>
      <x v="87"/>
    </i>
    <i>
      <x v="25"/>
    </i>
    <i>
      <x v="29"/>
    </i>
    <i>
      <x v="47"/>
    </i>
    <i>
      <x v="69"/>
    </i>
    <i>
      <x v="88"/>
    </i>
    <i>
      <x v="80"/>
    </i>
    <i>
      <x v="31"/>
    </i>
    <i>
      <x v="94"/>
    </i>
    <i>
      <x v="10"/>
    </i>
    <i>
      <x v="18"/>
    </i>
    <i>
      <x v="15"/>
    </i>
    <i>
      <x v="85"/>
    </i>
    <i>
      <x v="2"/>
    </i>
    <i>
      <x v="5"/>
    </i>
    <i>
      <x v="42"/>
    </i>
    <i>
      <x v="3"/>
    </i>
    <i>
      <x v="43"/>
    </i>
    <i>
      <x v="72"/>
    </i>
    <i>
      <x v="45"/>
    </i>
    <i>
      <x v="19"/>
    </i>
    <i>
      <x v="51"/>
    </i>
    <i>
      <x v="83"/>
    </i>
    <i>
      <x/>
    </i>
    <i>
      <x v="23"/>
    </i>
    <i>
      <x v="56"/>
    </i>
    <i>
      <x v="90"/>
    </i>
    <i>
      <x v="17"/>
    </i>
    <i>
      <x v="24"/>
    </i>
    <i>
      <x v="9"/>
    </i>
    <i>
      <x v="101"/>
    </i>
    <i>
      <x v="64"/>
    </i>
    <i>
      <x v="63"/>
    </i>
    <i>
      <x v="13"/>
    </i>
    <i>
      <x v="77"/>
    </i>
    <i>
      <x v="32"/>
    </i>
    <i>
      <x v="82"/>
    </i>
    <i>
      <x v="99"/>
    </i>
    <i>
      <x v="27"/>
    </i>
    <i>
      <x v="91"/>
    </i>
    <i>
      <x v="11"/>
    </i>
    <i>
      <x v="52"/>
    </i>
    <i>
      <x v="4"/>
    </i>
    <i>
      <x v="96"/>
    </i>
    <i>
      <x v="102"/>
    </i>
    <i>
      <x v="41"/>
    </i>
    <i>
      <x v="106"/>
    </i>
    <i>
      <x v="50"/>
    </i>
    <i>
      <x v="49"/>
    </i>
    <i>
      <x v="6"/>
    </i>
    <i>
      <x v="70"/>
    </i>
    <i>
      <x v="95"/>
    </i>
    <i>
      <x v="28"/>
    </i>
    <i>
      <x v="73"/>
    </i>
    <i>
      <x v="38"/>
    </i>
    <i>
      <x v="40"/>
    </i>
    <i>
      <x v="61"/>
    </i>
    <i>
      <x v="33"/>
    </i>
    <i>
      <x v="62"/>
    </i>
    <i>
      <x v="84"/>
    </i>
    <i>
      <x v="98"/>
    </i>
    <i>
      <x v="107"/>
    </i>
    <i>
      <x v="59"/>
    </i>
    <i>
      <x v="75"/>
    </i>
    <i>
      <x v="97"/>
    </i>
    <i>
      <x v="67"/>
    </i>
    <i>
      <x v="46"/>
    </i>
    <i>
      <x v="81"/>
    </i>
    <i>
      <x v="21"/>
    </i>
    <i>
      <x v="20"/>
    </i>
    <i>
      <x v="103"/>
    </i>
    <i>
      <x v="44"/>
    </i>
    <i>
      <x v="89"/>
    </i>
    <i>
      <x v="105"/>
    </i>
    <i>
      <x v="65"/>
    </i>
    <i>
      <x v="78"/>
    </i>
    <i>
      <x v="74"/>
    </i>
    <i>
      <x v="104"/>
    </i>
    <i>
      <x v="108"/>
    </i>
    <i>
      <x v="71"/>
    </i>
    <i>
      <x v="57"/>
    </i>
    <i>
      <x v="100"/>
    </i>
    <i>
      <x v="68"/>
    </i>
    <i>
      <x v="30"/>
    </i>
    <i>
      <x v="36"/>
    </i>
    <i>
      <x v="58"/>
    </i>
    <i>
      <x v="54"/>
    </i>
    <i>
      <x v="26"/>
    </i>
    <i>
      <x v="48"/>
    </i>
    <i>
      <x v="53"/>
    </i>
    <i>
      <x v="22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TRANSACTION" fld="17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Medium21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rowHeaderCaption="CUSTOMERS ID">
  <location ref="A54:B65" firstHeaderRow="1" firstDataRow="1" firstDataCol="1"/>
  <pivotFields count="19">
    <pivotField dataField="1" showAll="0"/>
    <pivotField showAll="0"/>
    <pivotField showAll="0"/>
    <pivotField showAll="0"/>
    <pivotField showAll="0"/>
    <pivotField numFmtId="14" showAll="0"/>
    <pivotField showAll="0"/>
    <pivotField showAll="0"/>
    <pivotField axis="axisRow" showAll="0" measureFilter="1" sortType="descending">
      <items count="93">
        <item x="7"/>
        <item x="21"/>
        <item x="30"/>
        <item x="36"/>
        <item x="44"/>
        <item x="33"/>
        <item x="54"/>
        <item x="55"/>
        <item x="11"/>
        <item x="68"/>
        <item x="20"/>
        <item x="2"/>
        <item x="77"/>
        <item x="51"/>
        <item x="86"/>
        <item x="90"/>
        <item x="43"/>
        <item x="3"/>
        <item x="85"/>
        <item x="19"/>
        <item x="32"/>
        <item x="48"/>
        <item x="82"/>
        <item x="4"/>
        <item x="12"/>
        <item x="25"/>
        <item x="17"/>
        <item x="15"/>
        <item x="41"/>
        <item x="56"/>
        <item x="61"/>
        <item x="65"/>
        <item x="64"/>
        <item x="75"/>
        <item x="63"/>
        <item x="83"/>
        <item x="88"/>
        <item x="49"/>
        <item x="69"/>
        <item x="13"/>
        <item x="0"/>
        <item x="37"/>
        <item x="38"/>
        <item x="50"/>
        <item x="67"/>
        <item x="9"/>
        <item x="23"/>
        <item x="62"/>
        <item x="5"/>
        <item x="27"/>
        <item x="35"/>
        <item x="31"/>
        <item x="58"/>
        <item x="18"/>
        <item x="45"/>
        <item x="73"/>
        <item x="72"/>
        <item x="78"/>
        <item x="84"/>
        <item x="76"/>
        <item x="40"/>
        <item x="81"/>
        <item x="14"/>
        <item x="47"/>
        <item x="66"/>
        <item x="70"/>
        <item x="8"/>
        <item x="22"/>
        <item x="59"/>
        <item x="74"/>
        <item x="52"/>
        <item x="87"/>
        <item x="1"/>
        <item x="34"/>
        <item x="26"/>
        <item x="71"/>
        <item x="53"/>
        <item x="10"/>
        <item x="46"/>
        <item x="80"/>
        <item x="42"/>
        <item x="57"/>
        <item x="39"/>
        <item x="79"/>
        <item x="24"/>
        <item x="89"/>
        <item x="6"/>
        <item x="60"/>
        <item x="29"/>
        <item x="91"/>
        <item x="16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4" showAll="0"/>
    <pivotField numFmtId="44" showAll="0"/>
    <pivotField showAll="0"/>
    <pivotField showAll="0"/>
    <pivotField numFmtId="44" showAll="0"/>
    <pivotField showAll="0"/>
    <pivotField showAll="0"/>
    <pivotField numFmtId="2" showAll="0"/>
  </pivotFields>
  <rowFields count="1">
    <field x="8"/>
  </rowFields>
  <rowItems count="11">
    <i>
      <x v="23"/>
    </i>
    <i>
      <x v="39"/>
    </i>
    <i>
      <x v="10"/>
    </i>
    <i>
      <x v="14"/>
    </i>
    <i>
      <x v="77"/>
    </i>
    <i>
      <x/>
    </i>
    <i>
      <x v="74"/>
    </i>
    <i>
      <x v="86"/>
    </i>
    <i>
      <x v="20"/>
    </i>
    <i>
      <x v="42"/>
    </i>
    <i t="grand">
      <x/>
    </i>
  </rowItems>
  <colItems count="1">
    <i/>
  </colItems>
  <dataFields count="1">
    <dataField name="Count of ORDERS" fld="0" subtotal="count" baseField="8" baseItem="23"/>
  </dataFields>
  <conditionalFormats count="1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8" count="10">
              <x v="0"/>
              <x v="10"/>
              <x v="14"/>
              <x v="20"/>
              <x v="23"/>
              <x v="39"/>
              <x v="42"/>
              <x v="74"/>
              <x v="77"/>
              <x v="8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8" type="count" evalOrder="-1" id="1" iMeasureFld="0">
      <autoFilter ref="A1">
        <filterColumn colId="0">
          <top10 val="10" filterVal="10"/>
        </filterColumn>
      </autoFilter>
    </filter>
  </filters>
</pivotTableDefinition>
</file>

<file path=xl/pivotTables/pivotTable9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chartFormat="5" rowHeaderCaption="CUSTOMERS ID">
  <location ref="D53:H65" firstHeaderRow="1" firstDataRow="2" firstDataCol="1"/>
  <pivotFields count="19">
    <pivotField dataField="1" showAll="0"/>
    <pivotField showAll="0"/>
    <pivotField showAll="0"/>
    <pivotField showAll="0"/>
    <pivotField showAll="0"/>
    <pivotField numFmtId="14" showAll="0"/>
    <pivotField showAll="0"/>
    <pivotField showAll="0"/>
    <pivotField axis="axisRow" showAll="0" measureFilter="1" sortType="descending">
      <items count="93">
        <item x="7"/>
        <item x="21"/>
        <item x="30"/>
        <item x="36"/>
        <item x="44"/>
        <item x="33"/>
        <item x="54"/>
        <item x="55"/>
        <item x="11"/>
        <item x="68"/>
        <item x="20"/>
        <item x="2"/>
        <item x="77"/>
        <item x="51"/>
        <item x="86"/>
        <item x="90"/>
        <item x="43"/>
        <item x="3"/>
        <item x="85"/>
        <item x="19"/>
        <item x="32"/>
        <item x="48"/>
        <item x="82"/>
        <item x="4"/>
        <item x="12"/>
        <item x="25"/>
        <item x="17"/>
        <item x="15"/>
        <item x="41"/>
        <item x="56"/>
        <item x="61"/>
        <item x="65"/>
        <item x="64"/>
        <item x="75"/>
        <item x="63"/>
        <item x="83"/>
        <item x="88"/>
        <item x="49"/>
        <item x="69"/>
        <item x="13"/>
        <item x="0"/>
        <item x="37"/>
        <item x="38"/>
        <item x="50"/>
        <item x="67"/>
        <item x="9"/>
        <item x="23"/>
        <item x="62"/>
        <item x="5"/>
        <item x="27"/>
        <item x="35"/>
        <item x="31"/>
        <item x="58"/>
        <item x="18"/>
        <item x="45"/>
        <item x="73"/>
        <item x="72"/>
        <item x="78"/>
        <item x="84"/>
        <item x="76"/>
        <item x="40"/>
        <item x="81"/>
        <item x="14"/>
        <item x="47"/>
        <item x="66"/>
        <item x="70"/>
        <item x="8"/>
        <item x="22"/>
        <item x="59"/>
        <item x="74"/>
        <item x="52"/>
        <item x="87"/>
        <item x="1"/>
        <item x="34"/>
        <item x="26"/>
        <item x="71"/>
        <item x="53"/>
        <item x="10"/>
        <item x="46"/>
        <item x="80"/>
        <item x="42"/>
        <item x="57"/>
        <item x="39"/>
        <item x="79"/>
        <item x="24"/>
        <item x="89"/>
        <item x="6"/>
        <item x="60"/>
        <item x="29"/>
        <item x="91"/>
        <item x="16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numFmtId="44" showAll="0"/>
    <pivotField numFmtId="44" showAll="0"/>
    <pivotField showAll="0"/>
    <pivotField showAll="0"/>
    <pivotField dataField="1" numFmtId="44" showAll="0"/>
    <pivotField showAll="0"/>
    <pivotField showAll="0"/>
    <pivotField dataField="1" numFmtId="2" showAll="0"/>
  </pivotFields>
  <rowFields count="1">
    <field x="8"/>
  </rowFields>
  <rowItems count="11">
    <i>
      <x v="23"/>
    </i>
    <i>
      <x v="39"/>
    </i>
    <i>
      <x v="10"/>
    </i>
    <i>
      <x v="14"/>
    </i>
    <i>
      <x v="77"/>
    </i>
    <i>
      <x v="74"/>
    </i>
    <i>
      <x v="61"/>
    </i>
    <i>
      <x v="86"/>
    </i>
    <i>
      <x/>
    </i>
    <i>
      <x v="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UANTITY ORDERED" fld="10" baseField="0" baseItem="0"/>
    <dataField name="Sum of TOTAL SALES" fld="15" baseField="0" baseItem="0" numFmtId="44"/>
    <dataField name="Sum of DUE PAYMENT" fld="18" baseField="0" baseItem="0" numFmtId="44"/>
    <dataField name="Count of ORDERS" fld="0" subtotal="count" baseField="8" baseItem="23"/>
  </dataFields>
  <formats count="1">
    <format dxfId="4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</formats>
  <conditionalFormats count="2">
    <conditionalFormat priority="3">
      <pivotAreas count="1">
        <pivotArea type="data" collapsedLevelsAreSubtotals="1" fieldPosition="0">
          <references count="1">
            <reference field="8" count="10">
              <x v="0"/>
              <x v="10"/>
              <x v="14"/>
              <x v="20"/>
              <x v="23"/>
              <x v="39"/>
              <x v="61"/>
              <x v="74"/>
              <x v="77"/>
              <x v="86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8" count="10">
              <x v="0"/>
              <x v="10"/>
              <x v="14"/>
              <x v="20"/>
              <x v="23"/>
              <x v="39"/>
              <x v="61"/>
              <x v="74"/>
              <x v="77"/>
              <x v="86"/>
            </reference>
          </references>
        </pivotArea>
      </pivotAreas>
    </conditionalFormat>
  </conditional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1" iMeasureFld="0">
      <autoFilter ref="A1">
        <filterColumn colId="0">
          <top10 val="10" filterVal="10"/>
        </filterColumn>
      </autoFilter>
    </filter>
  </filters>
</pivotTableDefinition>
</file>

<file path=xl/tables/table1.xml><?xml version="1.0" encoding="utf-8"?>
<table xmlns="http://schemas.openxmlformats.org/spreadsheetml/2006/main" id="1" name="Table1" displayName="Table1" ref="A1:R2824" totalsRowShown="0">
  <autoFilter ref="A1:R2824"/>
  <tableColumns count="18">
    <tableColumn id="1" name="ORDER ID"/>
    <tableColumn id="2" name="ORDER NUMBER"/>
    <tableColumn id="3" name="ORDERLINE NUMBER"/>
    <tableColumn id="20" name="MONTHS">
      <calculatedColumnFormula>TEXT(Table1[[#This Row],[ORDER DATE]],"MMMM")</calculatedColumnFormula>
    </tableColumn>
    <tableColumn id="4" name="YEAR">
      <calculatedColumnFormula>YEAR(F2)</calculatedColumnFormula>
    </tableColumn>
    <tableColumn id="5" name="ORDER DATE" dataDxfId="5"/>
    <tableColumn id="6" name="STATUS"/>
    <tableColumn id="7" name="PRODUCTCODE"/>
    <tableColumn id="8" name="CUSTOMER ID"/>
    <tableColumn id="9" name="DEALSIZE"/>
    <tableColumn id="10" name="QUANTITY ORDERED"/>
    <tableColumn id="11" name="UNIT PRICE" dataCellStyle="Currency"/>
    <tableColumn id="12" name="SALES" dataCellStyle="Currency">
      <calculatedColumnFormula>K2*L2</calculatedColumnFormula>
    </tableColumn>
    <tableColumn id="13" name="6.42% VAT">
      <calculatedColumnFormula>'CONDITIONS AND WORKINGS'!$D$2*M2</calculatedColumnFormula>
    </tableColumn>
    <tableColumn id="23" name=" 8.35% DISCOUNT">
      <calculatedColumnFormula>IF(Table1[[#This Row],[SALES]]&gt;='CONDITIONS AND WORKINGS'!$B$2,Table1[[#This Row],[SALES]]*'CONDITIONS AND WORKINGS'!$B$3,0)</calculatedColumnFormula>
    </tableColumn>
    <tableColumn id="14" name="TOTAL SALES" dataCellStyle="Currency">
      <calculatedColumnFormula>M2+N2</calculatedColumnFormula>
    </tableColumn>
    <tableColumn id="24" name="TRANSACTION">
      <calculatedColumnFormula>IF(Table1[[#This Row],[STATUS]]='CONDITIONS AND WORKINGS'!$B$6,'CONDITIONS AND WORKINGS'!$B$9,'CONDITIONS AND WORKINGS'!$B$10)</calculatedColumnFormula>
    </tableColumn>
    <tableColumn id="16" name="AMOUNT DUE PAYMENT" dataCellStyle="Currency">
      <calculatedColumnFormula>Table1[[#This Row],[TOTAL SALES]]-Table1[[#This Row],[ 8.35% DISCOUNT]]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2.xml"/><Relationship Id="rId3" Type="http://schemas.openxmlformats.org/officeDocument/2006/relationships/pivotTable" Target="../pivotTables/pivotTable7.xml"/><Relationship Id="rId7" Type="http://schemas.openxmlformats.org/officeDocument/2006/relationships/pivotTable" Target="../pivotTables/pivotTable11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ivotTable" Target="../pivotTables/pivotTable10.xml"/><Relationship Id="rId11" Type="http://schemas.openxmlformats.org/officeDocument/2006/relationships/printerSettings" Target="../printerSettings/printerSettings3.bin"/><Relationship Id="rId5" Type="http://schemas.openxmlformats.org/officeDocument/2006/relationships/pivotTable" Target="../pivotTables/pivotTable9.xml"/><Relationship Id="rId10" Type="http://schemas.openxmlformats.org/officeDocument/2006/relationships/pivotTable" Target="../pivotTables/pivotTable14.xml"/><Relationship Id="rId4" Type="http://schemas.openxmlformats.org/officeDocument/2006/relationships/pivotTable" Target="../pivotTables/pivotTable8.xml"/><Relationship Id="rId9" Type="http://schemas.openxmlformats.org/officeDocument/2006/relationships/pivotTable" Target="../pivotTables/pivot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58"/>
  <sheetViews>
    <sheetView topLeftCell="K1" workbookViewId="0"/>
  </sheetViews>
  <sheetFormatPr defaultRowHeight="15" x14ac:dyDescent="0.25"/>
  <cols>
    <col min="1" max="1" width="11.42578125" customWidth="1"/>
    <col min="2" max="2" width="17.28515625" customWidth="1"/>
    <col min="3" max="3" width="21.140625" customWidth="1"/>
    <col min="4" max="5" width="21.140625" style="4" customWidth="1"/>
    <col min="6" max="6" width="18.42578125" style="4" customWidth="1"/>
    <col min="7" max="7" width="9.7109375" customWidth="1"/>
    <col min="8" max="8" width="16.7109375" customWidth="1"/>
    <col min="9" max="9" width="23.42578125" customWidth="1"/>
    <col min="10" max="10" width="11.140625" customWidth="1"/>
    <col min="11" max="11" width="20.85546875" customWidth="1"/>
    <col min="12" max="12" width="17.5703125" style="10" customWidth="1"/>
    <col min="13" max="13" width="14.85546875" style="10" customWidth="1"/>
    <col min="14" max="14" width="13.140625" customWidth="1"/>
    <col min="15" max="15" width="18.85546875" bestFit="1" customWidth="1"/>
    <col min="16" max="16" width="23.140625" style="10" customWidth="1"/>
    <col min="17" max="17" width="19.140625" style="4" customWidth="1"/>
    <col min="18" max="18" width="24.140625" style="10" bestFit="1" customWidth="1"/>
    <col min="19" max="19" width="22.28515625" style="4" customWidth="1"/>
    <col min="20" max="20" width="26.28515625" customWidth="1"/>
    <col min="21" max="21" width="27.5703125" customWidth="1"/>
    <col min="22" max="22" width="28.5703125" customWidth="1"/>
    <col min="23" max="23" width="16.28515625" customWidth="1"/>
    <col min="24" max="24" width="53" customWidth="1"/>
    <col min="25" max="25" width="20.85546875" customWidth="1"/>
    <col min="26" max="26" width="16.28515625" customWidth="1"/>
    <col min="27" max="27" width="12" customWidth="1"/>
    <col min="28" max="28" width="22" customWidth="1"/>
    <col min="29" max="29" width="29.28515625" customWidth="1"/>
    <col min="43" max="46" width="9.140625" customWidth="1"/>
    <col min="48" max="49" width="9.140625" customWidth="1"/>
  </cols>
  <sheetData>
    <row r="1" spans="1:43" x14ac:dyDescent="0.25">
      <c r="A1" s="9" t="s">
        <v>0</v>
      </c>
      <c r="B1" t="s">
        <v>1</v>
      </c>
      <c r="C1" t="s">
        <v>2</v>
      </c>
      <c r="D1" s="4" t="s">
        <v>140</v>
      </c>
      <c r="E1" s="4" t="s">
        <v>136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10" t="s">
        <v>9</v>
      </c>
      <c r="M1" s="10" t="s">
        <v>10</v>
      </c>
      <c r="N1" t="s">
        <v>177</v>
      </c>
      <c r="O1" s="4" t="s">
        <v>178</v>
      </c>
      <c r="P1" s="10" t="s">
        <v>11</v>
      </c>
      <c r="Q1" s="4" t="s">
        <v>143</v>
      </c>
      <c r="R1" s="10" t="s">
        <v>204</v>
      </c>
    </row>
    <row r="2" spans="1:43" x14ac:dyDescent="0.25">
      <c r="A2">
        <v>1</v>
      </c>
      <c r="B2">
        <v>10100</v>
      </c>
      <c r="C2">
        <v>3</v>
      </c>
      <c r="D2" s="4" t="str">
        <f>TEXT(Table1[[#This Row],[ORDER DATE]],"MMMM")</f>
        <v>January</v>
      </c>
      <c r="E2" s="4">
        <f>YEAR(F2)</f>
        <v>2003</v>
      </c>
      <c r="F2" s="1">
        <v>37627</v>
      </c>
      <c r="G2" t="s">
        <v>12</v>
      </c>
      <c r="H2" t="s">
        <v>13</v>
      </c>
      <c r="I2">
        <v>141</v>
      </c>
      <c r="J2" t="s">
        <v>14</v>
      </c>
      <c r="K2">
        <v>30</v>
      </c>
      <c r="L2" s="10">
        <v>100</v>
      </c>
      <c r="M2" s="10">
        <f>K2*L2</f>
        <v>3000</v>
      </c>
      <c r="N2">
        <f>'CONDITIONS AND WORKINGS'!$D$2*M2</f>
        <v>192.59999999999997</v>
      </c>
      <c r="O2" s="4">
        <f>IF(Table1[[#This Row],[SALES]]&gt;='CONDITIONS AND WORKINGS'!$B$2,Table1[[#This Row],[SALES]]*'CONDITIONS AND WORKINGS'!$B$3,0)</f>
        <v>250.50000000000003</v>
      </c>
      <c r="P2" s="10">
        <f t="shared" ref="P2:P65" si="0">M2+N2</f>
        <v>3192.6</v>
      </c>
      <c r="Q2" s="4" t="str">
        <f>IF(Table1[[#This Row],[STATUS]]='CONDITIONS AND WORKINGS'!$B$6,'CONDITIONS AND WORKINGS'!$B$9,'CONDITIONS AND WORKINGS'!$B$10)</f>
        <v>"COMPLETED"</v>
      </c>
      <c r="R2" s="10">
        <f>Table1[[#This Row],[TOTAL SALES]]-Table1[[#This Row],[ 8.35% DISCOUNT]]</f>
        <v>2942.1</v>
      </c>
    </row>
    <row r="3" spans="1:43" x14ac:dyDescent="0.25">
      <c r="A3">
        <v>2</v>
      </c>
      <c r="B3">
        <v>10100</v>
      </c>
      <c r="C3">
        <v>2</v>
      </c>
      <c r="D3" s="4" t="str">
        <f>TEXT(Table1[[#This Row],[ORDER DATE]],"MMMM")</f>
        <v>January</v>
      </c>
      <c r="E3" s="4">
        <f t="shared" ref="E3:E66" si="1">YEAR(F3)</f>
        <v>2003</v>
      </c>
      <c r="F3" s="1">
        <v>37627</v>
      </c>
      <c r="G3" t="s">
        <v>12</v>
      </c>
      <c r="H3" t="s">
        <v>15</v>
      </c>
      <c r="I3">
        <v>141</v>
      </c>
      <c r="J3" t="s">
        <v>14</v>
      </c>
      <c r="K3">
        <v>50</v>
      </c>
      <c r="L3" s="10">
        <v>67.8</v>
      </c>
      <c r="M3" s="10">
        <f t="shared" ref="M3:M66" si="2">K3*L3</f>
        <v>3390</v>
      </c>
      <c r="N3">
        <f>'CONDITIONS AND WORKINGS'!$D$2*M3</f>
        <v>217.63799999999998</v>
      </c>
      <c r="O3" s="4">
        <f>IF(Table1[[#This Row],[SALES]]&gt;='CONDITIONS AND WORKINGS'!$B$2,Table1[[#This Row],[SALES]]*'CONDITIONS AND WORKINGS'!$B$3,0)</f>
        <v>283.065</v>
      </c>
      <c r="P3" s="10">
        <f t="shared" si="0"/>
        <v>3607.6379999999999</v>
      </c>
      <c r="Q3" s="4" t="str">
        <f>IF(Table1[[#This Row],[STATUS]]='CONDITIONS AND WORKINGS'!$B$6,'CONDITIONS AND WORKINGS'!$B$9,'CONDITIONS AND WORKINGS'!$B$10)</f>
        <v>"COMPLETED"</v>
      </c>
      <c r="R3" s="10">
        <f>Table1[[#This Row],[TOTAL SALES]]-Table1[[#This Row],[ 8.35% DISCOUNT]]</f>
        <v>3324.5729999999999</v>
      </c>
      <c r="S3" s="20"/>
    </row>
    <row r="4" spans="1:43" x14ac:dyDescent="0.25">
      <c r="A4">
        <v>3</v>
      </c>
      <c r="B4">
        <v>10100</v>
      </c>
      <c r="C4">
        <v>4</v>
      </c>
      <c r="D4" s="4" t="str">
        <f>TEXT(Table1[[#This Row],[ORDER DATE]],"MMMM")</f>
        <v>January</v>
      </c>
      <c r="E4" s="4">
        <f t="shared" si="1"/>
        <v>2003</v>
      </c>
      <c r="F4" s="1">
        <v>37627</v>
      </c>
      <c r="G4" t="s">
        <v>12</v>
      </c>
      <c r="H4" t="s">
        <v>16</v>
      </c>
      <c r="I4">
        <v>141</v>
      </c>
      <c r="J4" t="s">
        <v>17</v>
      </c>
      <c r="K4">
        <v>22</v>
      </c>
      <c r="L4" s="10">
        <v>86.51</v>
      </c>
      <c r="M4" s="10">
        <f t="shared" si="2"/>
        <v>1903.22</v>
      </c>
      <c r="N4">
        <f>'CONDITIONS AND WORKINGS'!$D$2*M4</f>
        <v>122.18672399999998</v>
      </c>
      <c r="O4" s="4">
        <f>IF(Table1[[#This Row],[SALES]]&gt;='CONDITIONS AND WORKINGS'!$B$2,Table1[[#This Row],[SALES]]*'CONDITIONS AND WORKINGS'!$B$3,0)</f>
        <v>0</v>
      </c>
      <c r="P4" s="10">
        <f t="shared" si="0"/>
        <v>2025.4067239999999</v>
      </c>
      <c r="Q4" s="4" t="str">
        <f>IF(Table1[[#This Row],[STATUS]]='CONDITIONS AND WORKINGS'!$B$6,'CONDITIONS AND WORKINGS'!$B$9,'CONDITIONS AND WORKINGS'!$B$10)</f>
        <v>"COMPLETED"</v>
      </c>
      <c r="R4" s="10">
        <f>Table1[[#This Row],[TOTAL SALES]]-Table1[[#This Row],[ 8.35% DISCOUNT]]</f>
        <v>2025.4067239999999</v>
      </c>
      <c r="S4" s="20"/>
    </row>
    <row r="5" spans="1:43" x14ac:dyDescent="0.25">
      <c r="A5">
        <v>4</v>
      </c>
      <c r="B5">
        <v>10100</v>
      </c>
      <c r="C5">
        <v>1</v>
      </c>
      <c r="D5" s="4" t="str">
        <f>TEXT(Table1[[#This Row],[ORDER DATE]],"MMMM")</f>
        <v>January</v>
      </c>
      <c r="E5" s="4">
        <f t="shared" si="1"/>
        <v>2003</v>
      </c>
      <c r="F5" s="1">
        <v>37627</v>
      </c>
      <c r="G5" t="s">
        <v>12</v>
      </c>
      <c r="H5" t="s">
        <v>18</v>
      </c>
      <c r="I5">
        <v>141</v>
      </c>
      <c r="J5" t="s">
        <v>17</v>
      </c>
      <c r="K5">
        <v>49</v>
      </c>
      <c r="L5" s="10">
        <v>34.47</v>
      </c>
      <c r="M5" s="10">
        <f t="shared" si="2"/>
        <v>1689.03</v>
      </c>
      <c r="N5">
        <f>'CONDITIONS AND WORKINGS'!$D$2*M5</f>
        <v>108.43572599999999</v>
      </c>
      <c r="O5" s="4">
        <f>IF(Table1[[#This Row],[SALES]]&gt;='CONDITIONS AND WORKINGS'!$B$2,Table1[[#This Row],[SALES]]*'CONDITIONS AND WORKINGS'!$B$3,0)</f>
        <v>0</v>
      </c>
      <c r="P5" s="10">
        <f t="shared" si="0"/>
        <v>1797.4657259999999</v>
      </c>
      <c r="Q5" s="4" t="str">
        <f>IF(Table1[[#This Row],[STATUS]]='CONDITIONS AND WORKINGS'!$B$6,'CONDITIONS AND WORKINGS'!$B$9,'CONDITIONS AND WORKINGS'!$B$10)</f>
        <v>"COMPLETED"</v>
      </c>
      <c r="R5" s="10">
        <f>Table1[[#This Row],[TOTAL SALES]]-Table1[[#This Row],[ 8.35% DISCOUNT]]</f>
        <v>1797.4657259999999</v>
      </c>
      <c r="S5" s="20"/>
    </row>
    <row r="6" spans="1:43" x14ac:dyDescent="0.25">
      <c r="A6">
        <v>5</v>
      </c>
      <c r="B6">
        <v>10101</v>
      </c>
      <c r="C6">
        <v>4</v>
      </c>
      <c r="D6" s="4" t="str">
        <f>TEXT(Table1[[#This Row],[ORDER DATE]],"MMMM")</f>
        <v>January</v>
      </c>
      <c r="E6" s="4">
        <f t="shared" si="1"/>
        <v>2003</v>
      </c>
      <c r="F6" s="1">
        <v>37630</v>
      </c>
      <c r="G6" t="s">
        <v>12</v>
      </c>
      <c r="H6" t="s">
        <v>19</v>
      </c>
      <c r="I6">
        <v>173</v>
      </c>
      <c r="J6" t="s">
        <v>14</v>
      </c>
      <c r="K6">
        <v>25</v>
      </c>
      <c r="L6" s="10">
        <v>100</v>
      </c>
      <c r="M6" s="10">
        <f t="shared" si="2"/>
        <v>2500</v>
      </c>
      <c r="N6">
        <f>'CONDITIONS AND WORKINGS'!$D$2*M6</f>
        <v>160.49999999999997</v>
      </c>
      <c r="O6" s="4">
        <f>IF(Table1[[#This Row],[SALES]]&gt;='CONDITIONS AND WORKINGS'!$B$2,Table1[[#This Row],[SALES]]*'CONDITIONS AND WORKINGS'!$B$3,0)</f>
        <v>208.75</v>
      </c>
      <c r="P6" s="10">
        <f t="shared" si="0"/>
        <v>2660.5</v>
      </c>
      <c r="Q6" s="4" t="str">
        <f>IF(Table1[[#This Row],[STATUS]]='CONDITIONS AND WORKINGS'!$B$6,'CONDITIONS AND WORKINGS'!$B$9,'CONDITIONS AND WORKINGS'!$B$10)</f>
        <v>"COMPLETED"</v>
      </c>
      <c r="R6" s="10">
        <f>Table1[[#This Row],[TOTAL SALES]]-Table1[[#This Row],[ 8.35% DISCOUNT]]</f>
        <v>2451.75</v>
      </c>
      <c r="S6" s="20"/>
    </row>
    <row r="7" spans="1:43" x14ac:dyDescent="0.25">
      <c r="A7">
        <v>6</v>
      </c>
      <c r="B7">
        <v>10101</v>
      </c>
      <c r="C7">
        <v>1</v>
      </c>
      <c r="D7" s="4" t="str">
        <f>TEXT(Table1[[#This Row],[ORDER DATE]],"MMMM")</f>
        <v>January</v>
      </c>
      <c r="E7" s="4">
        <f t="shared" si="1"/>
        <v>2003</v>
      </c>
      <c r="F7" s="1">
        <v>37630</v>
      </c>
      <c r="G7" t="s">
        <v>12</v>
      </c>
      <c r="H7" t="s">
        <v>20</v>
      </c>
      <c r="I7">
        <v>173</v>
      </c>
      <c r="J7" t="s">
        <v>14</v>
      </c>
      <c r="K7">
        <v>26</v>
      </c>
      <c r="L7" s="10">
        <v>100</v>
      </c>
      <c r="M7" s="10">
        <f t="shared" si="2"/>
        <v>2600</v>
      </c>
      <c r="N7">
        <f>'CONDITIONS AND WORKINGS'!$D$2*M7</f>
        <v>166.92</v>
      </c>
      <c r="O7" s="4">
        <f>IF(Table1[[#This Row],[SALES]]&gt;='CONDITIONS AND WORKINGS'!$B$2,Table1[[#This Row],[SALES]]*'CONDITIONS AND WORKINGS'!$B$3,0)</f>
        <v>217.10000000000002</v>
      </c>
      <c r="P7" s="10">
        <f t="shared" si="0"/>
        <v>2766.92</v>
      </c>
      <c r="Q7" s="4" t="str">
        <f>IF(Table1[[#This Row],[STATUS]]='CONDITIONS AND WORKINGS'!$B$6,'CONDITIONS AND WORKINGS'!$B$9,'CONDITIONS AND WORKINGS'!$B$10)</f>
        <v>"COMPLETED"</v>
      </c>
      <c r="R7" s="10">
        <f>Table1[[#This Row],[TOTAL SALES]]-Table1[[#This Row],[ 8.35% DISCOUNT]]</f>
        <v>2549.8200000000002</v>
      </c>
      <c r="S7" s="20"/>
    </row>
    <row r="8" spans="1:43" x14ac:dyDescent="0.25">
      <c r="A8">
        <v>7</v>
      </c>
      <c r="B8">
        <v>10101</v>
      </c>
      <c r="C8">
        <v>2</v>
      </c>
      <c r="D8" s="4" t="str">
        <f>TEXT(Table1[[#This Row],[ORDER DATE]],"MMMM")</f>
        <v>January</v>
      </c>
      <c r="E8" s="4">
        <f t="shared" si="1"/>
        <v>2003</v>
      </c>
      <c r="F8" s="1">
        <v>37630</v>
      </c>
      <c r="G8" t="s">
        <v>12</v>
      </c>
      <c r="H8" t="s">
        <v>21</v>
      </c>
      <c r="I8">
        <v>173</v>
      </c>
      <c r="J8" t="s">
        <v>17</v>
      </c>
      <c r="K8">
        <v>46</v>
      </c>
      <c r="L8" s="10">
        <v>53.76</v>
      </c>
      <c r="M8" s="10">
        <f t="shared" si="2"/>
        <v>2472.96</v>
      </c>
      <c r="N8">
        <f>'CONDITIONS AND WORKINGS'!$D$2*M8</f>
        <v>158.76403199999999</v>
      </c>
      <c r="O8" s="4">
        <f>IF(Table1[[#This Row],[SALES]]&gt;='CONDITIONS AND WORKINGS'!$B$2,Table1[[#This Row],[SALES]]*'CONDITIONS AND WORKINGS'!$B$3,0)</f>
        <v>206.49216000000001</v>
      </c>
      <c r="P8" s="10">
        <f t="shared" si="0"/>
        <v>2631.7240320000001</v>
      </c>
      <c r="Q8" s="4" t="str">
        <f>IF(Table1[[#This Row],[STATUS]]='CONDITIONS AND WORKINGS'!$B$6,'CONDITIONS AND WORKINGS'!$B$9,'CONDITIONS AND WORKINGS'!$B$10)</f>
        <v>"COMPLETED"</v>
      </c>
      <c r="R8" s="10">
        <f>Table1[[#This Row],[TOTAL SALES]]-Table1[[#This Row],[ 8.35% DISCOUNT]]</f>
        <v>2425.2318720000003</v>
      </c>
      <c r="S8" s="20"/>
    </row>
    <row r="9" spans="1:43" x14ac:dyDescent="0.25">
      <c r="A9">
        <v>8</v>
      </c>
      <c r="B9">
        <v>10101</v>
      </c>
      <c r="C9">
        <v>3</v>
      </c>
      <c r="D9" s="4" t="str">
        <f>TEXT(Table1[[#This Row],[ORDER DATE]],"MMMM")</f>
        <v>January</v>
      </c>
      <c r="E9" s="4">
        <f t="shared" si="1"/>
        <v>2003</v>
      </c>
      <c r="F9" s="1">
        <v>37630</v>
      </c>
      <c r="G9" t="s">
        <v>12</v>
      </c>
      <c r="H9" t="s">
        <v>22</v>
      </c>
      <c r="I9">
        <v>173</v>
      </c>
      <c r="J9" t="s">
        <v>17</v>
      </c>
      <c r="K9">
        <v>45</v>
      </c>
      <c r="L9" s="10">
        <v>31.2</v>
      </c>
      <c r="M9" s="10">
        <f t="shared" si="2"/>
        <v>1404</v>
      </c>
      <c r="N9">
        <f>'CONDITIONS AND WORKINGS'!$D$2*M9</f>
        <v>90.136799999999994</v>
      </c>
      <c r="O9" s="4">
        <f>IF(Table1[[#This Row],[SALES]]&gt;='CONDITIONS AND WORKINGS'!$B$2,Table1[[#This Row],[SALES]]*'CONDITIONS AND WORKINGS'!$B$3,0)</f>
        <v>0</v>
      </c>
      <c r="P9" s="10">
        <f t="shared" si="0"/>
        <v>1494.1368</v>
      </c>
      <c r="Q9" s="4" t="str">
        <f>IF(Table1[[#This Row],[STATUS]]='CONDITIONS AND WORKINGS'!$B$6,'CONDITIONS AND WORKINGS'!$B$9,'CONDITIONS AND WORKINGS'!$B$10)</f>
        <v>"COMPLETED"</v>
      </c>
      <c r="R9" s="10">
        <f>Table1[[#This Row],[TOTAL SALES]]-Table1[[#This Row],[ 8.35% DISCOUNT]]</f>
        <v>1494.1368</v>
      </c>
      <c r="S9" s="20"/>
    </row>
    <row r="10" spans="1:43" x14ac:dyDescent="0.25">
      <c r="A10">
        <v>9</v>
      </c>
      <c r="B10">
        <v>10102</v>
      </c>
      <c r="C10">
        <v>2</v>
      </c>
      <c r="D10" s="4" t="str">
        <f>TEXT(Table1[[#This Row],[ORDER DATE]],"MMMM")</f>
        <v>January</v>
      </c>
      <c r="E10" s="4">
        <f t="shared" si="1"/>
        <v>2003</v>
      </c>
      <c r="F10" s="1">
        <v>37631</v>
      </c>
      <c r="G10" t="s">
        <v>12</v>
      </c>
      <c r="H10" t="s">
        <v>23</v>
      </c>
      <c r="I10">
        <v>112</v>
      </c>
      <c r="J10" t="s">
        <v>14</v>
      </c>
      <c r="K10">
        <v>39</v>
      </c>
      <c r="L10" s="10">
        <v>100</v>
      </c>
      <c r="M10" s="10">
        <f t="shared" si="2"/>
        <v>3900</v>
      </c>
      <c r="N10">
        <f>'CONDITIONS AND WORKINGS'!$D$2*M10</f>
        <v>250.37999999999997</v>
      </c>
      <c r="O10" s="4">
        <f>IF(Table1[[#This Row],[SALES]]&gt;='CONDITIONS AND WORKINGS'!$B$2,Table1[[#This Row],[SALES]]*'CONDITIONS AND WORKINGS'!$B$3,0)</f>
        <v>325.65000000000003</v>
      </c>
      <c r="P10" s="10">
        <f t="shared" si="0"/>
        <v>4150.38</v>
      </c>
      <c r="Q10" s="4" t="str">
        <f>IF(Table1[[#This Row],[STATUS]]='CONDITIONS AND WORKINGS'!$B$6,'CONDITIONS AND WORKINGS'!$B$9,'CONDITIONS AND WORKINGS'!$B$10)</f>
        <v>"COMPLETED"</v>
      </c>
      <c r="R10" s="10">
        <f>Table1[[#This Row],[TOTAL SALES]]-Table1[[#This Row],[ 8.35% DISCOUNT]]</f>
        <v>3824.73</v>
      </c>
      <c r="S10" s="20"/>
    </row>
    <row r="11" spans="1:43" x14ac:dyDescent="0.25">
      <c r="A11">
        <v>10</v>
      </c>
      <c r="B11">
        <v>10102</v>
      </c>
      <c r="C11">
        <v>1</v>
      </c>
      <c r="D11" s="4" t="str">
        <f>TEXT(Table1[[#This Row],[ORDER DATE]],"MMMM")</f>
        <v>January</v>
      </c>
      <c r="E11" s="4">
        <f t="shared" si="1"/>
        <v>2003</v>
      </c>
      <c r="F11" s="1">
        <v>37631</v>
      </c>
      <c r="G11" t="s">
        <v>12</v>
      </c>
      <c r="H11" t="s">
        <v>24</v>
      </c>
      <c r="I11">
        <v>112</v>
      </c>
      <c r="J11" t="s">
        <v>17</v>
      </c>
      <c r="K11">
        <v>41</v>
      </c>
      <c r="L11" s="10">
        <v>50.14</v>
      </c>
      <c r="M11" s="10">
        <f t="shared" si="2"/>
        <v>2055.7400000000002</v>
      </c>
      <c r="N11">
        <f>'CONDITIONS AND WORKINGS'!$D$2*M11</f>
        <v>131.97850800000001</v>
      </c>
      <c r="O11" s="4">
        <f>IF(Table1[[#This Row],[SALES]]&gt;='CONDITIONS AND WORKINGS'!$B$2,Table1[[#This Row],[SALES]]*'CONDITIONS AND WORKINGS'!$B$3,0)</f>
        <v>0</v>
      </c>
      <c r="P11" s="10">
        <f t="shared" si="0"/>
        <v>2187.7185080000004</v>
      </c>
      <c r="Q11" s="4" t="str">
        <f>IF(Table1[[#This Row],[STATUS]]='CONDITIONS AND WORKINGS'!$B$6,'CONDITIONS AND WORKINGS'!$B$9,'CONDITIONS AND WORKINGS'!$B$10)</f>
        <v>"COMPLETED"</v>
      </c>
      <c r="R11" s="10">
        <f>Table1[[#This Row],[TOTAL SALES]]-Table1[[#This Row],[ 8.35% DISCOUNT]]</f>
        <v>2187.7185080000004</v>
      </c>
      <c r="S11" s="20"/>
    </row>
    <row r="12" spans="1:43" x14ac:dyDescent="0.25">
      <c r="A12">
        <v>11</v>
      </c>
      <c r="B12">
        <v>10103</v>
      </c>
      <c r="C12">
        <v>11</v>
      </c>
      <c r="D12" s="4" t="str">
        <f>TEXT(Table1[[#This Row],[ORDER DATE]],"MMMM")</f>
        <v>January</v>
      </c>
      <c r="E12" s="4">
        <f t="shared" si="1"/>
        <v>2003</v>
      </c>
      <c r="F12" s="1">
        <v>37650</v>
      </c>
      <c r="G12" t="s">
        <v>12</v>
      </c>
      <c r="H12" t="s">
        <v>25</v>
      </c>
      <c r="I12">
        <v>118</v>
      </c>
      <c r="J12" t="s">
        <v>14</v>
      </c>
      <c r="K12">
        <v>26</v>
      </c>
      <c r="L12" s="10">
        <v>100</v>
      </c>
      <c r="M12" s="10">
        <f t="shared" si="2"/>
        <v>2600</v>
      </c>
      <c r="N12">
        <f>'CONDITIONS AND WORKINGS'!$D$2*M12</f>
        <v>166.92</v>
      </c>
      <c r="O12" s="4">
        <f>IF(Table1[[#This Row],[SALES]]&gt;='CONDITIONS AND WORKINGS'!$B$2,Table1[[#This Row],[SALES]]*'CONDITIONS AND WORKINGS'!$B$3,0)</f>
        <v>217.10000000000002</v>
      </c>
      <c r="P12" s="10">
        <f t="shared" si="0"/>
        <v>2766.92</v>
      </c>
      <c r="Q12" s="4" t="str">
        <f>IF(Table1[[#This Row],[STATUS]]='CONDITIONS AND WORKINGS'!$B$6,'CONDITIONS AND WORKINGS'!$B$9,'CONDITIONS AND WORKINGS'!$B$10)</f>
        <v>"COMPLETED"</v>
      </c>
      <c r="R12" s="10">
        <f>Table1[[#This Row],[TOTAL SALES]]-Table1[[#This Row],[ 8.35% DISCOUNT]]</f>
        <v>2549.8200000000002</v>
      </c>
      <c r="S12" s="20"/>
    </row>
    <row r="13" spans="1:43" x14ac:dyDescent="0.25">
      <c r="A13">
        <v>12</v>
      </c>
      <c r="B13">
        <v>10103</v>
      </c>
      <c r="C13">
        <v>4</v>
      </c>
      <c r="D13" s="4" t="str">
        <f>TEXT(Table1[[#This Row],[ORDER DATE]],"MMMM")</f>
        <v>January</v>
      </c>
      <c r="E13" s="4">
        <f t="shared" si="1"/>
        <v>2003</v>
      </c>
      <c r="F13" s="1">
        <v>37650</v>
      </c>
      <c r="G13" t="s">
        <v>12</v>
      </c>
      <c r="H13" t="s">
        <v>26</v>
      </c>
      <c r="I13">
        <v>118</v>
      </c>
      <c r="J13" t="s">
        <v>14</v>
      </c>
      <c r="K13">
        <v>42</v>
      </c>
      <c r="L13" s="10">
        <v>100</v>
      </c>
      <c r="M13" s="10">
        <f t="shared" si="2"/>
        <v>4200</v>
      </c>
      <c r="N13">
        <f>'CONDITIONS AND WORKINGS'!$D$2*M13</f>
        <v>269.64</v>
      </c>
      <c r="O13" s="4">
        <f>IF(Table1[[#This Row],[SALES]]&gt;='CONDITIONS AND WORKINGS'!$B$2,Table1[[#This Row],[SALES]]*'CONDITIONS AND WORKINGS'!$B$3,0)</f>
        <v>350.70000000000005</v>
      </c>
      <c r="P13" s="10">
        <f t="shared" si="0"/>
        <v>4469.6400000000003</v>
      </c>
      <c r="Q13" s="4" t="str">
        <f>IF(Table1[[#This Row],[STATUS]]='CONDITIONS AND WORKINGS'!$B$6,'CONDITIONS AND WORKINGS'!$B$9,'CONDITIONS AND WORKINGS'!$B$10)</f>
        <v>"COMPLETED"</v>
      </c>
      <c r="R13" s="10">
        <f>Table1[[#This Row],[TOTAL SALES]]-Table1[[#This Row],[ 8.35% DISCOUNT]]</f>
        <v>4118.9400000000005</v>
      </c>
      <c r="S13" s="20"/>
      <c r="AQ13" s="5"/>
    </row>
    <row r="14" spans="1:43" x14ac:dyDescent="0.25">
      <c r="A14">
        <v>13</v>
      </c>
      <c r="B14">
        <v>10103</v>
      </c>
      <c r="C14">
        <v>16</v>
      </c>
      <c r="D14" s="4" t="str">
        <f>TEXT(Table1[[#This Row],[ORDER DATE]],"MMMM")</f>
        <v>January</v>
      </c>
      <c r="E14" s="4">
        <f t="shared" si="1"/>
        <v>2003</v>
      </c>
      <c r="F14" s="1">
        <v>37650</v>
      </c>
      <c r="G14" t="s">
        <v>12</v>
      </c>
      <c r="H14" t="s">
        <v>27</v>
      </c>
      <c r="I14">
        <v>118</v>
      </c>
      <c r="J14" t="s">
        <v>14</v>
      </c>
      <c r="K14">
        <v>46</v>
      </c>
      <c r="L14" s="10">
        <v>100</v>
      </c>
      <c r="M14" s="10">
        <f t="shared" si="2"/>
        <v>4600</v>
      </c>
      <c r="N14">
        <f>'CONDITIONS AND WORKINGS'!$D$2*M14</f>
        <v>295.32</v>
      </c>
      <c r="O14" s="4">
        <f>IF(Table1[[#This Row],[SALES]]&gt;='CONDITIONS AND WORKINGS'!$B$2,Table1[[#This Row],[SALES]]*'CONDITIONS AND WORKINGS'!$B$3,0)</f>
        <v>384.1</v>
      </c>
      <c r="P14" s="10">
        <f t="shared" si="0"/>
        <v>4895.32</v>
      </c>
      <c r="Q14" s="4" t="str">
        <f>IF(Table1[[#This Row],[STATUS]]='CONDITIONS AND WORKINGS'!$B$6,'CONDITIONS AND WORKINGS'!$B$9,'CONDITIONS AND WORKINGS'!$B$10)</f>
        <v>"COMPLETED"</v>
      </c>
      <c r="R14" s="10">
        <f>Table1[[#This Row],[TOTAL SALES]]-Table1[[#This Row],[ 8.35% DISCOUNT]]</f>
        <v>4511.2199999999993</v>
      </c>
      <c r="S14" s="20"/>
    </row>
    <row r="15" spans="1:43" x14ac:dyDescent="0.25">
      <c r="A15">
        <v>14</v>
      </c>
      <c r="B15">
        <v>10103</v>
      </c>
      <c r="C15">
        <v>6</v>
      </c>
      <c r="D15" s="4" t="str">
        <f>TEXT(Table1[[#This Row],[ORDER DATE]],"MMMM")</f>
        <v>January</v>
      </c>
      <c r="E15" s="4">
        <f t="shared" si="1"/>
        <v>2003</v>
      </c>
      <c r="F15" s="1">
        <v>37650</v>
      </c>
      <c r="G15" t="s">
        <v>12</v>
      </c>
      <c r="H15" t="s">
        <v>28</v>
      </c>
      <c r="I15">
        <v>118</v>
      </c>
      <c r="J15" t="s">
        <v>14</v>
      </c>
      <c r="K15">
        <v>42</v>
      </c>
      <c r="L15" s="10">
        <v>100</v>
      </c>
      <c r="M15" s="10">
        <f t="shared" si="2"/>
        <v>4200</v>
      </c>
      <c r="N15">
        <f>'CONDITIONS AND WORKINGS'!$D$2*M15</f>
        <v>269.64</v>
      </c>
      <c r="O15" s="4">
        <f>IF(Table1[[#This Row],[SALES]]&gt;='CONDITIONS AND WORKINGS'!$B$2,Table1[[#This Row],[SALES]]*'CONDITIONS AND WORKINGS'!$B$3,0)</f>
        <v>350.70000000000005</v>
      </c>
      <c r="P15" s="10">
        <f t="shared" si="0"/>
        <v>4469.6400000000003</v>
      </c>
      <c r="Q15" s="4" t="str">
        <f>IF(Table1[[#This Row],[STATUS]]='CONDITIONS AND WORKINGS'!$B$6,'CONDITIONS AND WORKINGS'!$B$9,'CONDITIONS AND WORKINGS'!$B$10)</f>
        <v>"COMPLETED"</v>
      </c>
      <c r="R15" s="10">
        <f>Table1[[#This Row],[TOTAL SALES]]-Table1[[#This Row],[ 8.35% DISCOUNT]]</f>
        <v>4118.9400000000005</v>
      </c>
      <c r="S15" s="20"/>
    </row>
    <row r="16" spans="1:43" x14ac:dyDescent="0.25">
      <c r="A16">
        <v>15</v>
      </c>
      <c r="B16">
        <v>10103</v>
      </c>
      <c r="C16">
        <v>5</v>
      </c>
      <c r="D16" s="4" t="str">
        <f>TEXT(Table1[[#This Row],[ORDER DATE]],"MMMM")</f>
        <v>January</v>
      </c>
      <c r="E16" s="4">
        <f t="shared" si="1"/>
        <v>2003</v>
      </c>
      <c r="F16" s="1">
        <v>37650</v>
      </c>
      <c r="G16" t="s">
        <v>12</v>
      </c>
      <c r="H16" t="s">
        <v>29</v>
      </c>
      <c r="I16">
        <v>118</v>
      </c>
      <c r="J16" t="s">
        <v>14</v>
      </c>
      <c r="K16">
        <v>36</v>
      </c>
      <c r="L16" s="10">
        <v>100</v>
      </c>
      <c r="M16" s="10">
        <f t="shared" si="2"/>
        <v>3600</v>
      </c>
      <c r="N16">
        <f>'CONDITIONS AND WORKINGS'!$D$2*M16</f>
        <v>231.11999999999998</v>
      </c>
      <c r="O16" s="4">
        <f>IF(Table1[[#This Row],[SALES]]&gt;='CONDITIONS AND WORKINGS'!$B$2,Table1[[#This Row],[SALES]]*'CONDITIONS AND WORKINGS'!$B$3,0)</f>
        <v>300.60000000000002</v>
      </c>
      <c r="P16" s="10">
        <f t="shared" si="0"/>
        <v>3831.12</v>
      </c>
      <c r="Q16" s="4" t="str">
        <f>IF(Table1[[#This Row],[STATUS]]='CONDITIONS AND WORKINGS'!$B$6,'CONDITIONS AND WORKINGS'!$B$9,'CONDITIONS AND WORKINGS'!$B$10)</f>
        <v>"COMPLETED"</v>
      </c>
      <c r="R16" s="10">
        <f>Table1[[#This Row],[TOTAL SALES]]-Table1[[#This Row],[ 8.35% DISCOUNT]]</f>
        <v>3530.52</v>
      </c>
      <c r="S16" s="20"/>
    </row>
    <row r="17" spans="1:19" x14ac:dyDescent="0.25">
      <c r="A17">
        <v>16</v>
      </c>
      <c r="B17">
        <v>10103</v>
      </c>
      <c r="C17">
        <v>10</v>
      </c>
      <c r="D17" s="4" t="str">
        <f>TEXT(Table1[[#This Row],[ORDER DATE]],"MMMM")</f>
        <v>January</v>
      </c>
      <c r="E17" s="4">
        <f t="shared" si="1"/>
        <v>2003</v>
      </c>
      <c r="F17" s="1">
        <v>37650</v>
      </c>
      <c r="G17" t="s">
        <v>12</v>
      </c>
      <c r="H17" t="s">
        <v>30</v>
      </c>
      <c r="I17">
        <v>118</v>
      </c>
      <c r="J17" t="s">
        <v>14</v>
      </c>
      <c r="K17">
        <v>35</v>
      </c>
      <c r="L17" s="10">
        <v>100</v>
      </c>
      <c r="M17" s="10">
        <f t="shared" si="2"/>
        <v>3500</v>
      </c>
      <c r="N17">
        <f>'CONDITIONS AND WORKINGS'!$D$2*M17</f>
        <v>224.7</v>
      </c>
      <c r="O17" s="4">
        <f>IF(Table1[[#This Row],[SALES]]&gt;='CONDITIONS AND WORKINGS'!$B$2,Table1[[#This Row],[SALES]]*'CONDITIONS AND WORKINGS'!$B$3,0)</f>
        <v>292.25</v>
      </c>
      <c r="P17" s="10">
        <f t="shared" si="0"/>
        <v>3724.7</v>
      </c>
      <c r="Q17" s="4" t="str">
        <f>IF(Table1[[#This Row],[STATUS]]='CONDITIONS AND WORKINGS'!$B$6,'CONDITIONS AND WORKINGS'!$B$9,'CONDITIONS AND WORKINGS'!$B$10)</f>
        <v>"COMPLETED"</v>
      </c>
      <c r="R17" s="10">
        <f>Table1[[#This Row],[TOTAL SALES]]-Table1[[#This Row],[ 8.35% DISCOUNT]]</f>
        <v>3432.45</v>
      </c>
      <c r="S17" s="20"/>
    </row>
    <row r="18" spans="1:19" x14ac:dyDescent="0.25">
      <c r="A18">
        <v>17</v>
      </c>
      <c r="B18">
        <v>10103</v>
      </c>
      <c r="C18">
        <v>1</v>
      </c>
      <c r="D18" s="4" t="str">
        <f>TEXT(Table1[[#This Row],[ORDER DATE]],"MMMM")</f>
        <v>January</v>
      </c>
      <c r="E18" s="4">
        <f t="shared" si="1"/>
        <v>2003</v>
      </c>
      <c r="F18" s="1">
        <v>37650</v>
      </c>
      <c r="G18" t="s">
        <v>12</v>
      </c>
      <c r="H18" t="s">
        <v>31</v>
      </c>
      <c r="I18">
        <v>118</v>
      </c>
      <c r="J18" t="s">
        <v>14</v>
      </c>
      <c r="K18">
        <v>36</v>
      </c>
      <c r="L18" s="10">
        <v>100</v>
      </c>
      <c r="M18" s="10">
        <f t="shared" si="2"/>
        <v>3600</v>
      </c>
      <c r="N18">
        <f>'CONDITIONS AND WORKINGS'!$D$2*M18</f>
        <v>231.11999999999998</v>
      </c>
      <c r="O18" s="4">
        <f>IF(Table1[[#This Row],[SALES]]&gt;='CONDITIONS AND WORKINGS'!$B$2,Table1[[#This Row],[SALES]]*'CONDITIONS AND WORKINGS'!$B$3,0)</f>
        <v>300.60000000000002</v>
      </c>
      <c r="P18" s="10">
        <f t="shared" si="0"/>
        <v>3831.12</v>
      </c>
      <c r="Q18" s="4" t="str">
        <f>IF(Table1[[#This Row],[STATUS]]='CONDITIONS AND WORKINGS'!$B$6,'CONDITIONS AND WORKINGS'!$B$9,'CONDITIONS AND WORKINGS'!$B$10)</f>
        <v>"COMPLETED"</v>
      </c>
      <c r="R18" s="10">
        <f>Table1[[#This Row],[TOTAL SALES]]-Table1[[#This Row],[ 8.35% DISCOUNT]]</f>
        <v>3530.52</v>
      </c>
      <c r="S18" s="20"/>
    </row>
    <row r="19" spans="1:19" x14ac:dyDescent="0.25">
      <c r="A19">
        <v>18</v>
      </c>
      <c r="B19">
        <v>10103</v>
      </c>
      <c r="C19">
        <v>7</v>
      </c>
      <c r="D19" s="4" t="str">
        <f>TEXT(Table1[[#This Row],[ORDER DATE]],"MMMM")</f>
        <v>January</v>
      </c>
      <c r="E19" s="4">
        <f t="shared" si="1"/>
        <v>2003</v>
      </c>
      <c r="F19" s="1">
        <v>37650</v>
      </c>
      <c r="G19" t="s">
        <v>12</v>
      </c>
      <c r="H19" t="s">
        <v>32</v>
      </c>
      <c r="I19">
        <v>118</v>
      </c>
      <c r="J19" t="s">
        <v>14</v>
      </c>
      <c r="K19">
        <v>45</v>
      </c>
      <c r="L19" s="10">
        <v>75.63</v>
      </c>
      <c r="M19" s="10">
        <f t="shared" si="2"/>
        <v>3403.35</v>
      </c>
      <c r="N19">
        <f>'CONDITIONS AND WORKINGS'!$D$2*M19</f>
        <v>218.49506999999997</v>
      </c>
      <c r="O19" s="4">
        <f>IF(Table1[[#This Row],[SALES]]&gt;='CONDITIONS AND WORKINGS'!$B$2,Table1[[#This Row],[SALES]]*'CONDITIONS AND WORKINGS'!$B$3,0)</f>
        <v>284.17972500000002</v>
      </c>
      <c r="P19" s="10">
        <f t="shared" si="0"/>
        <v>3621.8450699999999</v>
      </c>
      <c r="Q19" s="4" t="str">
        <f>IF(Table1[[#This Row],[STATUS]]='CONDITIONS AND WORKINGS'!$B$6,'CONDITIONS AND WORKINGS'!$B$9,'CONDITIONS AND WORKINGS'!$B$10)</f>
        <v>"COMPLETED"</v>
      </c>
      <c r="R19" s="10">
        <f>Table1[[#This Row],[TOTAL SALES]]-Table1[[#This Row],[ 8.35% DISCOUNT]]</f>
        <v>3337.6653449999999</v>
      </c>
      <c r="S19" s="20"/>
    </row>
    <row r="20" spans="1:19" x14ac:dyDescent="0.25">
      <c r="A20">
        <v>19</v>
      </c>
      <c r="B20">
        <v>10103</v>
      </c>
      <c r="C20">
        <v>8</v>
      </c>
      <c r="D20" s="4" t="str">
        <f>TEXT(Table1[[#This Row],[ORDER DATE]],"MMMM")</f>
        <v>January</v>
      </c>
      <c r="E20" s="4">
        <f t="shared" si="1"/>
        <v>2003</v>
      </c>
      <c r="F20" s="1">
        <v>37650</v>
      </c>
      <c r="G20" t="s">
        <v>12</v>
      </c>
      <c r="H20" t="s">
        <v>33</v>
      </c>
      <c r="I20">
        <v>118</v>
      </c>
      <c r="J20" t="s">
        <v>14</v>
      </c>
      <c r="K20">
        <v>27</v>
      </c>
      <c r="L20" s="10">
        <v>100</v>
      </c>
      <c r="M20" s="10">
        <f t="shared" si="2"/>
        <v>2700</v>
      </c>
      <c r="N20">
        <f>'CONDITIONS AND WORKINGS'!$D$2*M20</f>
        <v>173.33999999999997</v>
      </c>
      <c r="O20" s="4">
        <f>IF(Table1[[#This Row],[SALES]]&gt;='CONDITIONS AND WORKINGS'!$B$2,Table1[[#This Row],[SALES]]*'CONDITIONS AND WORKINGS'!$B$3,0)</f>
        <v>225.45000000000002</v>
      </c>
      <c r="P20" s="10">
        <f t="shared" si="0"/>
        <v>2873.34</v>
      </c>
      <c r="Q20" s="4" t="str">
        <f>IF(Table1[[#This Row],[STATUS]]='CONDITIONS AND WORKINGS'!$B$6,'CONDITIONS AND WORKINGS'!$B$9,'CONDITIONS AND WORKINGS'!$B$10)</f>
        <v>"COMPLETED"</v>
      </c>
      <c r="R20" s="10">
        <f>Table1[[#This Row],[TOTAL SALES]]-Table1[[#This Row],[ 8.35% DISCOUNT]]</f>
        <v>2647.8900000000003</v>
      </c>
      <c r="S20" s="20"/>
    </row>
    <row r="21" spans="1:19" x14ac:dyDescent="0.25">
      <c r="A21">
        <v>20</v>
      </c>
      <c r="B21">
        <v>10103</v>
      </c>
      <c r="C21">
        <v>3</v>
      </c>
      <c r="D21" s="4" t="str">
        <f>TEXT(Table1[[#This Row],[ORDER DATE]],"MMMM")</f>
        <v>January</v>
      </c>
      <c r="E21" s="4">
        <f t="shared" si="1"/>
        <v>2003</v>
      </c>
      <c r="F21" s="1">
        <v>37650</v>
      </c>
      <c r="G21" t="s">
        <v>12</v>
      </c>
      <c r="H21" t="s">
        <v>34</v>
      </c>
      <c r="I21">
        <v>118</v>
      </c>
      <c r="J21" t="s">
        <v>14</v>
      </c>
      <c r="K21">
        <v>31</v>
      </c>
      <c r="L21" s="10">
        <v>100</v>
      </c>
      <c r="M21" s="10">
        <f t="shared" si="2"/>
        <v>3100</v>
      </c>
      <c r="N21">
        <f>'CONDITIONS AND WORKINGS'!$D$2*M21</f>
        <v>199.01999999999998</v>
      </c>
      <c r="O21" s="4">
        <f>IF(Table1[[#This Row],[SALES]]&gt;='CONDITIONS AND WORKINGS'!$B$2,Table1[[#This Row],[SALES]]*'CONDITIONS AND WORKINGS'!$B$3,0)</f>
        <v>258.85000000000002</v>
      </c>
      <c r="P21" s="10">
        <f t="shared" si="0"/>
        <v>3299.02</v>
      </c>
      <c r="Q21" s="4" t="str">
        <f>IF(Table1[[#This Row],[STATUS]]='CONDITIONS AND WORKINGS'!$B$6,'CONDITIONS AND WORKINGS'!$B$9,'CONDITIONS AND WORKINGS'!$B$10)</f>
        <v>"COMPLETED"</v>
      </c>
      <c r="R21" s="10">
        <f>Table1[[#This Row],[TOTAL SALES]]-Table1[[#This Row],[ 8.35% DISCOUNT]]</f>
        <v>3040.17</v>
      </c>
      <c r="S21" s="20"/>
    </row>
    <row r="22" spans="1:19" x14ac:dyDescent="0.25">
      <c r="A22">
        <v>21</v>
      </c>
      <c r="B22">
        <v>10103</v>
      </c>
      <c r="C22">
        <v>15</v>
      </c>
      <c r="D22" s="4" t="str">
        <f>TEXT(Table1[[#This Row],[ORDER DATE]],"MMMM")</f>
        <v>January</v>
      </c>
      <c r="E22" s="4">
        <f t="shared" si="1"/>
        <v>2003</v>
      </c>
      <c r="F22" s="1">
        <v>37650</v>
      </c>
      <c r="G22" t="s">
        <v>12</v>
      </c>
      <c r="H22" t="s">
        <v>35</v>
      </c>
      <c r="I22">
        <v>118</v>
      </c>
      <c r="J22" t="s">
        <v>17</v>
      </c>
      <c r="K22">
        <v>25</v>
      </c>
      <c r="L22" s="10">
        <v>100</v>
      </c>
      <c r="M22" s="10">
        <f t="shared" si="2"/>
        <v>2500</v>
      </c>
      <c r="N22">
        <f>'CONDITIONS AND WORKINGS'!$D$2*M22</f>
        <v>160.49999999999997</v>
      </c>
      <c r="O22" s="4">
        <f>IF(Table1[[#This Row],[SALES]]&gt;='CONDITIONS AND WORKINGS'!$B$2,Table1[[#This Row],[SALES]]*'CONDITIONS AND WORKINGS'!$B$3,0)</f>
        <v>208.75</v>
      </c>
      <c r="P22" s="10">
        <f t="shared" si="0"/>
        <v>2660.5</v>
      </c>
      <c r="Q22" s="4" t="str">
        <f>IF(Table1[[#This Row],[STATUS]]='CONDITIONS AND WORKINGS'!$B$6,'CONDITIONS AND WORKINGS'!$B$9,'CONDITIONS AND WORKINGS'!$B$10)</f>
        <v>"COMPLETED"</v>
      </c>
      <c r="R22" s="10">
        <f>Table1[[#This Row],[TOTAL SALES]]-Table1[[#This Row],[ 8.35% DISCOUNT]]</f>
        <v>2451.75</v>
      </c>
      <c r="S22" s="20"/>
    </row>
    <row r="23" spans="1:19" x14ac:dyDescent="0.25">
      <c r="A23">
        <v>22</v>
      </c>
      <c r="B23">
        <v>10103</v>
      </c>
      <c r="C23">
        <v>13</v>
      </c>
      <c r="D23" s="4" t="str">
        <f>TEXT(Table1[[#This Row],[ORDER DATE]],"MMMM")</f>
        <v>January</v>
      </c>
      <c r="E23" s="4">
        <f t="shared" si="1"/>
        <v>2003</v>
      </c>
      <c r="F23" s="1">
        <v>37650</v>
      </c>
      <c r="G23" t="s">
        <v>12</v>
      </c>
      <c r="H23" t="s">
        <v>36</v>
      </c>
      <c r="I23">
        <v>118</v>
      </c>
      <c r="J23" t="s">
        <v>17</v>
      </c>
      <c r="K23">
        <v>25</v>
      </c>
      <c r="L23" s="10">
        <v>100</v>
      </c>
      <c r="M23" s="10">
        <f t="shared" si="2"/>
        <v>2500</v>
      </c>
      <c r="N23">
        <f>'CONDITIONS AND WORKINGS'!$D$2*M23</f>
        <v>160.49999999999997</v>
      </c>
      <c r="O23" s="4">
        <f>IF(Table1[[#This Row],[SALES]]&gt;='CONDITIONS AND WORKINGS'!$B$2,Table1[[#This Row],[SALES]]*'CONDITIONS AND WORKINGS'!$B$3,0)</f>
        <v>208.75</v>
      </c>
      <c r="P23" s="10">
        <f t="shared" si="0"/>
        <v>2660.5</v>
      </c>
      <c r="Q23" s="4" t="str">
        <f>IF(Table1[[#This Row],[STATUS]]='CONDITIONS AND WORKINGS'!$B$6,'CONDITIONS AND WORKINGS'!$B$9,'CONDITIONS AND WORKINGS'!$B$10)</f>
        <v>"COMPLETED"</v>
      </c>
      <c r="R23" s="10">
        <f>Table1[[#This Row],[TOTAL SALES]]-Table1[[#This Row],[ 8.35% DISCOUNT]]</f>
        <v>2451.75</v>
      </c>
      <c r="S23" s="20"/>
    </row>
    <row r="24" spans="1:19" x14ac:dyDescent="0.25">
      <c r="A24">
        <v>23</v>
      </c>
      <c r="B24">
        <v>10103</v>
      </c>
      <c r="C24">
        <v>12</v>
      </c>
      <c r="D24" s="4" t="str">
        <f>TEXT(Table1[[#This Row],[ORDER DATE]],"MMMM")</f>
        <v>January</v>
      </c>
      <c r="E24" s="4">
        <f t="shared" si="1"/>
        <v>2003</v>
      </c>
      <c r="F24" s="1">
        <v>37650</v>
      </c>
      <c r="G24" t="s">
        <v>12</v>
      </c>
      <c r="H24" t="s">
        <v>37</v>
      </c>
      <c r="I24">
        <v>118</v>
      </c>
      <c r="J24" t="s">
        <v>17</v>
      </c>
      <c r="K24">
        <v>27</v>
      </c>
      <c r="L24" s="10">
        <v>83.07</v>
      </c>
      <c r="M24" s="10">
        <f t="shared" si="2"/>
        <v>2242.89</v>
      </c>
      <c r="N24">
        <f>'CONDITIONS AND WORKINGS'!$D$2*M24</f>
        <v>143.99353799999997</v>
      </c>
      <c r="O24" s="4">
        <f>IF(Table1[[#This Row],[SALES]]&gt;='CONDITIONS AND WORKINGS'!$B$2,Table1[[#This Row],[SALES]]*'CONDITIONS AND WORKINGS'!$B$3,0)</f>
        <v>0</v>
      </c>
      <c r="P24" s="10">
        <f t="shared" si="0"/>
        <v>2386.883538</v>
      </c>
      <c r="Q24" s="4" t="str">
        <f>IF(Table1[[#This Row],[STATUS]]='CONDITIONS AND WORKINGS'!$B$6,'CONDITIONS AND WORKINGS'!$B$9,'CONDITIONS AND WORKINGS'!$B$10)</f>
        <v>"COMPLETED"</v>
      </c>
      <c r="R24" s="10">
        <f>Table1[[#This Row],[TOTAL SALES]]-Table1[[#This Row],[ 8.35% DISCOUNT]]</f>
        <v>2386.883538</v>
      </c>
      <c r="S24" s="20"/>
    </row>
    <row r="25" spans="1:19" x14ac:dyDescent="0.25">
      <c r="A25">
        <v>24</v>
      </c>
      <c r="B25">
        <v>10103</v>
      </c>
      <c r="C25">
        <v>14</v>
      </c>
      <c r="D25" s="4" t="str">
        <f>TEXT(Table1[[#This Row],[ORDER DATE]],"MMMM")</f>
        <v>January</v>
      </c>
      <c r="E25" s="4">
        <f t="shared" si="1"/>
        <v>2003</v>
      </c>
      <c r="F25" s="1">
        <v>37650</v>
      </c>
      <c r="G25" t="s">
        <v>12</v>
      </c>
      <c r="H25" t="s">
        <v>38</v>
      </c>
      <c r="I25">
        <v>118</v>
      </c>
      <c r="J25" t="s">
        <v>17</v>
      </c>
      <c r="K25">
        <v>35</v>
      </c>
      <c r="L25" s="10">
        <v>57.46</v>
      </c>
      <c r="M25" s="10">
        <f t="shared" si="2"/>
        <v>2011.1000000000001</v>
      </c>
      <c r="N25">
        <f>'CONDITIONS AND WORKINGS'!$D$2*M25</f>
        <v>129.11261999999999</v>
      </c>
      <c r="O25" s="4">
        <f>IF(Table1[[#This Row],[SALES]]&gt;='CONDITIONS AND WORKINGS'!$B$2,Table1[[#This Row],[SALES]]*'CONDITIONS AND WORKINGS'!$B$3,0)</f>
        <v>0</v>
      </c>
      <c r="P25" s="10">
        <f t="shared" si="0"/>
        <v>2140.2126200000002</v>
      </c>
      <c r="Q25" s="4" t="str">
        <f>IF(Table1[[#This Row],[STATUS]]='CONDITIONS AND WORKINGS'!$B$6,'CONDITIONS AND WORKINGS'!$B$9,'CONDITIONS AND WORKINGS'!$B$10)</f>
        <v>"COMPLETED"</v>
      </c>
      <c r="R25" s="10">
        <f>Table1[[#This Row],[TOTAL SALES]]-Table1[[#This Row],[ 8.35% DISCOUNT]]</f>
        <v>2140.2126200000002</v>
      </c>
      <c r="S25" s="20"/>
    </row>
    <row r="26" spans="1:19" x14ac:dyDescent="0.25">
      <c r="A26">
        <v>25</v>
      </c>
      <c r="B26">
        <v>10103</v>
      </c>
      <c r="C26">
        <v>9</v>
      </c>
      <c r="D26" s="4" t="str">
        <f>TEXT(Table1[[#This Row],[ORDER DATE]],"MMMM")</f>
        <v>January</v>
      </c>
      <c r="E26" s="4">
        <f t="shared" si="1"/>
        <v>2003</v>
      </c>
      <c r="F26" s="1">
        <v>37650</v>
      </c>
      <c r="G26" t="s">
        <v>12</v>
      </c>
      <c r="H26" t="s">
        <v>39</v>
      </c>
      <c r="I26">
        <v>118</v>
      </c>
      <c r="J26" t="s">
        <v>17</v>
      </c>
      <c r="K26">
        <v>41</v>
      </c>
      <c r="L26" s="10">
        <v>47.29</v>
      </c>
      <c r="M26" s="10">
        <f t="shared" si="2"/>
        <v>1938.8899999999999</v>
      </c>
      <c r="N26">
        <f>'CONDITIONS AND WORKINGS'!$D$2*M26</f>
        <v>124.47673799999998</v>
      </c>
      <c r="O26" s="4">
        <f>IF(Table1[[#This Row],[SALES]]&gt;='CONDITIONS AND WORKINGS'!$B$2,Table1[[#This Row],[SALES]]*'CONDITIONS AND WORKINGS'!$B$3,0)</f>
        <v>0</v>
      </c>
      <c r="P26" s="10">
        <f t="shared" si="0"/>
        <v>2063.3667379999997</v>
      </c>
      <c r="Q26" s="4" t="str">
        <f>IF(Table1[[#This Row],[STATUS]]='CONDITIONS AND WORKINGS'!$B$6,'CONDITIONS AND WORKINGS'!$B$9,'CONDITIONS AND WORKINGS'!$B$10)</f>
        <v>"COMPLETED"</v>
      </c>
      <c r="R26" s="10">
        <f>Table1[[#This Row],[TOTAL SALES]]-Table1[[#This Row],[ 8.35% DISCOUNT]]</f>
        <v>2063.3667379999997</v>
      </c>
      <c r="S26" s="20"/>
    </row>
    <row r="27" spans="1:19" x14ac:dyDescent="0.25">
      <c r="A27">
        <v>26</v>
      </c>
      <c r="B27">
        <v>10103</v>
      </c>
      <c r="C27">
        <v>2</v>
      </c>
      <c r="D27" s="4" t="str">
        <f>TEXT(Table1[[#This Row],[ORDER DATE]],"MMMM")</f>
        <v>January</v>
      </c>
      <c r="E27" s="4">
        <f t="shared" si="1"/>
        <v>2003</v>
      </c>
      <c r="F27" s="1">
        <v>37650</v>
      </c>
      <c r="G27" t="s">
        <v>12</v>
      </c>
      <c r="H27" t="s">
        <v>40</v>
      </c>
      <c r="I27">
        <v>118</v>
      </c>
      <c r="J27" t="s">
        <v>17</v>
      </c>
      <c r="K27">
        <v>22</v>
      </c>
      <c r="L27" s="10">
        <v>54.09</v>
      </c>
      <c r="M27" s="10">
        <f t="shared" si="2"/>
        <v>1189.98</v>
      </c>
      <c r="N27">
        <f>'CONDITIONS AND WORKINGS'!$D$2*M27</f>
        <v>76.396715999999998</v>
      </c>
      <c r="O27" s="4">
        <f>IF(Table1[[#This Row],[SALES]]&gt;='CONDITIONS AND WORKINGS'!$B$2,Table1[[#This Row],[SALES]]*'CONDITIONS AND WORKINGS'!$B$3,0)</f>
        <v>0</v>
      </c>
      <c r="P27" s="10">
        <f t="shared" si="0"/>
        <v>1266.376716</v>
      </c>
      <c r="Q27" s="4" t="str">
        <f>IF(Table1[[#This Row],[STATUS]]='CONDITIONS AND WORKINGS'!$B$6,'CONDITIONS AND WORKINGS'!$B$9,'CONDITIONS AND WORKINGS'!$B$10)</f>
        <v>"COMPLETED"</v>
      </c>
      <c r="R27" s="10">
        <f>Table1[[#This Row],[TOTAL SALES]]-Table1[[#This Row],[ 8.35% DISCOUNT]]</f>
        <v>1266.376716</v>
      </c>
      <c r="S27" s="20"/>
    </row>
    <row r="28" spans="1:19" x14ac:dyDescent="0.25">
      <c r="A28">
        <v>27</v>
      </c>
      <c r="B28">
        <v>10104</v>
      </c>
      <c r="C28">
        <v>1</v>
      </c>
      <c r="D28" s="4" t="str">
        <f>TEXT(Table1[[#This Row],[ORDER DATE]],"MMMM")</f>
        <v>January</v>
      </c>
      <c r="E28" s="4">
        <f t="shared" si="1"/>
        <v>2003</v>
      </c>
      <c r="F28" s="1">
        <v>37652</v>
      </c>
      <c r="G28" t="s">
        <v>12</v>
      </c>
      <c r="H28" t="s">
        <v>41</v>
      </c>
      <c r="I28">
        <v>124</v>
      </c>
      <c r="J28" t="s">
        <v>14</v>
      </c>
      <c r="K28">
        <v>34</v>
      </c>
      <c r="L28" s="10">
        <v>100</v>
      </c>
      <c r="M28" s="10">
        <f t="shared" si="2"/>
        <v>3400</v>
      </c>
      <c r="N28">
        <f>'CONDITIONS AND WORKINGS'!$D$2*M28</f>
        <v>218.27999999999997</v>
      </c>
      <c r="O28" s="4">
        <f>IF(Table1[[#This Row],[SALES]]&gt;='CONDITIONS AND WORKINGS'!$B$2,Table1[[#This Row],[SALES]]*'CONDITIONS AND WORKINGS'!$B$3,0)</f>
        <v>283.90000000000003</v>
      </c>
      <c r="P28" s="10">
        <f t="shared" si="0"/>
        <v>3618.2799999999997</v>
      </c>
      <c r="Q28" s="4" t="str">
        <f>IF(Table1[[#This Row],[STATUS]]='CONDITIONS AND WORKINGS'!$B$6,'CONDITIONS AND WORKINGS'!$B$9,'CONDITIONS AND WORKINGS'!$B$10)</f>
        <v>"COMPLETED"</v>
      </c>
      <c r="R28" s="10">
        <f>Table1[[#This Row],[TOTAL SALES]]-Table1[[#This Row],[ 8.35% DISCOUNT]]</f>
        <v>3334.3799999999997</v>
      </c>
      <c r="S28" s="20"/>
    </row>
    <row r="29" spans="1:19" x14ac:dyDescent="0.25">
      <c r="A29">
        <v>28</v>
      </c>
      <c r="B29">
        <v>10104</v>
      </c>
      <c r="C29">
        <v>3</v>
      </c>
      <c r="D29" s="4" t="str">
        <f>TEXT(Table1[[#This Row],[ORDER DATE]],"MMMM")</f>
        <v>January</v>
      </c>
      <c r="E29" s="4">
        <f t="shared" si="1"/>
        <v>2003</v>
      </c>
      <c r="F29" s="1">
        <v>37652</v>
      </c>
      <c r="G29" t="s">
        <v>12</v>
      </c>
      <c r="H29" t="s">
        <v>42</v>
      </c>
      <c r="I29">
        <v>124</v>
      </c>
      <c r="J29" t="s">
        <v>14</v>
      </c>
      <c r="K29">
        <v>38</v>
      </c>
      <c r="L29" s="10">
        <v>100</v>
      </c>
      <c r="M29" s="10">
        <f t="shared" si="2"/>
        <v>3800</v>
      </c>
      <c r="N29">
        <f>'CONDITIONS AND WORKINGS'!$D$2*M29</f>
        <v>243.95999999999998</v>
      </c>
      <c r="O29" s="4">
        <f>IF(Table1[[#This Row],[SALES]]&gt;='CONDITIONS AND WORKINGS'!$B$2,Table1[[#This Row],[SALES]]*'CONDITIONS AND WORKINGS'!$B$3,0)</f>
        <v>317.3</v>
      </c>
      <c r="P29" s="10">
        <f t="shared" si="0"/>
        <v>4043.96</v>
      </c>
      <c r="Q29" s="4" t="str">
        <f>IF(Table1[[#This Row],[STATUS]]='CONDITIONS AND WORKINGS'!$B$6,'CONDITIONS AND WORKINGS'!$B$9,'CONDITIONS AND WORKINGS'!$B$10)</f>
        <v>"COMPLETED"</v>
      </c>
      <c r="R29" s="10">
        <f>Table1[[#This Row],[TOTAL SALES]]-Table1[[#This Row],[ 8.35% DISCOUNT]]</f>
        <v>3726.66</v>
      </c>
      <c r="S29" s="20"/>
    </row>
    <row r="30" spans="1:19" x14ac:dyDescent="0.25">
      <c r="A30">
        <v>29</v>
      </c>
      <c r="B30">
        <v>10104</v>
      </c>
      <c r="C30">
        <v>9</v>
      </c>
      <c r="D30" s="4" t="str">
        <f>TEXT(Table1[[#This Row],[ORDER DATE]],"MMMM")</f>
        <v>January</v>
      </c>
      <c r="E30" s="4">
        <f t="shared" si="1"/>
        <v>2003</v>
      </c>
      <c r="F30" s="1">
        <v>37652</v>
      </c>
      <c r="G30" t="s">
        <v>12</v>
      </c>
      <c r="H30" t="s">
        <v>43</v>
      </c>
      <c r="I30">
        <v>124</v>
      </c>
      <c r="J30" t="s">
        <v>14</v>
      </c>
      <c r="K30">
        <v>41</v>
      </c>
      <c r="L30" s="10">
        <v>100</v>
      </c>
      <c r="M30" s="10">
        <f t="shared" si="2"/>
        <v>4100</v>
      </c>
      <c r="N30">
        <f>'CONDITIONS AND WORKINGS'!$D$2*M30</f>
        <v>263.21999999999997</v>
      </c>
      <c r="O30" s="4">
        <f>IF(Table1[[#This Row],[SALES]]&gt;='CONDITIONS AND WORKINGS'!$B$2,Table1[[#This Row],[SALES]]*'CONDITIONS AND WORKINGS'!$B$3,0)</f>
        <v>342.35</v>
      </c>
      <c r="P30" s="10">
        <f t="shared" si="0"/>
        <v>4363.22</v>
      </c>
      <c r="Q30" s="4" t="str">
        <f>IF(Table1[[#This Row],[STATUS]]='CONDITIONS AND WORKINGS'!$B$6,'CONDITIONS AND WORKINGS'!$B$9,'CONDITIONS AND WORKINGS'!$B$10)</f>
        <v>"COMPLETED"</v>
      </c>
      <c r="R30" s="10">
        <f>Table1[[#This Row],[TOTAL SALES]]-Table1[[#This Row],[ 8.35% DISCOUNT]]</f>
        <v>4020.8700000000003</v>
      </c>
      <c r="S30" s="20"/>
    </row>
    <row r="31" spans="1:19" x14ac:dyDescent="0.25">
      <c r="A31">
        <v>30</v>
      </c>
      <c r="B31">
        <v>10104</v>
      </c>
      <c r="C31">
        <v>13</v>
      </c>
      <c r="D31" s="4" t="str">
        <f>TEXT(Table1[[#This Row],[ORDER DATE]],"MMMM")</f>
        <v>January</v>
      </c>
      <c r="E31" s="4">
        <f t="shared" si="1"/>
        <v>2003</v>
      </c>
      <c r="F31" s="1">
        <v>37652</v>
      </c>
      <c r="G31" t="s">
        <v>12</v>
      </c>
      <c r="H31" t="s">
        <v>44</v>
      </c>
      <c r="I31">
        <v>124</v>
      </c>
      <c r="J31" t="s">
        <v>14</v>
      </c>
      <c r="K31">
        <v>23</v>
      </c>
      <c r="L31" s="10">
        <v>100</v>
      </c>
      <c r="M31" s="10">
        <f t="shared" si="2"/>
        <v>2300</v>
      </c>
      <c r="N31">
        <f>'CONDITIONS AND WORKINGS'!$D$2*M31</f>
        <v>147.66</v>
      </c>
      <c r="O31" s="4">
        <f>IF(Table1[[#This Row],[SALES]]&gt;='CONDITIONS AND WORKINGS'!$B$2,Table1[[#This Row],[SALES]]*'CONDITIONS AND WORKINGS'!$B$3,0)</f>
        <v>192.05</v>
      </c>
      <c r="P31" s="10">
        <f t="shared" si="0"/>
        <v>2447.66</v>
      </c>
      <c r="Q31" s="4" t="str">
        <f>IF(Table1[[#This Row],[STATUS]]='CONDITIONS AND WORKINGS'!$B$6,'CONDITIONS AND WORKINGS'!$B$9,'CONDITIONS AND WORKINGS'!$B$10)</f>
        <v>"COMPLETED"</v>
      </c>
      <c r="R31" s="10">
        <f>Table1[[#This Row],[TOTAL SALES]]-Table1[[#This Row],[ 8.35% DISCOUNT]]</f>
        <v>2255.6099999999997</v>
      </c>
      <c r="S31" s="20"/>
    </row>
    <row r="32" spans="1:19" x14ac:dyDescent="0.25">
      <c r="A32">
        <v>31</v>
      </c>
      <c r="B32">
        <v>10104</v>
      </c>
      <c r="C32">
        <v>12</v>
      </c>
      <c r="D32" s="4" t="str">
        <f>TEXT(Table1[[#This Row],[ORDER DATE]],"MMMM")</f>
        <v>January</v>
      </c>
      <c r="E32" s="4">
        <f t="shared" si="1"/>
        <v>2003</v>
      </c>
      <c r="F32" s="1">
        <v>37652</v>
      </c>
      <c r="G32" t="s">
        <v>12</v>
      </c>
      <c r="H32" t="s">
        <v>45</v>
      </c>
      <c r="I32">
        <v>124</v>
      </c>
      <c r="J32" t="s">
        <v>14</v>
      </c>
      <c r="K32">
        <v>29</v>
      </c>
      <c r="L32" s="10">
        <v>100</v>
      </c>
      <c r="M32" s="10">
        <f t="shared" si="2"/>
        <v>2900</v>
      </c>
      <c r="N32">
        <f>'CONDITIONS AND WORKINGS'!$D$2*M32</f>
        <v>186.17999999999998</v>
      </c>
      <c r="O32" s="4">
        <f>IF(Table1[[#This Row],[SALES]]&gt;='CONDITIONS AND WORKINGS'!$B$2,Table1[[#This Row],[SALES]]*'CONDITIONS AND WORKINGS'!$B$3,0)</f>
        <v>242.15</v>
      </c>
      <c r="P32" s="10">
        <f t="shared" si="0"/>
        <v>3086.18</v>
      </c>
      <c r="Q32" s="4" t="str">
        <f>IF(Table1[[#This Row],[STATUS]]='CONDITIONS AND WORKINGS'!$B$6,'CONDITIONS AND WORKINGS'!$B$9,'CONDITIONS AND WORKINGS'!$B$10)</f>
        <v>"COMPLETED"</v>
      </c>
      <c r="R32" s="10">
        <f>Table1[[#This Row],[TOTAL SALES]]-Table1[[#This Row],[ 8.35% DISCOUNT]]</f>
        <v>2844.0299999999997</v>
      </c>
      <c r="S32" s="20"/>
    </row>
    <row r="33" spans="1:49" x14ac:dyDescent="0.25">
      <c r="A33">
        <v>32</v>
      </c>
      <c r="B33">
        <v>10104</v>
      </c>
      <c r="C33">
        <v>7</v>
      </c>
      <c r="D33" s="4" t="str">
        <f>TEXT(Table1[[#This Row],[ORDER DATE]],"MMMM")</f>
        <v>January</v>
      </c>
      <c r="E33" s="4">
        <f t="shared" si="1"/>
        <v>2003</v>
      </c>
      <c r="F33" s="1">
        <v>37652</v>
      </c>
      <c r="G33" t="s">
        <v>12</v>
      </c>
      <c r="H33" t="s">
        <v>46</v>
      </c>
      <c r="I33">
        <v>124</v>
      </c>
      <c r="J33" t="s">
        <v>14</v>
      </c>
      <c r="K33">
        <v>33</v>
      </c>
      <c r="L33" s="10">
        <v>100</v>
      </c>
      <c r="M33" s="10">
        <f t="shared" si="2"/>
        <v>3300</v>
      </c>
      <c r="N33">
        <f>'CONDITIONS AND WORKINGS'!$D$2*M33</f>
        <v>211.85999999999999</v>
      </c>
      <c r="O33" s="4">
        <f>IF(Table1[[#This Row],[SALES]]&gt;='CONDITIONS AND WORKINGS'!$B$2,Table1[[#This Row],[SALES]]*'CONDITIONS AND WORKINGS'!$B$3,0)</f>
        <v>275.55</v>
      </c>
      <c r="P33" s="10">
        <f t="shared" si="0"/>
        <v>3511.86</v>
      </c>
      <c r="Q33" s="4" t="str">
        <f>IF(Table1[[#This Row],[STATUS]]='CONDITIONS AND WORKINGS'!$B$6,'CONDITIONS AND WORKINGS'!$B$9,'CONDITIONS AND WORKINGS'!$B$10)</f>
        <v>"COMPLETED"</v>
      </c>
      <c r="R33" s="10">
        <f>Table1[[#This Row],[TOTAL SALES]]-Table1[[#This Row],[ 8.35% DISCOUNT]]</f>
        <v>3236.31</v>
      </c>
      <c r="S33" s="20"/>
    </row>
    <row r="34" spans="1:49" x14ac:dyDescent="0.25">
      <c r="A34">
        <v>33</v>
      </c>
      <c r="B34">
        <v>10104</v>
      </c>
      <c r="C34">
        <v>8</v>
      </c>
      <c r="D34" s="4" t="str">
        <f>TEXT(Table1[[#This Row],[ORDER DATE]],"MMMM")</f>
        <v>January</v>
      </c>
      <c r="E34" s="4">
        <f t="shared" si="1"/>
        <v>2003</v>
      </c>
      <c r="F34" s="1">
        <v>37652</v>
      </c>
      <c r="G34" t="s">
        <v>12</v>
      </c>
      <c r="H34" t="s">
        <v>47</v>
      </c>
      <c r="I34">
        <v>124</v>
      </c>
      <c r="J34" t="s">
        <v>14</v>
      </c>
      <c r="K34">
        <v>24</v>
      </c>
      <c r="L34" s="10">
        <v>100</v>
      </c>
      <c r="M34" s="10">
        <f t="shared" si="2"/>
        <v>2400</v>
      </c>
      <c r="N34">
        <f>'CONDITIONS AND WORKINGS'!$D$2*M34</f>
        <v>154.07999999999998</v>
      </c>
      <c r="O34" s="4">
        <f>IF(Table1[[#This Row],[SALES]]&gt;='CONDITIONS AND WORKINGS'!$B$2,Table1[[#This Row],[SALES]]*'CONDITIONS AND WORKINGS'!$B$3,0)</f>
        <v>200.4</v>
      </c>
      <c r="P34" s="10">
        <f t="shared" si="0"/>
        <v>2554.08</v>
      </c>
      <c r="Q34" s="4" t="str">
        <f>IF(Table1[[#This Row],[STATUS]]='CONDITIONS AND WORKINGS'!$B$6,'CONDITIONS AND WORKINGS'!$B$9,'CONDITIONS AND WORKINGS'!$B$10)</f>
        <v>"COMPLETED"</v>
      </c>
      <c r="R34" s="10">
        <f>Table1[[#This Row],[TOTAL SALES]]-Table1[[#This Row],[ 8.35% DISCOUNT]]</f>
        <v>2353.6799999999998</v>
      </c>
      <c r="S34" s="20"/>
    </row>
    <row r="35" spans="1:49" x14ac:dyDescent="0.25">
      <c r="A35">
        <v>34</v>
      </c>
      <c r="B35">
        <v>10104</v>
      </c>
      <c r="C35">
        <v>4</v>
      </c>
      <c r="D35" s="4" t="str">
        <f>TEXT(Table1[[#This Row],[ORDER DATE]],"MMMM")</f>
        <v>January</v>
      </c>
      <c r="E35" s="4">
        <f t="shared" si="1"/>
        <v>2003</v>
      </c>
      <c r="F35" s="1">
        <v>37652</v>
      </c>
      <c r="G35" t="s">
        <v>12</v>
      </c>
      <c r="H35" t="s">
        <v>48</v>
      </c>
      <c r="I35">
        <v>124</v>
      </c>
      <c r="J35" t="s">
        <v>14</v>
      </c>
      <c r="K35">
        <v>49</v>
      </c>
      <c r="L35" s="10">
        <v>65.87</v>
      </c>
      <c r="M35" s="10">
        <f t="shared" si="2"/>
        <v>3227.63</v>
      </c>
      <c r="N35">
        <f>'CONDITIONS AND WORKINGS'!$D$2*M35</f>
        <v>207.21384599999999</v>
      </c>
      <c r="O35" s="4">
        <f>IF(Table1[[#This Row],[SALES]]&gt;='CONDITIONS AND WORKINGS'!$B$2,Table1[[#This Row],[SALES]]*'CONDITIONS AND WORKINGS'!$B$3,0)</f>
        <v>269.50710500000002</v>
      </c>
      <c r="P35" s="10">
        <f t="shared" si="0"/>
        <v>3434.8438460000002</v>
      </c>
      <c r="Q35" s="4" t="str">
        <f>IF(Table1[[#This Row],[STATUS]]='CONDITIONS AND WORKINGS'!$B$6,'CONDITIONS AND WORKINGS'!$B$9,'CONDITIONS AND WORKINGS'!$B$10)</f>
        <v>"COMPLETED"</v>
      </c>
      <c r="R35" s="10">
        <f>Table1[[#This Row],[TOTAL SALES]]-Table1[[#This Row],[ 8.35% DISCOUNT]]</f>
        <v>3165.3367410000001</v>
      </c>
      <c r="S35" s="20"/>
    </row>
    <row r="36" spans="1:49" x14ac:dyDescent="0.25">
      <c r="A36">
        <v>35</v>
      </c>
      <c r="B36">
        <v>10104</v>
      </c>
      <c r="C36">
        <v>5</v>
      </c>
      <c r="D36" s="4" t="str">
        <f>TEXT(Table1[[#This Row],[ORDER DATE]],"MMMM")</f>
        <v>January</v>
      </c>
      <c r="E36" s="4">
        <f t="shared" si="1"/>
        <v>2003</v>
      </c>
      <c r="F36" s="1">
        <v>37652</v>
      </c>
      <c r="G36" t="s">
        <v>12</v>
      </c>
      <c r="H36" t="s">
        <v>49</v>
      </c>
      <c r="I36">
        <v>124</v>
      </c>
      <c r="J36" t="s">
        <v>17</v>
      </c>
      <c r="K36">
        <v>26</v>
      </c>
      <c r="L36" s="10">
        <v>100</v>
      </c>
      <c r="M36" s="10">
        <f t="shared" si="2"/>
        <v>2600</v>
      </c>
      <c r="N36">
        <f>'CONDITIONS AND WORKINGS'!$D$2*M36</f>
        <v>166.92</v>
      </c>
      <c r="O36" s="4">
        <f>IF(Table1[[#This Row],[SALES]]&gt;='CONDITIONS AND WORKINGS'!$B$2,Table1[[#This Row],[SALES]]*'CONDITIONS AND WORKINGS'!$B$3,0)</f>
        <v>217.10000000000002</v>
      </c>
      <c r="P36" s="10">
        <f t="shared" si="0"/>
        <v>2766.92</v>
      </c>
      <c r="Q36" s="4" t="str">
        <f>IF(Table1[[#This Row],[STATUS]]='CONDITIONS AND WORKINGS'!$B$6,'CONDITIONS AND WORKINGS'!$B$9,'CONDITIONS AND WORKINGS'!$B$10)</f>
        <v>"COMPLETED"</v>
      </c>
      <c r="R36" s="10">
        <f>Table1[[#This Row],[TOTAL SALES]]-Table1[[#This Row],[ 8.35% DISCOUNT]]</f>
        <v>2549.8200000000002</v>
      </c>
      <c r="S36" s="20"/>
    </row>
    <row r="37" spans="1:49" x14ac:dyDescent="0.25">
      <c r="A37">
        <v>36</v>
      </c>
      <c r="B37">
        <v>10104</v>
      </c>
      <c r="C37">
        <v>6</v>
      </c>
      <c r="D37" s="4" t="str">
        <f>TEXT(Table1[[#This Row],[ORDER DATE]],"MMMM")</f>
        <v>January</v>
      </c>
      <c r="E37" s="4">
        <f t="shared" si="1"/>
        <v>2003</v>
      </c>
      <c r="F37" s="1">
        <v>37652</v>
      </c>
      <c r="G37" t="s">
        <v>12</v>
      </c>
      <c r="H37" t="s">
        <v>50</v>
      </c>
      <c r="I37">
        <v>124</v>
      </c>
      <c r="J37" t="s">
        <v>17</v>
      </c>
      <c r="K37">
        <v>35</v>
      </c>
      <c r="L37" s="10">
        <v>55.49</v>
      </c>
      <c r="M37" s="10">
        <f t="shared" si="2"/>
        <v>1942.15</v>
      </c>
      <c r="N37">
        <f>'CONDITIONS AND WORKINGS'!$D$2*M37</f>
        <v>124.68602999999999</v>
      </c>
      <c r="O37" s="4">
        <f>IF(Table1[[#This Row],[SALES]]&gt;='CONDITIONS AND WORKINGS'!$B$2,Table1[[#This Row],[SALES]]*'CONDITIONS AND WORKINGS'!$B$3,0)</f>
        <v>0</v>
      </c>
      <c r="P37" s="10">
        <f t="shared" si="0"/>
        <v>2066.8360299999999</v>
      </c>
      <c r="Q37" s="4" t="str">
        <f>IF(Table1[[#This Row],[STATUS]]='CONDITIONS AND WORKINGS'!$B$6,'CONDITIONS AND WORKINGS'!$B$9,'CONDITIONS AND WORKINGS'!$B$10)</f>
        <v>"COMPLETED"</v>
      </c>
      <c r="R37" s="10">
        <f>Table1[[#This Row],[TOTAL SALES]]-Table1[[#This Row],[ 8.35% DISCOUNT]]</f>
        <v>2066.8360299999999</v>
      </c>
      <c r="S37" s="20"/>
    </row>
    <row r="38" spans="1:49" x14ac:dyDescent="0.25">
      <c r="A38">
        <v>37</v>
      </c>
      <c r="B38">
        <v>10104</v>
      </c>
      <c r="C38">
        <v>10</v>
      </c>
      <c r="D38" s="4" t="str">
        <f>TEXT(Table1[[#This Row],[ORDER DATE]],"MMMM")</f>
        <v>January</v>
      </c>
      <c r="E38" s="4">
        <f t="shared" si="1"/>
        <v>2003</v>
      </c>
      <c r="F38" s="1">
        <v>37652</v>
      </c>
      <c r="G38" t="s">
        <v>12</v>
      </c>
      <c r="H38" t="s">
        <v>51</v>
      </c>
      <c r="I38">
        <v>124</v>
      </c>
      <c r="J38" t="s">
        <v>17</v>
      </c>
      <c r="K38">
        <v>44</v>
      </c>
      <c r="L38" s="10">
        <v>39.6</v>
      </c>
      <c r="M38" s="10">
        <f t="shared" si="2"/>
        <v>1742.4</v>
      </c>
      <c r="N38">
        <f>'CONDITIONS AND WORKINGS'!$D$2*M38</f>
        <v>111.86207999999999</v>
      </c>
      <c r="O38" s="4">
        <f>IF(Table1[[#This Row],[SALES]]&gt;='CONDITIONS AND WORKINGS'!$B$2,Table1[[#This Row],[SALES]]*'CONDITIONS AND WORKINGS'!$B$3,0)</f>
        <v>0</v>
      </c>
      <c r="P38" s="10">
        <f t="shared" si="0"/>
        <v>1854.26208</v>
      </c>
      <c r="Q38" s="4" t="str">
        <f>IF(Table1[[#This Row],[STATUS]]='CONDITIONS AND WORKINGS'!$B$6,'CONDITIONS AND WORKINGS'!$B$9,'CONDITIONS AND WORKINGS'!$B$10)</f>
        <v>"COMPLETED"</v>
      </c>
      <c r="R38" s="10">
        <f>Table1[[#This Row],[TOTAL SALES]]-Table1[[#This Row],[ 8.35% DISCOUNT]]</f>
        <v>1854.26208</v>
      </c>
      <c r="S38" s="20"/>
      <c r="AQ38" s="11"/>
      <c r="AR38" s="11"/>
      <c r="AS38" s="11"/>
      <c r="AT38" s="11"/>
      <c r="AV38" s="11"/>
      <c r="AW38" s="11"/>
    </row>
    <row r="39" spans="1:49" x14ac:dyDescent="0.25">
      <c r="A39">
        <v>38</v>
      </c>
      <c r="B39">
        <v>10104</v>
      </c>
      <c r="C39">
        <v>2</v>
      </c>
      <c r="D39" s="4" t="str">
        <f>TEXT(Table1[[#This Row],[ORDER DATE]],"MMMM")</f>
        <v>January</v>
      </c>
      <c r="E39" s="4">
        <f t="shared" si="1"/>
        <v>2003</v>
      </c>
      <c r="F39" s="1">
        <v>37652</v>
      </c>
      <c r="G39" t="s">
        <v>12</v>
      </c>
      <c r="H39" t="s">
        <v>52</v>
      </c>
      <c r="I39">
        <v>124</v>
      </c>
      <c r="J39" t="s">
        <v>17</v>
      </c>
      <c r="K39">
        <v>32</v>
      </c>
      <c r="L39" s="10">
        <v>53.31</v>
      </c>
      <c r="M39" s="10">
        <f t="shared" si="2"/>
        <v>1705.92</v>
      </c>
      <c r="N39">
        <f>'CONDITIONS AND WORKINGS'!$D$2*M39</f>
        <v>109.52006399999999</v>
      </c>
      <c r="O39" s="4">
        <f>IF(Table1[[#This Row],[SALES]]&gt;='CONDITIONS AND WORKINGS'!$B$2,Table1[[#This Row],[SALES]]*'CONDITIONS AND WORKINGS'!$B$3,0)</f>
        <v>0</v>
      </c>
      <c r="P39" s="10">
        <f t="shared" si="0"/>
        <v>1815.4400640000001</v>
      </c>
      <c r="Q39" s="4" t="str">
        <f>IF(Table1[[#This Row],[STATUS]]='CONDITIONS AND WORKINGS'!$B$6,'CONDITIONS AND WORKINGS'!$B$9,'CONDITIONS AND WORKINGS'!$B$10)</f>
        <v>"COMPLETED"</v>
      </c>
      <c r="R39" s="10">
        <f>Table1[[#This Row],[TOTAL SALES]]-Table1[[#This Row],[ 8.35% DISCOUNT]]</f>
        <v>1815.4400640000001</v>
      </c>
      <c r="S39" s="20"/>
      <c r="AQ39" s="11"/>
      <c r="AR39" s="11"/>
      <c r="AS39" s="11"/>
      <c r="AT39" s="11"/>
      <c r="AV39" s="11"/>
      <c r="AW39" s="11"/>
    </row>
    <row r="40" spans="1:49" x14ac:dyDescent="0.25">
      <c r="A40">
        <v>39</v>
      </c>
      <c r="B40">
        <v>10104</v>
      </c>
      <c r="C40">
        <v>11</v>
      </c>
      <c r="D40" s="4" t="str">
        <f>TEXT(Table1[[#This Row],[ORDER DATE]],"MMMM")</f>
        <v>January</v>
      </c>
      <c r="E40" s="4">
        <f t="shared" si="1"/>
        <v>2003</v>
      </c>
      <c r="F40" s="1">
        <v>37652</v>
      </c>
      <c r="G40" t="s">
        <v>12</v>
      </c>
      <c r="H40" t="s">
        <v>53</v>
      </c>
      <c r="I40">
        <v>124</v>
      </c>
      <c r="J40" t="s">
        <v>17</v>
      </c>
      <c r="K40">
        <v>35</v>
      </c>
      <c r="L40" s="10">
        <v>47.62</v>
      </c>
      <c r="M40" s="10">
        <f t="shared" si="2"/>
        <v>1666.6999999999998</v>
      </c>
      <c r="N40">
        <f>'CONDITIONS AND WORKINGS'!$D$2*M40</f>
        <v>107.00213999999998</v>
      </c>
      <c r="O40" s="4">
        <f>IF(Table1[[#This Row],[SALES]]&gt;='CONDITIONS AND WORKINGS'!$B$2,Table1[[#This Row],[SALES]]*'CONDITIONS AND WORKINGS'!$B$3,0)</f>
        <v>0</v>
      </c>
      <c r="P40" s="10">
        <f t="shared" si="0"/>
        <v>1773.7021399999999</v>
      </c>
      <c r="Q40" s="4" t="str">
        <f>IF(Table1[[#This Row],[STATUS]]='CONDITIONS AND WORKINGS'!$B$6,'CONDITIONS AND WORKINGS'!$B$9,'CONDITIONS AND WORKINGS'!$B$10)</f>
        <v>"COMPLETED"</v>
      </c>
      <c r="R40" s="10">
        <f>Table1[[#This Row],[TOTAL SALES]]-Table1[[#This Row],[ 8.35% DISCOUNT]]</f>
        <v>1773.7021399999999</v>
      </c>
      <c r="S40" s="20"/>
      <c r="AQ40" s="11"/>
      <c r="AR40" s="11"/>
      <c r="AS40" s="11"/>
      <c r="AT40" s="11"/>
      <c r="AV40" s="11"/>
      <c r="AW40" s="11"/>
    </row>
    <row r="41" spans="1:49" x14ac:dyDescent="0.25">
      <c r="A41">
        <v>40</v>
      </c>
      <c r="B41">
        <v>10105</v>
      </c>
      <c r="C41">
        <v>15</v>
      </c>
      <c r="D41" s="4" t="str">
        <f>TEXT(Table1[[#This Row],[ORDER DATE]],"MMMM")</f>
        <v>February</v>
      </c>
      <c r="E41" s="4">
        <f t="shared" si="1"/>
        <v>2003</v>
      </c>
      <c r="F41" s="1">
        <v>37663</v>
      </c>
      <c r="G41" t="s">
        <v>12</v>
      </c>
      <c r="H41" t="s">
        <v>54</v>
      </c>
      <c r="I41">
        <v>149</v>
      </c>
      <c r="J41" t="s">
        <v>55</v>
      </c>
      <c r="K41">
        <v>41</v>
      </c>
      <c r="L41" s="10">
        <v>100</v>
      </c>
      <c r="M41" s="10">
        <f t="shared" si="2"/>
        <v>4100</v>
      </c>
      <c r="N41">
        <f>'CONDITIONS AND WORKINGS'!$D$2*M41</f>
        <v>263.21999999999997</v>
      </c>
      <c r="O41" s="4">
        <f>IF(Table1[[#This Row],[SALES]]&gt;='CONDITIONS AND WORKINGS'!$B$2,Table1[[#This Row],[SALES]]*'CONDITIONS AND WORKINGS'!$B$3,0)</f>
        <v>342.35</v>
      </c>
      <c r="P41" s="10">
        <f t="shared" si="0"/>
        <v>4363.22</v>
      </c>
      <c r="Q41" s="4" t="str">
        <f>IF(Table1[[#This Row],[STATUS]]='CONDITIONS AND WORKINGS'!$B$6,'CONDITIONS AND WORKINGS'!$B$9,'CONDITIONS AND WORKINGS'!$B$10)</f>
        <v>"COMPLETED"</v>
      </c>
      <c r="R41" s="10">
        <f>Table1[[#This Row],[TOTAL SALES]]-Table1[[#This Row],[ 8.35% DISCOUNT]]</f>
        <v>4020.8700000000003</v>
      </c>
      <c r="S41" s="20"/>
      <c r="AQ41" s="11"/>
      <c r="AR41" s="11"/>
      <c r="AS41" s="11"/>
      <c r="AT41" s="11"/>
      <c r="AV41" s="11"/>
      <c r="AW41" s="11"/>
    </row>
    <row r="42" spans="1:49" x14ac:dyDescent="0.25">
      <c r="A42">
        <v>41</v>
      </c>
      <c r="B42">
        <v>10105</v>
      </c>
      <c r="C42">
        <v>2</v>
      </c>
      <c r="D42" s="4" t="str">
        <f>TEXT(Table1[[#This Row],[ORDER DATE]],"MMMM")</f>
        <v>February</v>
      </c>
      <c r="E42" s="4">
        <f t="shared" si="1"/>
        <v>2003</v>
      </c>
      <c r="F42" s="1">
        <v>37663</v>
      </c>
      <c r="G42" t="s">
        <v>12</v>
      </c>
      <c r="H42" t="s">
        <v>56</v>
      </c>
      <c r="I42">
        <v>149</v>
      </c>
      <c r="J42" t="s">
        <v>55</v>
      </c>
      <c r="K42">
        <v>50</v>
      </c>
      <c r="L42" s="10">
        <v>100</v>
      </c>
      <c r="M42" s="10">
        <f t="shared" si="2"/>
        <v>5000</v>
      </c>
      <c r="N42">
        <f>'CONDITIONS AND WORKINGS'!$D$2*M42</f>
        <v>320.99999999999994</v>
      </c>
      <c r="O42" s="4">
        <f>IF(Table1[[#This Row],[SALES]]&gt;='CONDITIONS AND WORKINGS'!$B$2,Table1[[#This Row],[SALES]]*'CONDITIONS AND WORKINGS'!$B$3,0)</f>
        <v>417.5</v>
      </c>
      <c r="P42" s="10">
        <f t="shared" si="0"/>
        <v>5321</v>
      </c>
      <c r="Q42" s="4" t="str">
        <f>IF(Table1[[#This Row],[STATUS]]='CONDITIONS AND WORKINGS'!$B$6,'CONDITIONS AND WORKINGS'!$B$9,'CONDITIONS AND WORKINGS'!$B$10)</f>
        <v>"COMPLETED"</v>
      </c>
      <c r="R42" s="10">
        <f>Table1[[#This Row],[TOTAL SALES]]-Table1[[#This Row],[ 8.35% DISCOUNT]]</f>
        <v>4903.5</v>
      </c>
      <c r="S42" s="20"/>
      <c r="AQ42" s="11"/>
      <c r="AR42" s="11"/>
      <c r="AS42" s="11"/>
      <c r="AT42" s="11"/>
      <c r="AV42" s="11"/>
      <c r="AW42" s="11"/>
    </row>
    <row r="43" spans="1:49" x14ac:dyDescent="0.25">
      <c r="A43">
        <v>42</v>
      </c>
      <c r="B43">
        <v>10105</v>
      </c>
      <c r="C43">
        <v>9</v>
      </c>
      <c r="D43" s="4" t="str">
        <f>TEXT(Table1[[#This Row],[ORDER DATE]],"MMMM")</f>
        <v>February</v>
      </c>
      <c r="E43" s="4">
        <f t="shared" si="1"/>
        <v>2003</v>
      </c>
      <c r="F43" s="1">
        <v>37663</v>
      </c>
      <c r="G43" t="s">
        <v>12</v>
      </c>
      <c r="H43" t="s">
        <v>57</v>
      </c>
      <c r="I43">
        <v>149</v>
      </c>
      <c r="J43" t="s">
        <v>14</v>
      </c>
      <c r="K43">
        <v>43</v>
      </c>
      <c r="L43" s="10">
        <v>100</v>
      </c>
      <c r="M43" s="10">
        <f t="shared" si="2"/>
        <v>4300</v>
      </c>
      <c r="N43">
        <f>'CONDITIONS AND WORKINGS'!$D$2*M43</f>
        <v>276.05999999999995</v>
      </c>
      <c r="O43" s="4">
        <f>IF(Table1[[#This Row],[SALES]]&gt;='CONDITIONS AND WORKINGS'!$B$2,Table1[[#This Row],[SALES]]*'CONDITIONS AND WORKINGS'!$B$3,0)</f>
        <v>359.05</v>
      </c>
      <c r="P43" s="10">
        <f t="shared" si="0"/>
        <v>4576.0599999999995</v>
      </c>
      <c r="Q43" s="4" t="str">
        <f>IF(Table1[[#This Row],[STATUS]]='CONDITIONS AND WORKINGS'!$B$6,'CONDITIONS AND WORKINGS'!$B$9,'CONDITIONS AND WORKINGS'!$B$10)</f>
        <v>"COMPLETED"</v>
      </c>
      <c r="R43" s="10">
        <f>Table1[[#This Row],[TOTAL SALES]]-Table1[[#This Row],[ 8.35% DISCOUNT]]</f>
        <v>4217.0099999999993</v>
      </c>
      <c r="S43" s="20"/>
      <c r="AQ43" s="11"/>
      <c r="AR43" s="11"/>
      <c r="AS43" s="11"/>
      <c r="AT43" s="11"/>
      <c r="AV43" s="11"/>
      <c r="AW43" s="11"/>
    </row>
    <row r="44" spans="1:49" x14ac:dyDescent="0.25">
      <c r="A44">
        <v>43</v>
      </c>
      <c r="B44">
        <v>10105</v>
      </c>
      <c r="C44">
        <v>14</v>
      </c>
      <c r="D44" s="4" t="str">
        <f>TEXT(Table1[[#This Row],[ORDER DATE]],"MMMM")</f>
        <v>February</v>
      </c>
      <c r="E44" s="4">
        <f t="shared" si="1"/>
        <v>2003</v>
      </c>
      <c r="F44" s="1">
        <v>37663</v>
      </c>
      <c r="G44" t="s">
        <v>12</v>
      </c>
      <c r="H44" t="s">
        <v>58</v>
      </c>
      <c r="I44">
        <v>149</v>
      </c>
      <c r="J44" t="s">
        <v>14</v>
      </c>
      <c r="K44">
        <v>29</v>
      </c>
      <c r="L44" s="10">
        <v>100</v>
      </c>
      <c r="M44" s="10">
        <f t="shared" si="2"/>
        <v>2900</v>
      </c>
      <c r="N44">
        <f>'CONDITIONS AND WORKINGS'!$D$2*M44</f>
        <v>186.17999999999998</v>
      </c>
      <c r="O44" s="4">
        <f>IF(Table1[[#This Row],[SALES]]&gt;='CONDITIONS AND WORKINGS'!$B$2,Table1[[#This Row],[SALES]]*'CONDITIONS AND WORKINGS'!$B$3,0)</f>
        <v>242.15</v>
      </c>
      <c r="P44" s="10">
        <f t="shared" si="0"/>
        <v>3086.18</v>
      </c>
      <c r="Q44" s="4" t="str">
        <f>IF(Table1[[#This Row],[STATUS]]='CONDITIONS AND WORKINGS'!$B$6,'CONDITIONS AND WORKINGS'!$B$9,'CONDITIONS AND WORKINGS'!$B$10)</f>
        <v>"COMPLETED"</v>
      </c>
      <c r="R44" s="10">
        <f>Table1[[#This Row],[TOTAL SALES]]-Table1[[#This Row],[ 8.35% DISCOUNT]]</f>
        <v>2844.0299999999997</v>
      </c>
      <c r="S44" s="20"/>
      <c r="AQ44" s="11"/>
      <c r="AR44" s="11"/>
      <c r="AS44" s="11"/>
      <c r="AT44" s="11"/>
      <c r="AV44" s="11"/>
      <c r="AW44" s="11"/>
    </row>
    <row r="45" spans="1:49" x14ac:dyDescent="0.25">
      <c r="A45">
        <v>44</v>
      </c>
      <c r="B45">
        <v>10105</v>
      </c>
      <c r="C45">
        <v>13</v>
      </c>
      <c r="D45" s="4" t="str">
        <f>TEXT(Table1[[#This Row],[ORDER DATE]],"MMMM")</f>
        <v>February</v>
      </c>
      <c r="E45" s="4">
        <f t="shared" si="1"/>
        <v>2003</v>
      </c>
      <c r="F45" s="1">
        <v>37663</v>
      </c>
      <c r="G45" t="s">
        <v>12</v>
      </c>
      <c r="H45" t="s">
        <v>59</v>
      </c>
      <c r="I45">
        <v>149</v>
      </c>
      <c r="J45" t="s">
        <v>14</v>
      </c>
      <c r="K45">
        <v>38</v>
      </c>
      <c r="L45" s="10">
        <v>100</v>
      </c>
      <c r="M45" s="10">
        <f t="shared" si="2"/>
        <v>3800</v>
      </c>
      <c r="N45">
        <f>'CONDITIONS AND WORKINGS'!$D$2*M45</f>
        <v>243.95999999999998</v>
      </c>
      <c r="O45" s="4">
        <f>IF(Table1[[#This Row],[SALES]]&gt;='CONDITIONS AND WORKINGS'!$B$2,Table1[[#This Row],[SALES]]*'CONDITIONS AND WORKINGS'!$B$3,0)</f>
        <v>317.3</v>
      </c>
      <c r="P45" s="10">
        <f t="shared" si="0"/>
        <v>4043.96</v>
      </c>
      <c r="Q45" s="4" t="str">
        <f>IF(Table1[[#This Row],[STATUS]]='CONDITIONS AND WORKINGS'!$B$6,'CONDITIONS AND WORKINGS'!$B$9,'CONDITIONS AND WORKINGS'!$B$10)</f>
        <v>"COMPLETED"</v>
      </c>
      <c r="R45" s="10">
        <f>Table1[[#This Row],[TOTAL SALES]]-Table1[[#This Row],[ 8.35% DISCOUNT]]</f>
        <v>3726.66</v>
      </c>
      <c r="S45" s="20"/>
      <c r="AQ45" s="11"/>
      <c r="AR45" s="11"/>
      <c r="AS45" s="11"/>
      <c r="AT45" s="11"/>
      <c r="AV45" s="11"/>
      <c r="AW45" s="11"/>
    </row>
    <row r="46" spans="1:49" x14ac:dyDescent="0.25">
      <c r="A46">
        <v>45</v>
      </c>
      <c r="B46">
        <v>10105</v>
      </c>
      <c r="C46">
        <v>1</v>
      </c>
      <c r="D46" s="4" t="str">
        <f>TEXT(Table1[[#This Row],[ORDER DATE]],"MMMM")</f>
        <v>February</v>
      </c>
      <c r="E46" s="4">
        <f t="shared" si="1"/>
        <v>2003</v>
      </c>
      <c r="F46" s="1">
        <v>37663</v>
      </c>
      <c r="G46" t="s">
        <v>12</v>
      </c>
      <c r="H46" t="s">
        <v>60</v>
      </c>
      <c r="I46">
        <v>149</v>
      </c>
      <c r="J46" t="s">
        <v>14</v>
      </c>
      <c r="K46">
        <v>50</v>
      </c>
      <c r="L46" s="10">
        <v>79.67</v>
      </c>
      <c r="M46" s="10">
        <f t="shared" si="2"/>
        <v>3983.5</v>
      </c>
      <c r="N46">
        <f>'CONDITIONS AND WORKINGS'!$D$2*M46</f>
        <v>255.74069999999998</v>
      </c>
      <c r="O46" s="4">
        <f>IF(Table1[[#This Row],[SALES]]&gt;='CONDITIONS AND WORKINGS'!$B$2,Table1[[#This Row],[SALES]]*'CONDITIONS AND WORKINGS'!$B$3,0)</f>
        <v>332.62225000000001</v>
      </c>
      <c r="P46" s="10">
        <f t="shared" si="0"/>
        <v>4239.2407000000003</v>
      </c>
      <c r="Q46" s="4" t="str">
        <f>IF(Table1[[#This Row],[STATUS]]='CONDITIONS AND WORKINGS'!$B$6,'CONDITIONS AND WORKINGS'!$B$9,'CONDITIONS AND WORKINGS'!$B$10)</f>
        <v>"COMPLETED"</v>
      </c>
      <c r="R46" s="10">
        <f>Table1[[#This Row],[TOTAL SALES]]-Table1[[#This Row],[ 8.35% DISCOUNT]]</f>
        <v>3906.6184500000004</v>
      </c>
      <c r="S46" s="20"/>
      <c r="AQ46" s="11"/>
      <c r="AR46" s="11"/>
      <c r="AS46" s="11"/>
      <c r="AT46" s="11"/>
      <c r="AV46" s="11"/>
      <c r="AW46" s="11"/>
    </row>
    <row r="47" spans="1:49" x14ac:dyDescent="0.25">
      <c r="A47">
        <v>46</v>
      </c>
      <c r="B47">
        <v>10105</v>
      </c>
      <c r="C47">
        <v>10</v>
      </c>
      <c r="D47" s="4" t="str">
        <f>TEXT(Table1[[#This Row],[ORDER DATE]],"MMMM")</f>
        <v>February</v>
      </c>
      <c r="E47" s="4">
        <f t="shared" si="1"/>
        <v>2003</v>
      </c>
      <c r="F47" s="1">
        <v>37663</v>
      </c>
      <c r="G47" t="s">
        <v>12</v>
      </c>
      <c r="H47" t="s">
        <v>61</v>
      </c>
      <c r="I47">
        <v>149</v>
      </c>
      <c r="J47" t="s">
        <v>14</v>
      </c>
      <c r="K47">
        <v>41</v>
      </c>
      <c r="L47" s="10">
        <v>82.5</v>
      </c>
      <c r="M47" s="10">
        <f t="shared" si="2"/>
        <v>3382.5</v>
      </c>
      <c r="N47">
        <f>'CONDITIONS AND WORKINGS'!$D$2*M47</f>
        <v>217.15649999999997</v>
      </c>
      <c r="O47" s="4">
        <f>IF(Table1[[#This Row],[SALES]]&gt;='CONDITIONS AND WORKINGS'!$B$2,Table1[[#This Row],[SALES]]*'CONDITIONS AND WORKINGS'!$B$3,0)</f>
        <v>282.43875000000003</v>
      </c>
      <c r="P47" s="10">
        <f t="shared" si="0"/>
        <v>3599.6565000000001</v>
      </c>
      <c r="Q47" s="4" t="str">
        <f>IF(Table1[[#This Row],[STATUS]]='CONDITIONS AND WORKINGS'!$B$6,'CONDITIONS AND WORKINGS'!$B$9,'CONDITIONS AND WORKINGS'!$B$10)</f>
        <v>"COMPLETED"</v>
      </c>
      <c r="R47" s="10">
        <f>Table1[[#This Row],[TOTAL SALES]]-Table1[[#This Row],[ 8.35% DISCOUNT]]</f>
        <v>3317.2177499999998</v>
      </c>
      <c r="S47" s="20"/>
      <c r="AQ47" s="11"/>
      <c r="AR47" s="11"/>
      <c r="AS47" s="11"/>
      <c r="AT47" s="11"/>
      <c r="AV47" s="11"/>
      <c r="AW47" s="11"/>
    </row>
    <row r="48" spans="1:49" x14ac:dyDescent="0.25">
      <c r="A48">
        <v>47</v>
      </c>
      <c r="B48">
        <v>10105</v>
      </c>
      <c r="C48">
        <v>4</v>
      </c>
      <c r="D48" s="4" t="str">
        <f>TEXT(Table1[[#This Row],[ORDER DATE]],"MMMM")</f>
        <v>February</v>
      </c>
      <c r="E48" s="4">
        <f t="shared" si="1"/>
        <v>2003</v>
      </c>
      <c r="F48" s="1">
        <v>37663</v>
      </c>
      <c r="G48" t="s">
        <v>12</v>
      </c>
      <c r="H48" t="s">
        <v>62</v>
      </c>
      <c r="I48">
        <v>149</v>
      </c>
      <c r="J48" t="s">
        <v>14</v>
      </c>
      <c r="K48">
        <v>44</v>
      </c>
      <c r="L48" s="10">
        <v>72.58</v>
      </c>
      <c r="M48" s="10">
        <f t="shared" si="2"/>
        <v>3193.52</v>
      </c>
      <c r="N48">
        <f>'CONDITIONS AND WORKINGS'!$D$2*M48</f>
        <v>205.02398399999998</v>
      </c>
      <c r="O48" s="4">
        <f>IF(Table1[[#This Row],[SALES]]&gt;='CONDITIONS AND WORKINGS'!$B$2,Table1[[#This Row],[SALES]]*'CONDITIONS AND WORKINGS'!$B$3,0)</f>
        <v>266.65892000000002</v>
      </c>
      <c r="P48" s="10">
        <f t="shared" si="0"/>
        <v>3398.5439839999999</v>
      </c>
      <c r="Q48" s="4" t="str">
        <f>IF(Table1[[#This Row],[STATUS]]='CONDITIONS AND WORKINGS'!$B$6,'CONDITIONS AND WORKINGS'!$B$9,'CONDITIONS AND WORKINGS'!$B$10)</f>
        <v>"COMPLETED"</v>
      </c>
      <c r="R48" s="10">
        <f>Table1[[#This Row],[TOTAL SALES]]-Table1[[#This Row],[ 8.35% DISCOUNT]]</f>
        <v>3131.8850640000001</v>
      </c>
      <c r="S48" s="20"/>
      <c r="AQ48" s="11"/>
      <c r="AR48" s="11"/>
      <c r="AS48" s="11"/>
      <c r="AT48" s="11"/>
      <c r="AV48" s="11"/>
      <c r="AW48" s="11"/>
    </row>
    <row r="49" spans="1:49" x14ac:dyDescent="0.25">
      <c r="A49">
        <v>48</v>
      </c>
      <c r="B49">
        <v>10105</v>
      </c>
      <c r="C49">
        <v>6</v>
      </c>
      <c r="D49" s="4" t="str">
        <f>TEXT(Table1[[#This Row],[ORDER DATE]],"MMMM")</f>
        <v>February</v>
      </c>
      <c r="E49" s="4">
        <f t="shared" si="1"/>
        <v>2003</v>
      </c>
      <c r="F49" s="1">
        <v>37663</v>
      </c>
      <c r="G49" t="s">
        <v>12</v>
      </c>
      <c r="H49" t="s">
        <v>63</v>
      </c>
      <c r="I49">
        <v>149</v>
      </c>
      <c r="J49" t="s">
        <v>14</v>
      </c>
      <c r="K49">
        <v>39</v>
      </c>
      <c r="L49" s="10">
        <v>81.14</v>
      </c>
      <c r="M49" s="10">
        <f t="shared" si="2"/>
        <v>3164.46</v>
      </c>
      <c r="N49">
        <f>'CONDITIONS AND WORKINGS'!$D$2*M49</f>
        <v>203.15833199999997</v>
      </c>
      <c r="O49" s="4">
        <f>IF(Table1[[#This Row],[SALES]]&gt;='CONDITIONS AND WORKINGS'!$B$2,Table1[[#This Row],[SALES]]*'CONDITIONS AND WORKINGS'!$B$3,0)</f>
        <v>264.23241000000002</v>
      </c>
      <c r="P49" s="10">
        <f t="shared" si="0"/>
        <v>3367.618332</v>
      </c>
      <c r="Q49" s="4" t="str">
        <f>IF(Table1[[#This Row],[STATUS]]='CONDITIONS AND WORKINGS'!$B$6,'CONDITIONS AND WORKINGS'!$B$9,'CONDITIONS AND WORKINGS'!$B$10)</f>
        <v>"COMPLETED"</v>
      </c>
      <c r="R49" s="10">
        <f>Table1[[#This Row],[TOTAL SALES]]-Table1[[#This Row],[ 8.35% DISCOUNT]]</f>
        <v>3103.3859219999999</v>
      </c>
      <c r="S49" s="20"/>
      <c r="AQ49" s="11"/>
      <c r="AR49" s="11"/>
      <c r="AS49" s="11"/>
      <c r="AT49" s="11"/>
      <c r="AV49" s="11"/>
      <c r="AW49" s="11"/>
    </row>
    <row r="50" spans="1:49" x14ac:dyDescent="0.25">
      <c r="A50">
        <v>49</v>
      </c>
      <c r="B50">
        <v>10105</v>
      </c>
      <c r="C50">
        <v>11</v>
      </c>
      <c r="D50" s="4" t="str">
        <f>TEXT(Table1[[#This Row],[ORDER DATE]],"MMMM")</f>
        <v>February</v>
      </c>
      <c r="E50" s="4">
        <f t="shared" si="1"/>
        <v>2003</v>
      </c>
      <c r="F50" s="1">
        <v>37663</v>
      </c>
      <c r="G50" t="s">
        <v>12</v>
      </c>
      <c r="H50" t="s">
        <v>64</v>
      </c>
      <c r="I50">
        <v>149</v>
      </c>
      <c r="J50" t="s">
        <v>14</v>
      </c>
      <c r="K50">
        <v>22</v>
      </c>
      <c r="L50" s="10">
        <v>100</v>
      </c>
      <c r="M50" s="10">
        <f t="shared" si="2"/>
        <v>2200</v>
      </c>
      <c r="N50">
        <f>'CONDITIONS AND WORKINGS'!$D$2*M50</f>
        <v>141.23999999999998</v>
      </c>
      <c r="O50" s="4">
        <f>IF(Table1[[#This Row],[SALES]]&gt;='CONDITIONS AND WORKINGS'!$B$2,Table1[[#This Row],[SALES]]*'CONDITIONS AND WORKINGS'!$B$3,0)</f>
        <v>0</v>
      </c>
      <c r="P50" s="10">
        <f t="shared" si="0"/>
        <v>2341.2399999999998</v>
      </c>
      <c r="Q50" s="4" t="str">
        <f>IF(Table1[[#This Row],[STATUS]]='CONDITIONS AND WORKINGS'!$B$6,'CONDITIONS AND WORKINGS'!$B$9,'CONDITIONS AND WORKINGS'!$B$10)</f>
        <v>"COMPLETED"</v>
      </c>
      <c r="R50" s="10">
        <f>Table1[[#This Row],[TOTAL SALES]]-Table1[[#This Row],[ 8.35% DISCOUNT]]</f>
        <v>2341.2399999999998</v>
      </c>
      <c r="S50" s="20"/>
      <c r="AQ50" s="11"/>
      <c r="AR50" s="11"/>
      <c r="AS50" s="11"/>
      <c r="AT50" s="11"/>
      <c r="AV50" s="11"/>
      <c r="AW50" s="11"/>
    </row>
    <row r="51" spans="1:49" x14ac:dyDescent="0.25">
      <c r="A51">
        <v>50</v>
      </c>
      <c r="B51">
        <v>10105</v>
      </c>
      <c r="C51">
        <v>5</v>
      </c>
      <c r="D51" s="4" t="str">
        <f>TEXT(Table1[[#This Row],[ORDER DATE]],"MMMM")</f>
        <v>February</v>
      </c>
      <c r="E51" s="4">
        <f t="shared" si="1"/>
        <v>2003</v>
      </c>
      <c r="F51" s="1">
        <v>37663</v>
      </c>
      <c r="G51" t="s">
        <v>12</v>
      </c>
      <c r="H51" t="s">
        <v>65</v>
      </c>
      <c r="I51">
        <v>149</v>
      </c>
      <c r="J51" t="s">
        <v>17</v>
      </c>
      <c r="K51">
        <v>41</v>
      </c>
      <c r="L51" s="10">
        <v>70.67</v>
      </c>
      <c r="M51" s="10">
        <f t="shared" si="2"/>
        <v>2897.4700000000003</v>
      </c>
      <c r="N51">
        <f>'CONDITIONS AND WORKINGS'!$D$2*M51</f>
        <v>186.017574</v>
      </c>
      <c r="O51" s="4">
        <f>IF(Table1[[#This Row],[SALES]]&gt;='CONDITIONS AND WORKINGS'!$B$2,Table1[[#This Row],[SALES]]*'CONDITIONS AND WORKINGS'!$B$3,0)</f>
        <v>241.93874500000004</v>
      </c>
      <c r="P51" s="10">
        <f t="shared" si="0"/>
        <v>3083.4875740000002</v>
      </c>
      <c r="Q51" s="4" t="str">
        <f>IF(Table1[[#This Row],[STATUS]]='CONDITIONS AND WORKINGS'!$B$6,'CONDITIONS AND WORKINGS'!$B$9,'CONDITIONS AND WORKINGS'!$B$10)</f>
        <v>"COMPLETED"</v>
      </c>
      <c r="R51" s="10">
        <f>Table1[[#This Row],[TOTAL SALES]]-Table1[[#This Row],[ 8.35% DISCOUNT]]</f>
        <v>2841.5488290000003</v>
      </c>
      <c r="S51" s="20"/>
      <c r="AQ51" s="11"/>
      <c r="AR51" s="11"/>
      <c r="AS51" s="11"/>
      <c r="AT51" s="11"/>
      <c r="AV51" s="11"/>
      <c r="AW51" s="11"/>
    </row>
    <row r="52" spans="1:49" x14ac:dyDescent="0.25">
      <c r="A52">
        <v>51</v>
      </c>
      <c r="B52">
        <v>10105</v>
      </c>
      <c r="C52">
        <v>7</v>
      </c>
      <c r="D52" s="4" t="str">
        <f>TEXT(Table1[[#This Row],[ORDER DATE]],"MMMM")</f>
        <v>February</v>
      </c>
      <c r="E52" s="4">
        <f t="shared" si="1"/>
        <v>2003</v>
      </c>
      <c r="F52" s="1">
        <v>37663</v>
      </c>
      <c r="G52" t="s">
        <v>12</v>
      </c>
      <c r="H52" t="s">
        <v>66</v>
      </c>
      <c r="I52">
        <v>149</v>
      </c>
      <c r="J52" t="s">
        <v>17</v>
      </c>
      <c r="K52">
        <v>22</v>
      </c>
      <c r="L52" s="10">
        <v>100</v>
      </c>
      <c r="M52" s="10">
        <f t="shared" si="2"/>
        <v>2200</v>
      </c>
      <c r="N52">
        <f>'CONDITIONS AND WORKINGS'!$D$2*M52</f>
        <v>141.23999999999998</v>
      </c>
      <c r="O52" s="4">
        <f>IF(Table1[[#This Row],[SALES]]&gt;='CONDITIONS AND WORKINGS'!$B$2,Table1[[#This Row],[SALES]]*'CONDITIONS AND WORKINGS'!$B$3,0)</f>
        <v>0</v>
      </c>
      <c r="P52" s="10">
        <f t="shared" si="0"/>
        <v>2341.2399999999998</v>
      </c>
      <c r="Q52" s="4" t="str">
        <f>IF(Table1[[#This Row],[STATUS]]='CONDITIONS AND WORKINGS'!$B$6,'CONDITIONS AND WORKINGS'!$B$9,'CONDITIONS AND WORKINGS'!$B$10)</f>
        <v>"COMPLETED"</v>
      </c>
      <c r="R52" s="10">
        <f>Table1[[#This Row],[TOTAL SALES]]-Table1[[#This Row],[ 8.35% DISCOUNT]]</f>
        <v>2341.2399999999998</v>
      </c>
      <c r="S52" s="20"/>
      <c r="AQ52" s="11"/>
      <c r="AR52" s="11"/>
      <c r="AS52" s="11"/>
      <c r="AT52" s="11"/>
      <c r="AV52" s="11"/>
      <c r="AW52" s="11"/>
    </row>
    <row r="53" spans="1:49" x14ac:dyDescent="0.25">
      <c r="A53">
        <v>52</v>
      </c>
      <c r="B53">
        <v>10105</v>
      </c>
      <c r="C53">
        <v>3</v>
      </c>
      <c r="D53" s="4" t="str">
        <f>TEXT(Table1[[#This Row],[ORDER DATE]],"MMMM")</f>
        <v>February</v>
      </c>
      <c r="E53" s="4">
        <f t="shared" si="1"/>
        <v>2003</v>
      </c>
      <c r="F53" s="1">
        <v>37663</v>
      </c>
      <c r="G53" t="s">
        <v>12</v>
      </c>
      <c r="H53" t="s">
        <v>67</v>
      </c>
      <c r="I53">
        <v>149</v>
      </c>
      <c r="J53" t="s">
        <v>17</v>
      </c>
      <c r="K53">
        <v>31</v>
      </c>
      <c r="L53" s="10">
        <v>65.77</v>
      </c>
      <c r="M53" s="10">
        <f t="shared" si="2"/>
        <v>2038.87</v>
      </c>
      <c r="N53">
        <f>'CONDITIONS AND WORKINGS'!$D$2*M53</f>
        <v>130.89545399999997</v>
      </c>
      <c r="O53" s="4">
        <f>IF(Table1[[#This Row],[SALES]]&gt;='CONDITIONS AND WORKINGS'!$B$2,Table1[[#This Row],[SALES]]*'CONDITIONS AND WORKINGS'!$B$3,0)</f>
        <v>0</v>
      </c>
      <c r="P53" s="10">
        <f t="shared" si="0"/>
        <v>2169.7654539999999</v>
      </c>
      <c r="Q53" s="4" t="str">
        <f>IF(Table1[[#This Row],[STATUS]]='CONDITIONS AND WORKINGS'!$B$6,'CONDITIONS AND WORKINGS'!$B$9,'CONDITIONS AND WORKINGS'!$B$10)</f>
        <v>"COMPLETED"</v>
      </c>
      <c r="R53" s="10">
        <f>Table1[[#This Row],[TOTAL SALES]]-Table1[[#This Row],[ 8.35% DISCOUNT]]</f>
        <v>2169.7654539999999</v>
      </c>
      <c r="S53" s="20"/>
      <c r="AQ53" s="11"/>
      <c r="AR53" s="11"/>
      <c r="AS53" s="11"/>
      <c r="AT53" s="11"/>
      <c r="AV53" s="11"/>
      <c r="AW53" s="11"/>
    </row>
    <row r="54" spans="1:49" x14ac:dyDescent="0.25">
      <c r="A54">
        <v>53</v>
      </c>
      <c r="B54">
        <v>10105</v>
      </c>
      <c r="C54">
        <v>12</v>
      </c>
      <c r="D54" s="4" t="str">
        <f>TEXT(Table1[[#This Row],[ORDER DATE]],"MMMM")</f>
        <v>February</v>
      </c>
      <c r="E54" s="4">
        <f t="shared" si="1"/>
        <v>2003</v>
      </c>
      <c r="F54" s="1">
        <v>37663</v>
      </c>
      <c r="G54" t="s">
        <v>12</v>
      </c>
      <c r="H54" t="s">
        <v>68</v>
      </c>
      <c r="I54">
        <v>149</v>
      </c>
      <c r="J54" t="s">
        <v>17</v>
      </c>
      <c r="K54">
        <v>29</v>
      </c>
      <c r="L54" s="10">
        <v>70.150000000000006</v>
      </c>
      <c r="M54" s="10">
        <f t="shared" si="2"/>
        <v>2034.3500000000001</v>
      </c>
      <c r="N54">
        <f>'CONDITIONS AND WORKINGS'!$D$2*M54</f>
        <v>130.60526999999999</v>
      </c>
      <c r="O54" s="4">
        <f>IF(Table1[[#This Row],[SALES]]&gt;='CONDITIONS AND WORKINGS'!$B$2,Table1[[#This Row],[SALES]]*'CONDITIONS AND WORKINGS'!$B$3,0)</f>
        <v>0</v>
      </c>
      <c r="P54" s="10">
        <f t="shared" si="0"/>
        <v>2164.9552699999999</v>
      </c>
      <c r="Q54" s="4" t="str">
        <f>IF(Table1[[#This Row],[STATUS]]='CONDITIONS AND WORKINGS'!$B$6,'CONDITIONS AND WORKINGS'!$B$9,'CONDITIONS AND WORKINGS'!$B$10)</f>
        <v>"COMPLETED"</v>
      </c>
      <c r="R54" s="10">
        <f>Table1[[#This Row],[TOTAL SALES]]-Table1[[#This Row],[ 8.35% DISCOUNT]]</f>
        <v>2164.9552699999999</v>
      </c>
      <c r="S54" s="20"/>
      <c r="AQ54" s="11"/>
      <c r="AR54" s="11"/>
      <c r="AS54" s="11"/>
      <c r="AT54" s="11"/>
      <c r="AV54" s="11"/>
      <c r="AW54" s="11"/>
    </row>
    <row r="55" spans="1:49" x14ac:dyDescent="0.25">
      <c r="A55">
        <v>54</v>
      </c>
      <c r="B55">
        <v>10105</v>
      </c>
      <c r="C55">
        <v>8</v>
      </c>
      <c r="D55" s="4" t="str">
        <f>TEXT(Table1[[#This Row],[ORDER DATE]],"MMMM")</f>
        <v>February</v>
      </c>
      <c r="E55" s="4">
        <f t="shared" si="1"/>
        <v>2003</v>
      </c>
      <c r="F55" s="1">
        <v>37663</v>
      </c>
      <c r="G55" t="s">
        <v>12</v>
      </c>
      <c r="H55" t="s">
        <v>69</v>
      </c>
      <c r="I55">
        <v>149</v>
      </c>
      <c r="J55" t="s">
        <v>17</v>
      </c>
      <c r="K55">
        <v>25</v>
      </c>
      <c r="L55" s="10">
        <v>56.78</v>
      </c>
      <c r="M55" s="10">
        <f t="shared" si="2"/>
        <v>1419.5</v>
      </c>
      <c r="N55">
        <f>'CONDITIONS AND WORKINGS'!$D$2*M55</f>
        <v>91.131899999999987</v>
      </c>
      <c r="O55" s="4">
        <f>IF(Table1[[#This Row],[SALES]]&gt;='CONDITIONS AND WORKINGS'!$B$2,Table1[[#This Row],[SALES]]*'CONDITIONS AND WORKINGS'!$B$3,0)</f>
        <v>0</v>
      </c>
      <c r="P55" s="10">
        <f t="shared" si="0"/>
        <v>1510.6319000000001</v>
      </c>
      <c r="Q55" s="4" t="str">
        <f>IF(Table1[[#This Row],[STATUS]]='CONDITIONS AND WORKINGS'!$B$6,'CONDITIONS AND WORKINGS'!$B$9,'CONDITIONS AND WORKINGS'!$B$10)</f>
        <v>"COMPLETED"</v>
      </c>
      <c r="R55" s="10">
        <f>Table1[[#This Row],[TOTAL SALES]]-Table1[[#This Row],[ 8.35% DISCOUNT]]</f>
        <v>1510.6319000000001</v>
      </c>
      <c r="S55" s="20"/>
      <c r="AQ55" s="11"/>
      <c r="AR55" s="11"/>
      <c r="AS55" s="11"/>
      <c r="AT55" s="11"/>
      <c r="AV55" s="11"/>
      <c r="AW55" s="11"/>
    </row>
    <row r="56" spans="1:49" x14ac:dyDescent="0.25">
      <c r="A56">
        <v>55</v>
      </c>
      <c r="B56">
        <v>10106</v>
      </c>
      <c r="C56">
        <v>12</v>
      </c>
      <c r="D56" s="4" t="str">
        <f>TEXT(Table1[[#This Row],[ORDER DATE]],"MMMM")</f>
        <v>February</v>
      </c>
      <c r="E56" s="4">
        <f t="shared" si="1"/>
        <v>2003</v>
      </c>
      <c r="F56" s="1">
        <v>37669</v>
      </c>
      <c r="G56" t="s">
        <v>12</v>
      </c>
      <c r="H56" t="s">
        <v>70</v>
      </c>
      <c r="I56">
        <v>187</v>
      </c>
      <c r="J56" t="s">
        <v>14</v>
      </c>
      <c r="K56">
        <v>36</v>
      </c>
      <c r="L56" s="10">
        <v>100</v>
      </c>
      <c r="M56" s="10">
        <f t="shared" si="2"/>
        <v>3600</v>
      </c>
      <c r="N56">
        <f>'CONDITIONS AND WORKINGS'!$D$2*M56</f>
        <v>231.11999999999998</v>
      </c>
      <c r="O56" s="4">
        <f>IF(Table1[[#This Row],[SALES]]&gt;='CONDITIONS AND WORKINGS'!$B$2,Table1[[#This Row],[SALES]]*'CONDITIONS AND WORKINGS'!$B$3,0)</f>
        <v>300.60000000000002</v>
      </c>
      <c r="P56" s="10">
        <f t="shared" si="0"/>
        <v>3831.12</v>
      </c>
      <c r="Q56" s="4" t="str">
        <f>IF(Table1[[#This Row],[STATUS]]='CONDITIONS AND WORKINGS'!$B$6,'CONDITIONS AND WORKINGS'!$B$9,'CONDITIONS AND WORKINGS'!$B$10)</f>
        <v>"COMPLETED"</v>
      </c>
      <c r="R56" s="10">
        <f>Table1[[#This Row],[TOTAL SALES]]-Table1[[#This Row],[ 8.35% DISCOUNT]]</f>
        <v>3530.52</v>
      </c>
      <c r="S56" s="20"/>
      <c r="AQ56" s="11"/>
      <c r="AR56" s="11"/>
      <c r="AS56" s="11"/>
      <c r="AT56" s="11"/>
      <c r="AV56" s="11"/>
      <c r="AW56" s="11"/>
    </row>
    <row r="57" spans="1:49" x14ac:dyDescent="0.25">
      <c r="A57">
        <v>56</v>
      </c>
      <c r="B57">
        <v>10106</v>
      </c>
      <c r="C57">
        <v>17</v>
      </c>
      <c r="D57" s="4" t="str">
        <f>TEXT(Table1[[#This Row],[ORDER DATE]],"MMMM")</f>
        <v>February</v>
      </c>
      <c r="E57" s="4">
        <f t="shared" si="1"/>
        <v>2003</v>
      </c>
      <c r="F57" s="1">
        <v>37669</v>
      </c>
      <c r="G57" t="s">
        <v>12</v>
      </c>
      <c r="H57" t="s">
        <v>71</v>
      </c>
      <c r="I57">
        <v>187</v>
      </c>
      <c r="J57" t="s">
        <v>14</v>
      </c>
      <c r="K57">
        <v>41</v>
      </c>
      <c r="L57" s="10">
        <v>100</v>
      </c>
      <c r="M57" s="10">
        <f t="shared" si="2"/>
        <v>4100</v>
      </c>
      <c r="N57">
        <f>'CONDITIONS AND WORKINGS'!$D$2*M57</f>
        <v>263.21999999999997</v>
      </c>
      <c r="O57" s="4">
        <f>IF(Table1[[#This Row],[SALES]]&gt;='CONDITIONS AND WORKINGS'!$B$2,Table1[[#This Row],[SALES]]*'CONDITIONS AND WORKINGS'!$B$3,0)</f>
        <v>342.35</v>
      </c>
      <c r="P57" s="10">
        <f t="shared" si="0"/>
        <v>4363.22</v>
      </c>
      <c r="Q57" s="4" t="str">
        <f>IF(Table1[[#This Row],[STATUS]]='CONDITIONS AND WORKINGS'!$B$6,'CONDITIONS AND WORKINGS'!$B$9,'CONDITIONS AND WORKINGS'!$B$10)</f>
        <v>"COMPLETED"</v>
      </c>
      <c r="R57" s="10">
        <f>Table1[[#This Row],[TOTAL SALES]]-Table1[[#This Row],[ 8.35% DISCOUNT]]</f>
        <v>4020.8700000000003</v>
      </c>
      <c r="S57" s="20"/>
      <c r="AQ57" s="11"/>
      <c r="AR57" s="11"/>
      <c r="AS57" s="11"/>
      <c r="AT57" s="11"/>
      <c r="AV57" s="11"/>
      <c r="AW57" s="11"/>
    </row>
    <row r="58" spans="1:49" x14ac:dyDescent="0.25">
      <c r="A58">
        <v>57</v>
      </c>
      <c r="B58">
        <v>10106</v>
      </c>
      <c r="C58">
        <v>1</v>
      </c>
      <c r="D58" s="4" t="str">
        <f>TEXT(Table1[[#This Row],[ORDER DATE]],"MMMM")</f>
        <v>February</v>
      </c>
      <c r="E58" s="4">
        <f t="shared" si="1"/>
        <v>2003</v>
      </c>
      <c r="F58" s="1">
        <v>37669</v>
      </c>
      <c r="G58" t="s">
        <v>12</v>
      </c>
      <c r="H58" t="s">
        <v>72</v>
      </c>
      <c r="I58">
        <v>187</v>
      </c>
      <c r="J58" t="s">
        <v>14</v>
      </c>
      <c r="K58">
        <v>32</v>
      </c>
      <c r="L58" s="10">
        <v>100</v>
      </c>
      <c r="M58" s="10">
        <f t="shared" si="2"/>
        <v>3200</v>
      </c>
      <c r="N58">
        <f>'CONDITIONS AND WORKINGS'!$D$2*M58</f>
        <v>205.43999999999997</v>
      </c>
      <c r="O58" s="4">
        <f>IF(Table1[[#This Row],[SALES]]&gt;='CONDITIONS AND WORKINGS'!$B$2,Table1[[#This Row],[SALES]]*'CONDITIONS AND WORKINGS'!$B$3,0)</f>
        <v>267.2</v>
      </c>
      <c r="P58" s="10">
        <f t="shared" si="0"/>
        <v>3405.44</v>
      </c>
      <c r="Q58" s="4" t="str">
        <f>IF(Table1[[#This Row],[STATUS]]='CONDITIONS AND WORKINGS'!$B$6,'CONDITIONS AND WORKINGS'!$B$9,'CONDITIONS AND WORKINGS'!$B$10)</f>
        <v>"COMPLETED"</v>
      </c>
      <c r="R58" s="10">
        <f>Table1[[#This Row],[TOTAL SALES]]-Table1[[#This Row],[ 8.35% DISCOUNT]]</f>
        <v>3138.2400000000002</v>
      </c>
      <c r="S58" s="20"/>
      <c r="AQ58" s="11"/>
      <c r="AR58" s="11"/>
      <c r="AS58" s="11"/>
      <c r="AT58" s="11"/>
      <c r="AV58" s="11"/>
      <c r="AW58" s="11"/>
    </row>
    <row r="59" spans="1:49" x14ac:dyDescent="0.25">
      <c r="A59">
        <v>58</v>
      </c>
      <c r="B59">
        <v>10106</v>
      </c>
      <c r="C59">
        <v>9</v>
      </c>
      <c r="D59" s="4" t="str">
        <f>TEXT(Table1[[#This Row],[ORDER DATE]],"MMMM")</f>
        <v>February</v>
      </c>
      <c r="E59" s="4">
        <f t="shared" si="1"/>
        <v>2003</v>
      </c>
      <c r="F59" s="1">
        <v>37669</v>
      </c>
      <c r="G59" t="s">
        <v>12</v>
      </c>
      <c r="H59" t="s">
        <v>73</v>
      </c>
      <c r="I59">
        <v>187</v>
      </c>
      <c r="J59" t="s">
        <v>14</v>
      </c>
      <c r="K59">
        <v>34</v>
      </c>
      <c r="L59" s="10">
        <v>100</v>
      </c>
      <c r="M59" s="10">
        <f t="shared" si="2"/>
        <v>3400</v>
      </c>
      <c r="N59">
        <f>'CONDITIONS AND WORKINGS'!$D$2*M59</f>
        <v>218.27999999999997</v>
      </c>
      <c r="O59" s="4">
        <f>IF(Table1[[#This Row],[SALES]]&gt;='CONDITIONS AND WORKINGS'!$B$2,Table1[[#This Row],[SALES]]*'CONDITIONS AND WORKINGS'!$B$3,0)</f>
        <v>283.90000000000003</v>
      </c>
      <c r="P59" s="10">
        <f t="shared" si="0"/>
        <v>3618.2799999999997</v>
      </c>
      <c r="Q59" s="4" t="str">
        <f>IF(Table1[[#This Row],[STATUS]]='CONDITIONS AND WORKINGS'!$B$6,'CONDITIONS AND WORKINGS'!$B$9,'CONDITIONS AND WORKINGS'!$B$10)</f>
        <v>"COMPLETED"</v>
      </c>
      <c r="R59" s="10">
        <f>Table1[[#This Row],[TOTAL SALES]]-Table1[[#This Row],[ 8.35% DISCOUNT]]</f>
        <v>3334.3799999999997</v>
      </c>
      <c r="S59" s="20"/>
      <c r="AQ59" s="11"/>
      <c r="AR59" s="11"/>
      <c r="AS59" s="11"/>
      <c r="AT59" s="11"/>
      <c r="AV59" s="11"/>
      <c r="AW59" s="11"/>
    </row>
    <row r="60" spans="1:49" x14ac:dyDescent="0.25">
      <c r="A60">
        <v>59</v>
      </c>
      <c r="B60">
        <v>10106</v>
      </c>
      <c r="C60">
        <v>13</v>
      </c>
      <c r="D60" s="4" t="str">
        <f>TEXT(Table1[[#This Row],[ORDER DATE]],"MMMM")</f>
        <v>February</v>
      </c>
      <c r="E60" s="4">
        <f t="shared" si="1"/>
        <v>2003</v>
      </c>
      <c r="F60" s="1">
        <v>37669</v>
      </c>
      <c r="G60" t="s">
        <v>12</v>
      </c>
      <c r="H60" t="s">
        <v>74</v>
      </c>
      <c r="I60">
        <v>187</v>
      </c>
      <c r="J60" t="s">
        <v>14</v>
      </c>
      <c r="K60">
        <v>49</v>
      </c>
      <c r="L60" s="10">
        <v>74.680000000000007</v>
      </c>
      <c r="M60" s="10">
        <f t="shared" si="2"/>
        <v>3659.32</v>
      </c>
      <c r="N60">
        <f>'CONDITIONS AND WORKINGS'!$D$2*M60</f>
        <v>234.92834399999998</v>
      </c>
      <c r="O60" s="4">
        <f>IF(Table1[[#This Row],[SALES]]&gt;='CONDITIONS AND WORKINGS'!$B$2,Table1[[#This Row],[SALES]]*'CONDITIONS AND WORKINGS'!$B$3,0)</f>
        <v>305.55322000000001</v>
      </c>
      <c r="P60" s="10">
        <f t="shared" si="0"/>
        <v>3894.2483440000001</v>
      </c>
      <c r="Q60" s="4" t="str">
        <f>IF(Table1[[#This Row],[STATUS]]='CONDITIONS AND WORKINGS'!$B$6,'CONDITIONS AND WORKINGS'!$B$9,'CONDITIONS AND WORKINGS'!$B$10)</f>
        <v>"COMPLETED"</v>
      </c>
      <c r="R60" s="10">
        <f>Table1[[#This Row],[TOTAL SALES]]-Table1[[#This Row],[ 8.35% DISCOUNT]]</f>
        <v>3588.6951239999999</v>
      </c>
      <c r="S60" s="20"/>
      <c r="AQ60" s="11"/>
      <c r="AR60" s="11"/>
      <c r="AS60" s="11"/>
      <c r="AT60" s="11"/>
      <c r="AV60" s="11"/>
      <c r="AW60" s="11"/>
    </row>
    <row r="61" spans="1:49" x14ac:dyDescent="0.25">
      <c r="A61">
        <v>60</v>
      </c>
      <c r="B61">
        <v>10106</v>
      </c>
      <c r="C61">
        <v>18</v>
      </c>
      <c r="D61" s="4" t="str">
        <f>TEXT(Table1[[#This Row],[ORDER DATE]],"MMMM")</f>
        <v>February</v>
      </c>
      <c r="E61" s="4">
        <f t="shared" si="1"/>
        <v>2003</v>
      </c>
      <c r="F61" s="1">
        <v>37669</v>
      </c>
      <c r="G61" t="s">
        <v>12</v>
      </c>
      <c r="H61" t="s">
        <v>75</v>
      </c>
      <c r="I61">
        <v>187</v>
      </c>
      <c r="J61" t="s">
        <v>14</v>
      </c>
      <c r="K61">
        <v>41</v>
      </c>
      <c r="L61" s="10">
        <v>83.44</v>
      </c>
      <c r="M61" s="10">
        <f t="shared" si="2"/>
        <v>3421.04</v>
      </c>
      <c r="N61">
        <f>'CONDITIONS AND WORKINGS'!$D$2*M61</f>
        <v>219.63076799999996</v>
      </c>
      <c r="O61" s="4">
        <f>IF(Table1[[#This Row],[SALES]]&gt;='CONDITIONS AND WORKINGS'!$B$2,Table1[[#This Row],[SALES]]*'CONDITIONS AND WORKINGS'!$B$3,0)</f>
        <v>285.65683999999999</v>
      </c>
      <c r="P61" s="10">
        <f t="shared" si="0"/>
        <v>3640.670768</v>
      </c>
      <c r="Q61" s="4" t="str">
        <f>IF(Table1[[#This Row],[STATUS]]='CONDITIONS AND WORKINGS'!$B$6,'CONDITIONS AND WORKINGS'!$B$9,'CONDITIONS AND WORKINGS'!$B$10)</f>
        <v>"COMPLETED"</v>
      </c>
      <c r="R61" s="10">
        <f>Table1[[#This Row],[TOTAL SALES]]-Table1[[#This Row],[ 8.35% DISCOUNT]]</f>
        <v>3355.0139279999999</v>
      </c>
      <c r="S61" s="20"/>
      <c r="AQ61" s="11"/>
      <c r="AR61" s="11"/>
      <c r="AS61" s="11"/>
      <c r="AT61" s="11"/>
      <c r="AV61" s="11"/>
      <c r="AW61" s="11"/>
    </row>
    <row r="62" spans="1:49" x14ac:dyDescent="0.25">
      <c r="A62">
        <v>61</v>
      </c>
      <c r="B62">
        <v>10106</v>
      </c>
      <c r="C62">
        <v>7</v>
      </c>
      <c r="D62" s="4" t="str">
        <f>TEXT(Table1[[#This Row],[ORDER DATE]],"MMMM")</f>
        <v>February</v>
      </c>
      <c r="E62" s="4">
        <f t="shared" si="1"/>
        <v>2003</v>
      </c>
      <c r="F62" s="1">
        <v>37669</v>
      </c>
      <c r="G62" t="s">
        <v>12</v>
      </c>
      <c r="H62" t="s">
        <v>76</v>
      </c>
      <c r="I62">
        <v>187</v>
      </c>
      <c r="J62" t="s">
        <v>14</v>
      </c>
      <c r="K62">
        <v>31</v>
      </c>
      <c r="L62" s="10">
        <v>100</v>
      </c>
      <c r="M62" s="10">
        <f t="shared" si="2"/>
        <v>3100</v>
      </c>
      <c r="N62">
        <f>'CONDITIONS AND WORKINGS'!$D$2*M62</f>
        <v>199.01999999999998</v>
      </c>
      <c r="O62" s="4">
        <f>IF(Table1[[#This Row],[SALES]]&gt;='CONDITIONS AND WORKINGS'!$B$2,Table1[[#This Row],[SALES]]*'CONDITIONS AND WORKINGS'!$B$3,0)</f>
        <v>258.85000000000002</v>
      </c>
      <c r="P62" s="10">
        <f t="shared" si="0"/>
        <v>3299.02</v>
      </c>
      <c r="Q62" s="4" t="str">
        <f>IF(Table1[[#This Row],[STATUS]]='CONDITIONS AND WORKINGS'!$B$6,'CONDITIONS AND WORKINGS'!$B$9,'CONDITIONS AND WORKINGS'!$B$10)</f>
        <v>"COMPLETED"</v>
      </c>
      <c r="R62" s="10">
        <f>Table1[[#This Row],[TOTAL SALES]]-Table1[[#This Row],[ 8.35% DISCOUNT]]</f>
        <v>3040.17</v>
      </c>
      <c r="S62" s="20"/>
      <c r="AQ62" s="11"/>
      <c r="AR62" s="11"/>
      <c r="AS62" s="11"/>
      <c r="AT62" s="11"/>
      <c r="AV62" s="11"/>
      <c r="AW62" s="11"/>
    </row>
    <row r="63" spans="1:49" x14ac:dyDescent="0.25">
      <c r="A63">
        <v>62</v>
      </c>
      <c r="B63">
        <v>10106</v>
      </c>
      <c r="C63">
        <v>8</v>
      </c>
      <c r="D63" s="4" t="str">
        <f>TEXT(Table1[[#This Row],[ORDER DATE]],"MMMM")</f>
        <v>February</v>
      </c>
      <c r="E63" s="4">
        <f t="shared" si="1"/>
        <v>2003</v>
      </c>
      <c r="F63" s="1">
        <v>37669</v>
      </c>
      <c r="G63" t="s">
        <v>12</v>
      </c>
      <c r="H63" t="s">
        <v>77</v>
      </c>
      <c r="I63">
        <v>187</v>
      </c>
      <c r="J63" t="s">
        <v>14</v>
      </c>
      <c r="K63">
        <v>44</v>
      </c>
      <c r="L63" s="10">
        <v>74.400000000000006</v>
      </c>
      <c r="M63" s="10">
        <f t="shared" si="2"/>
        <v>3273.6000000000004</v>
      </c>
      <c r="N63">
        <f>'CONDITIONS AND WORKINGS'!$D$2*M63</f>
        <v>210.16512</v>
      </c>
      <c r="O63" s="4">
        <f>IF(Table1[[#This Row],[SALES]]&gt;='CONDITIONS AND WORKINGS'!$B$2,Table1[[#This Row],[SALES]]*'CONDITIONS AND WORKINGS'!$B$3,0)</f>
        <v>273.34560000000005</v>
      </c>
      <c r="P63" s="10">
        <f t="shared" si="0"/>
        <v>3483.7651200000005</v>
      </c>
      <c r="Q63" s="4" t="str">
        <f>IF(Table1[[#This Row],[STATUS]]='CONDITIONS AND WORKINGS'!$B$6,'CONDITIONS AND WORKINGS'!$B$9,'CONDITIONS AND WORKINGS'!$B$10)</f>
        <v>"COMPLETED"</v>
      </c>
      <c r="R63" s="10">
        <f>Table1[[#This Row],[TOTAL SALES]]-Table1[[#This Row],[ 8.35% DISCOUNT]]</f>
        <v>3210.4195200000004</v>
      </c>
      <c r="S63" s="20"/>
      <c r="AQ63" s="11"/>
      <c r="AR63" s="11"/>
      <c r="AS63" s="11"/>
      <c r="AT63" s="11"/>
      <c r="AV63" s="11"/>
      <c r="AW63" s="11"/>
    </row>
    <row r="64" spans="1:49" x14ac:dyDescent="0.25">
      <c r="A64">
        <v>63</v>
      </c>
      <c r="B64">
        <v>10106</v>
      </c>
      <c r="C64">
        <v>11</v>
      </c>
      <c r="D64" s="4" t="str">
        <f>TEXT(Table1[[#This Row],[ORDER DATE]],"MMMM")</f>
        <v>February</v>
      </c>
      <c r="E64" s="4">
        <f t="shared" si="1"/>
        <v>2003</v>
      </c>
      <c r="F64" s="1">
        <v>37669</v>
      </c>
      <c r="G64" t="s">
        <v>12</v>
      </c>
      <c r="H64" t="s">
        <v>78</v>
      </c>
      <c r="I64">
        <v>187</v>
      </c>
      <c r="J64" t="s">
        <v>14</v>
      </c>
      <c r="K64">
        <v>50</v>
      </c>
      <c r="L64" s="10">
        <v>64.83</v>
      </c>
      <c r="M64" s="10">
        <f t="shared" si="2"/>
        <v>3241.5</v>
      </c>
      <c r="N64">
        <f>'CONDITIONS AND WORKINGS'!$D$2*M64</f>
        <v>208.10429999999997</v>
      </c>
      <c r="O64" s="4">
        <f>IF(Table1[[#This Row],[SALES]]&gt;='CONDITIONS AND WORKINGS'!$B$2,Table1[[#This Row],[SALES]]*'CONDITIONS AND WORKINGS'!$B$3,0)</f>
        <v>270.66525000000001</v>
      </c>
      <c r="P64" s="10">
        <f t="shared" si="0"/>
        <v>3449.6043</v>
      </c>
      <c r="Q64" s="4" t="str">
        <f>IF(Table1[[#This Row],[STATUS]]='CONDITIONS AND WORKINGS'!$B$6,'CONDITIONS AND WORKINGS'!$B$9,'CONDITIONS AND WORKINGS'!$B$10)</f>
        <v>"COMPLETED"</v>
      </c>
      <c r="R64" s="10">
        <f>Table1[[#This Row],[TOTAL SALES]]-Table1[[#This Row],[ 8.35% DISCOUNT]]</f>
        <v>3178.93905</v>
      </c>
      <c r="S64" s="20"/>
      <c r="AQ64" s="11"/>
      <c r="AR64" s="11"/>
      <c r="AS64" s="11"/>
      <c r="AT64" s="11"/>
      <c r="AV64" s="11"/>
      <c r="AW64" s="11"/>
    </row>
    <row r="65" spans="1:49" x14ac:dyDescent="0.25">
      <c r="A65">
        <v>64</v>
      </c>
      <c r="B65">
        <v>10106</v>
      </c>
      <c r="C65">
        <v>16</v>
      </c>
      <c r="D65" s="4" t="str">
        <f>TEXT(Table1[[#This Row],[ORDER DATE]],"MMMM")</f>
        <v>February</v>
      </c>
      <c r="E65" s="4">
        <f t="shared" si="1"/>
        <v>2003</v>
      </c>
      <c r="F65" s="1">
        <v>37669</v>
      </c>
      <c r="G65" t="s">
        <v>12</v>
      </c>
      <c r="H65" t="s">
        <v>79</v>
      </c>
      <c r="I65">
        <v>187</v>
      </c>
      <c r="J65" t="s">
        <v>14</v>
      </c>
      <c r="K65">
        <v>30</v>
      </c>
      <c r="L65" s="10">
        <v>100</v>
      </c>
      <c r="M65" s="10">
        <f t="shared" si="2"/>
        <v>3000</v>
      </c>
      <c r="N65">
        <f>'CONDITIONS AND WORKINGS'!$D$2*M65</f>
        <v>192.59999999999997</v>
      </c>
      <c r="O65" s="4">
        <f>IF(Table1[[#This Row],[SALES]]&gt;='CONDITIONS AND WORKINGS'!$B$2,Table1[[#This Row],[SALES]]*'CONDITIONS AND WORKINGS'!$B$3,0)</f>
        <v>250.50000000000003</v>
      </c>
      <c r="P65" s="10">
        <f t="shared" si="0"/>
        <v>3192.6</v>
      </c>
      <c r="Q65" s="4" t="str">
        <f>IF(Table1[[#This Row],[STATUS]]='CONDITIONS AND WORKINGS'!$B$6,'CONDITIONS AND WORKINGS'!$B$9,'CONDITIONS AND WORKINGS'!$B$10)</f>
        <v>"COMPLETED"</v>
      </c>
      <c r="R65" s="10">
        <f>Table1[[#This Row],[TOTAL SALES]]-Table1[[#This Row],[ 8.35% DISCOUNT]]</f>
        <v>2942.1</v>
      </c>
      <c r="S65" s="20"/>
      <c r="AQ65" s="11"/>
      <c r="AR65" s="11"/>
      <c r="AS65" s="11"/>
      <c r="AT65" s="11"/>
      <c r="AV65" s="11"/>
      <c r="AW65" s="11"/>
    </row>
    <row r="66" spans="1:49" x14ac:dyDescent="0.25">
      <c r="A66">
        <v>65</v>
      </c>
      <c r="B66">
        <v>10106</v>
      </c>
      <c r="C66">
        <v>2</v>
      </c>
      <c r="D66" s="4" t="str">
        <f>TEXT(Table1[[#This Row],[ORDER DATE]],"MMMM")</f>
        <v>February</v>
      </c>
      <c r="E66" s="4">
        <f t="shared" si="1"/>
        <v>2003</v>
      </c>
      <c r="F66" s="1">
        <v>37669</v>
      </c>
      <c r="G66" t="s">
        <v>12</v>
      </c>
      <c r="H66" t="s">
        <v>80</v>
      </c>
      <c r="I66">
        <v>187</v>
      </c>
      <c r="J66" t="s">
        <v>14</v>
      </c>
      <c r="K66">
        <v>34</v>
      </c>
      <c r="L66" s="10">
        <v>90.39</v>
      </c>
      <c r="M66" s="10">
        <f t="shared" si="2"/>
        <v>3073.26</v>
      </c>
      <c r="N66">
        <f>'CONDITIONS AND WORKINGS'!$D$2*M66</f>
        <v>197.303292</v>
      </c>
      <c r="O66" s="4">
        <f>IF(Table1[[#This Row],[SALES]]&gt;='CONDITIONS AND WORKINGS'!$B$2,Table1[[#This Row],[SALES]]*'CONDITIONS AND WORKINGS'!$B$3,0)</f>
        <v>256.61721000000006</v>
      </c>
      <c r="P66" s="10">
        <f t="shared" ref="P66:P129" si="3">M66+N66</f>
        <v>3270.5632920000003</v>
      </c>
      <c r="Q66" s="4" t="str">
        <f>IF(Table1[[#This Row],[STATUS]]='CONDITIONS AND WORKINGS'!$B$6,'CONDITIONS AND WORKINGS'!$B$9,'CONDITIONS AND WORKINGS'!$B$10)</f>
        <v>"COMPLETED"</v>
      </c>
      <c r="R66" s="10">
        <f>Table1[[#This Row],[TOTAL SALES]]-Table1[[#This Row],[ 8.35% DISCOUNT]]</f>
        <v>3013.9460820000004</v>
      </c>
      <c r="S66" s="20"/>
      <c r="AQ66" s="11"/>
      <c r="AR66" s="11"/>
      <c r="AS66" s="11"/>
      <c r="AT66" s="11"/>
      <c r="AV66" s="11"/>
      <c r="AW66" s="11"/>
    </row>
    <row r="67" spans="1:49" x14ac:dyDescent="0.25">
      <c r="A67">
        <v>66</v>
      </c>
      <c r="B67">
        <v>10106</v>
      </c>
      <c r="C67">
        <v>10</v>
      </c>
      <c r="D67" s="4" t="str">
        <f>TEXT(Table1[[#This Row],[ORDER DATE]],"MMMM")</f>
        <v>February</v>
      </c>
      <c r="E67" s="4">
        <f t="shared" ref="E67:E130" si="4">YEAR(F67)</f>
        <v>2003</v>
      </c>
      <c r="F67" s="1">
        <v>37669</v>
      </c>
      <c r="G67" t="s">
        <v>12</v>
      </c>
      <c r="H67" t="s">
        <v>81</v>
      </c>
      <c r="I67">
        <v>187</v>
      </c>
      <c r="J67" t="s">
        <v>17</v>
      </c>
      <c r="K67">
        <v>48</v>
      </c>
      <c r="L67" s="10">
        <v>61.44</v>
      </c>
      <c r="M67" s="10">
        <f t="shared" ref="M67:M130" si="5">K67*L67</f>
        <v>2949.12</v>
      </c>
      <c r="N67">
        <f>'CONDITIONS AND WORKINGS'!$D$2*M67</f>
        <v>189.33350399999998</v>
      </c>
      <c r="O67" s="4">
        <f>IF(Table1[[#This Row],[SALES]]&gt;='CONDITIONS AND WORKINGS'!$B$2,Table1[[#This Row],[SALES]]*'CONDITIONS AND WORKINGS'!$B$3,0)</f>
        <v>246.25152</v>
      </c>
      <c r="P67" s="10">
        <f t="shared" si="3"/>
        <v>3138.4535040000001</v>
      </c>
      <c r="Q67" s="4" t="str">
        <f>IF(Table1[[#This Row],[STATUS]]='CONDITIONS AND WORKINGS'!$B$6,'CONDITIONS AND WORKINGS'!$B$9,'CONDITIONS AND WORKINGS'!$B$10)</f>
        <v>"COMPLETED"</v>
      </c>
      <c r="R67" s="10">
        <f>Table1[[#This Row],[TOTAL SALES]]-Table1[[#This Row],[ 8.35% DISCOUNT]]</f>
        <v>2892.2019840000003</v>
      </c>
      <c r="S67" s="20"/>
      <c r="AQ67" s="11"/>
      <c r="AR67" s="11"/>
      <c r="AS67" s="11"/>
      <c r="AT67" s="11"/>
      <c r="AV67" s="11"/>
      <c r="AW67" s="11"/>
    </row>
    <row r="68" spans="1:49" x14ac:dyDescent="0.25">
      <c r="A68">
        <v>67</v>
      </c>
      <c r="B68">
        <v>10106</v>
      </c>
      <c r="C68">
        <v>15</v>
      </c>
      <c r="D68" s="4" t="str">
        <f>TEXT(Table1[[#This Row],[ORDER DATE]],"MMMM")</f>
        <v>February</v>
      </c>
      <c r="E68" s="4">
        <f t="shared" si="4"/>
        <v>2003</v>
      </c>
      <c r="F68" s="1">
        <v>37669</v>
      </c>
      <c r="G68" t="s">
        <v>12</v>
      </c>
      <c r="H68" t="s">
        <v>82</v>
      </c>
      <c r="I68">
        <v>187</v>
      </c>
      <c r="J68" t="s">
        <v>17</v>
      </c>
      <c r="K68">
        <v>48</v>
      </c>
      <c r="L68" s="10">
        <v>52.64</v>
      </c>
      <c r="M68" s="10">
        <f t="shared" si="5"/>
        <v>2526.7200000000003</v>
      </c>
      <c r="N68">
        <f>'CONDITIONS AND WORKINGS'!$D$2*M68</f>
        <v>162.21542400000001</v>
      </c>
      <c r="O68" s="4">
        <f>IF(Table1[[#This Row],[SALES]]&gt;='CONDITIONS AND WORKINGS'!$B$2,Table1[[#This Row],[SALES]]*'CONDITIONS AND WORKINGS'!$B$3,0)</f>
        <v>210.98112000000003</v>
      </c>
      <c r="P68" s="10">
        <f t="shared" si="3"/>
        <v>2688.9354240000002</v>
      </c>
      <c r="Q68" s="4" t="str">
        <f>IF(Table1[[#This Row],[STATUS]]='CONDITIONS AND WORKINGS'!$B$6,'CONDITIONS AND WORKINGS'!$B$9,'CONDITIONS AND WORKINGS'!$B$10)</f>
        <v>"COMPLETED"</v>
      </c>
      <c r="R68" s="10">
        <f>Table1[[#This Row],[TOTAL SALES]]-Table1[[#This Row],[ 8.35% DISCOUNT]]</f>
        <v>2477.9543040000003</v>
      </c>
      <c r="S68" s="20"/>
      <c r="AQ68" s="11"/>
      <c r="AR68" s="11"/>
      <c r="AS68" s="11"/>
      <c r="AT68" s="11"/>
      <c r="AV68" s="11"/>
      <c r="AW68" s="11"/>
    </row>
    <row r="69" spans="1:49" x14ac:dyDescent="0.25">
      <c r="A69">
        <v>68</v>
      </c>
      <c r="B69">
        <v>10106</v>
      </c>
      <c r="C69">
        <v>4</v>
      </c>
      <c r="D69" s="4" t="str">
        <f>TEXT(Table1[[#This Row],[ORDER DATE]],"MMMM")</f>
        <v>February</v>
      </c>
      <c r="E69" s="4">
        <f t="shared" si="4"/>
        <v>2003</v>
      </c>
      <c r="F69" s="1">
        <v>37669</v>
      </c>
      <c r="G69" t="s">
        <v>12</v>
      </c>
      <c r="H69" t="s">
        <v>83</v>
      </c>
      <c r="I69">
        <v>187</v>
      </c>
      <c r="J69" t="s">
        <v>17</v>
      </c>
      <c r="K69">
        <v>28</v>
      </c>
      <c r="L69" s="10">
        <v>88.63</v>
      </c>
      <c r="M69" s="10">
        <f t="shared" si="5"/>
        <v>2481.64</v>
      </c>
      <c r="N69">
        <f>'CONDITIONS AND WORKINGS'!$D$2*M69</f>
        <v>159.32128799999998</v>
      </c>
      <c r="O69" s="4">
        <f>IF(Table1[[#This Row],[SALES]]&gt;='CONDITIONS AND WORKINGS'!$B$2,Table1[[#This Row],[SALES]]*'CONDITIONS AND WORKINGS'!$B$3,0)</f>
        <v>207.21693999999999</v>
      </c>
      <c r="P69" s="10">
        <f t="shared" si="3"/>
        <v>2640.961288</v>
      </c>
      <c r="Q69" s="4" t="str">
        <f>IF(Table1[[#This Row],[STATUS]]='CONDITIONS AND WORKINGS'!$B$6,'CONDITIONS AND WORKINGS'!$B$9,'CONDITIONS AND WORKINGS'!$B$10)</f>
        <v>"COMPLETED"</v>
      </c>
      <c r="R69" s="10">
        <f>Table1[[#This Row],[TOTAL SALES]]-Table1[[#This Row],[ 8.35% DISCOUNT]]</f>
        <v>2433.7443480000002</v>
      </c>
      <c r="S69" s="20"/>
      <c r="AQ69" s="11"/>
      <c r="AR69" s="11"/>
      <c r="AS69" s="11"/>
      <c r="AT69" s="11"/>
      <c r="AV69" s="11"/>
      <c r="AW69" s="11"/>
    </row>
    <row r="70" spans="1:49" x14ac:dyDescent="0.25">
      <c r="A70">
        <v>69</v>
      </c>
      <c r="B70">
        <v>10106</v>
      </c>
      <c r="C70">
        <v>5</v>
      </c>
      <c r="D70" s="4" t="str">
        <f>TEXT(Table1[[#This Row],[ORDER DATE]],"MMMM")</f>
        <v>February</v>
      </c>
      <c r="E70" s="4">
        <f t="shared" si="4"/>
        <v>2003</v>
      </c>
      <c r="F70" s="1">
        <v>37669</v>
      </c>
      <c r="G70" t="s">
        <v>12</v>
      </c>
      <c r="H70" t="s">
        <v>84</v>
      </c>
      <c r="I70">
        <v>187</v>
      </c>
      <c r="J70" t="s">
        <v>17</v>
      </c>
      <c r="K70">
        <v>33</v>
      </c>
      <c r="L70" s="10">
        <v>72.92</v>
      </c>
      <c r="M70" s="10">
        <f t="shared" si="5"/>
        <v>2406.36</v>
      </c>
      <c r="N70">
        <f>'CONDITIONS AND WORKINGS'!$D$2*M70</f>
        <v>154.48831199999998</v>
      </c>
      <c r="O70" s="4">
        <f>IF(Table1[[#This Row],[SALES]]&gt;='CONDITIONS AND WORKINGS'!$B$2,Table1[[#This Row],[SALES]]*'CONDITIONS AND WORKINGS'!$B$3,0)</f>
        <v>200.93106000000003</v>
      </c>
      <c r="P70" s="10">
        <f t="shared" si="3"/>
        <v>2560.8483120000001</v>
      </c>
      <c r="Q70" s="4" t="str">
        <f>IF(Table1[[#This Row],[STATUS]]='CONDITIONS AND WORKINGS'!$B$6,'CONDITIONS AND WORKINGS'!$B$9,'CONDITIONS AND WORKINGS'!$B$10)</f>
        <v>"COMPLETED"</v>
      </c>
      <c r="R70" s="10">
        <f>Table1[[#This Row],[TOTAL SALES]]-Table1[[#This Row],[ 8.35% DISCOUNT]]</f>
        <v>2359.9172520000002</v>
      </c>
      <c r="S70" s="20"/>
      <c r="AQ70" s="11"/>
      <c r="AR70" s="11"/>
      <c r="AS70" s="11"/>
      <c r="AT70" s="11"/>
      <c r="AV70" s="11"/>
      <c r="AW70" s="11"/>
    </row>
    <row r="71" spans="1:49" x14ac:dyDescent="0.25">
      <c r="A71">
        <v>70</v>
      </c>
      <c r="B71">
        <v>10106</v>
      </c>
      <c r="C71">
        <v>3</v>
      </c>
      <c r="D71" s="4" t="str">
        <f>TEXT(Table1[[#This Row],[ORDER DATE]],"MMMM")</f>
        <v>February</v>
      </c>
      <c r="E71" s="4">
        <f t="shared" si="4"/>
        <v>2003</v>
      </c>
      <c r="F71" s="1">
        <v>37669</v>
      </c>
      <c r="G71" t="s">
        <v>12</v>
      </c>
      <c r="H71" t="s">
        <v>85</v>
      </c>
      <c r="I71">
        <v>187</v>
      </c>
      <c r="J71" t="s">
        <v>17</v>
      </c>
      <c r="K71">
        <v>26</v>
      </c>
      <c r="L71" s="10">
        <v>63.76</v>
      </c>
      <c r="M71" s="10">
        <f t="shared" si="5"/>
        <v>1657.76</v>
      </c>
      <c r="N71">
        <f>'CONDITIONS AND WORKINGS'!$D$2*M71</f>
        <v>106.42819199999998</v>
      </c>
      <c r="O71" s="4">
        <f>IF(Table1[[#This Row],[SALES]]&gt;='CONDITIONS AND WORKINGS'!$B$2,Table1[[#This Row],[SALES]]*'CONDITIONS AND WORKINGS'!$B$3,0)</f>
        <v>0</v>
      </c>
      <c r="P71" s="10">
        <f t="shared" si="3"/>
        <v>1764.1881920000001</v>
      </c>
      <c r="Q71" s="4" t="str">
        <f>IF(Table1[[#This Row],[STATUS]]='CONDITIONS AND WORKINGS'!$B$6,'CONDITIONS AND WORKINGS'!$B$9,'CONDITIONS AND WORKINGS'!$B$10)</f>
        <v>"COMPLETED"</v>
      </c>
      <c r="R71" s="10">
        <f>Table1[[#This Row],[TOTAL SALES]]-Table1[[#This Row],[ 8.35% DISCOUNT]]</f>
        <v>1764.1881920000001</v>
      </c>
      <c r="S71" s="20"/>
      <c r="AQ71" s="11"/>
      <c r="AR71" s="11"/>
      <c r="AS71" s="11"/>
      <c r="AT71" s="11"/>
      <c r="AV71" s="11"/>
      <c r="AW71" s="11"/>
    </row>
    <row r="72" spans="1:49" x14ac:dyDescent="0.25">
      <c r="A72">
        <v>71</v>
      </c>
      <c r="B72">
        <v>10106</v>
      </c>
      <c r="C72">
        <v>14</v>
      </c>
      <c r="D72" s="4" t="str">
        <f>TEXT(Table1[[#This Row],[ORDER DATE]],"MMMM")</f>
        <v>February</v>
      </c>
      <c r="E72" s="4">
        <f t="shared" si="4"/>
        <v>2003</v>
      </c>
      <c r="F72" s="1">
        <v>37669</v>
      </c>
      <c r="G72" t="s">
        <v>12</v>
      </c>
      <c r="H72" t="s">
        <v>86</v>
      </c>
      <c r="I72">
        <v>187</v>
      </c>
      <c r="J72" t="s">
        <v>17</v>
      </c>
      <c r="K72">
        <v>31</v>
      </c>
      <c r="L72" s="10">
        <v>52.6</v>
      </c>
      <c r="M72" s="10">
        <f t="shared" si="5"/>
        <v>1630.6000000000001</v>
      </c>
      <c r="N72">
        <f>'CONDITIONS AND WORKINGS'!$D$2*M72</f>
        <v>104.68451999999999</v>
      </c>
      <c r="O72" s="4">
        <f>IF(Table1[[#This Row],[SALES]]&gt;='CONDITIONS AND WORKINGS'!$B$2,Table1[[#This Row],[SALES]]*'CONDITIONS AND WORKINGS'!$B$3,0)</f>
        <v>0</v>
      </c>
      <c r="P72" s="10">
        <f t="shared" si="3"/>
        <v>1735.2845200000002</v>
      </c>
      <c r="Q72" s="4" t="str">
        <f>IF(Table1[[#This Row],[STATUS]]='CONDITIONS AND WORKINGS'!$B$6,'CONDITIONS AND WORKINGS'!$B$9,'CONDITIONS AND WORKINGS'!$B$10)</f>
        <v>"COMPLETED"</v>
      </c>
      <c r="R72" s="10">
        <f>Table1[[#This Row],[TOTAL SALES]]-Table1[[#This Row],[ 8.35% DISCOUNT]]</f>
        <v>1735.2845200000002</v>
      </c>
      <c r="S72" s="20"/>
      <c r="AQ72" s="11"/>
      <c r="AR72" s="11"/>
      <c r="AS72" s="11"/>
      <c r="AT72" s="11"/>
      <c r="AV72" s="11"/>
      <c r="AW72" s="11"/>
    </row>
    <row r="73" spans="1:49" x14ac:dyDescent="0.25">
      <c r="A73">
        <v>72</v>
      </c>
      <c r="B73">
        <v>10106</v>
      </c>
      <c r="C73">
        <v>6</v>
      </c>
      <c r="D73" s="4" t="str">
        <f>TEXT(Table1[[#This Row],[ORDER DATE]],"MMMM")</f>
        <v>February</v>
      </c>
      <c r="E73" s="4">
        <f t="shared" si="4"/>
        <v>2003</v>
      </c>
      <c r="F73" s="1">
        <v>37669</v>
      </c>
      <c r="G73" t="s">
        <v>12</v>
      </c>
      <c r="H73" t="s">
        <v>87</v>
      </c>
      <c r="I73">
        <v>187</v>
      </c>
      <c r="J73" t="s">
        <v>17</v>
      </c>
      <c r="K73">
        <v>39</v>
      </c>
      <c r="L73" s="10">
        <v>40.15</v>
      </c>
      <c r="M73" s="10">
        <f t="shared" si="5"/>
        <v>1565.85</v>
      </c>
      <c r="N73">
        <f>'CONDITIONS AND WORKINGS'!$D$2*M73</f>
        <v>100.52756999999998</v>
      </c>
      <c r="O73" s="4">
        <f>IF(Table1[[#This Row],[SALES]]&gt;='CONDITIONS AND WORKINGS'!$B$2,Table1[[#This Row],[SALES]]*'CONDITIONS AND WORKINGS'!$B$3,0)</f>
        <v>0</v>
      </c>
      <c r="P73" s="10">
        <f t="shared" si="3"/>
        <v>1666.3775699999999</v>
      </c>
      <c r="Q73" s="4" t="str">
        <f>IF(Table1[[#This Row],[STATUS]]='CONDITIONS AND WORKINGS'!$B$6,'CONDITIONS AND WORKINGS'!$B$9,'CONDITIONS AND WORKINGS'!$B$10)</f>
        <v>"COMPLETED"</v>
      </c>
      <c r="R73" s="10">
        <f>Table1[[#This Row],[TOTAL SALES]]-Table1[[#This Row],[ 8.35% DISCOUNT]]</f>
        <v>1666.3775699999999</v>
      </c>
      <c r="S73" s="20"/>
      <c r="AQ73" s="11"/>
      <c r="AR73" s="11"/>
      <c r="AS73" s="11"/>
      <c r="AT73" s="11"/>
      <c r="AV73" s="11"/>
      <c r="AW73" s="11"/>
    </row>
    <row r="74" spans="1:49" x14ac:dyDescent="0.25">
      <c r="A74">
        <v>73</v>
      </c>
      <c r="B74">
        <v>10107</v>
      </c>
      <c r="C74">
        <v>4</v>
      </c>
      <c r="D74" s="4" t="str">
        <f>TEXT(Table1[[#This Row],[ORDER DATE]],"MMMM")</f>
        <v>February</v>
      </c>
      <c r="E74" s="4">
        <f t="shared" si="4"/>
        <v>2003</v>
      </c>
      <c r="F74" s="1">
        <v>37676</v>
      </c>
      <c r="G74" t="s">
        <v>12</v>
      </c>
      <c r="H74" t="s">
        <v>88</v>
      </c>
      <c r="I74">
        <v>101</v>
      </c>
      <c r="J74" t="s">
        <v>14</v>
      </c>
      <c r="K74">
        <v>27</v>
      </c>
      <c r="L74" s="10">
        <v>100</v>
      </c>
      <c r="M74" s="10">
        <f t="shared" si="5"/>
        <v>2700</v>
      </c>
      <c r="N74">
        <f>'CONDITIONS AND WORKINGS'!$D$2*M74</f>
        <v>173.33999999999997</v>
      </c>
      <c r="O74" s="4">
        <f>IF(Table1[[#This Row],[SALES]]&gt;='CONDITIONS AND WORKINGS'!$B$2,Table1[[#This Row],[SALES]]*'CONDITIONS AND WORKINGS'!$B$3,0)</f>
        <v>225.45000000000002</v>
      </c>
      <c r="P74" s="10">
        <f t="shared" si="3"/>
        <v>2873.34</v>
      </c>
      <c r="Q74" s="4" t="str">
        <f>IF(Table1[[#This Row],[STATUS]]='CONDITIONS AND WORKINGS'!$B$6,'CONDITIONS AND WORKINGS'!$B$9,'CONDITIONS AND WORKINGS'!$B$10)</f>
        <v>"COMPLETED"</v>
      </c>
      <c r="R74" s="10">
        <f>Table1[[#This Row],[TOTAL SALES]]-Table1[[#This Row],[ 8.35% DISCOUNT]]</f>
        <v>2647.8900000000003</v>
      </c>
      <c r="S74" s="20"/>
      <c r="AQ74" s="11"/>
      <c r="AR74" s="11"/>
      <c r="AS74" s="11"/>
      <c r="AT74" s="11"/>
      <c r="AV74" s="11"/>
      <c r="AW74" s="11"/>
    </row>
    <row r="75" spans="1:49" x14ac:dyDescent="0.25">
      <c r="A75">
        <v>74</v>
      </c>
      <c r="B75">
        <v>10107</v>
      </c>
      <c r="C75">
        <v>5</v>
      </c>
      <c r="D75" s="4" t="str">
        <f>TEXT(Table1[[#This Row],[ORDER DATE]],"MMMM")</f>
        <v>February</v>
      </c>
      <c r="E75" s="4">
        <f t="shared" si="4"/>
        <v>2003</v>
      </c>
      <c r="F75" s="1">
        <v>37676</v>
      </c>
      <c r="G75" t="s">
        <v>12</v>
      </c>
      <c r="H75" t="s">
        <v>89</v>
      </c>
      <c r="I75">
        <v>101</v>
      </c>
      <c r="J75" t="s">
        <v>14</v>
      </c>
      <c r="K75">
        <v>39</v>
      </c>
      <c r="L75" s="10">
        <v>99.91</v>
      </c>
      <c r="M75" s="10">
        <f t="shared" si="5"/>
        <v>3896.49</v>
      </c>
      <c r="N75">
        <f>'CONDITIONS AND WORKINGS'!$D$2*M75</f>
        <v>250.15465799999996</v>
      </c>
      <c r="O75" s="4">
        <f>IF(Table1[[#This Row],[SALES]]&gt;='CONDITIONS AND WORKINGS'!$B$2,Table1[[#This Row],[SALES]]*'CONDITIONS AND WORKINGS'!$B$3,0)</f>
        <v>325.35691500000001</v>
      </c>
      <c r="P75" s="10">
        <f t="shared" si="3"/>
        <v>4146.6446580000002</v>
      </c>
      <c r="Q75" s="4" t="str">
        <f>IF(Table1[[#This Row],[STATUS]]='CONDITIONS AND WORKINGS'!$B$6,'CONDITIONS AND WORKINGS'!$B$9,'CONDITIONS AND WORKINGS'!$B$10)</f>
        <v>"COMPLETED"</v>
      </c>
      <c r="R75" s="10">
        <f>Table1[[#This Row],[TOTAL SALES]]-Table1[[#This Row],[ 8.35% DISCOUNT]]</f>
        <v>3821.2877430000003</v>
      </c>
      <c r="S75" s="20"/>
      <c r="AQ75" s="11"/>
      <c r="AR75" s="11"/>
      <c r="AS75" s="11"/>
      <c r="AT75" s="11"/>
      <c r="AV75" s="11"/>
      <c r="AW75" s="11"/>
    </row>
    <row r="76" spans="1:49" x14ac:dyDescent="0.25">
      <c r="A76">
        <v>75</v>
      </c>
      <c r="B76">
        <v>10107</v>
      </c>
      <c r="C76">
        <v>7</v>
      </c>
      <c r="D76" s="4" t="str">
        <f>TEXT(Table1[[#This Row],[ORDER DATE]],"MMMM")</f>
        <v>February</v>
      </c>
      <c r="E76" s="4">
        <f t="shared" si="4"/>
        <v>2003</v>
      </c>
      <c r="F76" s="1">
        <v>37676</v>
      </c>
      <c r="G76" t="s">
        <v>12</v>
      </c>
      <c r="H76" t="s">
        <v>90</v>
      </c>
      <c r="I76">
        <v>101</v>
      </c>
      <c r="J76" t="s">
        <v>14</v>
      </c>
      <c r="K76">
        <v>38</v>
      </c>
      <c r="L76" s="10">
        <v>83.03</v>
      </c>
      <c r="M76" s="10">
        <f t="shared" si="5"/>
        <v>3155.14</v>
      </c>
      <c r="N76">
        <f>'CONDITIONS AND WORKINGS'!$D$2*M76</f>
        <v>202.55998799999998</v>
      </c>
      <c r="O76" s="4">
        <f>IF(Table1[[#This Row],[SALES]]&gt;='CONDITIONS AND WORKINGS'!$B$2,Table1[[#This Row],[SALES]]*'CONDITIONS AND WORKINGS'!$B$3,0)</f>
        <v>263.45418999999998</v>
      </c>
      <c r="P76" s="10">
        <f t="shared" si="3"/>
        <v>3357.6999879999998</v>
      </c>
      <c r="Q76" s="4" t="str">
        <f>IF(Table1[[#This Row],[STATUS]]='CONDITIONS AND WORKINGS'!$B$6,'CONDITIONS AND WORKINGS'!$B$9,'CONDITIONS AND WORKINGS'!$B$10)</f>
        <v>"COMPLETED"</v>
      </c>
      <c r="R76" s="10">
        <f>Table1[[#This Row],[TOTAL SALES]]-Table1[[#This Row],[ 8.35% DISCOUNT]]</f>
        <v>3094.2457979999999</v>
      </c>
      <c r="S76" s="20"/>
      <c r="AQ76" s="11"/>
      <c r="AR76" s="11"/>
      <c r="AS76" s="11"/>
      <c r="AT76" s="11"/>
      <c r="AV76" s="11"/>
      <c r="AW76" s="11"/>
    </row>
    <row r="77" spans="1:49" x14ac:dyDescent="0.25">
      <c r="A77">
        <v>76</v>
      </c>
      <c r="B77">
        <v>10107</v>
      </c>
      <c r="C77">
        <v>1</v>
      </c>
      <c r="D77" s="4" t="str">
        <f>TEXT(Table1[[#This Row],[ORDER DATE]],"MMMM")</f>
        <v>February</v>
      </c>
      <c r="E77" s="4">
        <f t="shared" si="4"/>
        <v>2003</v>
      </c>
      <c r="F77" s="1">
        <v>37676</v>
      </c>
      <c r="G77" t="s">
        <v>12</v>
      </c>
      <c r="H77" t="s">
        <v>91</v>
      </c>
      <c r="I77">
        <v>101</v>
      </c>
      <c r="J77" t="s">
        <v>14</v>
      </c>
      <c r="K77">
        <v>21</v>
      </c>
      <c r="L77" s="10">
        <v>100</v>
      </c>
      <c r="M77" s="10">
        <f t="shared" si="5"/>
        <v>2100</v>
      </c>
      <c r="N77">
        <f>'CONDITIONS AND WORKINGS'!$D$2*M77</f>
        <v>134.82</v>
      </c>
      <c r="O77" s="4">
        <f>IF(Table1[[#This Row],[SALES]]&gt;='CONDITIONS AND WORKINGS'!$B$2,Table1[[#This Row],[SALES]]*'CONDITIONS AND WORKINGS'!$B$3,0)</f>
        <v>0</v>
      </c>
      <c r="P77" s="10">
        <f t="shared" si="3"/>
        <v>2234.8200000000002</v>
      </c>
      <c r="Q77" s="4" t="str">
        <f>IF(Table1[[#This Row],[STATUS]]='CONDITIONS AND WORKINGS'!$B$6,'CONDITIONS AND WORKINGS'!$B$9,'CONDITIONS AND WORKINGS'!$B$10)</f>
        <v>"COMPLETED"</v>
      </c>
      <c r="R77" s="10">
        <f>Table1[[#This Row],[TOTAL SALES]]-Table1[[#This Row],[ 8.35% DISCOUNT]]</f>
        <v>2234.8200000000002</v>
      </c>
      <c r="S77" s="20"/>
      <c r="AQ77" s="11"/>
      <c r="AR77" s="11"/>
      <c r="AS77" s="11"/>
      <c r="AT77" s="11"/>
      <c r="AV77" s="11"/>
      <c r="AW77" s="11"/>
    </row>
    <row r="78" spans="1:49" x14ac:dyDescent="0.25">
      <c r="A78">
        <v>77</v>
      </c>
      <c r="B78">
        <v>10107</v>
      </c>
      <c r="C78">
        <v>2</v>
      </c>
      <c r="D78" s="4" t="str">
        <f>TEXT(Table1[[#This Row],[ORDER DATE]],"MMMM")</f>
        <v>February</v>
      </c>
      <c r="E78" s="4">
        <f t="shared" si="4"/>
        <v>2003</v>
      </c>
      <c r="F78" s="1">
        <v>37676</v>
      </c>
      <c r="G78" t="s">
        <v>12</v>
      </c>
      <c r="H78" t="s">
        <v>92</v>
      </c>
      <c r="I78">
        <v>101</v>
      </c>
      <c r="J78" t="s">
        <v>17</v>
      </c>
      <c r="K78">
        <v>30</v>
      </c>
      <c r="L78" s="10">
        <v>95.7</v>
      </c>
      <c r="M78" s="10">
        <f t="shared" si="5"/>
        <v>2871</v>
      </c>
      <c r="N78">
        <f>'CONDITIONS AND WORKINGS'!$D$2*M78</f>
        <v>184.31819999999999</v>
      </c>
      <c r="O78" s="4">
        <f>IF(Table1[[#This Row],[SALES]]&gt;='CONDITIONS AND WORKINGS'!$B$2,Table1[[#This Row],[SALES]]*'CONDITIONS AND WORKINGS'!$B$3,0)</f>
        <v>239.72850000000003</v>
      </c>
      <c r="P78" s="10">
        <f t="shared" si="3"/>
        <v>3055.3182000000002</v>
      </c>
      <c r="Q78" s="4" t="str">
        <f>IF(Table1[[#This Row],[STATUS]]='CONDITIONS AND WORKINGS'!$B$6,'CONDITIONS AND WORKINGS'!$B$9,'CONDITIONS AND WORKINGS'!$B$10)</f>
        <v>"COMPLETED"</v>
      </c>
      <c r="R78" s="10">
        <f>Table1[[#This Row],[TOTAL SALES]]-Table1[[#This Row],[ 8.35% DISCOUNT]]</f>
        <v>2815.5897</v>
      </c>
      <c r="S78" s="20"/>
      <c r="AQ78" s="11"/>
      <c r="AR78" s="11"/>
      <c r="AS78" s="11"/>
      <c r="AT78" s="11"/>
      <c r="AV78" s="11"/>
      <c r="AW78" s="11"/>
    </row>
    <row r="79" spans="1:49" x14ac:dyDescent="0.25">
      <c r="A79">
        <v>78</v>
      </c>
      <c r="B79">
        <v>10107</v>
      </c>
      <c r="C79">
        <v>3</v>
      </c>
      <c r="D79" s="4" t="str">
        <f>TEXT(Table1[[#This Row],[ORDER DATE]],"MMMM")</f>
        <v>February</v>
      </c>
      <c r="E79" s="4">
        <f t="shared" si="4"/>
        <v>2003</v>
      </c>
      <c r="F79" s="1">
        <v>37676</v>
      </c>
      <c r="G79" t="s">
        <v>12</v>
      </c>
      <c r="H79" t="s">
        <v>93</v>
      </c>
      <c r="I79">
        <v>101</v>
      </c>
      <c r="J79" t="s">
        <v>17</v>
      </c>
      <c r="K79">
        <v>25</v>
      </c>
      <c r="L79" s="10">
        <v>100</v>
      </c>
      <c r="M79" s="10">
        <f t="shared" si="5"/>
        <v>2500</v>
      </c>
      <c r="N79">
        <f>'CONDITIONS AND WORKINGS'!$D$2*M79</f>
        <v>160.49999999999997</v>
      </c>
      <c r="O79" s="4">
        <f>IF(Table1[[#This Row],[SALES]]&gt;='CONDITIONS AND WORKINGS'!$B$2,Table1[[#This Row],[SALES]]*'CONDITIONS AND WORKINGS'!$B$3,0)</f>
        <v>208.75</v>
      </c>
      <c r="P79" s="10">
        <f t="shared" si="3"/>
        <v>2660.5</v>
      </c>
      <c r="Q79" s="4" t="str">
        <f>IF(Table1[[#This Row],[STATUS]]='CONDITIONS AND WORKINGS'!$B$6,'CONDITIONS AND WORKINGS'!$B$9,'CONDITIONS AND WORKINGS'!$B$10)</f>
        <v>"COMPLETED"</v>
      </c>
      <c r="R79" s="10">
        <f>Table1[[#This Row],[TOTAL SALES]]-Table1[[#This Row],[ 8.35% DISCOUNT]]</f>
        <v>2451.75</v>
      </c>
      <c r="S79" s="20"/>
      <c r="AQ79" s="11"/>
      <c r="AR79" s="11"/>
      <c r="AS79" s="11"/>
      <c r="AT79" s="11"/>
      <c r="AV79" s="11"/>
      <c r="AW79" s="11"/>
    </row>
    <row r="80" spans="1:49" x14ac:dyDescent="0.25">
      <c r="A80">
        <v>79</v>
      </c>
      <c r="B80">
        <v>10107</v>
      </c>
      <c r="C80">
        <v>6</v>
      </c>
      <c r="D80" s="4" t="str">
        <f>TEXT(Table1[[#This Row],[ORDER DATE]],"MMMM")</f>
        <v>February</v>
      </c>
      <c r="E80" s="4">
        <f t="shared" si="4"/>
        <v>2003</v>
      </c>
      <c r="F80" s="1">
        <v>37676</v>
      </c>
      <c r="G80" t="s">
        <v>12</v>
      </c>
      <c r="H80" t="s">
        <v>94</v>
      </c>
      <c r="I80">
        <v>101</v>
      </c>
      <c r="J80" t="s">
        <v>17</v>
      </c>
      <c r="K80">
        <v>29</v>
      </c>
      <c r="L80" s="10">
        <v>70.87</v>
      </c>
      <c r="M80" s="10">
        <f t="shared" si="5"/>
        <v>2055.23</v>
      </c>
      <c r="N80">
        <f>'CONDITIONS AND WORKINGS'!$D$2*M80</f>
        <v>131.94576599999999</v>
      </c>
      <c r="O80" s="4">
        <f>IF(Table1[[#This Row],[SALES]]&gt;='CONDITIONS AND WORKINGS'!$B$2,Table1[[#This Row],[SALES]]*'CONDITIONS AND WORKINGS'!$B$3,0)</f>
        <v>0</v>
      </c>
      <c r="P80" s="10">
        <f t="shared" si="3"/>
        <v>2187.1757659999998</v>
      </c>
      <c r="Q80" s="4" t="str">
        <f>IF(Table1[[#This Row],[STATUS]]='CONDITIONS AND WORKINGS'!$B$6,'CONDITIONS AND WORKINGS'!$B$9,'CONDITIONS AND WORKINGS'!$B$10)</f>
        <v>"COMPLETED"</v>
      </c>
      <c r="R80" s="10">
        <f>Table1[[#This Row],[TOTAL SALES]]-Table1[[#This Row],[ 8.35% DISCOUNT]]</f>
        <v>2187.1757659999998</v>
      </c>
      <c r="S80" s="20"/>
      <c r="AQ80" s="11"/>
      <c r="AR80" s="11"/>
      <c r="AS80" s="11"/>
      <c r="AT80" s="11"/>
      <c r="AV80" s="11"/>
      <c r="AW80" s="11"/>
    </row>
    <row r="81" spans="1:49" x14ac:dyDescent="0.25">
      <c r="A81">
        <v>80</v>
      </c>
      <c r="B81">
        <v>10107</v>
      </c>
      <c r="C81">
        <v>8</v>
      </c>
      <c r="D81" s="4" t="str">
        <f>TEXT(Table1[[#This Row],[ORDER DATE]],"MMMM")</f>
        <v>February</v>
      </c>
      <c r="E81" s="4">
        <f t="shared" si="4"/>
        <v>2003</v>
      </c>
      <c r="F81" s="1">
        <v>37676</v>
      </c>
      <c r="G81" t="s">
        <v>12</v>
      </c>
      <c r="H81" t="s">
        <v>95</v>
      </c>
      <c r="I81">
        <v>101</v>
      </c>
      <c r="J81" t="s">
        <v>17</v>
      </c>
      <c r="K81">
        <v>20</v>
      </c>
      <c r="L81" s="10">
        <v>92.9</v>
      </c>
      <c r="M81" s="10">
        <f t="shared" si="5"/>
        <v>1858</v>
      </c>
      <c r="N81">
        <f>'CONDITIONS AND WORKINGS'!$D$2*M81</f>
        <v>119.28359999999999</v>
      </c>
      <c r="O81" s="4">
        <f>IF(Table1[[#This Row],[SALES]]&gt;='CONDITIONS AND WORKINGS'!$B$2,Table1[[#This Row],[SALES]]*'CONDITIONS AND WORKINGS'!$B$3,0)</f>
        <v>0</v>
      </c>
      <c r="P81" s="10">
        <f t="shared" si="3"/>
        <v>1977.2836</v>
      </c>
      <c r="Q81" s="4" t="str">
        <f>IF(Table1[[#This Row],[STATUS]]='CONDITIONS AND WORKINGS'!$B$6,'CONDITIONS AND WORKINGS'!$B$9,'CONDITIONS AND WORKINGS'!$B$10)</f>
        <v>"COMPLETED"</v>
      </c>
      <c r="R81" s="10">
        <f>Table1[[#This Row],[TOTAL SALES]]-Table1[[#This Row],[ 8.35% DISCOUNT]]</f>
        <v>1977.2836</v>
      </c>
      <c r="S81" s="20"/>
      <c r="AQ81" s="11"/>
      <c r="AR81" s="11"/>
      <c r="AS81" s="11"/>
      <c r="AT81" s="11"/>
      <c r="AV81" s="11"/>
      <c r="AW81" s="11"/>
    </row>
    <row r="82" spans="1:49" x14ac:dyDescent="0.25">
      <c r="A82">
        <v>81</v>
      </c>
      <c r="B82">
        <v>10108</v>
      </c>
      <c r="C82">
        <v>4</v>
      </c>
      <c r="D82" s="4" t="str">
        <f>TEXT(Table1[[#This Row],[ORDER DATE]],"MMMM")</f>
        <v>March</v>
      </c>
      <c r="E82" s="4">
        <f t="shared" si="4"/>
        <v>2003</v>
      </c>
      <c r="F82" s="1">
        <v>37683</v>
      </c>
      <c r="G82" t="s">
        <v>12</v>
      </c>
      <c r="H82" t="s">
        <v>96</v>
      </c>
      <c r="I82">
        <v>167</v>
      </c>
      <c r="J82" t="s">
        <v>14</v>
      </c>
      <c r="K82">
        <v>45</v>
      </c>
      <c r="L82" s="10">
        <v>100</v>
      </c>
      <c r="M82" s="10">
        <f t="shared" si="5"/>
        <v>4500</v>
      </c>
      <c r="N82">
        <f>'CONDITIONS AND WORKINGS'!$D$2*M82</f>
        <v>288.89999999999998</v>
      </c>
      <c r="O82" s="4">
        <f>IF(Table1[[#This Row],[SALES]]&gt;='CONDITIONS AND WORKINGS'!$B$2,Table1[[#This Row],[SALES]]*'CONDITIONS AND WORKINGS'!$B$3,0)</f>
        <v>375.75</v>
      </c>
      <c r="P82" s="10">
        <f t="shared" si="3"/>
        <v>4788.8999999999996</v>
      </c>
      <c r="Q82" s="4" t="str">
        <f>IF(Table1[[#This Row],[STATUS]]='CONDITIONS AND WORKINGS'!$B$6,'CONDITIONS AND WORKINGS'!$B$9,'CONDITIONS AND WORKINGS'!$B$10)</f>
        <v>"COMPLETED"</v>
      </c>
      <c r="R82" s="10">
        <f>Table1[[#This Row],[TOTAL SALES]]-Table1[[#This Row],[ 8.35% DISCOUNT]]</f>
        <v>4413.1499999999996</v>
      </c>
      <c r="S82" s="20"/>
      <c r="AQ82" s="11"/>
      <c r="AR82" s="11"/>
      <c r="AS82" s="11"/>
      <c r="AT82" s="11"/>
      <c r="AV82" s="11"/>
      <c r="AW82" s="11"/>
    </row>
    <row r="83" spans="1:49" x14ac:dyDescent="0.25">
      <c r="A83">
        <v>82</v>
      </c>
      <c r="B83">
        <v>10108</v>
      </c>
      <c r="C83">
        <v>11</v>
      </c>
      <c r="D83" s="4" t="str">
        <f>TEXT(Table1[[#This Row],[ORDER DATE]],"MMMM")</f>
        <v>March</v>
      </c>
      <c r="E83" s="4">
        <f t="shared" si="4"/>
        <v>2003</v>
      </c>
      <c r="F83" s="1">
        <v>37683</v>
      </c>
      <c r="G83" t="s">
        <v>12</v>
      </c>
      <c r="H83" t="s">
        <v>97</v>
      </c>
      <c r="I83">
        <v>167</v>
      </c>
      <c r="J83" t="s">
        <v>14</v>
      </c>
      <c r="K83">
        <v>44</v>
      </c>
      <c r="L83" s="10">
        <v>100</v>
      </c>
      <c r="M83" s="10">
        <f t="shared" si="5"/>
        <v>4400</v>
      </c>
      <c r="N83">
        <f>'CONDITIONS AND WORKINGS'!$D$2*M83</f>
        <v>282.47999999999996</v>
      </c>
      <c r="O83" s="4">
        <f>IF(Table1[[#This Row],[SALES]]&gt;='CONDITIONS AND WORKINGS'!$B$2,Table1[[#This Row],[SALES]]*'CONDITIONS AND WORKINGS'!$B$3,0)</f>
        <v>367.40000000000003</v>
      </c>
      <c r="P83" s="10">
        <f t="shared" si="3"/>
        <v>4682.4799999999996</v>
      </c>
      <c r="Q83" s="4" t="str">
        <f>IF(Table1[[#This Row],[STATUS]]='CONDITIONS AND WORKINGS'!$B$6,'CONDITIONS AND WORKINGS'!$B$9,'CONDITIONS AND WORKINGS'!$B$10)</f>
        <v>"COMPLETED"</v>
      </c>
      <c r="R83" s="10">
        <f>Table1[[#This Row],[TOTAL SALES]]-Table1[[#This Row],[ 8.35% DISCOUNT]]</f>
        <v>4315.08</v>
      </c>
      <c r="S83" s="20"/>
      <c r="AQ83" s="11"/>
      <c r="AR83" s="11"/>
      <c r="AS83" s="11"/>
      <c r="AT83" s="11"/>
      <c r="AV83" s="11"/>
      <c r="AW83" s="11"/>
    </row>
    <row r="84" spans="1:49" x14ac:dyDescent="0.25">
      <c r="A84">
        <v>83</v>
      </c>
      <c r="B84">
        <v>10108</v>
      </c>
      <c r="C84">
        <v>1</v>
      </c>
      <c r="D84" s="4" t="str">
        <f>TEXT(Table1[[#This Row],[ORDER DATE]],"MMMM")</f>
        <v>March</v>
      </c>
      <c r="E84" s="4">
        <f t="shared" si="4"/>
        <v>2003</v>
      </c>
      <c r="F84" s="1">
        <v>37683</v>
      </c>
      <c r="G84" t="s">
        <v>12</v>
      </c>
      <c r="H84" t="s">
        <v>98</v>
      </c>
      <c r="I84">
        <v>167</v>
      </c>
      <c r="J84" t="s">
        <v>14</v>
      </c>
      <c r="K84">
        <v>40</v>
      </c>
      <c r="L84" s="10">
        <v>100</v>
      </c>
      <c r="M84" s="10">
        <f t="shared" si="5"/>
        <v>4000</v>
      </c>
      <c r="N84">
        <f>'CONDITIONS AND WORKINGS'!$D$2*M84</f>
        <v>256.79999999999995</v>
      </c>
      <c r="O84" s="4">
        <f>IF(Table1[[#This Row],[SALES]]&gt;='CONDITIONS AND WORKINGS'!$B$2,Table1[[#This Row],[SALES]]*'CONDITIONS AND WORKINGS'!$B$3,0)</f>
        <v>334</v>
      </c>
      <c r="P84" s="10">
        <f t="shared" si="3"/>
        <v>4256.8</v>
      </c>
      <c r="Q84" s="4" t="str">
        <f>IF(Table1[[#This Row],[STATUS]]='CONDITIONS AND WORKINGS'!$B$6,'CONDITIONS AND WORKINGS'!$B$9,'CONDITIONS AND WORKINGS'!$B$10)</f>
        <v>"COMPLETED"</v>
      </c>
      <c r="R84" s="10">
        <f>Table1[[#This Row],[TOTAL SALES]]-Table1[[#This Row],[ 8.35% DISCOUNT]]</f>
        <v>3922.8</v>
      </c>
      <c r="S84" s="20"/>
      <c r="AQ84" s="11"/>
      <c r="AR84" s="11"/>
      <c r="AS84" s="11"/>
      <c r="AT84" s="11"/>
      <c r="AV84" s="11"/>
      <c r="AW84" s="11"/>
    </row>
    <row r="85" spans="1:49" x14ac:dyDescent="0.25">
      <c r="A85">
        <v>84</v>
      </c>
      <c r="B85">
        <v>10108</v>
      </c>
      <c r="C85">
        <v>6</v>
      </c>
      <c r="D85" s="4" t="str">
        <f>TEXT(Table1[[#This Row],[ORDER DATE]],"MMMM")</f>
        <v>March</v>
      </c>
      <c r="E85" s="4">
        <f t="shared" si="4"/>
        <v>2003</v>
      </c>
      <c r="F85" s="1">
        <v>37683</v>
      </c>
      <c r="G85" t="s">
        <v>12</v>
      </c>
      <c r="H85" t="s">
        <v>99</v>
      </c>
      <c r="I85">
        <v>167</v>
      </c>
      <c r="J85" t="s">
        <v>14</v>
      </c>
      <c r="K85">
        <v>33</v>
      </c>
      <c r="L85" s="10">
        <v>100</v>
      </c>
      <c r="M85" s="10">
        <f t="shared" si="5"/>
        <v>3300</v>
      </c>
      <c r="N85">
        <f>'CONDITIONS AND WORKINGS'!$D$2*M85</f>
        <v>211.85999999999999</v>
      </c>
      <c r="O85" s="4">
        <f>IF(Table1[[#This Row],[SALES]]&gt;='CONDITIONS AND WORKINGS'!$B$2,Table1[[#This Row],[SALES]]*'CONDITIONS AND WORKINGS'!$B$3,0)</f>
        <v>275.55</v>
      </c>
      <c r="P85" s="10">
        <f t="shared" si="3"/>
        <v>3511.86</v>
      </c>
      <c r="Q85" s="4" t="str">
        <f>IF(Table1[[#This Row],[STATUS]]='CONDITIONS AND WORKINGS'!$B$6,'CONDITIONS AND WORKINGS'!$B$9,'CONDITIONS AND WORKINGS'!$B$10)</f>
        <v>"COMPLETED"</v>
      </c>
      <c r="R85" s="10">
        <f>Table1[[#This Row],[TOTAL SALES]]-Table1[[#This Row],[ 8.35% DISCOUNT]]</f>
        <v>3236.31</v>
      </c>
      <c r="S85" s="20"/>
      <c r="AQ85" s="11"/>
      <c r="AR85" s="11"/>
      <c r="AS85" s="11"/>
      <c r="AT85" s="11"/>
      <c r="AV85" s="11"/>
      <c r="AW85" s="11"/>
    </row>
    <row r="86" spans="1:49" x14ac:dyDescent="0.25">
      <c r="A86">
        <v>85</v>
      </c>
      <c r="B86">
        <v>10108</v>
      </c>
      <c r="C86">
        <v>8</v>
      </c>
      <c r="D86" s="4" t="str">
        <f>TEXT(Table1[[#This Row],[ORDER DATE]],"MMMM")</f>
        <v>March</v>
      </c>
      <c r="E86" s="4">
        <f t="shared" si="4"/>
        <v>2003</v>
      </c>
      <c r="F86" s="1">
        <v>37683</v>
      </c>
      <c r="G86" t="s">
        <v>12</v>
      </c>
      <c r="H86" t="s">
        <v>100</v>
      </c>
      <c r="I86">
        <v>167</v>
      </c>
      <c r="J86" t="s">
        <v>14</v>
      </c>
      <c r="K86">
        <v>29</v>
      </c>
      <c r="L86" s="10">
        <v>100</v>
      </c>
      <c r="M86" s="10">
        <f t="shared" si="5"/>
        <v>2900</v>
      </c>
      <c r="N86">
        <f>'CONDITIONS AND WORKINGS'!$D$2*M86</f>
        <v>186.17999999999998</v>
      </c>
      <c r="O86" s="4">
        <f>IF(Table1[[#This Row],[SALES]]&gt;='CONDITIONS AND WORKINGS'!$B$2,Table1[[#This Row],[SALES]]*'CONDITIONS AND WORKINGS'!$B$3,0)</f>
        <v>242.15</v>
      </c>
      <c r="P86" s="10">
        <f t="shared" si="3"/>
        <v>3086.18</v>
      </c>
      <c r="Q86" s="4" t="str">
        <f>IF(Table1[[#This Row],[STATUS]]='CONDITIONS AND WORKINGS'!$B$6,'CONDITIONS AND WORKINGS'!$B$9,'CONDITIONS AND WORKINGS'!$B$10)</f>
        <v>"COMPLETED"</v>
      </c>
      <c r="R86" s="10">
        <f>Table1[[#This Row],[TOTAL SALES]]-Table1[[#This Row],[ 8.35% DISCOUNT]]</f>
        <v>2844.0299999999997</v>
      </c>
      <c r="S86" s="20"/>
      <c r="AQ86" s="11"/>
      <c r="AR86" s="11"/>
      <c r="AS86" s="11"/>
      <c r="AT86" s="11"/>
      <c r="AV86" s="11"/>
      <c r="AW86" s="11"/>
    </row>
    <row r="87" spans="1:49" x14ac:dyDescent="0.25">
      <c r="A87">
        <v>86</v>
      </c>
      <c r="B87">
        <v>10108</v>
      </c>
      <c r="C87">
        <v>3</v>
      </c>
      <c r="D87" s="4" t="str">
        <f>TEXT(Table1[[#This Row],[ORDER DATE]],"MMMM")</f>
        <v>March</v>
      </c>
      <c r="E87" s="4">
        <f t="shared" si="4"/>
        <v>2003</v>
      </c>
      <c r="F87" s="1">
        <v>37683</v>
      </c>
      <c r="G87" t="s">
        <v>12</v>
      </c>
      <c r="H87" t="s">
        <v>101</v>
      </c>
      <c r="I87">
        <v>167</v>
      </c>
      <c r="J87" t="s">
        <v>14</v>
      </c>
      <c r="K87">
        <v>36</v>
      </c>
      <c r="L87" s="10">
        <v>100</v>
      </c>
      <c r="M87" s="10">
        <f t="shared" si="5"/>
        <v>3600</v>
      </c>
      <c r="N87">
        <f>'CONDITIONS AND WORKINGS'!$D$2*M87</f>
        <v>231.11999999999998</v>
      </c>
      <c r="O87" s="4">
        <f>IF(Table1[[#This Row],[SALES]]&gt;='CONDITIONS AND WORKINGS'!$B$2,Table1[[#This Row],[SALES]]*'CONDITIONS AND WORKINGS'!$B$3,0)</f>
        <v>300.60000000000002</v>
      </c>
      <c r="P87" s="10">
        <f t="shared" si="3"/>
        <v>3831.12</v>
      </c>
      <c r="Q87" s="4" t="str">
        <f>IF(Table1[[#This Row],[STATUS]]='CONDITIONS AND WORKINGS'!$B$6,'CONDITIONS AND WORKINGS'!$B$9,'CONDITIONS AND WORKINGS'!$B$10)</f>
        <v>"COMPLETED"</v>
      </c>
      <c r="R87" s="10">
        <f>Table1[[#This Row],[TOTAL SALES]]-Table1[[#This Row],[ 8.35% DISCOUNT]]</f>
        <v>3530.52</v>
      </c>
      <c r="S87" s="20"/>
      <c r="AQ87" s="11"/>
      <c r="AR87" s="11"/>
      <c r="AS87" s="11"/>
      <c r="AT87" s="11"/>
      <c r="AV87" s="11"/>
      <c r="AW87" s="11"/>
    </row>
    <row r="88" spans="1:49" x14ac:dyDescent="0.25">
      <c r="A88">
        <v>87</v>
      </c>
      <c r="B88">
        <v>10108</v>
      </c>
      <c r="C88">
        <v>16</v>
      </c>
      <c r="D88" s="4" t="str">
        <f>TEXT(Table1[[#This Row],[ORDER DATE]],"MMMM")</f>
        <v>March</v>
      </c>
      <c r="E88" s="4">
        <f t="shared" si="4"/>
        <v>2003</v>
      </c>
      <c r="F88" s="1">
        <v>37683</v>
      </c>
      <c r="G88" t="s">
        <v>12</v>
      </c>
      <c r="H88" t="s">
        <v>102</v>
      </c>
      <c r="I88">
        <v>167</v>
      </c>
      <c r="J88" t="s">
        <v>14</v>
      </c>
      <c r="K88">
        <v>31</v>
      </c>
      <c r="L88" s="10">
        <v>100</v>
      </c>
      <c r="M88" s="10">
        <f t="shared" si="5"/>
        <v>3100</v>
      </c>
      <c r="N88">
        <f>'CONDITIONS AND WORKINGS'!$D$2*M88</f>
        <v>199.01999999999998</v>
      </c>
      <c r="O88" s="4">
        <f>IF(Table1[[#This Row],[SALES]]&gt;='CONDITIONS AND WORKINGS'!$B$2,Table1[[#This Row],[SALES]]*'CONDITIONS AND WORKINGS'!$B$3,0)</f>
        <v>258.85000000000002</v>
      </c>
      <c r="P88" s="10">
        <f t="shared" si="3"/>
        <v>3299.02</v>
      </c>
      <c r="Q88" s="4" t="str">
        <f>IF(Table1[[#This Row],[STATUS]]='CONDITIONS AND WORKINGS'!$B$6,'CONDITIONS AND WORKINGS'!$B$9,'CONDITIONS AND WORKINGS'!$B$10)</f>
        <v>"COMPLETED"</v>
      </c>
      <c r="R88" s="10">
        <f>Table1[[#This Row],[TOTAL SALES]]-Table1[[#This Row],[ 8.35% DISCOUNT]]</f>
        <v>3040.17</v>
      </c>
      <c r="S88" s="20"/>
      <c r="AQ88" s="11"/>
      <c r="AR88" s="11"/>
      <c r="AS88" s="11"/>
      <c r="AT88" s="11"/>
      <c r="AV88" s="11"/>
      <c r="AW88" s="11"/>
    </row>
    <row r="89" spans="1:49" x14ac:dyDescent="0.25">
      <c r="A89">
        <v>88</v>
      </c>
      <c r="B89">
        <v>10108</v>
      </c>
      <c r="C89">
        <v>7</v>
      </c>
      <c r="D89" s="4" t="str">
        <f>TEXT(Table1[[#This Row],[ORDER DATE]],"MMMM")</f>
        <v>March</v>
      </c>
      <c r="E89" s="4">
        <f t="shared" si="4"/>
        <v>2003</v>
      </c>
      <c r="F89" s="1">
        <v>37683</v>
      </c>
      <c r="G89" t="s">
        <v>12</v>
      </c>
      <c r="H89" t="s">
        <v>103</v>
      </c>
      <c r="I89">
        <v>167</v>
      </c>
      <c r="J89" t="s">
        <v>14</v>
      </c>
      <c r="K89">
        <v>39</v>
      </c>
      <c r="L89" s="10">
        <v>89.38</v>
      </c>
      <c r="M89" s="10">
        <f t="shared" si="5"/>
        <v>3485.8199999999997</v>
      </c>
      <c r="N89">
        <f>'CONDITIONS AND WORKINGS'!$D$2*M89</f>
        <v>223.78964399999995</v>
      </c>
      <c r="O89" s="4">
        <f>IF(Table1[[#This Row],[SALES]]&gt;='CONDITIONS AND WORKINGS'!$B$2,Table1[[#This Row],[SALES]]*'CONDITIONS AND WORKINGS'!$B$3,0)</f>
        <v>291.06596999999999</v>
      </c>
      <c r="P89" s="10">
        <f t="shared" si="3"/>
        <v>3709.6096439999997</v>
      </c>
      <c r="Q89" s="4" t="str">
        <f>IF(Table1[[#This Row],[STATUS]]='CONDITIONS AND WORKINGS'!$B$6,'CONDITIONS AND WORKINGS'!$B$9,'CONDITIONS AND WORKINGS'!$B$10)</f>
        <v>"COMPLETED"</v>
      </c>
      <c r="R89" s="10">
        <f>Table1[[#This Row],[TOTAL SALES]]-Table1[[#This Row],[ 8.35% DISCOUNT]]</f>
        <v>3418.5436739999996</v>
      </c>
      <c r="S89" s="20"/>
      <c r="AQ89" s="11"/>
      <c r="AR89" s="11"/>
      <c r="AS89" s="11"/>
      <c r="AT89" s="11"/>
      <c r="AV89" s="11"/>
      <c r="AW89" s="11"/>
    </row>
    <row r="90" spans="1:49" x14ac:dyDescent="0.25">
      <c r="A90">
        <v>89</v>
      </c>
      <c r="B90">
        <v>10108</v>
      </c>
      <c r="C90">
        <v>2</v>
      </c>
      <c r="D90" s="4" t="str">
        <f>TEXT(Table1[[#This Row],[ORDER DATE]],"MMMM")</f>
        <v>March</v>
      </c>
      <c r="E90" s="4">
        <f t="shared" si="4"/>
        <v>2003</v>
      </c>
      <c r="F90" s="1">
        <v>37683</v>
      </c>
      <c r="G90" t="s">
        <v>12</v>
      </c>
      <c r="H90" t="s">
        <v>104</v>
      </c>
      <c r="I90">
        <v>167</v>
      </c>
      <c r="J90" t="s">
        <v>14</v>
      </c>
      <c r="K90">
        <v>38</v>
      </c>
      <c r="L90" s="10">
        <v>82.39</v>
      </c>
      <c r="M90" s="10">
        <f t="shared" si="5"/>
        <v>3130.82</v>
      </c>
      <c r="N90">
        <f>'CONDITIONS AND WORKINGS'!$D$2*M90</f>
        <v>200.99864399999998</v>
      </c>
      <c r="O90" s="4">
        <f>IF(Table1[[#This Row],[SALES]]&gt;='CONDITIONS AND WORKINGS'!$B$2,Table1[[#This Row],[SALES]]*'CONDITIONS AND WORKINGS'!$B$3,0)</f>
        <v>261.42347000000001</v>
      </c>
      <c r="P90" s="10">
        <f t="shared" si="3"/>
        <v>3331.8186439999999</v>
      </c>
      <c r="Q90" s="4" t="str">
        <f>IF(Table1[[#This Row],[STATUS]]='CONDITIONS AND WORKINGS'!$B$6,'CONDITIONS AND WORKINGS'!$B$9,'CONDITIONS AND WORKINGS'!$B$10)</f>
        <v>"COMPLETED"</v>
      </c>
      <c r="R90" s="10">
        <f>Table1[[#This Row],[TOTAL SALES]]-Table1[[#This Row],[ 8.35% DISCOUNT]]</f>
        <v>3070.3951739999998</v>
      </c>
      <c r="S90" s="20"/>
      <c r="AQ90" s="11"/>
      <c r="AR90" s="11"/>
      <c r="AS90" s="11"/>
      <c r="AT90" s="11"/>
      <c r="AV90" s="11"/>
      <c r="AW90" s="11"/>
    </row>
    <row r="91" spans="1:49" x14ac:dyDescent="0.25">
      <c r="A91">
        <v>90</v>
      </c>
      <c r="B91">
        <v>10108</v>
      </c>
      <c r="C91">
        <v>12</v>
      </c>
      <c r="D91" s="4" t="str">
        <f>TEXT(Table1[[#This Row],[ORDER DATE]],"MMMM")</f>
        <v>March</v>
      </c>
      <c r="E91" s="4">
        <f t="shared" si="4"/>
        <v>2003</v>
      </c>
      <c r="F91" s="1">
        <v>37683</v>
      </c>
      <c r="G91" t="s">
        <v>12</v>
      </c>
      <c r="H91" t="s">
        <v>105</v>
      </c>
      <c r="I91">
        <v>167</v>
      </c>
      <c r="J91" t="s">
        <v>17</v>
      </c>
      <c r="K91">
        <v>43</v>
      </c>
      <c r="L91" s="10">
        <v>67.77</v>
      </c>
      <c r="M91" s="10">
        <f t="shared" si="5"/>
        <v>2914.1099999999997</v>
      </c>
      <c r="N91">
        <f>'CONDITIONS AND WORKINGS'!$D$2*M91</f>
        <v>187.08586199999996</v>
      </c>
      <c r="O91" s="4">
        <f>IF(Table1[[#This Row],[SALES]]&gt;='CONDITIONS AND WORKINGS'!$B$2,Table1[[#This Row],[SALES]]*'CONDITIONS AND WORKINGS'!$B$3,0)</f>
        <v>243.32818499999999</v>
      </c>
      <c r="P91" s="10">
        <f t="shared" si="3"/>
        <v>3101.1958619999996</v>
      </c>
      <c r="Q91" s="4" t="str">
        <f>IF(Table1[[#This Row],[STATUS]]='CONDITIONS AND WORKINGS'!$B$6,'CONDITIONS AND WORKINGS'!$B$9,'CONDITIONS AND WORKINGS'!$B$10)</f>
        <v>"COMPLETED"</v>
      </c>
      <c r="R91" s="10">
        <f>Table1[[#This Row],[TOTAL SALES]]-Table1[[#This Row],[ 8.35% DISCOUNT]]</f>
        <v>2857.8676769999997</v>
      </c>
      <c r="S91" s="20"/>
      <c r="AQ91" s="11"/>
      <c r="AR91" s="11"/>
      <c r="AS91" s="11"/>
      <c r="AT91" s="11"/>
      <c r="AV91" s="11"/>
      <c r="AW91" s="11"/>
    </row>
    <row r="92" spans="1:49" x14ac:dyDescent="0.25">
      <c r="A92">
        <v>91</v>
      </c>
      <c r="B92">
        <v>10108</v>
      </c>
      <c r="C92">
        <v>14</v>
      </c>
      <c r="D92" s="4" t="str">
        <f>TEXT(Table1[[#This Row],[ORDER DATE]],"MMMM")</f>
        <v>March</v>
      </c>
      <c r="E92" s="4">
        <f t="shared" si="4"/>
        <v>2003</v>
      </c>
      <c r="F92" s="1">
        <v>37683</v>
      </c>
      <c r="G92" t="s">
        <v>12</v>
      </c>
      <c r="H92" t="s">
        <v>106</v>
      </c>
      <c r="I92">
        <v>167</v>
      </c>
      <c r="J92" t="s">
        <v>17</v>
      </c>
      <c r="K92">
        <v>34</v>
      </c>
      <c r="L92" s="10">
        <v>82.99</v>
      </c>
      <c r="M92" s="10">
        <f t="shared" si="5"/>
        <v>2821.66</v>
      </c>
      <c r="N92">
        <f>'CONDITIONS AND WORKINGS'!$D$2*M92</f>
        <v>181.15057199999998</v>
      </c>
      <c r="O92" s="4">
        <f>IF(Table1[[#This Row],[SALES]]&gt;='CONDITIONS AND WORKINGS'!$B$2,Table1[[#This Row],[SALES]]*'CONDITIONS AND WORKINGS'!$B$3,0)</f>
        <v>235.60861</v>
      </c>
      <c r="P92" s="10">
        <f t="shared" si="3"/>
        <v>3002.8105719999999</v>
      </c>
      <c r="Q92" s="4" t="str">
        <f>IF(Table1[[#This Row],[STATUS]]='CONDITIONS AND WORKINGS'!$B$6,'CONDITIONS AND WORKINGS'!$B$9,'CONDITIONS AND WORKINGS'!$B$10)</f>
        <v>"COMPLETED"</v>
      </c>
      <c r="R92" s="10">
        <f>Table1[[#This Row],[TOTAL SALES]]-Table1[[#This Row],[ 8.35% DISCOUNT]]</f>
        <v>2767.2019620000001</v>
      </c>
      <c r="S92" s="20"/>
      <c r="AQ92" s="11"/>
      <c r="AR92" s="11"/>
      <c r="AS92" s="11"/>
      <c r="AT92" s="11"/>
      <c r="AV92" s="11"/>
      <c r="AW92" s="11"/>
    </row>
    <row r="93" spans="1:49" x14ac:dyDescent="0.25">
      <c r="A93">
        <v>92</v>
      </c>
      <c r="B93">
        <v>10108</v>
      </c>
      <c r="C93">
        <v>10</v>
      </c>
      <c r="D93" s="4" t="str">
        <f>TEXT(Table1[[#This Row],[ORDER DATE]],"MMMM")</f>
        <v>March</v>
      </c>
      <c r="E93" s="4">
        <f t="shared" si="4"/>
        <v>2003</v>
      </c>
      <c r="F93" s="1">
        <v>37683</v>
      </c>
      <c r="G93" t="s">
        <v>12</v>
      </c>
      <c r="H93" t="s">
        <v>107</v>
      </c>
      <c r="I93">
        <v>167</v>
      </c>
      <c r="J93" t="s">
        <v>17</v>
      </c>
      <c r="K93">
        <v>31</v>
      </c>
      <c r="L93" s="10">
        <v>68.709999999999994</v>
      </c>
      <c r="M93" s="10">
        <f t="shared" si="5"/>
        <v>2130.0099999999998</v>
      </c>
      <c r="N93">
        <f>'CONDITIONS AND WORKINGS'!$D$2*M93</f>
        <v>136.74664199999998</v>
      </c>
      <c r="O93" s="4">
        <f>IF(Table1[[#This Row],[SALES]]&gt;='CONDITIONS AND WORKINGS'!$B$2,Table1[[#This Row],[SALES]]*'CONDITIONS AND WORKINGS'!$B$3,0)</f>
        <v>0</v>
      </c>
      <c r="P93" s="10">
        <f t="shared" si="3"/>
        <v>2266.7566419999998</v>
      </c>
      <c r="Q93" s="4" t="str">
        <f>IF(Table1[[#This Row],[STATUS]]='CONDITIONS AND WORKINGS'!$B$6,'CONDITIONS AND WORKINGS'!$B$9,'CONDITIONS AND WORKINGS'!$B$10)</f>
        <v>"COMPLETED"</v>
      </c>
      <c r="R93" s="10">
        <f>Table1[[#This Row],[TOTAL SALES]]-Table1[[#This Row],[ 8.35% DISCOUNT]]</f>
        <v>2266.7566419999998</v>
      </c>
      <c r="S93" s="20"/>
      <c r="AQ93" s="11"/>
      <c r="AR93" s="11"/>
      <c r="AS93" s="11"/>
      <c r="AT93" s="11"/>
      <c r="AV93" s="11"/>
      <c r="AW93" s="11"/>
    </row>
    <row r="94" spans="1:49" x14ac:dyDescent="0.25">
      <c r="A94">
        <v>93</v>
      </c>
      <c r="B94">
        <v>10108</v>
      </c>
      <c r="C94">
        <v>15</v>
      </c>
      <c r="D94" s="4" t="str">
        <f>TEXT(Table1[[#This Row],[ORDER DATE]],"MMMM")</f>
        <v>March</v>
      </c>
      <c r="E94" s="4">
        <f t="shared" si="4"/>
        <v>2003</v>
      </c>
      <c r="F94" s="1">
        <v>37683</v>
      </c>
      <c r="G94" t="s">
        <v>12</v>
      </c>
      <c r="H94" t="s">
        <v>108</v>
      </c>
      <c r="I94">
        <v>167</v>
      </c>
      <c r="J94" t="s">
        <v>17</v>
      </c>
      <c r="K94">
        <v>35</v>
      </c>
      <c r="L94" s="10">
        <v>58.87</v>
      </c>
      <c r="M94" s="10">
        <f t="shared" si="5"/>
        <v>2060.4499999999998</v>
      </c>
      <c r="N94">
        <f>'CONDITIONS AND WORKINGS'!$D$2*M94</f>
        <v>132.28088999999997</v>
      </c>
      <c r="O94" s="4">
        <f>IF(Table1[[#This Row],[SALES]]&gt;='CONDITIONS AND WORKINGS'!$B$2,Table1[[#This Row],[SALES]]*'CONDITIONS AND WORKINGS'!$B$3,0)</f>
        <v>0</v>
      </c>
      <c r="P94" s="10">
        <f t="shared" si="3"/>
        <v>2192.7308899999998</v>
      </c>
      <c r="Q94" s="4" t="str">
        <f>IF(Table1[[#This Row],[STATUS]]='CONDITIONS AND WORKINGS'!$B$6,'CONDITIONS AND WORKINGS'!$B$9,'CONDITIONS AND WORKINGS'!$B$10)</f>
        <v>"COMPLETED"</v>
      </c>
      <c r="R94" s="10">
        <f>Table1[[#This Row],[TOTAL SALES]]-Table1[[#This Row],[ 8.35% DISCOUNT]]</f>
        <v>2192.7308899999998</v>
      </c>
      <c r="S94" s="20"/>
      <c r="AQ94" s="11"/>
      <c r="AR94" s="11"/>
      <c r="AS94" s="11"/>
      <c r="AT94" s="11"/>
      <c r="AV94" s="11"/>
      <c r="AW94" s="11"/>
    </row>
    <row r="95" spans="1:49" x14ac:dyDescent="0.25">
      <c r="A95">
        <v>94</v>
      </c>
      <c r="B95">
        <v>10108</v>
      </c>
      <c r="C95">
        <v>5</v>
      </c>
      <c r="D95" s="4" t="str">
        <f>TEXT(Table1[[#This Row],[ORDER DATE]],"MMMM")</f>
        <v>March</v>
      </c>
      <c r="E95" s="4">
        <f t="shared" si="4"/>
        <v>2003</v>
      </c>
      <c r="F95" s="1">
        <v>37683</v>
      </c>
      <c r="G95" t="s">
        <v>12</v>
      </c>
      <c r="H95" t="s">
        <v>109</v>
      </c>
      <c r="I95">
        <v>167</v>
      </c>
      <c r="J95" t="s">
        <v>17</v>
      </c>
      <c r="K95">
        <v>30</v>
      </c>
      <c r="L95" s="10">
        <v>63.07</v>
      </c>
      <c r="M95" s="10">
        <f t="shared" si="5"/>
        <v>1892.1</v>
      </c>
      <c r="N95">
        <f>'CONDITIONS AND WORKINGS'!$D$2*M95</f>
        <v>121.47281999999998</v>
      </c>
      <c r="O95" s="4">
        <f>IF(Table1[[#This Row],[SALES]]&gt;='CONDITIONS AND WORKINGS'!$B$2,Table1[[#This Row],[SALES]]*'CONDITIONS AND WORKINGS'!$B$3,0)</f>
        <v>0</v>
      </c>
      <c r="P95" s="10">
        <f t="shared" si="3"/>
        <v>2013.5728199999999</v>
      </c>
      <c r="Q95" s="4" t="str">
        <f>IF(Table1[[#This Row],[STATUS]]='CONDITIONS AND WORKINGS'!$B$6,'CONDITIONS AND WORKINGS'!$B$9,'CONDITIONS AND WORKINGS'!$B$10)</f>
        <v>"COMPLETED"</v>
      </c>
      <c r="R95" s="10">
        <f>Table1[[#This Row],[TOTAL SALES]]-Table1[[#This Row],[ 8.35% DISCOUNT]]</f>
        <v>2013.5728199999999</v>
      </c>
      <c r="S95" s="20"/>
      <c r="AQ95" s="11"/>
      <c r="AR95" s="11"/>
      <c r="AS95" s="11"/>
      <c r="AT95" s="11"/>
      <c r="AV95" s="11"/>
      <c r="AW95" s="11"/>
    </row>
    <row r="96" spans="1:49" x14ac:dyDescent="0.25">
      <c r="A96">
        <v>95</v>
      </c>
      <c r="B96">
        <v>10108</v>
      </c>
      <c r="C96">
        <v>9</v>
      </c>
      <c r="D96" s="4" t="str">
        <f>TEXT(Table1[[#This Row],[ORDER DATE]],"MMMM")</f>
        <v>March</v>
      </c>
      <c r="E96" s="4">
        <f t="shared" si="4"/>
        <v>2003</v>
      </c>
      <c r="F96" s="1">
        <v>37683</v>
      </c>
      <c r="G96" t="s">
        <v>12</v>
      </c>
      <c r="H96" t="s">
        <v>110</v>
      </c>
      <c r="I96">
        <v>167</v>
      </c>
      <c r="J96" t="s">
        <v>17</v>
      </c>
      <c r="K96">
        <v>26</v>
      </c>
      <c r="L96" s="10">
        <v>68.349999999999994</v>
      </c>
      <c r="M96" s="10">
        <f t="shared" si="5"/>
        <v>1777.1</v>
      </c>
      <c r="N96">
        <f>'CONDITIONS AND WORKINGS'!$D$2*M96</f>
        <v>114.08981999999999</v>
      </c>
      <c r="O96" s="4">
        <f>IF(Table1[[#This Row],[SALES]]&gt;='CONDITIONS AND WORKINGS'!$B$2,Table1[[#This Row],[SALES]]*'CONDITIONS AND WORKINGS'!$B$3,0)</f>
        <v>0</v>
      </c>
      <c r="P96" s="10">
        <f t="shared" si="3"/>
        <v>1891.1898199999998</v>
      </c>
      <c r="Q96" s="4" t="str">
        <f>IF(Table1[[#This Row],[STATUS]]='CONDITIONS AND WORKINGS'!$B$6,'CONDITIONS AND WORKINGS'!$B$9,'CONDITIONS AND WORKINGS'!$B$10)</f>
        <v>"COMPLETED"</v>
      </c>
      <c r="R96" s="10">
        <f>Table1[[#This Row],[TOTAL SALES]]-Table1[[#This Row],[ 8.35% DISCOUNT]]</f>
        <v>1891.1898199999998</v>
      </c>
      <c r="S96" s="20"/>
      <c r="AQ96" s="11"/>
      <c r="AR96" s="11"/>
      <c r="AS96" s="11"/>
      <c r="AT96" s="11"/>
      <c r="AV96" s="11"/>
      <c r="AW96" s="11"/>
    </row>
    <row r="97" spans="1:49" x14ac:dyDescent="0.25">
      <c r="A97">
        <v>96</v>
      </c>
      <c r="B97">
        <v>10108</v>
      </c>
      <c r="C97">
        <v>13</v>
      </c>
      <c r="D97" s="4" t="str">
        <f>TEXT(Table1[[#This Row],[ORDER DATE]],"MMMM")</f>
        <v>March</v>
      </c>
      <c r="E97" s="4">
        <f t="shared" si="4"/>
        <v>2003</v>
      </c>
      <c r="F97" s="1">
        <v>37683</v>
      </c>
      <c r="G97" t="s">
        <v>12</v>
      </c>
      <c r="H97" t="s">
        <v>111</v>
      </c>
      <c r="I97">
        <v>167</v>
      </c>
      <c r="J97" t="s">
        <v>17</v>
      </c>
      <c r="K97">
        <v>27</v>
      </c>
      <c r="L97" s="10">
        <v>43.45</v>
      </c>
      <c r="M97" s="10">
        <f t="shared" si="5"/>
        <v>1173.1500000000001</v>
      </c>
      <c r="N97">
        <f>'CONDITIONS AND WORKINGS'!$D$2*M97</f>
        <v>75.316230000000004</v>
      </c>
      <c r="O97" s="4">
        <f>IF(Table1[[#This Row],[SALES]]&gt;='CONDITIONS AND WORKINGS'!$B$2,Table1[[#This Row],[SALES]]*'CONDITIONS AND WORKINGS'!$B$3,0)</f>
        <v>0</v>
      </c>
      <c r="P97" s="10">
        <f t="shared" si="3"/>
        <v>1248.46623</v>
      </c>
      <c r="Q97" s="4" t="str">
        <f>IF(Table1[[#This Row],[STATUS]]='CONDITIONS AND WORKINGS'!$B$6,'CONDITIONS AND WORKINGS'!$B$9,'CONDITIONS AND WORKINGS'!$B$10)</f>
        <v>"COMPLETED"</v>
      </c>
      <c r="R97" s="10">
        <f>Table1[[#This Row],[TOTAL SALES]]-Table1[[#This Row],[ 8.35% DISCOUNT]]</f>
        <v>1248.46623</v>
      </c>
      <c r="S97" s="20"/>
      <c r="AQ97" s="11"/>
      <c r="AR97" s="11"/>
      <c r="AS97" s="11"/>
      <c r="AT97" s="11"/>
      <c r="AV97" s="11"/>
      <c r="AW97" s="11"/>
    </row>
    <row r="98" spans="1:49" x14ac:dyDescent="0.25">
      <c r="A98">
        <v>97</v>
      </c>
      <c r="B98">
        <v>10109</v>
      </c>
      <c r="C98">
        <v>5</v>
      </c>
      <c r="D98" s="4" t="str">
        <f>TEXT(Table1[[#This Row],[ORDER DATE]],"MMMM")</f>
        <v>March</v>
      </c>
      <c r="E98" s="4">
        <f t="shared" si="4"/>
        <v>2003</v>
      </c>
      <c r="F98" s="1">
        <v>37690</v>
      </c>
      <c r="G98" t="s">
        <v>12</v>
      </c>
      <c r="H98" t="s">
        <v>44</v>
      </c>
      <c r="I98">
        <v>146</v>
      </c>
      <c r="J98" t="s">
        <v>55</v>
      </c>
      <c r="K98">
        <v>46</v>
      </c>
      <c r="L98" s="10">
        <v>100</v>
      </c>
      <c r="M98" s="10">
        <f t="shared" si="5"/>
        <v>4600</v>
      </c>
      <c r="N98">
        <f>'CONDITIONS AND WORKINGS'!$D$2*M98</f>
        <v>295.32</v>
      </c>
      <c r="O98" s="4">
        <f>IF(Table1[[#This Row],[SALES]]&gt;='CONDITIONS AND WORKINGS'!$B$2,Table1[[#This Row],[SALES]]*'CONDITIONS AND WORKINGS'!$B$3,0)</f>
        <v>384.1</v>
      </c>
      <c r="P98" s="10">
        <f t="shared" si="3"/>
        <v>4895.32</v>
      </c>
      <c r="Q98" s="4" t="str">
        <f>IF(Table1[[#This Row],[STATUS]]='CONDITIONS AND WORKINGS'!$B$6,'CONDITIONS AND WORKINGS'!$B$9,'CONDITIONS AND WORKINGS'!$B$10)</f>
        <v>"COMPLETED"</v>
      </c>
      <c r="R98" s="10">
        <f>Table1[[#This Row],[TOTAL SALES]]-Table1[[#This Row],[ 8.35% DISCOUNT]]</f>
        <v>4511.2199999999993</v>
      </c>
      <c r="S98" s="20"/>
      <c r="AQ98" s="11"/>
      <c r="AR98" s="11"/>
      <c r="AS98" s="11"/>
      <c r="AT98" s="11"/>
      <c r="AV98" s="11"/>
      <c r="AW98" s="11"/>
    </row>
    <row r="99" spans="1:49" x14ac:dyDescent="0.25">
      <c r="A99">
        <v>98</v>
      </c>
      <c r="B99">
        <v>10109</v>
      </c>
      <c r="C99">
        <v>2</v>
      </c>
      <c r="D99" s="4" t="str">
        <f>TEXT(Table1[[#This Row],[ORDER DATE]],"MMMM")</f>
        <v>March</v>
      </c>
      <c r="E99" s="4">
        <f t="shared" si="4"/>
        <v>2003</v>
      </c>
      <c r="F99" s="1">
        <v>37690</v>
      </c>
      <c r="G99" t="s">
        <v>12</v>
      </c>
      <c r="H99" t="s">
        <v>112</v>
      </c>
      <c r="I99">
        <v>146</v>
      </c>
      <c r="J99" t="s">
        <v>14</v>
      </c>
      <c r="K99">
        <v>47</v>
      </c>
      <c r="L99" s="10">
        <v>100</v>
      </c>
      <c r="M99" s="10">
        <f t="shared" si="5"/>
        <v>4700</v>
      </c>
      <c r="N99">
        <f>'CONDITIONS AND WORKINGS'!$D$2*M99</f>
        <v>301.73999999999995</v>
      </c>
      <c r="O99" s="4">
        <f>IF(Table1[[#This Row],[SALES]]&gt;='CONDITIONS AND WORKINGS'!$B$2,Table1[[#This Row],[SALES]]*'CONDITIONS AND WORKINGS'!$B$3,0)</f>
        <v>392.45000000000005</v>
      </c>
      <c r="P99" s="10">
        <f t="shared" si="3"/>
        <v>5001.74</v>
      </c>
      <c r="Q99" s="4" t="str">
        <f>IF(Table1[[#This Row],[STATUS]]='CONDITIONS AND WORKINGS'!$B$6,'CONDITIONS AND WORKINGS'!$B$9,'CONDITIONS AND WORKINGS'!$B$10)</f>
        <v>"COMPLETED"</v>
      </c>
      <c r="R99" s="10">
        <f>Table1[[#This Row],[TOTAL SALES]]-Table1[[#This Row],[ 8.35% DISCOUNT]]</f>
        <v>4609.29</v>
      </c>
      <c r="S99" s="20"/>
      <c r="AQ99" s="11"/>
      <c r="AR99" s="11"/>
      <c r="AS99" s="11"/>
      <c r="AT99" s="11"/>
      <c r="AV99" s="11"/>
      <c r="AW99" s="11"/>
    </row>
    <row r="100" spans="1:49" x14ac:dyDescent="0.25">
      <c r="A100">
        <v>99</v>
      </c>
      <c r="B100">
        <v>10109</v>
      </c>
      <c r="C100">
        <v>3</v>
      </c>
      <c r="D100" s="4" t="str">
        <f>TEXT(Table1[[#This Row],[ORDER DATE]],"MMMM")</f>
        <v>March</v>
      </c>
      <c r="E100" s="4">
        <f t="shared" si="4"/>
        <v>2003</v>
      </c>
      <c r="F100" s="1">
        <v>37690</v>
      </c>
      <c r="G100" t="s">
        <v>12</v>
      </c>
      <c r="H100" t="s">
        <v>113</v>
      </c>
      <c r="I100">
        <v>146</v>
      </c>
      <c r="J100" t="s">
        <v>14</v>
      </c>
      <c r="K100">
        <v>38</v>
      </c>
      <c r="L100" s="10">
        <v>100</v>
      </c>
      <c r="M100" s="10">
        <f t="shared" si="5"/>
        <v>3800</v>
      </c>
      <c r="N100">
        <f>'CONDITIONS AND WORKINGS'!$D$2*M100</f>
        <v>243.95999999999998</v>
      </c>
      <c r="O100" s="4">
        <f>IF(Table1[[#This Row],[SALES]]&gt;='CONDITIONS AND WORKINGS'!$B$2,Table1[[#This Row],[SALES]]*'CONDITIONS AND WORKINGS'!$B$3,0)</f>
        <v>317.3</v>
      </c>
      <c r="P100" s="10">
        <f t="shared" si="3"/>
        <v>4043.96</v>
      </c>
      <c r="Q100" s="4" t="str">
        <f>IF(Table1[[#This Row],[STATUS]]='CONDITIONS AND WORKINGS'!$B$6,'CONDITIONS AND WORKINGS'!$B$9,'CONDITIONS AND WORKINGS'!$B$10)</f>
        <v>"COMPLETED"</v>
      </c>
      <c r="R100" s="10">
        <f>Table1[[#This Row],[TOTAL SALES]]-Table1[[#This Row],[ 8.35% DISCOUNT]]</f>
        <v>3726.66</v>
      </c>
      <c r="S100" s="20"/>
      <c r="AQ100" s="11"/>
      <c r="AR100" s="11"/>
      <c r="AS100" s="11"/>
      <c r="AT100" s="11"/>
      <c r="AV100" s="11"/>
      <c r="AW100" s="11"/>
    </row>
    <row r="101" spans="1:49" x14ac:dyDescent="0.25">
      <c r="A101">
        <v>100</v>
      </c>
      <c r="B101">
        <v>10109</v>
      </c>
      <c r="C101">
        <v>4</v>
      </c>
      <c r="D101" s="4" t="str">
        <f>TEXT(Table1[[#This Row],[ORDER DATE]],"MMMM")</f>
        <v>March</v>
      </c>
      <c r="E101" s="4">
        <f t="shared" si="4"/>
        <v>2003</v>
      </c>
      <c r="F101" s="1">
        <v>37690</v>
      </c>
      <c r="G101" t="s">
        <v>12</v>
      </c>
      <c r="H101" t="s">
        <v>114</v>
      </c>
      <c r="I101">
        <v>146</v>
      </c>
      <c r="J101" t="s">
        <v>14</v>
      </c>
      <c r="K101">
        <v>26</v>
      </c>
      <c r="L101" s="10">
        <v>100</v>
      </c>
      <c r="M101" s="10">
        <f t="shared" si="5"/>
        <v>2600</v>
      </c>
      <c r="N101">
        <f>'CONDITIONS AND WORKINGS'!$D$2*M101</f>
        <v>166.92</v>
      </c>
      <c r="O101" s="4">
        <f>IF(Table1[[#This Row],[SALES]]&gt;='CONDITIONS AND WORKINGS'!$B$2,Table1[[#This Row],[SALES]]*'CONDITIONS AND WORKINGS'!$B$3,0)</f>
        <v>217.10000000000002</v>
      </c>
      <c r="P101" s="10">
        <f t="shared" si="3"/>
        <v>2766.92</v>
      </c>
      <c r="Q101" s="4" t="str">
        <f>IF(Table1[[#This Row],[STATUS]]='CONDITIONS AND WORKINGS'!$B$6,'CONDITIONS AND WORKINGS'!$B$9,'CONDITIONS AND WORKINGS'!$B$10)</f>
        <v>"COMPLETED"</v>
      </c>
      <c r="R101" s="10">
        <f>Table1[[#This Row],[TOTAL SALES]]-Table1[[#This Row],[ 8.35% DISCOUNT]]</f>
        <v>2549.8200000000002</v>
      </c>
      <c r="S101" s="20"/>
      <c r="AQ101" s="11"/>
      <c r="AR101" s="11"/>
      <c r="AS101" s="11"/>
      <c r="AT101" s="11"/>
      <c r="AV101" s="11"/>
      <c r="AW101" s="11"/>
    </row>
    <row r="102" spans="1:49" x14ac:dyDescent="0.25">
      <c r="A102">
        <v>101</v>
      </c>
      <c r="B102">
        <v>10109</v>
      </c>
      <c r="C102">
        <v>1</v>
      </c>
      <c r="D102" s="4" t="str">
        <f>TEXT(Table1[[#This Row],[ORDER DATE]],"MMMM")</f>
        <v>March</v>
      </c>
      <c r="E102" s="4">
        <f t="shared" si="4"/>
        <v>2003</v>
      </c>
      <c r="F102" s="1">
        <v>37690</v>
      </c>
      <c r="G102" t="s">
        <v>12</v>
      </c>
      <c r="H102" t="s">
        <v>115</v>
      </c>
      <c r="I102">
        <v>146</v>
      </c>
      <c r="J102" t="s">
        <v>14</v>
      </c>
      <c r="K102">
        <v>26</v>
      </c>
      <c r="L102" s="10">
        <v>100</v>
      </c>
      <c r="M102" s="10">
        <f t="shared" si="5"/>
        <v>2600</v>
      </c>
      <c r="N102">
        <f>'CONDITIONS AND WORKINGS'!$D$2*M102</f>
        <v>166.92</v>
      </c>
      <c r="O102" s="4">
        <f>IF(Table1[[#This Row],[SALES]]&gt;='CONDITIONS AND WORKINGS'!$B$2,Table1[[#This Row],[SALES]]*'CONDITIONS AND WORKINGS'!$B$3,0)</f>
        <v>217.10000000000002</v>
      </c>
      <c r="P102" s="10">
        <f t="shared" si="3"/>
        <v>2766.92</v>
      </c>
      <c r="Q102" s="4" t="str">
        <f>IF(Table1[[#This Row],[STATUS]]='CONDITIONS AND WORKINGS'!$B$6,'CONDITIONS AND WORKINGS'!$B$9,'CONDITIONS AND WORKINGS'!$B$10)</f>
        <v>"COMPLETED"</v>
      </c>
      <c r="R102" s="10">
        <f>Table1[[#This Row],[TOTAL SALES]]-Table1[[#This Row],[ 8.35% DISCOUNT]]</f>
        <v>2549.8200000000002</v>
      </c>
      <c r="S102" s="20"/>
      <c r="AQ102" s="11"/>
      <c r="AR102" s="11"/>
      <c r="AS102" s="11"/>
      <c r="AT102" s="11"/>
      <c r="AV102" s="11"/>
      <c r="AW102" s="11"/>
    </row>
    <row r="103" spans="1:49" x14ac:dyDescent="0.25">
      <c r="A103">
        <v>102</v>
      </c>
      <c r="B103">
        <v>10109</v>
      </c>
      <c r="C103">
        <v>6</v>
      </c>
      <c r="D103" s="4" t="str">
        <f>TEXT(Table1[[#This Row],[ORDER DATE]],"MMMM")</f>
        <v>March</v>
      </c>
      <c r="E103" s="4">
        <f t="shared" si="4"/>
        <v>2003</v>
      </c>
      <c r="F103" s="1">
        <v>37690</v>
      </c>
      <c r="G103" t="s">
        <v>12</v>
      </c>
      <c r="H103" t="s">
        <v>116</v>
      </c>
      <c r="I103">
        <v>146</v>
      </c>
      <c r="J103" t="s">
        <v>17</v>
      </c>
      <c r="K103">
        <v>29</v>
      </c>
      <c r="L103" s="10">
        <v>32.1</v>
      </c>
      <c r="M103" s="10">
        <f t="shared" si="5"/>
        <v>930.90000000000009</v>
      </c>
      <c r="N103">
        <f>'CONDITIONS AND WORKINGS'!$D$2*M103</f>
        <v>59.763779999999997</v>
      </c>
      <c r="O103" s="4">
        <f>IF(Table1[[#This Row],[SALES]]&gt;='CONDITIONS AND WORKINGS'!$B$2,Table1[[#This Row],[SALES]]*'CONDITIONS AND WORKINGS'!$B$3,0)</f>
        <v>0</v>
      </c>
      <c r="P103" s="10">
        <f t="shared" si="3"/>
        <v>990.66378000000009</v>
      </c>
      <c r="Q103" s="4" t="str">
        <f>IF(Table1[[#This Row],[STATUS]]='CONDITIONS AND WORKINGS'!$B$6,'CONDITIONS AND WORKINGS'!$B$9,'CONDITIONS AND WORKINGS'!$B$10)</f>
        <v>"COMPLETED"</v>
      </c>
      <c r="R103" s="10">
        <f>Table1[[#This Row],[TOTAL SALES]]-Table1[[#This Row],[ 8.35% DISCOUNT]]</f>
        <v>990.66378000000009</v>
      </c>
      <c r="S103" s="20"/>
      <c r="AQ103" s="11"/>
      <c r="AR103" s="11"/>
      <c r="AS103" s="11"/>
      <c r="AT103" s="11"/>
      <c r="AV103" s="11"/>
      <c r="AW103" s="11"/>
    </row>
    <row r="104" spans="1:49" x14ac:dyDescent="0.25">
      <c r="A104">
        <v>103</v>
      </c>
      <c r="B104">
        <v>10110</v>
      </c>
      <c r="C104">
        <v>7</v>
      </c>
      <c r="D104" s="4" t="str">
        <f>TEXT(Table1[[#This Row],[ORDER DATE]],"MMMM")</f>
        <v>March</v>
      </c>
      <c r="E104" s="4">
        <f t="shared" si="4"/>
        <v>2003</v>
      </c>
      <c r="F104" s="1">
        <v>37698</v>
      </c>
      <c r="G104" t="s">
        <v>12</v>
      </c>
      <c r="H104" t="s">
        <v>13</v>
      </c>
      <c r="I104">
        <v>178</v>
      </c>
      <c r="J104" t="s">
        <v>14</v>
      </c>
      <c r="K104">
        <v>42</v>
      </c>
      <c r="L104" s="10">
        <v>100</v>
      </c>
      <c r="M104" s="10">
        <f t="shared" si="5"/>
        <v>4200</v>
      </c>
      <c r="N104">
        <f>'CONDITIONS AND WORKINGS'!$D$2*M104</f>
        <v>269.64</v>
      </c>
      <c r="O104" s="4">
        <f>IF(Table1[[#This Row],[SALES]]&gt;='CONDITIONS AND WORKINGS'!$B$2,Table1[[#This Row],[SALES]]*'CONDITIONS AND WORKINGS'!$B$3,0)</f>
        <v>350.70000000000005</v>
      </c>
      <c r="P104" s="10">
        <f t="shared" si="3"/>
        <v>4469.6400000000003</v>
      </c>
      <c r="Q104" s="4" t="str">
        <f>IF(Table1[[#This Row],[STATUS]]='CONDITIONS AND WORKINGS'!$B$6,'CONDITIONS AND WORKINGS'!$B$9,'CONDITIONS AND WORKINGS'!$B$10)</f>
        <v>"COMPLETED"</v>
      </c>
      <c r="R104" s="10">
        <f>Table1[[#This Row],[TOTAL SALES]]-Table1[[#This Row],[ 8.35% DISCOUNT]]</f>
        <v>4118.9400000000005</v>
      </c>
      <c r="S104" s="20"/>
      <c r="AQ104" s="11"/>
      <c r="AR104" s="11"/>
      <c r="AS104" s="11"/>
      <c r="AT104" s="11"/>
      <c r="AV104" s="11"/>
      <c r="AW104" s="11"/>
    </row>
    <row r="105" spans="1:49" x14ac:dyDescent="0.25">
      <c r="A105">
        <v>104</v>
      </c>
      <c r="B105">
        <v>10110</v>
      </c>
      <c r="C105">
        <v>10</v>
      </c>
      <c r="D105" s="4" t="str">
        <f>TEXT(Table1[[#This Row],[ORDER DATE]],"MMMM")</f>
        <v>March</v>
      </c>
      <c r="E105" s="4">
        <f t="shared" si="4"/>
        <v>2003</v>
      </c>
      <c r="F105" s="1">
        <v>37698</v>
      </c>
      <c r="G105" t="s">
        <v>12</v>
      </c>
      <c r="H105" t="s">
        <v>117</v>
      </c>
      <c r="I105">
        <v>178</v>
      </c>
      <c r="J105" t="s">
        <v>14</v>
      </c>
      <c r="K105">
        <v>46</v>
      </c>
      <c r="L105" s="10">
        <v>100</v>
      </c>
      <c r="M105" s="10">
        <f t="shared" si="5"/>
        <v>4600</v>
      </c>
      <c r="N105">
        <f>'CONDITIONS AND WORKINGS'!$D$2*M105</f>
        <v>295.32</v>
      </c>
      <c r="O105" s="4">
        <f>IF(Table1[[#This Row],[SALES]]&gt;='CONDITIONS AND WORKINGS'!$B$2,Table1[[#This Row],[SALES]]*'CONDITIONS AND WORKINGS'!$B$3,0)</f>
        <v>384.1</v>
      </c>
      <c r="P105" s="10">
        <f t="shared" si="3"/>
        <v>4895.32</v>
      </c>
      <c r="Q105" s="4" t="str">
        <f>IF(Table1[[#This Row],[STATUS]]='CONDITIONS AND WORKINGS'!$B$6,'CONDITIONS AND WORKINGS'!$B$9,'CONDITIONS AND WORKINGS'!$B$10)</f>
        <v>"COMPLETED"</v>
      </c>
      <c r="R105" s="10">
        <f>Table1[[#This Row],[TOTAL SALES]]-Table1[[#This Row],[ 8.35% DISCOUNT]]</f>
        <v>4511.2199999999993</v>
      </c>
      <c r="S105" s="20"/>
      <c r="AQ105" s="11"/>
      <c r="AR105" s="11"/>
      <c r="AS105" s="11"/>
      <c r="AT105" s="11"/>
      <c r="AV105" s="11"/>
      <c r="AW105" s="11"/>
    </row>
    <row r="106" spans="1:49" x14ac:dyDescent="0.25">
      <c r="A106">
        <v>105</v>
      </c>
      <c r="B106">
        <v>10110</v>
      </c>
      <c r="C106">
        <v>16</v>
      </c>
      <c r="D106" s="4" t="str">
        <f>TEXT(Table1[[#This Row],[ORDER DATE]],"MMMM")</f>
        <v>March</v>
      </c>
      <c r="E106" s="4">
        <f t="shared" si="4"/>
        <v>2003</v>
      </c>
      <c r="F106" s="1">
        <v>37698</v>
      </c>
      <c r="G106" t="s">
        <v>12</v>
      </c>
      <c r="H106" t="s">
        <v>118</v>
      </c>
      <c r="I106">
        <v>178</v>
      </c>
      <c r="J106" t="s">
        <v>14</v>
      </c>
      <c r="K106">
        <v>37</v>
      </c>
      <c r="L106" s="10">
        <v>100</v>
      </c>
      <c r="M106" s="10">
        <f t="shared" si="5"/>
        <v>3700</v>
      </c>
      <c r="N106">
        <f>'CONDITIONS AND WORKINGS'!$D$2*M106</f>
        <v>237.53999999999996</v>
      </c>
      <c r="O106" s="4">
        <f>IF(Table1[[#This Row],[SALES]]&gt;='CONDITIONS AND WORKINGS'!$B$2,Table1[[#This Row],[SALES]]*'CONDITIONS AND WORKINGS'!$B$3,0)</f>
        <v>308.95000000000005</v>
      </c>
      <c r="P106" s="10">
        <f t="shared" si="3"/>
        <v>3937.54</v>
      </c>
      <c r="Q106" s="4" t="str">
        <f>IF(Table1[[#This Row],[STATUS]]='CONDITIONS AND WORKINGS'!$B$6,'CONDITIONS AND WORKINGS'!$B$9,'CONDITIONS AND WORKINGS'!$B$10)</f>
        <v>"COMPLETED"</v>
      </c>
      <c r="R106" s="10">
        <f>Table1[[#This Row],[TOTAL SALES]]-Table1[[#This Row],[ 8.35% DISCOUNT]]</f>
        <v>3628.59</v>
      </c>
      <c r="S106" s="20"/>
      <c r="AQ106" s="11"/>
      <c r="AR106" s="11"/>
      <c r="AS106" s="11"/>
      <c r="AT106" s="11"/>
      <c r="AV106" s="11"/>
      <c r="AW106" s="11"/>
    </row>
    <row r="107" spans="1:49" x14ac:dyDescent="0.25">
      <c r="A107">
        <v>106</v>
      </c>
      <c r="B107">
        <v>10110</v>
      </c>
      <c r="C107">
        <v>1</v>
      </c>
      <c r="D107" s="4" t="str">
        <f>TEXT(Table1[[#This Row],[ORDER DATE]],"MMMM")</f>
        <v>March</v>
      </c>
      <c r="E107" s="4">
        <f t="shared" si="4"/>
        <v>2003</v>
      </c>
      <c r="F107" s="1">
        <v>37698</v>
      </c>
      <c r="G107" t="s">
        <v>12</v>
      </c>
      <c r="H107" t="s">
        <v>20</v>
      </c>
      <c r="I107">
        <v>178</v>
      </c>
      <c r="J107" t="s">
        <v>14</v>
      </c>
      <c r="K107">
        <v>31</v>
      </c>
      <c r="L107" s="10">
        <v>100</v>
      </c>
      <c r="M107" s="10">
        <f t="shared" si="5"/>
        <v>3100</v>
      </c>
      <c r="N107">
        <f>'CONDITIONS AND WORKINGS'!$D$2*M107</f>
        <v>199.01999999999998</v>
      </c>
      <c r="O107" s="4">
        <f>IF(Table1[[#This Row],[SALES]]&gt;='CONDITIONS AND WORKINGS'!$B$2,Table1[[#This Row],[SALES]]*'CONDITIONS AND WORKINGS'!$B$3,0)</f>
        <v>258.85000000000002</v>
      </c>
      <c r="P107" s="10">
        <f t="shared" si="3"/>
        <v>3299.02</v>
      </c>
      <c r="Q107" s="4" t="str">
        <f>IF(Table1[[#This Row],[STATUS]]='CONDITIONS AND WORKINGS'!$B$6,'CONDITIONS AND WORKINGS'!$B$9,'CONDITIONS AND WORKINGS'!$B$10)</f>
        <v>"COMPLETED"</v>
      </c>
      <c r="R107" s="10">
        <f>Table1[[#This Row],[TOTAL SALES]]-Table1[[#This Row],[ 8.35% DISCOUNT]]</f>
        <v>3040.17</v>
      </c>
      <c r="S107" s="20"/>
      <c r="AQ107" s="11"/>
      <c r="AR107" s="11"/>
      <c r="AS107" s="11"/>
      <c r="AT107" s="11"/>
      <c r="AV107" s="11"/>
      <c r="AW107" s="11"/>
    </row>
    <row r="108" spans="1:49" x14ac:dyDescent="0.25">
      <c r="A108">
        <v>107</v>
      </c>
      <c r="B108">
        <v>10110</v>
      </c>
      <c r="C108">
        <v>4</v>
      </c>
      <c r="D108" s="4" t="str">
        <f>TEXT(Table1[[#This Row],[ORDER DATE]],"MMMM")</f>
        <v>March</v>
      </c>
      <c r="E108" s="4">
        <f t="shared" si="4"/>
        <v>2003</v>
      </c>
      <c r="F108" s="1">
        <v>37698</v>
      </c>
      <c r="G108" t="s">
        <v>12</v>
      </c>
      <c r="H108" t="s">
        <v>19</v>
      </c>
      <c r="I108">
        <v>178</v>
      </c>
      <c r="J108" t="s">
        <v>14</v>
      </c>
      <c r="K108">
        <v>33</v>
      </c>
      <c r="L108" s="10">
        <v>100</v>
      </c>
      <c r="M108" s="10">
        <f t="shared" si="5"/>
        <v>3300</v>
      </c>
      <c r="N108">
        <f>'CONDITIONS AND WORKINGS'!$D$2*M108</f>
        <v>211.85999999999999</v>
      </c>
      <c r="O108" s="4">
        <f>IF(Table1[[#This Row],[SALES]]&gt;='CONDITIONS AND WORKINGS'!$B$2,Table1[[#This Row],[SALES]]*'CONDITIONS AND WORKINGS'!$B$3,0)</f>
        <v>275.55</v>
      </c>
      <c r="P108" s="10">
        <f t="shared" si="3"/>
        <v>3511.86</v>
      </c>
      <c r="Q108" s="4" t="str">
        <f>IF(Table1[[#This Row],[STATUS]]='CONDITIONS AND WORKINGS'!$B$6,'CONDITIONS AND WORKINGS'!$B$9,'CONDITIONS AND WORKINGS'!$B$10)</f>
        <v>"COMPLETED"</v>
      </c>
      <c r="R108" s="10">
        <f>Table1[[#This Row],[TOTAL SALES]]-Table1[[#This Row],[ 8.35% DISCOUNT]]</f>
        <v>3236.31</v>
      </c>
      <c r="S108" s="20"/>
      <c r="AQ108" s="11"/>
      <c r="AR108" s="11"/>
      <c r="AS108" s="11"/>
      <c r="AT108" s="11"/>
      <c r="AV108" s="11"/>
      <c r="AW108" s="11"/>
    </row>
    <row r="109" spans="1:49" x14ac:dyDescent="0.25">
      <c r="A109">
        <v>108</v>
      </c>
      <c r="B109">
        <v>10110</v>
      </c>
      <c r="C109">
        <v>14</v>
      </c>
      <c r="D109" s="4" t="str">
        <f>TEXT(Table1[[#This Row],[ORDER DATE]],"MMMM")</f>
        <v>March</v>
      </c>
      <c r="E109" s="4">
        <f t="shared" si="4"/>
        <v>2003</v>
      </c>
      <c r="F109" s="1">
        <v>37698</v>
      </c>
      <c r="G109" t="s">
        <v>12</v>
      </c>
      <c r="H109" t="s">
        <v>119</v>
      </c>
      <c r="I109">
        <v>178</v>
      </c>
      <c r="J109" t="s">
        <v>14</v>
      </c>
      <c r="K109">
        <v>37</v>
      </c>
      <c r="L109" s="10">
        <v>100</v>
      </c>
      <c r="M109" s="10">
        <f t="shared" si="5"/>
        <v>3700</v>
      </c>
      <c r="N109">
        <f>'CONDITIONS AND WORKINGS'!$D$2*M109</f>
        <v>237.53999999999996</v>
      </c>
      <c r="O109" s="4">
        <f>IF(Table1[[#This Row],[SALES]]&gt;='CONDITIONS AND WORKINGS'!$B$2,Table1[[#This Row],[SALES]]*'CONDITIONS AND WORKINGS'!$B$3,0)</f>
        <v>308.95000000000005</v>
      </c>
      <c r="P109" s="10">
        <f t="shared" si="3"/>
        <v>3937.54</v>
      </c>
      <c r="Q109" s="4" t="str">
        <f>IF(Table1[[#This Row],[STATUS]]='CONDITIONS AND WORKINGS'!$B$6,'CONDITIONS AND WORKINGS'!$B$9,'CONDITIONS AND WORKINGS'!$B$10)</f>
        <v>"COMPLETED"</v>
      </c>
      <c r="R109" s="10">
        <f>Table1[[#This Row],[TOTAL SALES]]-Table1[[#This Row],[ 8.35% DISCOUNT]]</f>
        <v>3628.59</v>
      </c>
      <c r="S109" s="20"/>
      <c r="AQ109" s="11"/>
      <c r="AR109" s="11"/>
      <c r="AS109" s="11"/>
      <c r="AT109" s="11"/>
      <c r="AV109" s="11"/>
      <c r="AW109" s="11"/>
    </row>
    <row r="110" spans="1:49" x14ac:dyDescent="0.25">
      <c r="A110">
        <v>109</v>
      </c>
      <c r="B110">
        <v>10110</v>
      </c>
      <c r="C110">
        <v>11</v>
      </c>
      <c r="D110" s="4" t="str">
        <f>TEXT(Table1[[#This Row],[ORDER DATE]],"MMMM")</f>
        <v>March</v>
      </c>
      <c r="E110" s="4">
        <f t="shared" si="4"/>
        <v>2003</v>
      </c>
      <c r="F110" s="1">
        <v>37698</v>
      </c>
      <c r="G110" t="s">
        <v>12</v>
      </c>
      <c r="H110" t="s">
        <v>120</v>
      </c>
      <c r="I110">
        <v>178</v>
      </c>
      <c r="J110" t="s">
        <v>14</v>
      </c>
      <c r="K110">
        <v>43</v>
      </c>
      <c r="L110" s="10">
        <v>78.150000000000006</v>
      </c>
      <c r="M110" s="10">
        <f t="shared" si="5"/>
        <v>3360.4500000000003</v>
      </c>
      <c r="N110">
        <f>'CONDITIONS AND WORKINGS'!$D$2*M110</f>
        <v>215.74089000000001</v>
      </c>
      <c r="O110" s="4">
        <f>IF(Table1[[#This Row],[SALES]]&gt;='CONDITIONS AND WORKINGS'!$B$2,Table1[[#This Row],[SALES]]*'CONDITIONS AND WORKINGS'!$B$3,0)</f>
        <v>280.59757500000006</v>
      </c>
      <c r="P110" s="10">
        <f t="shared" si="3"/>
        <v>3576.1908900000003</v>
      </c>
      <c r="Q110" s="4" t="str">
        <f>IF(Table1[[#This Row],[STATUS]]='CONDITIONS AND WORKINGS'!$B$6,'CONDITIONS AND WORKINGS'!$B$9,'CONDITIONS AND WORKINGS'!$B$10)</f>
        <v>"COMPLETED"</v>
      </c>
      <c r="R110" s="10">
        <f>Table1[[#This Row],[TOTAL SALES]]-Table1[[#This Row],[ 8.35% DISCOUNT]]</f>
        <v>3295.5933150000001</v>
      </c>
      <c r="S110" s="20"/>
      <c r="AQ110" s="11"/>
      <c r="AR110" s="11"/>
      <c r="AS110" s="11"/>
      <c r="AT110" s="11"/>
      <c r="AV110" s="11"/>
      <c r="AW110" s="11"/>
    </row>
    <row r="111" spans="1:49" x14ac:dyDescent="0.25">
      <c r="A111">
        <v>110</v>
      </c>
      <c r="B111">
        <v>10110</v>
      </c>
      <c r="C111">
        <v>13</v>
      </c>
      <c r="D111" s="4" t="str">
        <f>TEXT(Table1[[#This Row],[ORDER DATE]],"MMMM")</f>
        <v>March</v>
      </c>
      <c r="E111" s="4">
        <f t="shared" si="4"/>
        <v>2003</v>
      </c>
      <c r="F111" s="1">
        <v>37698</v>
      </c>
      <c r="G111" t="s">
        <v>12</v>
      </c>
      <c r="H111" t="s">
        <v>121</v>
      </c>
      <c r="I111">
        <v>178</v>
      </c>
      <c r="J111" t="s">
        <v>14</v>
      </c>
      <c r="K111">
        <v>36</v>
      </c>
      <c r="L111" s="10">
        <v>85.25</v>
      </c>
      <c r="M111" s="10">
        <f t="shared" si="5"/>
        <v>3069</v>
      </c>
      <c r="N111">
        <f>'CONDITIONS AND WORKINGS'!$D$2*M111</f>
        <v>197.02979999999997</v>
      </c>
      <c r="O111" s="4">
        <f>IF(Table1[[#This Row],[SALES]]&gt;='CONDITIONS AND WORKINGS'!$B$2,Table1[[#This Row],[SALES]]*'CONDITIONS AND WORKINGS'!$B$3,0)</f>
        <v>256.26150000000001</v>
      </c>
      <c r="P111" s="10">
        <f t="shared" si="3"/>
        <v>3266.0297999999998</v>
      </c>
      <c r="Q111" s="4" t="str">
        <f>IF(Table1[[#This Row],[STATUS]]='CONDITIONS AND WORKINGS'!$B$6,'CONDITIONS AND WORKINGS'!$B$9,'CONDITIONS AND WORKINGS'!$B$10)</f>
        <v>"COMPLETED"</v>
      </c>
      <c r="R111" s="10">
        <f>Table1[[#This Row],[TOTAL SALES]]-Table1[[#This Row],[ 8.35% DISCOUNT]]</f>
        <v>3009.7682999999997</v>
      </c>
      <c r="S111" s="20"/>
      <c r="AQ111" s="11"/>
      <c r="AR111" s="11"/>
      <c r="AS111" s="11"/>
      <c r="AT111" s="11"/>
      <c r="AV111" s="11"/>
      <c r="AW111" s="11"/>
    </row>
    <row r="112" spans="1:49" x14ac:dyDescent="0.25">
      <c r="A112">
        <v>111</v>
      </c>
      <c r="B112">
        <v>10110</v>
      </c>
      <c r="C112">
        <v>9</v>
      </c>
      <c r="D112" s="4" t="str">
        <f>TEXT(Table1[[#This Row],[ORDER DATE]],"MMMM")</f>
        <v>March</v>
      </c>
      <c r="E112" s="4">
        <f t="shared" si="4"/>
        <v>2003</v>
      </c>
      <c r="F112" s="1">
        <v>37698</v>
      </c>
      <c r="G112" t="s">
        <v>12</v>
      </c>
      <c r="H112" t="s">
        <v>122</v>
      </c>
      <c r="I112">
        <v>178</v>
      </c>
      <c r="J112" t="s">
        <v>17</v>
      </c>
      <c r="K112">
        <v>42</v>
      </c>
      <c r="L112" s="10">
        <v>61.29</v>
      </c>
      <c r="M112" s="10">
        <f t="shared" si="5"/>
        <v>2574.1799999999998</v>
      </c>
      <c r="N112">
        <f>'CONDITIONS AND WORKINGS'!$D$2*M112</f>
        <v>165.26235599999998</v>
      </c>
      <c r="O112" s="4">
        <f>IF(Table1[[#This Row],[SALES]]&gt;='CONDITIONS AND WORKINGS'!$B$2,Table1[[#This Row],[SALES]]*'CONDITIONS AND WORKINGS'!$B$3,0)</f>
        <v>214.94403</v>
      </c>
      <c r="P112" s="10">
        <f t="shared" si="3"/>
        <v>2739.442356</v>
      </c>
      <c r="Q112" s="4" t="str">
        <f>IF(Table1[[#This Row],[STATUS]]='CONDITIONS AND WORKINGS'!$B$6,'CONDITIONS AND WORKINGS'!$B$9,'CONDITIONS AND WORKINGS'!$B$10)</f>
        <v>"COMPLETED"</v>
      </c>
      <c r="R112" s="10">
        <f>Table1[[#This Row],[TOTAL SALES]]-Table1[[#This Row],[ 8.35% DISCOUNT]]</f>
        <v>2524.4983259999999</v>
      </c>
      <c r="S112" s="20"/>
      <c r="AQ112" s="11"/>
      <c r="AR112" s="11"/>
      <c r="AS112" s="11"/>
      <c r="AT112" s="11"/>
      <c r="AV112" s="11"/>
      <c r="AW112" s="11"/>
    </row>
    <row r="113" spans="1:49" x14ac:dyDescent="0.25">
      <c r="A113">
        <v>112</v>
      </c>
      <c r="B113">
        <v>10110</v>
      </c>
      <c r="C113">
        <v>8</v>
      </c>
      <c r="D113" s="4" t="str">
        <f>TEXT(Table1[[#This Row],[ORDER DATE]],"MMMM")</f>
        <v>March</v>
      </c>
      <c r="E113" s="4">
        <f t="shared" si="4"/>
        <v>2003</v>
      </c>
      <c r="F113" s="1">
        <v>37698</v>
      </c>
      <c r="G113" t="s">
        <v>12</v>
      </c>
      <c r="H113" t="s">
        <v>16</v>
      </c>
      <c r="I113">
        <v>178</v>
      </c>
      <c r="J113" t="s">
        <v>17</v>
      </c>
      <c r="K113">
        <v>28</v>
      </c>
      <c r="L113" s="10">
        <v>89.27</v>
      </c>
      <c r="M113" s="10">
        <f t="shared" si="5"/>
        <v>2499.56</v>
      </c>
      <c r="N113">
        <f>'CONDITIONS AND WORKINGS'!$D$2*M113</f>
        <v>160.47175199999998</v>
      </c>
      <c r="O113" s="4">
        <f>IF(Table1[[#This Row],[SALES]]&gt;='CONDITIONS AND WORKINGS'!$B$2,Table1[[#This Row],[SALES]]*'CONDITIONS AND WORKINGS'!$B$3,0)</f>
        <v>208.71326000000002</v>
      </c>
      <c r="P113" s="10">
        <f t="shared" si="3"/>
        <v>2660.0317519999999</v>
      </c>
      <c r="Q113" s="4" t="str">
        <f>IF(Table1[[#This Row],[STATUS]]='CONDITIONS AND WORKINGS'!$B$6,'CONDITIONS AND WORKINGS'!$B$9,'CONDITIONS AND WORKINGS'!$B$10)</f>
        <v>"COMPLETED"</v>
      </c>
      <c r="R113" s="10">
        <f>Table1[[#This Row],[TOTAL SALES]]-Table1[[#This Row],[ 8.35% DISCOUNT]]</f>
        <v>2451.3184919999999</v>
      </c>
      <c r="S113" s="20"/>
      <c r="AQ113" s="11"/>
      <c r="AR113" s="11"/>
      <c r="AS113" s="11"/>
      <c r="AT113" s="11"/>
      <c r="AV113" s="11"/>
      <c r="AW113" s="11"/>
    </row>
    <row r="114" spans="1:49" x14ac:dyDescent="0.25">
      <c r="A114">
        <v>113</v>
      </c>
      <c r="B114">
        <v>10110</v>
      </c>
      <c r="C114">
        <v>12</v>
      </c>
      <c r="D114" s="4" t="str">
        <f>TEXT(Table1[[#This Row],[ORDER DATE]],"MMMM")</f>
        <v>March</v>
      </c>
      <c r="E114" s="4">
        <f t="shared" si="4"/>
        <v>2003</v>
      </c>
      <c r="F114" s="1">
        <v>37698</v>
      </c>
      <c r="G114" t="s">
        <v>12</v>
      </c>
      <c r="H114" t="s">
        <v>123</v>
      </c>
      <c r="I114">
        <v>178</v>
      </c>
      <c r="J114" t="s">
        <v>17</v>
      </c>
      <c r="K114">
        <v>27</v>
      </c>
      <c r="L114" s="10">
        <v>73.62</v>
      </c>
      <c r="M114" s="10">
        <f t="shared" si="5"/>
        <v>1987.7400000000002</v>
      </c>
      <c r="N114">
        <f>'CONDITIONS AND WORKINGS'!$D$2*M114</f>
        <v>127.612908</v>
      </c>
      <c r="O114" s="4">
        <f>IF(Table1[[#This Row],[SALES]]&gt;='CONDITIONS AND WORKINGS'!$B$2,Table1[[#This Row],[SALES]]*'CONDITIONS AND WORKINGS'!$B$3,0)</f>
        <v>0</v>
      </c>
      <c r="P114" s="10">
        <f t="shared" si="3"/>
        <v>2115.3529080000003</v>
      </c>
      <c r="Q114" s="4" t="str">
        <f>IF(Table1[[#This Row],[STATUS]]='CONDITIONS AND WORKINGS'!$B$6,'CONDITIONS AND WORKINGS'!$B$9,'CONDITIONS AND WORKINGS'!$B$10)</f>
        <v>"COMPLETED"</v>
      </c>
      <c r="R114" s="10">
        <f>Table1[[#This Row],[TOTAL SALES]]-Table1[[#This Row],[ 8.35% DISCOUNT]]</f>
        <v>2115.3529080000003</v>
      </c>
      <c r="S114" s="20"/>
      <c r="AQ114" s="11"/>
      <c r="AR114" s="11"/>
      <c r="AS114" s="11"/>
      <c r="AT114" s="11"/>
      <c r="AV114" s="11"/>
      <c r="AW114" s="11"/>
    </row>
    <row r="115" spans="1:49" x14ac:dyDescent="0.25">
      <c r="A115">
        <v>114</v>
      </c>
      <c r="B115">
        <v>10110</v>
      </c>
      <c r="C115">
        <v>2</v>
      </c>
      <c r="D115" s="4" t="str">
        <f>TEXT(Table1[[#This Row],[ORDER DATE]],"MMMM")</f>
        <v>March</v>
      </c>
      <c r="E115" s="4">
        <f t="shared" si="4"/>
        <v>2003</v>
      </c>
      <c r="F115" s="1">
        <v>37698</v>
      </c>
      <c r="G115" t="s">
        <v>12</v>
      </c>
      <c r="H115" t="s">
        <v>21</v>
      </c>
      <c r="I115">
        <v>178</v>
      </c>
      <c r="J115" t="s">
        <v>17</v>
      </c>
      <c r="K115">
        <v>39</v>
      </c>
      <c r="L115" s="10">
        <v>44.35</v>
      </c>
      <c r="M115" s="10">
        <f t="shared" si="5"/>
        <v>1729.65</v>
      </c>
      <c r="N115">
        <f>'CONDITIONS AND WORKINGS'!$D$2*M115</f>
        <v>111.04352999999999</v>
      </c>
      <c r="O115" s="4">
        <f>IF(Table1[[#This Row],[SALES]]&gt;='CONDITIONS AND WORKINGS'!$B$2,Table1[[#This Row],[SALES]]*'CONDITIONS AND WORKINGS'!$B$3,0)</f>
        <v>0</v>
      </c>
      <c r="P115" s="10">
        <f t="shared" si="3"/>
        <v>1840.69353</v>
      </c>
      <c r="Q115" s="4" t="str">
        <f>IF(Table1[[#This Row],[STATUS]]='CONDITIONS AND WORKINGS'!$B$6,'CONDITIONS AND WORKINGS'!$B$9,'CONDITIONS AND WORKINGS'!$B$10)</f>
        <v>"COMPLETED"</v>
      </c>
      <c r="R115" s="10">
        <f>Table1[[#This Row],[TOTAL SALES]]-Table1[[#This Row],[ 8.35% DISCOUNT]]</f>
        <v>1840.69353</v>
      </c>
      <c r="S115" s="20"/>
      <c r="AQ115" s="11"/>
      <c r="AR115" s="11"/>
      <c r="AS115" s="11"/>
      <c r="AT115" s="11"/>
      <c r="AV115" s="11"/>
      <c r="AW115" s="11"/>
    </row>
    <row r="116" spans="1:49" x14ac:dyDescent="0.25">
      <c r="A116">
        <v>115</v>
      </c>
      <c r="B116">
        <v>10110</v>
      </c>
      <c r="C116">
        <v>15</v>
      </c>
      <c r="D116" s="4" t="str">
        <f>TEXT(Table1[[#This Row],[ORDER DATE]],"MMMM")</f>
        <v>March</v>
      </c>
      <c r="E116" s="4">
        <f t="shared" si="4"/>
        <v>2003</v>
      </c>
      <c r="F116" s="1">
        <v>37698</v>
      </c>
      <c r="G116" t="s">
        <v>12</v>
      </c>
      <c r="H116" t="s">
        <v>124</v>
      </c>
      <c r="I116">
        <v>178</v>
      </c>
      <c r="J116" t="s">
        <v>17</v>
      </c>
      <c r="K116">
        <v>29</v>
      </c>
      <c r="L116" s="10">
        <v>59.37</v>
      </c>
      <c r="M116" s="10">
        <f t="shared" si="5"/>
        <v>1721.73</v>
      </c>
      <c r="N116">
        <f>'CONDITIONS AND WORKINGS'!$D$2*M116</f>
        <v>110.53506599999999</v>
      </c>
      <c r="O116" s="4">
        <f>IF(Table1[[#This Row],[SALES]]&gt;='CONDITIONS AND WORKINGS'!$B$2,Table1[[#This Row],[SALES]]*'CONDITIONS AND WORKINGS'!$B$3,0)</f>
        <v>0</v>
      </c>
      <c r="P116" s="10">
        <f t="shared" si="3"/>
        <v>1832.2650659999999</v>
      </c>
      <c r="Q116" s="4" t="str">
        <f>IF(Table1[[#This Row],[STATUS]]='CONDITIONS AND WORKINGS'!$B$6,'CONDITIONS AND WORKINGS'!$B$9,'CONDITIONS AND WORKINGS'!$B$10)</f>
        <v>"COMPLETED"</v>
      </c>
      <c r="R116" s="10">
        <f>Table1[[#This Row],[TOTAL SALES]]-Table1[[#This Row],[ 8.35% DISCOUNT]]</f>
        <v>1832.2650659999999</v>
      </c>
      <c r="S116" s="20"/>
      <c r="AQ116" s="11"/>
      <c r="AR116" s="11"/>
      <c r="AS116" s="11"/>
      <c r="AT116" s="11"/>
      <c r="AV116" s="11"/>
      <c r="AW116" s="11"/>
    </row>
    <row r="117" spans="1:49" x14ac:dyDescent="0.25">
      <c r="A117">
        <v>116</v>
      </c>
      <c r="B117">
        <v>10110</v>
      </c>
      <c r="C117">
        <v>5</v>
      </c>
      <c r="D117" s="4" t="str">
        <f>TEXT(Table1[[#This Row],[ORDER DATE]],"MMMM")</f>
        <v>March</v>
      </c>
      <c r="E117" s="4">
        <f t="shared" si="4"/>
        <v>2003</v>
      </c>
      <c r="F117" s="1">
        <v>37698</v>
      </c>
      <c r="G117" t="s">
        <v>12</v>
      </c>
      <c r="H117" t="s">
        <v>18</v>
      </c>
      <c r="I117">
        <v>178</v>
      </c>
      <c r="J117" t="s">
        <v>17</v>
      </c>
      <c r="K117">
        <v>48</v>
      </c>
      <c r="L117" s="10">
        <v>34.47</v>
      </c>
      <c r="M117" s="10">
        <f t="shared" si="5"/>
        <v>1654.56</v>
      </c>
      <c r="N117">
        <f>'CONDITIONS AND WORKINGS'!$D$2*M117</f>
        <v>106.22275199999999</v>
      </c>
      <c r="O117" s="4">
        <f>IF(Table1[[#This Row],[SALES]]&gt;='CONDITIONS AND WORKINGS'!$B$2,Table1[[#This Row],[SALES]]*'CONDITIONS AND WORKINGS'!$B$3,0)</f>
        <v>0</v>
      </c>
      <c r="P117" s="10">
        <f t="shared" si="3"/>
        <v>1760.7827519999998</v>
      </c>
      <c r="Q117" s="4" t="str">
        <f>IF(Table1[[#This Row],[STATUS]]='CONDITIONS AND WORKINGS'!$B$6,'CONDITIONS AND WORKINGS'!$B$9,'CONDITIONS AND WORKINGS'!$B$10)</f>
        <v>"COMPLETED"</v>
      </c>
      <c r="R117" s="10">
        <f>Table1[[#This Row],[TOTAL SALES]]-Table1[[#This Row],[ 8.35% DISCOUNT]]</f>
        <v>1760.7827519999998</v>
      </c>
      <c r="S117" s="20"/>
      <c r="AQ117" s="11"/>
      <c r="AR117" s="11"/>
      <c r="AS117" s="11"/>
      <c r="AT117" s="11"/>
      <c r="AV117" s="11"/>
      <c r="AW117" s="11"/>
    </row>
    <row r="118" spans="1:49" x14ac:dyDescent="0.25">
      <c r="A118">
        <v>117</v>
      </c>
      <c r="B118">
        <v>10110</v>
      </c>
      <c r="C118">
        <v>6</v>
      </c>
      <c r="D118" s="4" t="str">
        <f>TEXT(Table1[[#This Row],[ORDER DATE]],"MMMM")</f>
        <v>March</v>
      </c>
      <c r="E118" s="4">
        <f t="shared" si="4"/>
        <v>2003</v>
      </c>
      <c r="F118" s="1">
        <v>37698</v>
      </c>
      <c r="G118" t="s">
        <v>12</v>
      </c>
      <c r="H118" t="s">
        <v>15</v>
      </c>
      <c r="I118">
        <v>178</v>
      </c>
      <c r="J118" t="s">
        <v>17</v>
      </c>
      <c r="K118">
        <v>32</v>
      </c>
      <c r="L118" s="10">
        <v>50.25</v>
      </c>
      <c r="M118" s="10">
        <f t="shared" si="5"/>
        <v>1608</v>
      </c>
      <c r="N118">
        <f>'CONDITIONS AND WORKINGS'!$D$2*M118</f>
        <v>103.2336</v>
      </c>
      <c r="O118" s="4">
        <f>IF(Table1[[#This Row],[SALES]]&gt;='CONDITIONS AND WORKINGS'!$B$2,Table1[[#This Row],[SALES]]*'CONDITIONS AND WORKINGS'!$B$3,0)</f>
        <v>0</v>
      </c>
      <c r="P118" s="10">
        <f t="shared" si="3"/>
        <v>1711.2336</v>
      </c>
      <c r="Q118" s="4" t="str">
        <f>IF(Table1[[#This Row],[STATUS]]='CONDITIONS AND WORKINGS'!$B$6,'CONDITIONS AND WORKINGS'!$B$9,'CONDITIONS AND WORKINGS'!$B$10)</f>
        <v>"COMPLETED"</v>
      </c>
      <c r="R118" s="10">
        <f>Table1[[#This Row],[TOTAL SALES]]-Table1[[#This Row],[ 8.35% DISCOUNT]]</f>
        <v>1711.2336</v>
      </c>
      <c r="S118" s="20"/>
      <c r="AQ118" s="11"/>
      <c r="AR118" s="11"/>
      <c r="AS118" s="11"/>
      <c r="AT118" s="11"/>
      <c r="AV118" s="11"/>
      <c r="AW118" s="11"/>
    </row>
    <row r="119" spans="1:49" x14ac:dyDescent="0.25">
      <c r="A119">
        <v>118</v>
      </c>
      <c r="B119">
        <v>10110</v>
      </c>
      <c r="C119">
        <v>3</v>
      </c>
      <c r="D119" s="4" t="str">
        <f>TEXT(Table1[[#This Row],[ORDER DATE]],"MMMM")</f>
        <v>March</v>
      </c>
      <c r="E119" s="4">
        <f t="shared" si="4"/>
        <v>2003</v>
      </c>
      <c r="F119" s="1">
        <v>37698</v>
      </c>
      <c r="G119" t="s">
        <v>12</v>
      </c>
      <c r="H119" t="s">
        <v>22</v>
      </c>
      <c r="I119">
        <v>178</v>
      </c>
      <c r="J119" t="s">
        <v>17</v>
      </c>
      <c r="K119">
        <v>20</v>
      </c>
      <c r="L119" s="10">
        <v>35.51</v>
      </c>
      <c r="M119" s="10">
        <f t="shared" si="5"/>
        <v>710.19999999999993</v>
      </c>
      <c r="N119">
        <f>'CONDITIONS AND WORKINGS'!$D$2*M119</f>
        <v>45.594839999999991</v>
      </c>
      <c r="O119" s="4">
        <f>IF(Table1[[#This Row],[SALES]]&gt;='CONDITIONS AND WORKINGS'!$B$2,Table1[[#This Row],[SALES]]*'CONDITIONS AND WORKINGS'!$B$3,0)</f>
        <v>0</v>
      </c>
      <c r="P119" s="10">
        <f t="shared" si="3"/>
        <v>755.79483999999991</v>
      </c>
      <c r="Q119" s="4" t="str">
        <f>IF(Table1[[#This Row],[STATUS]]='CONDITIONS AND WORKINGS'!$B$6,'CONDITIONS AND WORKINGS'!$B$9,'CONDITIONS AND WORKINGS'!$B$10)</f>
        <v>"COMPLETED"</v>
      </c>
      <c r="R119" s="10">
        <f>Table1[[#This Row],[TOTAL SALES]]-Table1[[#This Row],[ 8.35% DISCOUNT]]</f>
        <v>755.79483999999991</v>
      </c>
      <c r="S119" s="20"/>
      <c r="AQ119" s="11"/>
      <c r="AR119" s="11"/>
      <c r="AS119" s="11"/>
      <c r="AT119" s="11"/>
      <c r="AV119" s="11"/>
      <c r="AW119" s="11"/>
    </row>
    <row r="120" spans="1:49" x14ac:dyDescent="0.25">
      <c r="A120">
        <v>119</v>
      </c>
      <c r="B120">
        <v>10111</v>
      </c>
      <c r="C120">
        <v>1</v>
      </c>
      <c r="D120" s="4" t="str">
        <f>TEXT(Table1[[#This Row],[ORDER DATE]],"MMMM")</f>
        <v>March</v>
      </c>
      <c r="E120" s="4">
        <f t="shared" si="4"/>
        <v>2003</v>
      </c>
      <c r="F120" s="1">
        <v>37705</v>
      </c>
      <c r="G120" t="s">
        <v>12</v>
      </c>
      <c r="H120" t="s">
        <v>36</v>
      </c>
      <c r="I120">
        <v>109</v>
      </c>
      <c r="J120" t="s">
        <v>14</v>
      </c>
      <c r="K120">
        <v>43</v>
      </c>
      <c r="L120" s="10">
        <v>100</v>
      </c>
      <c r="M120" s="10">
        <f t="shared" si="5"/>
        <v>4300</v>
      </c>
      <c r="N120">
        <f>'CONDITIONS AND WORKINGS'!$D$2*M120</f>
        <v>276.05999999999995</v>
      </c>
      <c r="O120" s="4">
        <f>IF(Table1[[#This Row],[SALES]]&gt;='CONDITIONS AND WORKINGS'!$B$2,Table1[[#This Row],[SALES]]*'CONDITIONS AND WORKINGS'!$B$3,0)</f>
        <v>359.05</v>
      </c>
      <c r="P120" s="10">
        <f t="shared" si="3"/>
        <v>4576.0599999999995</v>
      </c>
      <c r="Q120" s="4" t="str">
        <f>IF(Table1[[#This Row],[STATUS]]='CONDITIONS AND WORKINGS'!$B$6,'CONDITIONS AND WORKINGS'!$B$9,'CONDITIONS AND WORKINGS'!$B$10)</f>
        <v>"COMPLETED"</v>
      </c>
      <c r="R120" s="10">
        <f>Table1[[#This Row],[TOTAL SALES]]-Table1[[#This Row],[ 8.35% DISCOUNT]]</f>
        <v>4217.0099999999993</v>
      </c>
      <c r="S120" s="20"/>
      <c r="AQ120" s="11"/>
      <c r="AR120" s="11"/>
      <c r="AS120" s="11"/>
      <c r="AT120" s="11"/>
      <c r="AV120" s="11"/>
      <c r="AW120" s="11"/>
    </row>
    <row r="121" spans="1:49" x14ac:dyDescent="0.25">
      <c r="A121">
        <v>120</v>
      </c>
      <c r="B121">
        <v>10111</v>
      </c>
      <c r="C121">
        <v>4</v>
      </c>
      <c r="D121" s="4" t="str">
        <f>TEXT(Table1[[#This Row],[ORDER DATE]],"MMMM")</f>
        <v>March</v>
      </c>
      <c r="E121" s="4">
        <f t="shared" si="4"/>
        <v>2003</v>
      </c>
      <c r="F121" s="1">
        <v>37705</v>
      </c>
      <c r="G121" t="s">
        <v>12</v>
      </c>
      <c r="H121" t="s">
        <v>27</v>
      </c>
      <c r="I121">
        <v>109</v>
      </c>
      <c r="J121" t="s">
        <v>14</v>
      </c>
      <c r="K121">
        <v>39</v>
      </c>
      <c r="L121" s="10">
        <v>100</v>
      </c>
      <c r="M121" s="10">
        <f t="shared" si="5"/>
        <v>3900</v>
      </c>
      <c r="N121">
        <f>'CONDITIONS AND WORKINGS'!$D$2*M121</f>
        <v>250.37999999999997</v>
      </c>
      <c r="O121" s="4">
        <f>IF(Table1[[#This Row],[SALES]]&gt;='CONDITIONS AND WORKINGS'!$B$2,Table1[[#This Row],[SALES]]*'CONDITIONS AND WORKINGS'!$B$3,0)</f>
        <v>325.65000000000003</v>
      </c>
      <c r="P121" s="10">
        <f t="shared" si="3"/>
        <v>4150.38</v>
      </c>
      <c r="Q121" s="4" t="str">
        <f>IF(Table1[[#This Row],[STATUS]]='CONDITIONS AND WORKINGS'!$B$6,'CONDITIONS AND WORKINGS'!$B$9,'CONDITIONS AND WORKINGS'!$B$10)</f>
        <v>"COMPLETED"</v>
      </c>
      <c r="R121" s="10">
        <f>Table1[[#This Row],[TOTAL SALES]]-Table1[[#This Row],[ 8.35% DISCOUNT]]</f>
        <v>3824.73</v>
      </c>
      <c r="S121" s="20"/>
      <c r="AQ121" s="11"/>
      <c r="AR121" s="11"/>
      <c r="AS121" s="11"/>
      <c r="AT121" s="11"/>
      <c r="AV121" s="11"/>
      <c r="AW121" s="11"/>
    </row>
    <row r="122" spans="1:49" x14ac:dyDescent="0.25">
      <c r="A122">
        <v>121</v>
      </c>
      <c r="B122">
        <v>10111</v>
      </c>
      <c r="C122">
        <v>6</v>
      </c>
      <c r="D122" s="4" t="str">
        <f>TEXT(Table1[[#This Row],[ORDER DATE]],"MMMM")</f>
        <v>March</v>
      </c>
      <c r="E122" s="4">
        <f t="shared" si="4"/>
        <v>2003</v>
      </c>
      <c r="F122" s="1">
        <v>37705</v>
      </c>
      <c r="G122" t="s">
        <v>12</v>
      </c>
      <c r="H122" t="s">
        <v>23</v>
      </c>
      <c r="I122">
        <v>109</v>
      </c>
      <c r="J122" t="s">
        <v>14</v>
      </c>
      <c r="K122">
        <v>33</v>
      </c>
      <c r="L122" s="10">
        <v>99.66</v>
      </c>
      <c r="M122" s="10">
        <f t="shared" si="5"/>
        <v>3288.7799999999997</v>
      </c>
      <c r="N122">
        <f>'CONDITIONS AND WORKINGS'!$D$2*M122</f>
        <v>211.13967599999995</v>
      </c>
      <c r="O122" s="4">
        <f>IF(Table1[[#This Row],[SALES]]&gt;='CONDITIONS AND WORKINGS'!$B$2,Table1[[#This Row],[SALES]]*'CONDITIONS AND WORKINGS'!$B$3,0)</f>
        <v>274.61313000000001</v>
      </c>
      <c r="P122" s="10">
        <f t="shared" si="3"/>
        <v>3499.9196759999995</v>
      </c>
      <c r="Q122" s="4" t="str">
        <f>IF(Table1[[#This Row],[STATUS]]='CONDITIONS AND WORKINGS'!$B$6,'CONDITIONS AND WORKINGS'!$B$9,'CONDITIONS AND WORKINGS'!$B$10)</f>
        <v>"COMPLETED"</v>
      </c>
      <c r="R122" s="10">
        <f>Table1[[#This Row],[TOTAL SALES]]-Table1[[#This Row],[ 8.35% DISCOUNT]]</f>
        <v>3225.3065459999993</v>
      </c>
      <c r="S122" s="20"/>
      <c r="AQ122" s="11"/>
      <c r="AR122" s="11"/>
      <c r="AS122" s="11"/>
      <c r="AT122" s="11"/>
      <c r="AV122" s="11"/>
      <c r="AW122" s="11"/>
    </row>
    <row r="123" spans="1:49" x14ac:dyDescent="0.25">
      <c r="A123">
        <v>122</v>
      </c>
      <c r="B123">
        <v>10111</v>
      </c>
      <c r="C123">
        <v>5</v>
      </c>
      <c r="D123" s="4" t="str">
        <f>TEXT(Table1[[#This Row],[ORDER DATE]],"MMMM")</f>
        <v>March</v>
      </c>
      <c r="E123" s="4">
        <f t="shared" si="4"/>
        <v>2003</v>
      </c>
      <c r="F123" s="1">
        <v>37705</v>
      </c>
      <c r="G123" t="s">
        <v>12</v>
      </c>
      <c r="H123" t="s">
        <v>24</v>
      </c>
      <c r="I123">
        <v>109</v>
      </c>
      <c r="J123" t="s">
        <v>17</v>
      </c>
      <c r="K123">
        <v>48</v>
      </c>
      <c r="L123" s="10">
        <v>49.06</v>
      </c>
      <c r="M123" s="10">
        <f t="shared" si="5"/>
        <v>2354.88</v>
      </c>
      <c r="N123">
        <f>'CONDITIONS AND WORKINGS'!$D$2*M123</f>
        <v>151.18329599999998</v>
      </c>
      <c r="O123" s="4">
        <f>IF(Table1[[#This Row],[SALES]]&gt;='CONDITIONS AND WORKINGS'!$B$2,Table1[[#This Row],[SALES]]*'CONDITIONS AND WORKINGS'!$B$3,0)</f>
        <v>196.63248000000002</v>
      </c>
      <c r="P123" s="10">
        <f t="shared" si="3"/>
        <v>2506.0632960000003</v>
      </c>
      <c r="Q123" s="4" t="str">
        <f>IF(Table1[[#This Row],[STATUS]]='CONDITIONS AND WORKINGS'!$B$6,'CONDITIONS AND WORKINGS'!$B$9,'CONDITIONS AND WORKINGS'!$B$10)</f>
        <v>"COMPLETED"</v>
      </c>
      <c r="R123" s="10">
        <f>Table1[[#This Row],[TOTAL SALES]]-Table1[[#This Row],[ 8.35% DISCOUNT]]</f>
        <v>2309.430816</v>
      </c>
      <c r="S123" s="20"/>
      <c r="AQ123" s="11"/>
      <c r="AR123" s="11"/>
      <c r="AS123" s="11"/>
      <c r="AT123" s="11"/>
      <c r="AV123" s="11"/>
      <c r="AW123" s="11"/>
    </row>
    <row r="124" spans="1:49" x14ac:dyDescent="0.25">
      <c r="A124">
        <v>123</v>
      </c>
      <c r="B124">
        <v>10111</v>
      </c>
      <c r="C124">
        <v>3</v>
      </c>
      <c r="D124" s="4" t="str">
        <f>TEXT(Table1[[#This Row],[ORDER DATE]],"MMMM")</f>
        <v>March</v>
      </c>
      <c r="E124" s="4">
        <f t="shared" si="4"/>
        <v>2003</v>
      </c>
      <c r="F124" s="1">
        <v>37705</v>
      </c>
      <c r="G124" t="s">
        <v>12</v>
      </c>
      <c r="H124" t="s">
        <v>35</v>
      </c>
      <c r="I124">
        <v>109</v>
      </c>
      <c r="J124" t="s">
        <v>17</v>
      </c>
      <c r="K124">
        <v>26</v>
      </c>
      <c r="L124" s="10">
        <v>86.68</v>
      </c>
      <c r="M124" s="10">
        <f t="shared" si="5"/>
        <v>2253.6800000000003</v>
      </c>
      <c r="N124">
        <f>'CONDITIONS AND WORKINGS'!$D$2*M124</f>
        <v>144.68625600000001</v>
      </c>
      <c r="O124" s="4">
        <f>IF(Table1[[#This Row],[SALES]]&gt;='CONDITIONS AND WORKINGS'!$B$2,Table1[[#This Row],[SALES]]*'CONDITIONS AND WORKINGS'!$B$3,0)</f>
        <v>0</v>
      </c>
      <c r="P124" s="10">
        <f t="shared" si="3"/>
        <v>2398.3662560000002</v>
      </c>
      <c r="Q124" s="4" t="str">
        <f>IF(Table1[[#This Row],[STATUS]]='CONDITIONS AND WORKINGS'!$B$6,'CONDITIONS AND WORKINGS'!$B$9,'CONDITIONS AND WORKINGS'!$B$10)</f>
        <v>"COMPLETED"</v>
      </c>
      <c r="R124" s="10">
        <f>Table1[[#This Row],[TOTAL SALES]]-Table1[[#This Row],[ 8.35% DISCOUNT]]</f>
        <v>2398.3662560000002</v>
      </c>
      <c r="S124" s="20"/>
      <c r="AQ124" s="11"/>
      <c r="AR124" s="11"/>
      <c r="AS124" s="11"/>
      <c r="AT124" s="11"/>
      <c r="AV124" s="11"/>
      <c r="AW124" s="11"/>
    </row>
    <row r="125" spans="1:49" x14ac:dyDescent="0.25">
      <c r="A125">
        <v>124</v>
      </c>
      <c r="B125">
        <v>10111</v>
      </c>
      <c r="C125">
        <v>2</v>
      </c>
      <c r="D125" s="4" t="str">
        <f>TEXT(Table1[[#This Row],[ORDER DATE]],"MMMM")</f>
        <v>March</v>
      </c>
      <c r="E125" s="4">
        <f t="shared" si="4"/>
        <v>2003</v>
      </c>
      <c r="F125" s="1">
        <v>37705</v>
      </c>
      <c r="G125" t="s">
        <v>12</v>
      </c>
      <c r="H125" t="s">
        <v>38</v>
      </c>
      <c r="I125">
        <v>109</v>
      </c>
      <c r="J125" t="s">
        <v>17</v>
      </c>
      <c r="K125">
        <v>28</v>
      </c>
      <c r="L125" s="10">
        <v>64.33</v>
      </c>
      <c r="M125" s="10">
        <f t="shared" si="5"/>
        <v>1801.24</v>
      </c>
      <c r="N125">
        <f>'CONDITIONS AND WORKINGS'!$D$2*M125</f>
        <v>115.63960799999998</v>
      </c>
      <c r="O125" s="4">
        <f>IF(Table1[[#This Row],[SALES]]&gt;='CONDITIONS AND WORKINGS'!$B$2,Table1[[#This Row],[SALES]]*'CONDITIONS AND WORKINGS'!$B$3,0)</f>
        <v>0</v>
      </c>
      <c r="P125" s="10">
        <f t="shared" si="3"/>
        <v>1916.879608</v>
      </c>
      <c r="Q125" s="4" t="str">
        <f>IF(Table1[[#This Row],[STATUS]]='CONDITIONS AND WORKINGS'!$B$6,'CONDITIONS AND WORKINGS'!$B$9,'CONDITIONS AND WORKINGS'!$B$10)</f>
        <v>"COMPLETED"</v>
      </c>
      <c r="R125" s="10">
        <f>Table1[[#This Row],[TOTAL SALES]]-Table1[[#This Row],[ 8.35% DISCOUNT]]</f>
        <v>1916.879608</v>
      </c>
      <c r="S125" s="20"/>
      <c r="AQ125" s="11"/>
      <c r="AR125" s="11"/>
      <c r="AS125" s="11"/>
      <c r="AT125" s="11"/>
      <c r="AV125" s="11"/>
      <c r="AW125" s="11"/>
    </row>
    <row r="126" spans="1:49" x14ac:dyDescent="0.25">
      <c r="A126">
        <v>125</v>
      </c>
      <c r="B126">
        <v>10112</v>
      </c>
      <c r="C126">
        <v>1</v>
      </c>
      <c r="D126" s="4" t="str">
        <f>TEXT(Table1[[#This Row],[ORDER DATE]],"MMMM")</f>
        <v>March</v>
      </c>
      <c r="E126" s="4">
        <f t="shared" si="4"/>
        <v>2003</v>
      </c>
      <c r="F126" s="1">
        <v>37704</v>
      </c>
      <c r="G126" t="s">
        <v>12</v>
      </c>
      <c r="H126" t="s">
        <v>25</v>
      </c>
      <c r="I126">
        <v>125</v>
      </c>
      <c r="J126" t="s">
        <v>55</v>
      </c>
      <c r="K126">
        <v>29</v>
      </c>
      <c r="L126" s="10">
        <v>100</v>
      </c>
      <c r="M126" s="10">
        <f t="shared" si="5"/>
        <v>2900</v>
      </c>
      <c r="N126">
        <f>'CONDITIONS AND WORKINGS'!$D$2*M126</f>
        <v>186.17999999999998</v>
      </c>
      <c r="O126" s="4">
        <f>IF(Table1[[#This Row],[SALES]]&gt;='CONDITIONS AND WORKINGS'!$B$2,Table1[[#This Row],[SALES]]*'CONDITIONS AND WORKINGS'!$B$3,0)</f>
        <v>242.15</v>
      </c>
      <c r="P126" s="10">
        <f t="shared" si="3"/>
        <v>3086.18</v>
      </c>
      <c r="Q126" s="4" t="str">
        <f>IF(Table1[[#This Row],[STATUS]]='CONDITIONS AND WORKINGS'!$B$6,'CONDITIONS AND WORKINGS'!$B$9,'CONDITIONS AND WORKINGS'!$B$10)</f>
        <v>"COMPLETED"</v>
      </c>
      <c r="R126" s="10">
        <f>Table1[[#This Row],[TOTAL SALES]]-Table1[[#This Row],[ 8.35% DISCOUNT]]</f>
        <v>2844.0299999999997</v>
      </c>
      <c r="S126" s="20"/>
      <c r="AQ126" s="11"/>
      <c r="AR126" s="11"/>
      <c r="AS126" s="11"/>
      <c r="AT126" s="11"/>
      <c r="AV126" s="11"/>
      <c r="AW126" s="11"/>
    </row>
    <row r="127" spans="1:49" x14ac:dyDescent="0.25">
      <c r="A127">
        <v>126</v>
      </c>
      <c r="B127">
        <v>10112</v>
      </c>
      <c r="C127">
        <v>2</v>
      </c>
      <c r="D127" s="4" t="str">
        <f>TEXT(Table1[[#This Row],[ORDER DATE]],"MMMM")</f>
        <v>March</v>
      </c>
      <c r="E127" s="4">
        <f t="shared" si="4"/>
        <v>2003</v>
      </c>
      <c r="F127" s="1">
        <v>37704</v>
      </c>
      <c r="G127" t="s">
        <v>12</v>
      </c>
      <c r="H127" t="s">
        <v>37</v>
      </c>
      <c r="I127">
        <v>125</v>
      </c>
      <c r="J127" t="s">
        <v>17</v>
      </c>
      <c r="K127">
        <v>23</v>
      </c>
      <c r="L127" s="10">
        <v>100</v>
      </c>
      <c r="M127" s="10">
        <f t="shared" si="5"/>
        <v>2300</v>
      </c>
      <c r="N127">
        <f>'CONDITIONS AND WORKINGS'!$D$2*M127</f>
        <v>147.66</v>
      </c>
      <c r="O127" s="4">
        <f>IF(Table1[[#This Row],[SALES]]&gt;='CONDITIONS AND WORKINGS'!$B$2,Table1[[#This Row],[SALES]]*'CONDITIONS AND WORKINGS'!$B$3,0)</f>
        <v>192.05</v>
      </c>
      <c r="P127" s="10">
        <f t="shared" si="3"/>
        <v>2447.66</v>
      </c>
      <c r="Q127" s="4" t="str">
        <f>IF(Table1[[#This Row],[STATUS]]='CONDITIONS AND WORKINGS'!$B$6,'CONDITIONS AND WORKINGS'!$B$9,'CONDITIONS AND WORKINGS'!$B$10)</f>
        <v>"COMPLETED"</v>
      </c>
      <c r="R127" s="10">
        <f>Table1[[#This Row],[TOTAL SALES]]-Table1[[#This Row],[ 8.35% DISCOUNT]]</f>
        <v>2255.6099999999997</v>
      </c>
      <c r="S127" s="20"/>
      <c r="AQ127" s="11"/>
      <c r="AR127" s="11"/>
      <c r="AS127" s="11"/>
      <c r="AT127" s="11"/>
      <c r="AV127" s="11"/>
      <c r="AW127" s="11"/>
    </row>
    <row r="128" spans="1:49" x14ac:dyDescent="0.25">
      <c r="A128">
        <v>127</v>
      </c>
      <c r="B128">
        <v>10113</v>
      </c>
      <c r="C128">
        <v>4</v>
      </c>
      <c r="D128" s="4" t="str">
        <f>TEXT(Table1[[#This Row],[ORDER DATE]],"MMMM")</f>
        <v>March</v>
      </c>
      <c r="E128" s="4">
        <f t="shared" si="4"/>
        <v>2003</v>
      </c>
      <c r="F128" s="1">
        <v>37706</v>
      </c>
      <c r="G128" t="s">
        <v>12</v>
      </c>
      <c r="H128" t="s">
        <v>30</v>
      </c>
      <c r="I128">
        <v>140</v>
      </c>
      <c r="J128" t="s">
        <v>14</v>
      </c>
      <c r="K128">
        <v>49</v>
      </c>
      <c r="L128" s="10">
        <v>100</v>
      </c>
      <c r="M128" s="10">
        <f t="shared" si="5"/>
        <v>4900</v>
      </c>
      <c r="N128">
        <f>'CONDITIONS AND WORKINGS'!$D$2*M128</f>
        <v>314.58</v>
      </c>
      <c r="O128" s="4">
        <f>IF(Table1[[#This Row],[SALES]]&gt;='CONDITIONS AND WORKINGS'!$B$2,Table1[[#This Row],[SALES]]*'CONDITIONS AND WORKINGS'!$B$3,0)</f>
        <v>409.15000000000003</v>
      </c>
      <c r="P128" s="10">
        <f t="shared" si="3"/>
        <v>5214.58</v>
      </c>
      <c r="Q128" s="4" t="str">
        <f>IF(Table1[[#This Row],[STATUS]]='CONDITIONS AND WORKINGS'!$B$6,'CONDITIONS AND WORKINGS'!$B$9,'CONDITIONS AND WORKINGS'!$B$10)</f>
        <v>"COMPLETED"</v>
      </c>
      <c r="R128" s="10">
        <f>Table1[[#This Row],[TOTAL SALES]]-Table1[[#This Row],[ 8.35% DISCOUNT]]</f>
        <v>4805.43</v>
      </c>
      <c r="S128" s="20"/>
      <c r="AQ128" s="11"/>
      <c r="AR128" s="11"/>
      <c r="AS128" s="11"/>
      <c r="AT128" s="11"/>
      <c r="AV128" s="11"/>
      <c r="AW128" s="11"/>
    </row>
    <row r="129" spans="1:49" x14ac:dyDescent="0.25">
      <c r="A129">
        <v>128</v>
      </c>
      <c r="B129">
        <v>10113</v>
      </c>
      <c r="C129">
        <v>2</v>
      </c>
      <c r="D129" s="4" t="str">
        <f>TEXT(Table1[[#This Row],[ORDER DATE]],"MMMM")</f>
        <v>March</v>
      </c>
      <c r="E129" s="4">
        <f t="shared" si="4"/>
        <v>2003</v>
      </c>
      <c r="F129" s="1">
        <v>37706</v>
      </c>
      <c r="G129" t="s">
        <v>12</v>
      </c>
      <c r="H129" t="s">
        <v>33</v>
      </c>
      <c r="I129">
        <v>140</v>
      </c>
      <c r="J129" t="s">
        <v>14</v>
      </c>
      <c r="K129">
        <v>21</v>
      </c>
      <c r="L129" s="10">
        <v>100</v>
      </c>
      <c r="M129" s="10">
        <f t="shared" si="5"/>
        <v>2100</v>
      </c>
      <c r="N129">
        <f>'CONDITIONS AND WORKINGS'!$D$2*M129</f>
        <v>134.82</v>
      </c>
      <c r="O129" s="4">
        <f>IF(Table1[[#This Row],[SALES]]&gt;='CONDITIONS AND WORKINGS'!$B$2,Table1[[#This Row],[SALES]]*'CONDITIONS AND WORKINGS'!$B$3,0)</f>
        <v>0</v>
      </c>
      <c r="P129" s="10">
        <f t="shared" si="3"/>
        <v>2234.8200000000002</v>
      </c>
      <c r="Q129" s="4" t="str">
        <f>IF(Table1[[#This Row],[STATUS]]='CONDITIONS AND WORKINGS'!$B$6,'CONDITIONS AND WORKINGS'!$B$9,'CONDITIONS AND WORKINGS'!$B$10)</f>
        <v>"COMPLETED"</v>
      </c>
      <c r="R129" s="10">
        <f>Table1[[#This Row],[TOTAL SALES]]-Table1[[#This Row],[ 8.35% DISCOUNT]]</f>
        <v>2234.8200000000002</v>
      </c>
      <c r="S129" s="20"/>
      <c r="AQ129" s="11"/>
      <c r="AR129" s="11"/>
      <c r="AS129" s="11"/>
      <c r="AT129" s="11"/>
      <c r="AV129" s="11"/>
      <c r="AW129" s="11"/>
    </row>
    <row r="130" spans="1:49" x14ac:dyDescent="0.25">
      <c r="A130">
        <v>129</v>
      </c>
      <c r="B130">
        <v>10113</v>
      </c>
      <c r="C130">
        <v>3</v>
      </c>
      <c r="D130" s="4" t="str">
        <f>TEXT(Table1[[#This Row],[ORDER DATE]],"MMMM")</f>
        <v>March</v>
      </c>
      <c r="E130" s="4">
        <f t="shared" si="4"/>
        <v>2003</v>
      </c>
      <c r="F130" s="1">
        <v>37706</v>
      </c>
      <c r="G130" t="s">
        <v>12</v>
      </c>
      <c r="H130" t="s">
        <v>39</v>
      </c>
      <c r="I130">
        <v>140</v>
      </c>
      <c r="J130" t="s">
        <v>17</v>
      </c>
      <c r="K130">
        <v>50</v>
      </c>
      <c r="L130" s="10">
        <v>49.81</v>
      </c>
      <c r="M130" s="10">
        <f t="shared" si="5"/>
        <v>2490.5</v>
      </c>
      <c r="N130">
        <f>'CONDITIONS AND WORKINGS'!$D$2*M130</f>
        <v>159.89009999999999</v>
      </c>
      <c r="O130" s="4">
        <f>IF(Table1[[#This Row],[SALES]]&gt;='CONDITIONS AND WORKINGS'!$B$2,Table1[[#This Row],[SALES]]*'CONDITIONS AND WORKINGS'!$B$3,0)</f>
        <v>207.95675</v>
      </c>
      <c r="P130" s="10">
        <f t="shared" ref="P130:P193" si="6">M130+N130</f>
        <v>2650.3901000000001</v>
      </c>
      <c r="Q130" s="4" t="str">
        <f>IF(Table1[[#This Row],[STATUS]]='CONDITIONS AND WORKINGS'!$B$6,'CONDITIONS AND WORKINGS'!$B$9,'CONDITIONS AND WORKINGS'!$B$10)</f>
        <v>"COMPLETED"</v>
      </c>
      <c r="R130" s="10">
        <f>Table1[[#This Row],[TOTAL SALES]]-Table1[[#This Row],[ 8.35% DISCOUNT]]</f>
        <v>2442.4333500000002</v>
      </c>
      <c r="S130" s="20"/>
      <c r="AQ130" s="11"/>
      <c r="AR130" s="11"/>
      <c r="AS130" s="11"/>
      <c r="AT130" s="11"/>
      <c r="AV130" s="11"/>
      <c r="AW130" s="11"/>
    </row>
    <row r="131" spans="1:49" x14ac:dyDescent="0.25">
      <c r="A131">
        <v>130</v>
      </c>
      <c r="B131">
        <v>10113</v>
      </c>
      <c r="C131">
        <v>1</v>
      </c>
      <c r="D131" s="4" t="str">
        <f>TEXT(Table1[[#This Row],[ORDER DATE]],"MMMM")</f>
        <v>March</v>
      </c>
      <c r="E131" s="4">
        <f t="shared" ref="E131:E194" si="7">YEAR(F131)</f>
        <v>2003</v>
      </c>
      <c r="F131" s="1">
        <v>37706</v>
      </c>
      <c r="G131" t="s">
        <v>12</v>
      </c>
      <c r="H131" t="s">
        <v>32</v>
      </c>
      <c r="I131">
        <v>140</v>
      </c>
      <c r="J131" t="s">
        <v>17</v>
      </c>
      <c r="K131">
        <v>23</v>
      </c>
      <c r="L131" s="10">
        <v>68.52</v>
      </c>
      <c r="M131" s="10">
        <f t="shared" ref="M131:M194" si="8">K131*L131</f>
        <v>1575.9599999999998</v>
      </c>
      <c r="N131">
        <f>'CONDITIONS AND WORKINGS'!$D$2*M131</f>
        <v>101.17663199999998</v>
      </c>
      <c r="O131" s="4">
        <f>IF(Table1[[#This Row],[SALES]]&gt;='CONDITIONS AND WORKINGS'!$B$2,Table1[[#This Row],[SALES]]*'CONDITIONS AND WORKINGS'!$B$3,0)</f>
        <v>0</v>
      </c>
      <c r="P131" s="10">
        <f t="shared" si="6"/>
        <v>1677.1366319999997</v>
      </c>
      <c r="Q131" s="4" t="str">
        <f>IF(Table1[[#This Row],[STATUS]]='CONDITIONS AND WORKINGS'!$B$6,'CONDITIONS AND WORKINGS'!$B$9,'CONDITIONS AND WORKINGS'!$B$10)</f>
        <v>"COMPLETED"</v>
      </c>
      <c r="R131" s="10">
        <f>Table1[[#This Row],[TOTAL SALES]]-Table1[[#This Row],[ 8.35% DISCOUNT]]</f>
        <v>1677.1366319999997</v>
      </c>
      <c r="S131" s="20"/>
      <c r="AQ131" s="11"/>
      <c r="AR131" s="11"/>
      <c r="AS131" s="11"/>
      <c r="AT131" s="11"/>
      <c r="AV131" s="11"/>
      <c r="AW131" s="11"/>
    </row>
    <row r="132" spans="1:49" x14ac:dyDescent="0.25">
      <c r="A132">
        <v>131</v>
      </c>
      <c r="B132">
        <v>10114</v>
      </c>
      <c r="C132">
        <v>4</v>
      </c>
      <c r="D132" s="4" t="str">
        <f>TEXT(Table1[[#This Row],[ORDER DATE]],"MMMM")</f>
        <v>April</v>
      </c>
      <c r="E132" s="4">
        <f t="shared" si="7"/>
        <v>2003</v>
      </c>
      <c r="F132" s="1">
        <v>37712</v>
      </c>
      <c r="G132" t="s">
        <v>12</v>
      </c>
      <c r="H132" t="s">
        <v>44</v>
      </c>
      <c r="I132">
        <v>163</v>
      </c>
      <c r="J132" t="s">
        <v>55</v>
      </c>
      <c r="K132">
        <v>48</v>
      </c>
      <c r="L132" s="10">
        <v>100</v>
      </c>
      <c r="M132" s="10">
        <f t="shared" si="8"/>
        <v>4800</v>
      </c>
      <c r="N132">
        <f>'CONDITIONS AND WORKINGS'!$D$2*M132</f>
        <v>308.15999999999997</v>
      </c>
      <c r="O132" s="4">
        <f>IF(Table1[[#This Row],[SALES]]&gt;='CONDITIONS AND WORKINGS'!$B$2,Table1[[#This Row],[SALES]]*'CONDITIONS AND WORKINGS'!$B$3,0)</f>
        <v>400.8</v>
      </c>
      <c r="P132" s="10">
        <f t="shared" si="6"/>
        <v>5108.16</v>
      </c>
      <c r="Q132" s="4" t="str">
        <f>IF(Table1[[#This Row],[STATUS]]='CONDITIONS AND WORKINGS'!$B$6,'CONDITIONS AND WORKINGS'!$B$9,'CONDITIONS AND WORKINGS'!$B$10)</f>
        <v>"COMPLETED"</v>
      </c>
      <c r="R132" s="10">
        <f>Table1[[#This Row],[TOTAL SALES]]-Table1[[#This Row],[ 8.35% DISCOUNT]]</f>
        <v>4707.3599999999997</v>
      </c>
      <c r="S132" s="20"/>
      <c r="AQ132" s="11"/>
      <c r="AR132" s="11"/>
      <c r="AS132" s="11"/>
      <c r="AT132" s="11"/>
      <c r="AV132" s="11"/>
      <c r="AW132" s="11"/>
    </row>
    <row r="133" spans="1:49" x14ac:dyDescent="0.25">
      <c r="A133">
        <v>132</v>
      </c>
      <c r="B133">
        <v>10114</v>
      </c>
      <c r="C133">
        <v>9</v>
      </c>
      <c r="D133" s="4" t="str">
        <f>TEXT(Table1[[#This Row],[ORDER DATE]],"MMMM")</f>
        <v>April</v>
      </c>
      <c r="E133" s="4">
        <f t="shared" si="7"/>
        <v>2003</v>
      </c>
      <c r="F133" s="1">
        <v>37712</v>
      </c>
      <c r="G133" t="s">
        <v>12</v>
      </c>
      <c r="H133" t="s">
        <v>29</v>
      </c>
      <c r="I133">
        <v>163</v>
      </c>
      <c r="J133" t="s">
        <v>14</v>
      </c>
      <c r="K133">
        <v>41</v>
      </c>
      <c r="L133" s="10">
        <v>100</v>
      </c>
      <c r="M133" s="10">
        <f t="shared" si="8"/>
        <v>4100</v>
      </c>
      <c r="N133">
        <f>'CONDITIONS AND WORKINGS'!$D$2*M133</f>
        <v>263.21999999999997</v>
      </c>
      <c r="O133" s="4">
        <f>IF(Table1[[#This Row],[SALES]]&gt;='CONDITIONS AND WORKINGS'!$B$2,Table1[[#This Row],[SALES]]*'CONDITIONS AND WORKINGS'!$B$3,0)</f>
        <v>342.35</v>
      </c>
      <c r="P133" s="10">
        <f t="shared" si="6"/>
        <v>4363.22</v>
      </c>
      <c r="Q133" s="4" t="str">
        <f>IF(Table1[[#This Row],[STATUS]]='CONDITIONS AND WORKINGS'!$B$6,'CONDITIONS AND WORKINGS'!$B$9,'CONDITIONS AND WORKINGS'!$B$10)</f>
        <v>"COMPLETED"</v>
      </c>
      <c r="R133" s="10">
        <f>Table1[[#This Row],[TOTAL SALES]]-Table1[[#This Row],[ 8.35% DISCOUNT]]</f>
        <v>4020.8700000000003</v>
      </c>
      <c r="S133" s="20"/>
      <c r="AQ133" s="11"/>
      <c r="AR133" s="11"/>
      <c r="AS133" s="11"/>
      <c r="AT133" s="11"/>
      <c r="AV133" s="11"/>
      <c r="AW133" s="11"/>
    </row>
    <row r="134" spans="1:49" x14ac:dyDescent="0.25">
      <c r="A134">
        <v>133</v>
      </c>
      <c r="B134">
        <v>10114</v>
      </c>
      <c r="C134">
        <v>10</v>
      </c>
      <c r="D134" s="4" t="str">
        <f>TEXT(Table1[[#This Row],[ORDER DATE]],"MMMM")</f>
        <v>April</v>
      </c>
      <c r="E134" s="4">
        <f t="shared" si="7"/>
        <v>2003</v>
      </c>
      <c r="F134" s="1">
        <v>37712</v>
      </c>
      <c r="G134" t="s">
        <v>12</v>
      </c>
      <c r="H134" t="s">
        <v>28</v>
      </c>
      <c r="I134">
        <v>163</v>
      </c>
      <c r="J134" t="s">
        <v>14</v>
      </c>
      <c r="K134">
        <v>42</v>
      </c>
      <c r="L134" s="10">
        <v>100</v>
      </c>
      <c r="M134" s="10">
        <f t="shared" si="8"/>
        <v>4200</v>
      </c>
      <c r="N134">
        <f>'CONDITIONS AND WORKINGS'!$D$2*M134</f>
        <v>269.64</v>
      </c>
      <c r="O134" s="4">
        <f>IF(Table1[[#This Row],[SALES]]&gt;='CONDITIONS AND WORKINGS'!$B$2,Table1[[#This Row],[SALES]]*'CONDITIONS AND WORKINGS'!$B$3,0)</f>
        <v>350.70000000000005</v>
      </c>
      <c r="P134" s="10">
        <f t="shared" si="6"/>
        <v>4469.6400000000003</v>
      </c>
      <c r="Q134" s="4" t="str">
        <f>IF(Table1[[#This Row],[STATUS]]='CONDITIONS AND WORKINGS'!$B$6,'CONDITIONS AND WORKINGS'!$B$9,'CONDITIONS AND WORKINGS'!$B$10)</f>
        <v>"COMPLETED"</v>
      </c>
      <c r="R134" s="10">
        <f>Table1[[#This Row],[TOTAL SALES]]-Table1[[#This Row],[ 8.35% DISCOUNT]]</f>
        <v>4118.9400000000005</v>
      </c>
      <c r="S134" s="20"/>
      <c r="AQ134" s="11"/>
      <c r="AR134" s="11"/>
      <c r="AS134" s="11"/>
      <c r="AT134" s="11"/>
      <c r="AV134" s="11"/>
      <c r="AW134" s="11"/>
    </row>
    <row r="135" spans="1:49" x14ac:dyDescent="0.25">
      <c r="A135">
        <v>134</v>
      </c>
      <c r="B135">
        <v>10114</v>
      </c>
      <c r="C135">
        <v>8</v>
      </c>
      <c r="D135" s="4" t="str">
        <f>TEXT(Table1[[#This Row],[ORDER DATE]],"MMMM")</f>
        <v>April</v>
      </c>
      <c r="E135" s="4">
        <f t="shared" si="7"/>
        <v>2003</v>
      </c>
      <c r="F135" s="1">
        <v>37712</v>
      </c>
      <c r="G135" t="s">
        <v>12</v>
      </c>
      <c r="H135" t="s">
        <v>26</v>
      </c>
      <c r="I135">
        <v>163</v>
      </c>
      <c r="J135" t="s">
        <v>14</v>
      </c>
      <c r="K135">
        <v>31</v>
      </c>
      <c r="L135" s="10">
        <v>100</v>
      </c>
      <c r="M135" s="10">
        <f t="shared" si="8"/>
        <v>3100</v>
      </c>
      <c r="N135">
        <f>'CONDITIONS AND WORKINGS'!$D$2*M135</f>
        <v>199.01999999999998</v>
      </c>
      <c r="O135" s="4">
        <f>IF(Table1[[#This Row],[SALES]]&gt;='CONDITIONS AND WORKINGS'!$B$2,Table1[[#This Row],[SALES]]*'CONDITIONS AND WORKINGS'!$B$3,0)</f>
        <v>258.85000000000002</v>
      </c>
      <c r="P135" s="10">
        <f t="shared" si="6"/>
        <v>3299.02</v>
      </c>
      <c r="Q135" s="4" t="str">
        <f>IF(Table1[[#This Row],[STATUS]]='CONDITIONS AND WORKINGS'!$B$6,'CONDITIONS AND WORKINGS'!$B$9,'CONDITIONS AND WORKINGS'!$B$10)</f>
        <v>"COMPLETED"</v>
      </c>
      <c r="R135" s="10">
        <f>Table1[[#This Row],[TOTAL SALES]]-Table1[[#This Row],[ 8.35% DISCOUNT]]</f>
        <v>3040.17</v>
      </c>
      <c r="S135" s="20"/>
      <c r="AQ135" s="11"/>
      <c r="AR135" s="11"/>
      <c r="AS135" s="11"/>
      <c r="AT135" s="11"/>
      <c r="AV135" s="11"/>
      <c r="AW135" s="11"/>
    </row>
    <row r="136" spans="1:49" x14ac:dyDescent="0.25">
      <c r="A136">
        <v>135</v>
      </c>
      <c r="B136">
        <v>10114</v>
      </c>
      <c r="C136">
        <v>3</v>
      </c>
      <c r="D136" s="4" t="str">
        <f>TEXT(Table1[[#This Row],[ORDER DATE]],"MMMM")</f>
        <v>April</v>
      </c>
      <c r="E136" s="4">
        <f t="shared" si="7"/>
        <v>2003</v>
      </c>
      <c r="F136" s="1">
        <v>37712</v>
      </c>
      <c r="G136" t="s">
        <v>12</v>
      </c>
      <c r="H136" t="s">
        <v>45</v>
      </c>
      <c r="I136">
        <v>163</v>
      </c>
      <c r="J136" t="s">
        <v>14</v>
      </c>
      <c r="K136">
        <v>39</v>
      </c>
      <c r="L136" s="10">
        <v>100</v>
      </c>
      <c r="M136" s="10">
        <f t="shared" si="8"/>
        <v>3900</v>
      </c>
      <c r="N136">
        <f>'CONDITIONS AND WORKINGS'!$D$2*M136</f>
        <v>250.37999999999997</v>
      </c>
      <c r="O136" s="4">
        <f>IF(Table1[[#This Row],[SALES]]&gt;='CONDITIONS AND WORKINGS'!$B$2,Table1[[#This Row],[SALES]]*'CONDITIONS AND WORKINGS'!$B$3,0)</f>
        <v>325.65000000000003</v>
      </c>
      <c r="P136" s="10">
        <f t="shared" si="6"/>
        <v>4150.38</v>
      </c>
      <c r="Q136" s="4" t="str">
        <f>IF(Table1[[#This Row],[STATUS]]='CONDITIONS AND WORKINGS'!$B$6,'CONDITIONS AND WORKINGS'!$B$9,'CONDITIONS AND WORKINGS'!$B$10)</f>
        <v>"COMPLETED"</v>
      </c>
      <c r="R136" s="10">
        <f>Table1[[#This Row],[TOTAL SALES]]-Table1[[#This Row],[ 8.35% DISCOUNT]]</f>
        <v>3824.73</v>
      </c>
      <c r="S136" s="20"/>
      <c r="AQ136" s="11"/>
      <c r="AR136" s="11"/>
      <c r="AS136" s="11"/>
      <c r="AT136" s="11"/>
      <c r="AV136" s="11"/>
      <c r="AW136" s="11"/>
    </row>
    <row r="137" spans="1:49" x14ac:dyDescent="0.25">
      <c r="A137">
        <v>136</v>
      </c>
      <c r="B137">
        <v>10114</v>
      </c>
      <c r="C137">
        <v>7</v>
      </c>
      <c r="D137" s="4" t="str">
        <f>TEXT(Table1[[#This Row],[ORDER DATE]],"MMMM")</f>
        <v>April</v>
      </c>
      <c r="E137" s="4">
        <f t="shared" si="7"/>
        <v>2003</v>
      </c>
      <c r="F137" s="1">
        <v>37712</v>
      </c>
      <c r="G137" t="s">
        <v>12</v>
      </c>
      <c r="H137" t="s">
        <v>34</v>
      </c>
      <c r="I137">
        <v>163</v>
      </c>
      <c r="J137" t="s">
        <v>14</v>
      </c>
      <c r="K137">
        <v>32</v>
      </c>
      <c r="L137" s="10">
        <v>100</v>
      </c>
      <c r="M137" s="10">
        <f t="shared" si="8"/>
        <v>3200</v>
      </c>
      <c r="N137">
        <f>'CONDITIONS AND WORKINGS'!$D$2*M137</f>
        <v>205.43999999999997</v>
      </c>
      <c r="O137" s="4">
        <f>IF(Table1[[#This Row],[SALES]]&gt;='CONDITIONS AND WORKINGS'!$B$2,Table1[[#This Row],[SALES]]*'CONDITIONS AND WORKINGS'!$B$3,0)</f>
        <v>267.2</v>
      </c>
      <c r="P137" s="10">
        <f t="shared" si="6"/>
        <v>3405.44</v>
      </c>
      <c r="Q137" s="4" t="str">
        <f>IF(Table1[[#This Row],[STATUS]]='CONDITIONS AND WORKINGS'!$B$6,'CONDITIONS AND WORKINGS'!$B$9,'CONDITIONS AND WORKINGS'!$B$10)</f>
        <v>"COMPLETED"</v>
      </c>
      <c r="R137" s="10">
        <f>Table1[[#This Row],[TOTAL SALES]]-Table1[[#This Row],[ 8.35% DISCOUNT]]</f>
        <v>3138.2400000000002</v>
      </c>
      <c r="S137" s="20"/>
      <c r="AQ137" s="11"/>
      <c r="AR137" s="11"/>
      <c r="AS137" s="11"/>
      <c r="AT137" s="11"/>
      <c r="AV137" s="11"/>
      <c r="AW137" s="11"/>
    </row>
    <row r="138" spans="1:49" x14ac:dyDescent="0.25">
      <c r="A138">
        <v>137</v>
      </c>
      <c r="B138">
        <v>10114</v>
      </c>
      <c r="C138">
        <v>6</v>
      </c>
      <c r="D138" s="4" t="str">
        <f>TEXT(Table1[[#This Row],[ORDER DATE]],"MMMM")</f>
        <v>April</v>
      </c>
      <c r="E138" s="4">
        <f t="shared" si="7"/>
        <v>2003</v>
      </c>
      <c r="F138" s="1">
        <v>37712</v>
      </c>
      <c r="G138" t="s">
        <v>12</v>
      </c>
      <c r="H138" t="s">
        <v>40</v>
      </c>
      <c r="I138">
        <v>163</v>
      </c>
      <c r="J138" t="s">
        <v>14</v>
      </c>
      <c r="K138">
        <v>45</v>
      </c>
      <c r="L138" s="10">
        <v>68.67</v>
      </c>
      <c r="M138" s="10">
        <f t="shared" si="8"/>
        <v>3090.15</v>
      </c>
      <c r="N138">
        <f>'CONDITIONS AND WORKINGS'!$D$2*M138</f>
        <v>198.38762999999997</v>
      </c>
      <c r="O138" s="4">
        <f>IF(Table1[[#This Row],[SALES]]&gt;='CONDITIONS AND WORKINGS'!$B$2,Table1[[#This Row],[SALES]]*'CONDITIONS AND WORKINGS'!$B$3,0)</f>
        <v>258.02752500000003</v>
      </c>
      <c r="P138" s="10">
        <f t="shared" si="6"/>
        <v>3288.5376300000003</v>
      </c>
      <c r="Q138" s="4" t="str">
        <f>IF(Table1[[#This Row],[STATUS]]='CONDITIONS AND WORKINGS'!$B$6,'CONDITIONS AND WORKINGS'!$B$9,'CONDITIONS AND WORKINGS'!$B$10)</f>
        <v>"COMPLETED"</v>
      </c>
      <c r="R138" s="10">
        <f>Table1[[#This Row],[TOTAL SALES]]-Table1[[#This Row],[ 8.35% DISCOUNT]]</f>
        <v>3030.5101050000003</v>
      </c>
      <c r="S138" s="20"/>
      <c r="AQ138" s="11"/>
      <c r="AR138" s="11"/>
      <c r="AS138" s="11"/>
      <c r="AT138" s="11"/>
      <c r="AV138" s="11"/>
      <c r="AW138" s="11"/>
    </row>
    <row r="139" spans="1:49" x14ac:dyDescent="0.25">
      <c r="A139">
        <v>138</v>
      </c>
      <c r="B139">
        <v>10114</v>
      </c>
      <c r="C139">
        <v>5</v>
      </c>
      <c r="D139" s="4" t="str">
        <f>TEXT(Table1[[#This Row],[ORDER DATE]],"MMMM")</f>
        <v>April</v>
      </c>
      <c r="E139" s="4">
        <f t="shared" si="7"/>
        <v>2003</v>
      </c>
      <c r="F139" s="1">
        <v>37712</v>
      </c>
      <c r="G139" t="s">
        <v>12</v>
      </c>
      <c r="H139" t="s">
        <v>31</v>
      </c>
      <c r="I139">
        <v>163</v>
      </c>
      <c r="J139" t="s">
        <v>17</v>
      </c>
      <c r="K139">
        <v>21</v>
      </c>
      <c r="L139" s="10">
        <v>100</v>
      </c>
      <c r="M139" s="10">
        <f t="shared" si="8"/>
        <v>2100</v>
      </c>
      <c r="N139">
        <f>'CONDITIONS AND WORKINGS'!$D$2*M139</f>
        <v>134.82</v>
      </c>
      <c r="O139" s="4">
        <f>IF(Table1[[#This Row],[SALES]]&gt;='CONDITIONS AND WORKINGS'!$B$2,Table1[[#This Row],[SALES]]*'CONDITIONS AND WORKINGS'!$B$3,0)</f>
        <v>0</v>
      </c>
      <c r="P139" s="10">
        <f t="shared" si="6"/>
        <v>2234.8200000000002</v>
      </c>
      <c r="Q139" s="4" t="str">
        <f>IF(Table1[[#This Row],[STATUS]]='CONDITIONS AND WORKINGS'!$B$6,'CONDITIONS AND WORKINGS'!$B$9,'CONDITIONS AND WORKINGS'!$B$10)</f>
        <v>"COMPLETED"</v>
      </c>
      <c r="R139" s="10">
        <f>Table1[[#This Row],[TOTAL SALES]]-Table1[[#This Row],[ 8.35% DISCOUNT]]</f>
        <v>2234.8200000000002</v>
      </c>
      <c r="S139" s="20"/>
      <c r="AQ139" s="11"/>
      <c r="AR139" s="11"/>
      <c r="AS139" s="11"/>
      <c r="AT139" s="11"/>
      <c r="AV139" s="11"/>
      <c r="AW139" s="11"/>
    </row>
    <row r="140" spans="1:49" x14ac:dyDescent="0.25">
      <c r="A140">
        <v>139</v>
      </c>
      <c r="B140">
        <v>10114</v>
      </c>
      <c r="C140">
        <v>2</v>
      </c>
      <c r="D140" s="4" t="str">
        <f>TEXT(Table1[[#This Row],[ORDER DATE]],"MMMM")</f>
        <v>April</v>
      </c>
      <c r="E140" s="4">
        <f t="shared" si="7"/>
        <v>2003</v>
      </c>
      <c r="F140" s="1">
        <v>37712</v>
      </c>
      <c r="G140" t="s">
        <v>12</v>
      </c>
      <c r="H140" t="s">
        <v>53</v>
      </c>
      <c r="I140">
        <v>163</v>
      </c>
      <c r="J140" t="s">
        <v>17</v>
      </c>
      <c r="K140">
        <v>28</v>
      </c>
      <c r="L140" s="10">
        <v>55.73</v>
      </c>
      <c r="M140" s="10">
        <f t="shared" si="8"/>
        <v>1560.4399999999998</v>
      </c>
      <c r="N140">
        <f>'CONDITIONS AND WORKINGS'!$D$2*M140</f>
        <v>100.18024799999998</v>
      </c>
      <c r="O140" s="4">
        <f>IF(Table1[[#This Row],[SALES]]&gt;='CONDITIONS AND WORKINGS'!$B$2,Table1[[#This Row],[SALES]]*'CONDITIONS AND WORKINGS'!$B$3,0)</f>
        <v>0</v>
      </c>
      <c r="P140" s="10">
        <f t="shared" si="6"/>
        <v>1660.6202479999997</v>
      </c>
      <c r="Q140" s="4" t="str">
        <f>IF(Table1[[#This Row],[STATUS]]='CONDITIONS AND WORKINGS'!$B$6,'CONDITIONS AND WORKINGS'!$B$9,'CONDITIONS AND WORKINGS'!$B$10)</f>
        <v>"COMPLETED"</v>
      </c>
      <c r="R140" s="10">
        <f>Table1[[#This Row],[TOTAL SALES]]-Table1[[#This Row],[ 8.35% DISCOUNT]]</f>
        <v>1660.6202479999997</v>
      </c>
      <c r="S140" s="20"/>
      <c r="AQ140" s="11"/>
      <c r="AR140" s="11"/>
      <c r="AS140" s="11"/>
      <c r="AT140" s="11"/>
      <c r="AV140" s="11"/>
      <c r="AW140" s="11"/>
    </row>
    <row r="141" spans="1:49" x14ac:dyDescent="0.25">
      <c r="A141">
        <v>140</v>
      </c>
      <c r="B141">
        <v>10114</v>
      </c>
      <c r="C141">
        <v>1</v>
      </c>
      <c r="D141" s="4" t="str">
        <f>TEXT(Table1[[#This Row],[ORDER DATE]],"MMMM")</f>
        <v>April</v>
      </c>
      <c r="E141" s="4">
        <f t="shared" si="7"/>
        <v>2003</v>
      </c>
      <c r="F141" s="1">
        <v>37712</v>
      </c>
      <c r="G141" t="s">
        <v>12</v>
      </c>
      <c r="H141" t="s">
        <v>51</v>
      </c>
      <c r="I141">
        <v>163</v>
      </c>
      <c r="J141" t="s">
        <v>17</v>
      </c>
      <c r="K141">
        <v>24</v>
      </c>
      <c r="L141" s="10">
        <v>30.06</v>
      </c>
      <c r="M141" s="10">
        <f t="shared" si="8"/>
        <v>721.43999999999994</v>
      </c>
      <c r="N141">
        <f>'CONDITIONS AND WORKINGS'!$D$2*M141</f>
        <v>46.316447999999994</v>
      </c>
      <c r="O141" s="4">
        <f>IF(Table1[[#This Row],[SALES]]&gt;='CONDITIONS AND WORKINGS'!$B$2,Table1[[#This Row],[SALES]]*'CONDITIONS AND WORKINGS'!$B$3,0)</f>
        <v>0</v>
      </c>
      <c r="P141" s="10">
        <f t="shared" si="6"/>
        <v>767.75644799999998</v>
      </c>
      <c r="Q141" s="4" t="str">
        <f>IF(Table1[[#This Row],[STATUS]]='CONDITIONS AND WORKINGS'!$B$6,'CONDITIONS AND WORKINGS'!$B$9,'CONDITIONS AND WORKINGS'!$B$10)</f>
        <v>"COMPLETED"</v>
      </c>
      <c r="R141" s="10">
        <f>Table1[[#This Row],[TOTAL SALES]]-Table1[[#This Row],[ 8.35% DISCOUNT]]</f>
        <v>767.75644799999998</v>
      </c>
      <c r="S141" s="20"/>
      <c r="AQ141" s="11"/>
      <c r="AR141" s="11"/>
      <c r="AS141" s="11"/>
      <c r="AT141" s="11"/>
      <c r="AV141" s="11"/>
      <c r="AW141" s="11"/>
    </row>
    <row r="142" spans="1:49" x14ac:dyDescent="0.25">
      <c r="A142">
        <v>141</v>
      </c>
      <c r="B142">
        <v>10115</v>
      </c>
      <c r="C142">
        <v>4</v>
      </c>
      <c r="D142" s="4" t="str">
        <f>TEXT(Table1[[#This Row],[ORDER DATE]],"MMMM")</f>
        <v>April</v>
      </c>
      <c r="E142" s="4">
        <f t="shared" si="7"/>
        <v>2003</v>
      </c>
      <c r="F142" s="1">
        <v>37715</v>
      </c>
      <c r="G142" t="s">
        <v>12</v>
      </c>
      <c r="H142" t="s">
        <v>47</v>
      </c>
      <c r="I142">
        <v>128</v>
      </c>
      <c r="J142" t="s">
        <v>55</v>
      </c>
      <c r="K142">
        <v>46</v>
      </c>
      <c r="L142" s="10">
        <v>100</v>
      </c>
      <c r="M142" s="10">
        <f t="shared" si="8"/>
        <v>4600</v>
      </c>
      <c r="N142">
        <f>'CONDITIONS AND WORKINGS'!$D$2*M142</f>
        <v>295.32</v>
      </c>
      <c r="O142" s="4">
        <f>IF(Table1[[#This Row],[SALES]]&gt;='CONDITIONS AND WORKINGS'!$B$2,Table1[[#This Row],[SALES]]*'CONDITIONS AND WORKINGS'!$B$3,0)</f>
        <v>384.1</v>
      </c>
      <c r="P142" s="10">
        <f t="shared" si="6"/>
        <v>4895.32</v>
      </c>
      <c r="Q142" s="4" t="str">
        <f>IF(Table1[[#This Row],[STATUS]]='CONDITIONS AND WORKINGS'!$B$6,'CONDITIONS AND WORKINGS'!$B$9,'CONDITIONS AND WORKINGS'!$B$10)</f>
        <v>"COMPLETED"</v>
      </c>
      <c r="R142" s="10">
        <f>Table1[[#This Row],[TOTAL SALES]]-Table1[[#This Row],[ 8.35% DISCOUNT]]</f>
        <v>4511.2199999999993</v>
      </c>
      <c r="S142" s="20"/>
      <c r="AQ142" s="11"/>
      <c r="AR142" s="11"/>
      <c r="AS142" s="11"/>
      <c r="AT142" s="11"/>
      <c r="AV142" s="11"/>
      <c r="AW142" s="11"/>
    </row>
    <row r="143" spans="1:49" x14ac:dyDescent="0.25">
      <c r="A143">
        <v>142</v>
      </c>
      <c r="B143">
        <v>10115</v>
      </c>
      <c r="C143">
        <v>5</v>
      </c>
      <c r="D143" s="4" t="str">
        <f>TEXT(Table1[[#This Row],[ORDER DATE]],"MMMM")</f>
        <v>April</v>
      </c>
      <c r="E143" s="4">
        <f t="shared" si="7"/>
        <v>2003</v>
      </c>
      <c r="F143" s="1">
        <v>37715</v>
      </c>
      <c r="G143" t="s">
        <v>12</v>
      </c>
      <c r="H143" t="s">
        <v>43</v>
      </c>
      <c r="I143">
        <v>128</v>
      </c>
      <c r="J143" t="s">
        <v>14</v>
      </c>
      <c r="K143">
        <v>46</v>
      </c>
      <c r="L143" s="10">
        <v>100</v>
      </c>
      <c r="M143" s="10">
        <f t="shared" si="8"/>
        <v>4600</v>
      </c>
      <c r="N143">
        <f>'CONDITIONS AND WORKINGS'!$D$2*M143</f>
        <v>295.32</v>
      </c>
      <c r="O143" s="4">
        <f>IF(Table1[[#This Row],[SALES]]&gt;='CONDITIONS AND WORKINGS'!$B$2,Table1[[#This Row],[SALES]]*'CONDITIONS AND WORKINGS'!$B$3,0)</f>
        <v>384.1</v>
      </c>
      <c r="P143" s="10">
        <f t="shared" si="6"/>
        <v>4895.32</v>
      </c>
      <c r="Q143" s="4" t="str">
        <f>IF(Table1[[#This Row],[STATUS]]='CONDITIONS AND WORKINGS'!$B$6,'CONDITIONS AND WORKINGS'!$B$9,'CONDITIONS AND WORKINGS'!$B$10)</f>
        <v>"COMPLETED"</v>
      </c>
      <c r="R143" s="10">
        <f>Table1[[#This Row],[TOTAL SALES]]-Table1[[#This Row],[ 8.35% DISCOUNT]]</f>
        <v>4511.2199999999993</v>
      </c>
      <c r="S143" s="20"/>
      <c r="AQ143" s="11"/>
      <c r="AR143" s="11"/>
      <c r="AS143" s="11"/>
      <c r="AT143" s="11"/>
      <c r="AV143" s="11"/>
      <c r="AW143" s="11"/>
    </row>
    <row r="144" spans="1:49" x14ac:dyDescent="0.25">
      <c r="A144">
        <v>143</v>
      </c>
      <c r="B144">
        <v>10115</v>
      </c>
      <c r="C144">
        <v>1</v>
      </c>
      <c r="D144" s="4" t="str">
        <f>TEXT(Table1[[#This Row],[ORDER DATE]],"MMMM")</f>
        <v>April</v>
      </c>
      <c r="E144" s="4">
        <f t="shared" si="7"/>
        <v>2003</v>
      </c>
      <c r="F144" s="1">
        <v>37715</v>
      </c>
      <c r="G144" t="s">
        <v>12</v>
      </c>
      <c r="H144" t="s">
        <v>49</v>
      </c>
      <c r="I144">
        <v>128</v>
      </c>
      <c r="J144" t="s">
        <v>14</v>
      </c>
      <c r="K144">
        <v>44</v>
      </c>
      <c r="L144" s="10">
        <v>100</v>
      </c>
      <c r="M144" s="10">
        <f t="shared" si="8"/>
        <v>4400</v>
      </c>
      <c r="N144">
        <f>'CONDITIONS AND WORKINGS'!$D$2*M144</f>
        <v>282.47999999999996</v>
      </c>
      <c r="O144" s="4">
        <f>IF(Table1[[#This Row],[SALES]]&gt;='CONDITIONS AND WORKINGS'!$B$2,Table1[[#This Row],[SALES]]*'CONDITIONS AND WORKINGS'!$B$3,0)</f>
        <v>367.40000000000003</v>
      </c>
      <c r="P144" s="10">
        <f t="shared" si="6"/>
        <v>4682.4799999999996</v>
      </c>
      <c r="Q144" s="4" t="str">
        <f>IF(Table1[[#This Row],[STATUS]]='CONDITIONS AND WORKINGS'!$B$6,'CONDITIONS AND WORKINGS'!$B$9,'CONDITIONS AND WORKINGS'!$B$10)</f>
        <v>"COMPLETED"</v>
      </c>
      <c r="R144" s="10">
        <f>Table1[[#This Row],[TOTAL SALES]]-Table1[[#This Row],[ 8.35% DISCOUNT]]</f>
        <v>4315.08</v>
      </c>
      <c r="S144" s="20"/>
      <c r="AQ144" s="11"/>
      <c r="AR144" s="11"/>
      <c r="AS144" s="11"/>
      <c r="AT144" s="11"/>
      <c r="AV144" s="11"/>
      <c r="AW144" s="11"/>
    </row>
    <row r="145" spans="1:49" x14ac:dyDescent="0.25">
      <c r="A145">
        <v>144</v>
      </c>
      <c r="B145">
        <v>10115</v>
      </c>
      <c r="C145">
        <v>2</v>
      </c>
      <c r="D145" s="4" t="str">
        <f>TEXT(Table1[[#This Row],[ORDER DATE]],"MMMM")</f>
        <v>April</v>
      </c>
      <c r="E145" s="4">
        <f t="shared" si="7"/>
        <v>2003</v>
      </c>
      <c r="F145" s="1">
        <v>37715</v>
      </c>
      <c r="G145" t="s">
        <v>12</v>
      </c>
      <c r="H145" t="s">
        <v>50</v>
      </c>
      <c r="I145">
        <v>128</v>
      </c>
      <c r="J145" t="s">
        <v>14</v>
      </c>
      <c r="K145">
        <v>47</v>
      </c>
      <c r="L145" s="10">
        <v>69.36</v>
      </c>
      <c r="M145" s="10">
        <f t="shared" si="8"/>
        <v>3259.92</v>
      </c>
      <c r="N145">
        <f>'CONDITIONS AND WORKINGS'!$D$2*M145</f>
        <v>209.28686399999998</v>
      </c>
      <c r="O145" s="4">
        <f>IF(Table1[[#This Row],[SALES]]&gt;='CONDITIONS AND WORKINGS'!$B$2,Table1[[#This Row],[SALES]]*'CONDITIONS AND WORKINGS'!$B$3,0)</f>
        <v>272.20332000000002</v>
      </c>
      <c r="P145" s="10">
        <f t="shared" si="6"/>
        <v>3469.2068640000002</v>
      </c>
      <c r="Q145" s="4" t="str">
        <f>IF(Table1[[#This Row],[STATUS]]='CONDITIONS AND WORKINGS'!$B$6,'CONDITIONS AND WORKINGS'!$B$9,'CONDITIONS AND WORKINGS'!$B$10)</f>
        <v>"COMPLETED"</v>
      </c>
      <c r="R145" s="10">
        <f>Table1[[#This Row],[TOTAL SALES]]-Table1[[#This Row],[ 8.35% DISCOUNT]]</f>
        <v>3197.0035440000001</v>
      </c>
      <c r="S145" s="20"/>
      <c r="AQ145" s="11"/>
      <c r="AR145" s="11"/>
      <c r="AS145" s="11"/>
      <c r="AT145" s="11"/>
      <c r="AV145" s="11"/>
      <c r="AW145" s="11"/>
    </row>
    <row r="146" spans="1:49" x14ac:dyDescent="0.25">
      <c r="A146">
        <v>145</v>
      </c>
      <c r="B146">
        <v>10115</v>
      </c>
      <c r="C146">
        <v>3</v>
      </c>
      <c r="D146" s="4" t="str">
        <f>TEXT(Table1[[#This Row],[ORDER DATE]],"MMMM")</f>
        <v>April</v>
      </c>
      <c r="E146" s="4">
        <f t="shared" si="7"/>
        <v>2003</v>
      </c>
      <c r="F146" s="1">
        <v>37715</v>
      </c>
      <c r="G146" t="s">
        <v>12</v>
      </c>
      <c r="H146" t="s">
        <v>46</v>
      </c>
      <c r="I146">
        <v>128</v>
      </c>
      <c r="J146" t="s">
        <v>17</v>
      </c>
      <c r="K146">
        <v>27</v>
      </c>
      <c r="L146" s="10">
        <v>100</v>
      </c>
      <c r="M146" s="10">
        <f t="shared" si="8"/>
        <v>2700</v>
      </c>
      <c r="N146">
        <f>'CONDITIONS AND WORKINGS'!$D$2*M146</f>
        <v>173.33999999999997</v>
      </c>
      <c r="O146" s="4">
        <f>IF(Table1[[#This Row],[SALES]]&gt;='CONDITIONS AND WORKINGS'!$B$2,Table1[[#This Row],[SALES]]*'CONDITIONS AND WORKINGS'!$B$3,0)</f>
        <v>225.45000000000002</v>
      </c>
      <c r="P146" s="10">
        <f t="shared" si="6"/>
        <v>2873.34</v>
      </c>
      <c r="Q146" s="4" t="str">
        <f>IF(Table1[[#This Row],[STATUS]]='CONDITIONS AND WORKINGS'!$B$6,'CONDITIONS AND WORKINGS'!$B$9,'CONDITIONS AND WORKINGS'!$B$10)</f>
        <v>"COMPLETED"</v>
      </c>
      <c r="R146" s="10">
        <f>Table1[[#This Row],[TOTAL SALES]]-Table1[[#This Row],[ 8.35% DISCOUNT]]</f>
        <v>2647.8900000000003</v>
      </c>
      <c r="S146" s="20"/>
      <c r="AQ146" s="11"/>
      <c r="AR146" s="11"/>
      <c r="AS146" s="11"/>
      <c r="AT146" s="11"/>
      <c r="AV146" s="11"/>
      <c r="AW146" s="11"/>
    </row>
    <row r="147" spans="1:49" x14ac:dyDescent="0.25">
      <c r="A147">
        <v>146</v>
      </c>
      <c r="B147">
        <v>10116</v>
      </c>
      <c r="C147">
        <v>1</v>
      </c>
      <c r="D147" s="4" t="str">
        <f>TEXT(Table1[[#This Row],[ORDER DATE]],"MMMM")</f>
        <v>April</v>
      </c>
      <c r="E147" s="4">
        <f t="shared" si="7"/>
        <v>2003</v>
      </c>
      <c r="F147" s="1">
        <v>37722</v>
      </c>
      <c r="G147" t="s">
        <v>12</v>
      </c>
      <c r="H147" t="s">
        <v>48</v>
      </c>
      <c r="I147">
        <v>191</v>
      </c>
      <c r="J147" t="s">
        <v>17</v>
      </c>
      <c r="K147">
        <v>27</v>
      </c>
      <c r="L147" s="10">
        <v>63.38</v>
      </c>
      <c r="M147" s="10">
        <f t="shared" si="8"/>
        <v>1711.26</v>
      </c>
      <c r="N147">
        <f>'CONDITIONS AND WORKINGS'!$D$2*M147</f>
        <v>109.86289199999999</v>
      </c>
      <c r="O147" s="4">
        <f>IF(Table1[[#This Row],[SALES]]&gt;='CONDITIONS AND WORKINGS'!$B$2,Table1[[#This Row],[SALES]]*'CONDITIONS AND WORKINGS'!$B$3,0)</f>
        <v>0</v>
      </c>
      <c r="P147" s="10">
        <f t="shared" si="6"/>
        <v>1821.1228919999999</v>
      </c>
      <c r="Q147" s="4" t="str">
        <f>IF(Table1[[#This Row],[STATUS]]='CONDITIONS AND WORKINGS'!$B$6,'CONDITIONS AND WORKINGS'!$B$9,'CONDITIONS AND WORKINGS'!$B$10)</f>
        <v>"COMPLETED"</v>
      </c>
      <c r="R147" s="10">
        <f>Table1[[#This Row],[TOTAL SALES]]-Table1[[#This Row],[ 8.35% DISCOUNT]]</f>
        <v>1821.1228919999999</v>
      </c>
      <c r="S147" s="20"/>
      <c r="AQ147" s="11"/>
      <c r="AR147" s="11"/>
      <c r="AS147" s="11"/>
      <c r="AT147" s="11"/>
      <c r="AV147" s="11"/>
      <c r="AW147" s="11"/>
    </row>
    <row r="148" spans="1:49" x14ac:dyDescent="0.25">
      <c r="A148">
        <v>147</v>
      </c>
      <c r="B148">
        <v>10117</v>
      </c>
      <c r="C148">
        <v>9</v>
      </c>
      <c r="D148" s="4" t="str">
        <f>TEXT(Table1[[#This Row],[ORDER DATE]],"MMMM")</f>
        <v>April</v>
      </c>
      <c r="E148" s="4">
        <f t="shared" si="7"/>
        <v>2003</v>
      </c>
      <c r="F148" s="1">
        <v>37727</v>
      </c>
      <c r="G148" t="s">
        <v>12</v>
      </c>
      <c r="H148" t="s">
        <v>54</v>
      </c>
      <c r="I148">
        <v>127</v>
      </c>
      <c r="J148" t="s">
        <v>14</v>
      </c>
      <c r="K148">
        <v>33</v>
      </c>
      <c r="L148" s="10">
        <v>100</v>
      </c>
      <c r="M148" s="10">
        <f t="shared" si="8"/>
        <v>3300</v>
      </c>
      <c r="N148">
        <f>'CONDITIONS AND WORKINGS'!$D$2*M148</f>
        <v>211.85999999999999</v>
      </c>
      <c r="O148" s="4">
        <f>IF(Table1[[#This Row],[SALES]]&gt;='CONDITIONS AND WORKINGS'!$B$2,Table1[[#This Row],[SALES]]*'CONDITIONS AND WORKINGS'!$B$3,0)</f>
        <v>275.55</v>
      </c>
      <c r="P148" s="10">
        <f t="shared" si="6"/>
        <v>3511.86</v>
      </c>
      <c r="Q148" s="4" t="str">
        <f>IF(Table1[[#This Row],[STATUS]]='CONDITIONS AND WORKINGS'!$B$6,'CONDITIONS AND WORKINGS'!$B$9,'CONDITIONS AND WORKINGS'!$B$10)</f>
        <v>"COMPLETED"</v>
      </c>
      <c r="R148" s="10">
        <f>Table1[[#This Row],[TOTAL SALES]]-Table1[[#This Row],[ 8.35% DISCOUNT]]</f>
        <v>3236.31</v>
      </c>
      <c r="S148" s="20"/>
      <c r="AQ148" s="11"/>
      <c r="AR148" s="11"/>
      <c r="AS148" s="11"/>
      <c r="AT148" s="11"/>
      <c r="AV148" s="11"/>
      <c r="AW148" s="11"/>
    </row>
    <row r="149" spans="1:49" x14ac:dyDescent="0.25">
      <c r="A149">
        <v>148</v>
      </c>
      <c r="B149">
        <v>10117</v>
      </c>
      <c r="C149">
        <v>8</v>
      </c>
      <c r="D149" s="4" t="str">
        <f>TEXT(Table1[[#This Row],[ORDER DATE]],"MMMM")</f>
        <v>April</v>
      </c>
      <c r="E149" s="4">
        <f t="shared" si="7"/>
        <v>2003</v>
      </c>
      <c r="F149" s="1">
        <v>37727</v>
      </c>
      <c r="G149" t="s">
        <v>12</v>
      </c>
      <c r="H149" t="s">
        <v>58</v>
      </c>
      <c r="I149">
        <v>127</v>
      </c>
      <c r="J149" t="s">
        <v>14</v>
      </c>
      <c r="K149">
        <v>39</v>
      </c>
      <c r="L149" s="10">
        <v>100</v>
      </c>
      <c r="M149" s="10">
        <f t="shared" si="8"/>
        <v>3900</v>
      </c>
      <c r="N149">
        <f>'CONDITIONS AND WORKINGS'!$D$2*M149</f>
        <v>250.37999999999997</v>
      </c>
      <c r="O149" s="4">
        <f>IF(Table1[[#This Row],[SALES]]&gt;='CONDITIONS AND WORKINGS'!$B$2,Table1[[#This Row],[SALES]]*'CONDITIONS AND WORKINGS'!$B$3,0)</f>
        <v>325.65000000000003</v>
      </c>
      <c r="P149" s="10">
        <f t="shared" si="6"/>
        <v>4150.38</v>
      </c>
      <c r="Q149" s="4" t="str">
        <f>IF(Table1[[#This Row],[STATUS]]='CONDITIONS AND WORKINGS'!$B$6,'CONDITIONS AND WORKINGS'!$B$9,'CONDITIONS AND WORKINGS'!$B$10)</f>
        <v>"COMPLETED"</v>
      </c>
      <c r="R149" s="10">
        <f>Table1[[#This Row],[TOTAL SALES]]-Table1[[#This Row],[ 8.35% DISCOUNT]]</f>
        <v>3824.73</v>
      </c>
      <c r="S149" s="20"/>
      <c r="AQ149" s="11"/>
      <c r="AR149" s="11"/>
      <c r="AS149" s="11"/>
      <c r="AT149" s="11"/>
      <c r="AV149" s="11"/>
      <c r="AW149" s="11"/>
    </row>
    <row r="150" spans="1:49" x14ac:dyDescent="0.25">
      <c r="A150">
        <v>149</v>
      </c>
      <c r="B150">
        <v>10117</v>
      </c>
      <c r="C150">
        <v>10</v>
      </c>
      <c r="D150" s="4" t="str">
        <f>TEXT(Table1[[#This Row],[ORDER DATE]],"MMMM")</f>
        <v>April</v>
      </c>
      <c r="E150" s="4">
        <f t="shared" si="7"/>
        <v>2003</v>
      </c>
      <c r="F150" s="1">
        <v>37727</v>
      </c>
      <c r="G150" t="s">
        <v>12</v>
      </c>
      <c r="H150" t="s">
        <v>41</v>
      </c>
      <c r="I150">
        <v>127</v>
      </c>
      <c r="J150" t="s">
        <v>14</v>
      </c>
      <c r="K150">
        <v>43</v>
      </c>
      <c r="L150" s="10">
        <v>100</v>
      </c>
      <c r="M150" s="10">
        <f t="shared" si="8"/>
        <v>4300</v>
      </c>
      <c r="N150">
        <f>'CONDITIONS AND WORKINGS'!$D$2*M150</f>
        <v>276.05999999999995</v>
      </c>
      <c r="O150" s="4">
        <f>IF(Table1[[#This Row],[SALES]]&gt;='CONDITIONS AND WORKINGS'!$B$2,Table1[[#This Row],[SALES]]*'CONDITIONS AND WORKINGS'!$B$3,0)</f>
        <v>359.05</v>
      </c>
      <c r="P150" s="10">
        <f t="shared" si="6"/>
        <v>4576.0599999999995</v>
      </c>
      <c r="Q150" s="4" t="str">
        <f>IF(Table1[[#This Row],[STATUS]]='CONDITIONS AND WORKINGS'!$B$6,'CONDITIONS AND WORKINGS'!$B$9,'CONDITIONS AND WORKINGS'!$B$10)</f>
        <v>"COMPLETED"</v>
      </c>
      <c r="R150" s="10">
        <f>Table1[[#This Row],[TOTAL SALES]]-Table1[[#This Row],[ 8.35% DISCOUNT]]</f>
        <v>4217.0099999999993</v>
      </c>
      <c r="S150" s="20"/>
      <c r="AQ150" s="11"/>
      <c r="AR150" s="11"/>
      <c r="AS150" s="11"/>
      <c r="AT150" s="11"/>
      <c r="AV150" s="11"/>
      <c r="AW150" s="11"/>
    </row>
    <row r="151" spans="1:49" x14ac:dyDescent="0.25">
      <c r="A151">
        <v>150</v>
      </c>
      <c r="B151">
        <v>10117</v>
      </c>
      <c r="C151">
        <v>3</v>
      </c>
      <c r="D151" s="4" t="str">
        <f>TEXT(Table1[[#This Row],[ORDER DATE]],"MMMM")</f>
        <v>April</v>
      </c>
      <c r="E151" s="4">
        <f t="shared" si="7"/>
        <v>2003</v>
      </c>
      <c r="F151" s="1">
        <v>37727</v>
      </c>
      <c r="G151" t="s">
        <v>12</v>
      </c>
      <c r="H151" t="s">
        <v>57</v>
      </c>
      <c r="I151">
        <v>127</v>
      </c>
      <c r="J151" t="s">
        <v>14</v>
      </c>
      <c r="K151">
        <v>41</v>
      </c>
      <c r="L151" s="10">
        <v>100</v>
      </c>
      <c r="M151" s="10">
        <f t="shared" si="8"/>
        <v>4100</v>
      </c>
      <c r="N151">
        <f>'CONDITIONS AND WORKINGS'!$D$2*M151</f>
        <v>263.21999999999997</v>
      </c>
      <c r="O151" s="4">
        <f>IF(Table1[[#This Row],[SALES]]&gt;='CONDITIONS AND WORKINGS'!$B$2,Table1[[#This Row],[SALES]]*'CONDITIONS AND WORKINGS'!$B$3,0)</f>
        <v>342.35</v>
      </c>
      <c r="P151" s="10">
        <f t="shared" si="6"/>
        <v>4363.22</v>
      </c>
      <c r="Q151" s="4" t="str">
        <f>IF(Table1[[#This Row],[STATUS]]='CONDITIONS AND WORKINGS'!$B$6,'CONDITIONS AND WORKINGS'!$B$9,'CONDITIONS AND WORKINGS'!$B$10)</f>
        <v>"COMPLETED"</v>
      </c>
      <c r="R151" s="10">
        <f>Table1[[#This Row],[TOTAL SALES]]-Table1[[#This Row],[ 8.35% DISCOUNT]]</f>
        <v>4020.8700000000003</v>
      </c>
      <c r="S151" s="20"/>
      <c r="AQ151" s="11"/>
      <c r="AR151" s="11"/>
      <c r="AS151" s="11"/>
      <c r="AT151" s="11"/>
      <c r="AV151" s="11"/>
      <c r="AW151" s="11"/>
    </row>
    <row r="152" spans="1:49" x14ac:dyDescent="0.25">
      <c r="A152">
        <v>151</v>
      </c>
      <c r="B152">
        <v>10117</v>
      </c>
      <c r="C152">
        <v>1</v>
      </c>
      <c r="D152" s="4" t="str">
        <f>TEXT(Table1[[#This Row],[ORDER DATE]],"MMMM")</f>
        <v>April</v>
      </c>
      <c r="E152" s="4">
        <f t="shared" si="7"/>
        <v>2003</v>
      </c>
      <c r="F152" s="1">
        <v>37727</v>
      </c>
      <c r="G152" t="s">
        <v>12</v>
      </c>
      <c r="H152" t="s">
        <v>66</v>
      </c>
      <c r="I152">
        <v>127</v>
      </c>
      <c r="J152" t="s">
        <v>14</v>
      </c>
      <c r="K152">
        <v>45</v>
      </c>
      <c r="L152" s="10">
        <v>83.42</v>
      </c>
      <c r="M152" s="10">
        <f t="shared" si="8"/>
        <v>3753.9</v>
      </c>
      <c r="N152">
        <f>'CONDITIONS AND WORKINGS'!$D$2*M152</f>
        <v>241.00037999999998</v>
      </c>
      <c r="O152" s="4">
        <f>IF(Table1[[#This Row],[SALES]]&gt;='CONDITIONS AND WORKINGS'!$B$2,Table1[[#This Row],[SALES]]*'CONDITIONS AND WORKINGS'!$B$3,0)</f>
        <v>313.45065000000005</v>
      </c>
      <c r="P152" s="10">
        <f t="shared" si="6"/>
        <v>3994.90038</v>
      </c>
      <c r="Q152" s="4" t="str">
        <f>IF(Table1[[#This Row],[STATUS]]='CONDITIONS AND WORKINGS'!$B$6,'CONDITIONS AND WORKINGS'!$B$9,'CONDITIONS AND WORKINGS'!$B$10)</f>
        <v>"COMPLETED"</v>
      </c>
      <c r="R152" s="10">
        <f>Table1[[#This Row],[TOTAL SALES]]-Table1[[#This Row],[ 8.35% DISCOUNT]]</f>
        <v>3681.4497299999998</v>
      </c>
      <c r="S152" s="20"/>
      <c r="AQ152" s="11"/>
      <c r="AR152" s="11"/>
      <c r="AS152" s="11"/>
      <c r="AT152" s="11"/>
      <c r="AV152" s="11"/>
      <c r="AW152" s="11"/>
    </row>
    <row r="153" spans="1:49" x14ac:dyDescent="0.25">
      <c r="A153">
        <v>152</v>
      </c>
      <c r="B153">
        <v>10117</v>
      </c>
      <c r="C153">
        <v>5</v>
      </c>
      <c r="D153" s="4" t="str">
        <f>TEXT(Table1[[#This Row],[ORDER DATE]],"MMMM")</f>
        <v>April</v>
      </c>
      <c r="E153" s="4">
        <f t="shared" si="7"/>
        <v>2003</v>
      </c>
      <c r="F153" s="1">
        <v>37727</v>
      </c>
      <c r="G153" t="s">
        <v>12</v>
      </c>
      <c r="H153" t="s">
        <v>64</v>
      </c>
      <c r="I153">
        <v>127</v>
      </c>
      <c r="J153" t="s">
        <v>14</v>
      </c>
      <c r="K153">
        <v>26</v>
      </c>
      <c r="L153" s="10">
        <v>100</v>
      </c>
      <c r="M153" s="10">
        <f t="shared" si="8"/>
        <v>2600</v>
      </c>
      <c r="N153">
        <f>'CONDITIONS AND WORKINGS'!$D$2*M153</f>
        <v>166.92</v>
      </c>
      <c r="O153" s="4">
        <f>IF(Table1[[#This Row],[SALES]]&gt;='CONDITIONS AND WORKINGS'!$B$2,Table1[[#This Row],[SALES]]*'CONDITIONS AND WORKINGS'!$B$3,0)</f>
        <v>217.10000000000002</v>
      </c>
      <c r="P153" s="10">
        <f t="shared" si="6"/>
        <v>2766.92</v>
      </c>
      <c r="Q153" s="4" t="str">
        <f>IF(Table1[[#This Row],[STATUS]]='CONDITIONS AND WORKINGS'!$B$6,'CONDITIONS AND WORKINGS'!$B$9,'CONDITIONS AND WORKINGS'!$B$10)</f>
        <v>"COMPLETED"</v>
      </c>
      <c r="R153" s="10">
        <f>Table1[[#This Row],[TOTAL SALES]]-Table1[[#This Row],[ 8.35% DISCOUNT]]</f>
        <v>2549.8200000000002</v>
      </c>
      <c r="S153" s="20"/>
      <c r="AQ153" s="11"/>
      <c r="AR153" s="11"/>
      <c r="AS153" s="11"/>
      <c r="AT153" s="11"/>
      <c r="AV153" s="11"/>
      <c r="AW153" s="11"/>
    </row>
    <row r="154" spans="1:49" x14ac:dyDescent="0.25">
      <c r="A154">
        <v>153</v>
      </c>
      <c r="B154">
        <v>10117</v>
      </c>
      <c r="C154">
        <v>6</v>
      </c>
      <c r="D154" s="4" t="str">
        <f>TEXT(Table1[[#This Row],[ORDER DATE]],"MMMM")</f>
        <v>April</v>
      </c>
      <c r="E154" s="4">
        <f t="shared" si="7"/>
        <v>2003</v>
      </c>
      <c r="F154" s="1">
        <v>37727</v>
      </c>
      <c r="G154" t="s">
        <v>12</v>
      </c>
      <c r="H154" t="s">
        <v>68</v>
      </c>
      <c r="I154">
        <v>127</v>
      </c>
      <c r="J154" t="s">
        <v>14</v>
      </c>
      <c r="K154">
        <v>38</v>
      </c>
      <c r="L154" s="10">
        <v>79.680000000000007</v>
      </c>
      <c r="M154" s="10">
        <f t="shared" si="8"/>
        <v>3027.84</v>
      </c>
      <c r="N154">
        <f>'CONDITIONS AND WORKINGS'!$D$2*M154</f>
        <v>194.387328</v>
      </c>
      <c r="O154" s="4">
        <f>IF(Table1[[#This Row],[SALES]]&gt;='CONDITIONS AND WORKINGS'!$B$2,Table1[[#This Row],[SALES]]*'CONDITIONS AND WORKINGS'!$B$3,0)</f>
        <v>252.82464000000002</v>
      </c>
      <c r="P154" s="10">
        <f t="shared" si="6"/>
        <v>3222.2273279999999</v>
      </c>
      <c r="Q154" s="4" t="str">
        <f>IF(Table1[[#This Row],[STATUS]]='CONDITIONS AND WORKINGS'!$B$6,'CONDITIONS AND WORKINGS'!$B$9,'CONDITIONS AND WORKINGS'!$B$10)</f>
        <v>"COMPLETED"</v>
      </c>
      <c r="R154" s="10">
        <f>Table1[[#This Row],[TOTAL SALES]]-Table1[[#This Row],[ 8.35% DISCOUNT]]</f>
        <v>2969.4026880000001</v>
      </c>
      <c r="S154" s="20"/>
      <c r="AQ154" s="11"/>
      <c r="AR154" s="11"/>
      <c r="AS154" s="11"/>
      <c r="AT154" s="11"/>
      <c r="AV154" s="11"/>
      <c r="AW154" s="11"/>
    </row>
    <row r="155" spans="1:49" x14ac:dyDescent="0.25">
      <c r="A155">
        <v>154</v>
      </c>
      <c r="B155">
        <v>10117</v>
      </c>
      <c r="C155">
        <v>12</v>
      </c>
      <c r="D155" s="4" t="str">
        <f>TEXT(Table1[[#This Row],[ORDER DATE]],"MMMM")</f>
        <v>April</v>
      </c>
      <c r="E155" s="4">
        <f t="shared" si="7"/>
        <v>2003</v>
      </c>
      <c r="F155" s="1">
        <v>37727</v>
      </c>
      <c r="G155" t="s">
        <v>12</v>
      </c>
      <c r="H155" t="s">
        <v>42</v>
      </c>
      <c r="I155">
        <v>127</v>
      </c>
      <c r="J155" t="s">
        <v>17</v>
      </c>
      <c r="K155">
        <v>22</v>
      </c>
      <c r="L155" s="10">
        <v>100</v>
      </c>
      <c r="M155" s="10">
        <f t="shared" si="8"/>
        <v>2200</v>
      </c>
      <c r="N155">
        <f>'CONDITIONS AND WORKINGS'!$D$2*M155</f>
        <v>141.23999999999998</v>
      </c>
      <c r="O155" s="4">
        <f>IF(Table1[[#This Row],[SALES]]&gt;='CONDITIONS AND WORKINGS'!$B$2,Table1[[#This Row],[SALES]]*'CONDITIONS AND WORKINGS'!$B$3,0)</f>
        <v>0</v>
      </c>
      <c r="P155" s="10">
        <f t="shared" si="6"/>
        <v>2341.2399999999998</v>
      </c>
      <c r="Q155" s="4" t="str">
        <f>IF(Table1[[#This Row],[STATUS]]='CONDITIONS AND WORKINGS'!$B$6,'CONDITIONS AND WORKINGS'!$B$9,'CONDITIONS AND WORKINGS'!$B$10)</f>
        <v>"COMPLETED"</v>
      </c>
      <c r="R155" s="10">
        <f>Table1[[#This Row],[TOTAL SALES]]-Table1[[#This Row],[ 8.35% DISCOUNT]]</f>
        <v>2341.2399999999998</v>
      </c>
      <c r="S155" s="20"/>
      <c r="AQ155" s="11"/>
      <c r="AR155" s="11"/>
      <c r="AS155" s="11"/>
      <c r="AT155" s="11"/>
      <c r="AV155" s="11"/>
      <c r="AW155" s="11"/>
    </row>
    <row r="156" spans="1:49" x14ac:dyDescent="0.25">
      <c r="A156">
        <v>155</v>
      </c>
      <c r="B156">
        <v>10117</v>
      </c>
      <c r="C156">
        <v>4</v>
      </c>
      <c r="D156" s="4" t="str">
        <f>TEXT(Table1[[#This Row],[ORDER DATE]],"MMMM")</f>
        <v>April</v>
      </c>
      <c r="E156" s="4">
        <f t="shared" si="7"/>
        <v>2003</v>
      </c>
      <c r="F156" s="1">
        <v>37727</v>
      </c>
      <c r="G156" t="s">
        <v>12</v>
      </c>
      <c r="H156" t="s">
        <v>61</v>
      </c>
      <c r="I156">
        <v>127</v>
      </c>
      <c r="J156" t="s">
        <v>17</v>
      </c>
      <c r="K156">
        <v>23</v>
      </c>
      <c r="L156" s="10">
        <v>97.42</v>
      </c>
      <c r="M156" s="10">
        <f t="shared" si="8"/>
        <v>2240.66</v>
      </c>
      <c r="N156">
        <f>'CONDITIONS AND WORKINGS'!$D$2*M156</f>
        <v>143.85037199999996</v>
      </c>
      <c r="O156" s="4">
        <f>IF(Table1[[#This Row],[SALES]]&gt;='CONDITIONS AND WORKINGS'!$B$2,Table1[[#This Row],[SALES]]*'CONDITIONS AND WORKINGS'!$B$3,0)</f>
        <v>0</v>
      </c>
      <c r="P156" s="10">
        <f t="shared" si="6"/>
        <v>2384.5103719999997</v>
      </c>
      <c r="Q156" s="4" t="str">
        <f>IF(Table1[[#This Row],[STATUS]]='CONDITIONS AND WORKINGS'!$B$6,'CONDITIONS AND WORKINGS'!$B$9,'CONDITIONS AND WORKINGS'!$B$10)</f>
        <v>"COMPLETED"</v>
      </c>
      <c r="R156" s="10">
        <f>Table1[[#This Row],[TOTAL SALES]]-Table1[[#This Row],[ 8.35% DISCOUNT]]</f>
        <v>2384.5103719999997</v>
      </c>
      <c r="S156" s="20"/>
      <c r="AQ156" s="11"/>
      <c r="AR156" s="11"/>
      <c r="AS156" s="11"/>
      <c r="AT156" s="11"/>
      <c r="AV156" s="11"/>
      <c r="AW156" s="11"/>
    </row>
    <row r="157" spans="1:49" x14ac:dyDescent="0.25">
      <c r="A157">
        <v>156</v>
      </c>
      <c r="B157">
        <v>10117</v>
      </c>
      <c r="C157">
        <v>2</v>
      </c>
      <c r="D157" s="4" t="str">
        <f>TEXT(Table1[[#This Row],[ORDER DATE]],"MMMM")</f>
        <v>April</v>
      </c>
      <c r="E157" s="4">
        <f t="shared" si="7"/>
        <v>2003</v>
      </c>
      <c r="F157" s="1">
        <v>37727</v>
      </c>
      <c r="G157" t="s">
        <v>12</v>
      </c>
      <c r="H157" t="s">
        <v>69</v>
      </c>
      <c r="I157">
        <v>127</v>
      </c>
      <c r="J157" t="s">
        <v>17</v>
      </c>
      <c r="K157">
        <v>50</v>
      </c>
      <c r="L157" s="10">
        <v>43.68</v>
      </c>
      <c r="M157" s="10">
        <f t="shared" si="8"/>
        <v>2184</v>
      </c>
      <c r="N157">
        <f>'CONDITIONS AND WORKINGS'!$D$2*M157</f>
        <v>140.21279999999999</v>
      </c>
      <c r="O157" s="4">
        <f>IF(Table1[[#This Row],[SALES]]&gt;='CONDITIONS AND WORKINGS'!$B$2,Table1[[#This Row],[SALES]]*'CONDITIONS AND WORKINGS'!$B$3,0)</f>
        <v>0</v>
      </c>
      <c r="P157" s="10">
        <f t="shared" si="6"/>
        <v>2324.2127999999998</v>
      </c>
      <c r="Q157" s="4" t="str">
        <f>IF(Table1[[#This Row],[STATUS]]='CONDITIONS AND WORKINGS'!$B$6,'CONDITIONS AND WORKINGS'!$B$9,'CONDITIONS AND WORKINGS'!$B$10)</f>
        <v>"COMPLETED"</v>
      </c>
      <c r="R157" s="10">
        <f>Table1[[#This Row],[TOTAL SALES]]-Table1[[#This Row],[ 8.35% DISCOUNT]]</f>
        <v>2324.2127999999998</v>
      </c>
      <c r="S157" s="20"/>
      <c r="AQ157" s="11"/>
      <c r="AR157" s="11"/>
      <c r="AS157" s="11"/>
      <c r="AT157" s="11"/>
      <c r="AV157" s="11"/>
      <c r="AW157" s="11"/>
    </row>
    <row r="158" spans="1:49" x14ac:dyDescent="0.25">
      <c r="A158">
        <v>157</v>
      </c>
      <c r="B158">
        <v>10117</v>
      </c>
      <c r="C158">
        <v>7</v>
      </c>
      <c r="D158" s="4" t="str">
        <f>TEXT(Table1[[#This Row],[ORDER DATE]],"MMMM")</f>
        <v>April</v>
      </c>
      <c r="E158" s="4">
        <f t="shared" si="7"/>
        <v>2003</v>
      </c>
      <c r="F158" s="1">
        <v>37727</v>
      </c>
      <c r="G158" t="s">
        <v>12</v>
      </c>
      <c r="H158" t="s">
        <v>59</v>
      </c>
      <c r="I158">
        <v>127</v>
      </c>
      <c r="J158" t="s">
        <v>17</v>
      </c>
      <c r="K158">
        <v>21</v>
      </c>
      <c r="L158" s="10">
        <v>95.8</v>
      </c>
      <c r="M158" s="10">
        <f t="shared" si="8"/>
        <v>2011.8</v>
      </c>
      <c r="N158">
        <f>'CONDITIONS AND WORKINGS'!$D$2*M158</f>
        <v>129.15755999999999</v>
      </c>
      <c r="O158" s="4">
        <f>IF(Table1[[#This Row],[SALES]]&gt;='CONDITIONS AND WORKINGS'!$B$2,Table1[[#This Row],[SALES]]*'CONDITIONS AND WORKINGS'!$B$3,0)</f>
        <v>0</v>
      </c>
      <c r="P158" s="10">
        <f t="shared" si="6"/>
        <v>2140.9575599999998</v>
      </c>
      <c r="Q158" s="4" t="str">
        <f>IF(Table1[[#This Row],[STATUS]]='CONDITIONS AND WORKINGS'!$B$6,'CONDITIONS AND WORKINGS'!$B$9,'CONDITIONS AND WORKINGS'!$B$10)</f>
        <v>"COMPLETED"</v>
      </c>
      <c r="R158" s="10">
        <f>Table1[[#This Row],[TOTAL SALES]]-Table1[[#This Row],[ 8.35% DISCOUNT]]</f>
        <v>2140.9575599999998</v>
      </c>
      <c r="S158" s="20"/>
      <c r="AQ158" s="11"/>
      <c r="AR158" s="11"/>
      <c r="AS158" s="11"/>
      <c r="AT158" s="11"/>
      <c r="AV158" s="11"/>
      <c r="AW158" s="11"/>
    </row>
    <row r="159" spans="1:49" x14ac:dyDescent="0.25">
      <c r="A159">
        <v>158</v>
      </c>
      <c r="B159">
        <v>10117</v>
      </c>
      <c r="C159">
        <v>11</v>
      </c>
      <c r="D159" s="4" t="str">
        <f>TEXT(Table1[[#This Row],[ORDER DATE]],"MMMM")</f>
        <v>April</v>
      </c>
      <c r="E159" s="4">
        <f t="shared" si="7"/>
        <v>2003</v>
      </c>
      <c r="F159" s="1">
        <v>37727</v>
      </c>
      <c r="G159" t="s">
        <v>12</v>
      </c>
      <c r="H159" t="s">
        <v>52</v>
      </c>
      <c r="I159">
        <v>127</v>
      </c>
      <c r="J159" t="s">
        <v>17</v>
      </c>
      <c r="K159">
        <v>21</v>
      </c>
      <c r="L159" s="10">
        <v>49.21</v>
      </c>
      <c r="M159" s="10">
        <f t="shared" si="8"/>
        <v>1033.4100000000001</v>
      </c>
      <c r="N159">
        <f>'CONDITIONS AND WORKINGS'!$D$2*M159</f>
        <v>66.344921999999997</v>
      </c>
      <c r="O159" s="4">
        <f>IF(Table1[[#This Row],[SALES]]&gt;='CONDITIONS AND WORKINGS'!$B$2,Table1[[#This Row],[SALES]]*'CONDITIONS AND WORKINGS'!$B$3,0)</f>
        <v>0</v>
      </c>
      <c r="P159" s="10">
        <f t="shared" si="6"/>
        <v>1099.7549220000001</v>
      </c>
      <c r="Q159" s="4" t="str">
        <f>IF(Table1[[#This Row],[STATUS]]='CONDITIONS AND WORKINGS'!$B$6,'CONDITIONS AND WORKINGS'!$B$9,'CONDITIONS AND WORKINGS'!$B$10)</f>
        <v>"COMPLETED"</v>
      </c>
      <c r="R159" s="10">
        <f>Table1[[#This Row],[TOTAL SALES]]-Table1[[#This Row],[ 8.35% DISCOUNT]]</f>
        <v>1099.7549220000001</v>
      </c>
      <c r="S159" s="20"/>
      <c r="AQ159" s="11"/>
      <c r="AR159" s="11"/>
      <c r="AS159" s="11"/>
      <c r="AT159" s="11"/>
      <c r="AV159" s="11"/>
      <c r="AW159" s="11"/>
    </row>
    <row r="160" spans="1:49" x14ac:dyDescent="0.25">
      <c r="A160">
        <v>159</v>
      </c>
      <c r="B160">
        <v>10118</v>
      </c>
      <c r="C160">
        <v>1</v>
      </c>
      <c r="D160" s="4" t="str">
        <f>TEXT(Table1[[#This Row],[ORDER DATE]],"MMMM")</f>
        <v>April</v>
      </c>
      <c r="E160" s="4">
        <f t="shared" si="7"/>
        <v>2003</v>
      </c>
      <c r="F160" s="1">
        <v>37732</v>
      </c>
      <c r="G160" t="s">
        <v>12</v>
      </c>
      <c r="H160" t="s">
        <v>63</v>
      </c>
      <c r="I160">
        <v>154</v>
      </c>
      <c r="J160" t="s">
        <v>14</v>
      </c>
      <c r="K160">
        <v>36</v>
      </c>
      <c r="L160" s="10">
        <v>100</v>
      </c>
      <c r="M160" s="10">
        <f t="shared" si="8"/>
        <v>3600</v>
      </c>
      <c r="N160">
        <f>'CONDITIONS AND WORKINGS'!$D$2*M160</f>
        <v>231.11999999999998</v>
      </c>
      <c r="O160" s="4">
        <f>IF(Table1[[#This Row],[SALES]]&gt;='CONDITIONS AND WORKINGS'!$B$2,Table1[[#This Row],[SALES]]*'CONDITIONS AND WORKINGS'!$B$3,0)</f>
        <v>300.60000000000002</v>
      </c>
      <c r="P160" s="10">
        <f t="shared" si="6"/>
        <v>3831.12</v>
      </c>
      <c r="Q160" s="4" t="str">
        <f>IF(Table1[[#This Row],[STATUS]]='CONDITIONS AND WORKINGS'!$B$6,'CONDITIONS AND WORKINGS'!$B$9,'CONDITIONS AND WORKINGS'!$B$10)</f>
        <v>"COMPLETED"</v>
      </c>
      <c r="R160" s="10">
        <f>Table1[[#This Row],[TOTAL SALES]]-Table1[[#This Row],[ 8.35% DISCOUNT]]</f>
        <v>3530.52</v>
      </c>
      <c r="S160" s="20"/>
      <c r="AQ160" s="11"/>
      <c r="AR160" s="11"/>
      <c r="AS160" s="11"/>
      <c r="AT160" s="11"/>
      <c r="AV160" s="11"/>
      <c r="AW160" s="11"/>
    </row>
    <row r="161" spans="1:49" x14ac:dyDescent="0.25">
      <c r="A161">
        <v>160</v>
      </c>
      <c r="B161">
        <v>10119</v>
      </c>
      <c r="C161">
        <v>3</v>
      </c>
      <c r="D161" s="4" t="str">
        <f>TEXT(Table1[[#This Row],[ORDER DATE]],"MMMM")</f>
        <v>April</v>
      </c>
      <c r="E161" s="4">
        <f t="shared" si="7"/>
        <v>2003</v>
      </c>
      <c r="F161" s="1">
        <v>37739</v>
      </c>
      <c r="G161" t="s">
        <v>12</v>
      </c>
      <c r="H161" t="s">
        <v>70</v>
      </c>
      <c r="I161">
        <v>120</v>
      </c>
      <c r="J161" t="s">
        <v>14</v>
      </c>
      <c r="K161">
        <v>43</v>
      </c>
      <c r="L161" s="10">
        <v>100</v>
      </c>
      <c r="M161" s="10">
        <f t="shared" si="8"/>
        <v>4300</v>
      </c>
      <c r="N161">
        <f>'CONDITIONS AND WORKINGS'!$D$2*M161</f>
        <v>276.05999999999995</v>
      </c>
      <c r="O161" s="4">
        <f>IF(Table1[[#This Row],[SALES]]&gt;='CONDITIONS AND WORKINGS'!$B$2,Table1[[#This Row],[SALES]]*'CONDITIONS AND WORKINGS'!$B$3,0)</f>
        <v>359.05</v>
      </c>
      <c r="P161" s="10">
        <f t="shared" si="6"/>
        <v>4576.0599999999995</v>
      </c>
      <c r="Q161" s="4" t="str">
        <f>IF(Table1[[#This Row],[STATUS]]='CONDITIONS AND WORKINGS'!$B$6,'CONDITIONS AND WORKINGS'!$B$9,'CONDITIONS AND WORKINGS'!$B$10)</f>
        <v>"COMPLETED"</v>
      </c>
      <c r="R161" s="10">
        <f>Table1[[#This Row],[TOTAL SALES]]-Table1[[#This Row],[ 8.35% DISCOUNT]]</f>
        <v>4217.0099999999993</v>
      </c>
      <c r="S161" s="20"/>
      <c r="AQ161" s="11"/>
      <c r="AR161" s="11"/>
      <c r="AS161" s="11"/>
      <c r="AT161" s="11"/>
      <c r="AV161" s="11"/>
      <c r="AW161" s="11"/>
    </row>
    <row r="162" spans="1:49" x14ac:dyDescent="0.25">
      <c r="A162">
        <v>161</v>
      </c>
      <c r="B162">
        <v>10119</v>
      </c>
      <c r="C162">
        <v>11</v>
      </c>
      <c r="D162" s="4" t="str">
        <f>TEXT(Table1[[#This Row],[ORDER DATE]],"MMMM")</f>
        <v>April</v>
      </c>
      <c r="E162" s="4">
        <f t="shared" si="7"/>
        <v>2003</v>
      </c>
      <c r="F162" s="1">
        <v>37739</v>
      </c>
      <c r="G162" t="s">
        <v>12</v>
      </c>
      <c r="H162" t="s">
        <v>56</v>
      </c>
      <c r="I162">
        <v>120</v>
      </c>
      <c r="J162" t="s">
        <v>14</v>
      </c>
      <c r="K162">
        <v>46</v>
      </c>
      <c r="L162" s="10">
        <v>100</v>
      </c>
      <c r="M162" s="10">
        <f t="shared" si="8"/>
        <v>4600</v>
      </c>
      <c r="N162">
        <f>'CONDITIONS AND WORKINGS'!$D$2*M162</f>
        <v>295.32</v>
      </c>
      <c r="O162" s="4">
        <f>IF(Table1[[#This Row],[SALES]]&gt;='CONDITIONS AND WORKINGS'!$B$2,Table1[[#This Row],[SALES]]*'CONDITIONS AND WORKINGS'!$B$3,0)</f>
        <v>384.1</v>
      </c>
      <c r="P162" s="10">
        <f t="shared" si="6"/>
        <v>4895.32</v>
      </c>
      <c r="Q162" s="4" t="str">
        <f>IF(Table1[[#This Row],[STATUS]]='CONDITIONS AND WORKINGS'!$B$6,'CONDITIONS AND WORKINGS'!$B$9,'CONDITIONS AND WORKINGS'!$B$10)</f>
        <v>"COMPLETED"</v>
      </c>
      <c r="R162" s="10">
        <f>Table1[[#This Row],[TOTAL SALES]]-Table1[[#This Row],[ 8.35% DISCOUNT]]</f>
        <v>4511.2199999999993</v>
      </c>
      <c r="S162" s="20"/>
      <c r="AQ162" s="11"/>
      <c r="AR162" s="11"/>
      <c r="AS162" s="11"/>
      <c r="AT162" s="11"/>
      <c r="AV162" s="11"/>
      <c r="AW162" s="11"/>
    </row>
    <row r="163" spans="1:49" x14ac:dyDescent="0.25">
      <c r="A163">
        <v>162</v>
      </c>
      <c r="B163">
        <v>10119</v>
      </c>
      <c r="C163">
        <v>10</v>
      </c>
      <c r="D163" s="4" t="str">
        <f>TEXT(Table1[[#This Row],[ORDER DATE]],"MMMM")</f>
        <v>April</v>
      </c>
      <c r="E163" s="4">
        <f t="shared" si="7"/>
        <v>2003</v>
      </c>
      <c r="F163" s="1">
        <v>37739</v>
      </c>
      <c r="G163" t="s">
        <v>12</v>
      </c>
      <c r="H163" t="s">
        <v>60</v>
      </c>
      <c r="I163">
        <v>120</v>
      </c>
      <c r="J163" t="s">
        <v>14</v>
      </c>
      <c r="K163">
        <v>35</v>
      </c>
      <c r="L163" s="10">
        <v>90.57</v>
      </c>
      <c r="M163" s="10">
        <f t="shared" si="8"/>
        <v>3169.95</v>
      </c>
      <c r="N163">
        <f>'CONDITIONS AND WORKINGS'!$D$2*M163</f>
        <v>203.51078999999996</v>
      </c>
      <c r="O163" s="4">
        <f>IF(Table1[[#This Row],[SALES]]&gt;='CONDITIONS AND WORKINGS'!$B$2,Table1[[#This Row],[SALES]]*'CONDITIONS AND WORKINGS'!$B$3,0)</f>
        <v>264.69082500000002</v>
      </c>
      <c r="P163" s="10">
        <f t="shared" si="6"/>
        <v>3373.4607899999996</v>
      </c>
      <c r="Q163" s="4" t="str">
        <f>IF(Table1[[#This Row],[STATUS]]='CONDITIONS AND WORKINGS'!$B$6,'CONDITIONS AND WORKINGS'!$B$9,'CONDITIONS AND WORKINGS'!$B$10)</f>
        <v>"COMPLETED"</v>
      </c>
      <c r="R163" s="10">
        <f>Table1[[#This Row],[TOTAL SALES]]-Table1[[#This Row],[ 8.35% DISCOUNT]]</f>
        <v>3108.7699649999995</v>
      </c>
      <c r="S163" s="20"/>
      <c r="AQ163" s="11"/>
      <c r="AR163" s="11"/>
      <c r="AS163" s="11"/>
      <c r="AT163" s="11"/>
      <c r="AV163" s="11"/>
      <c r="AW163" s="11"/>
    </row>
    <row r="164" spans="1:49" x14ac:dyDescent="0.25">
      <c r="A164">
        <v>163</v>
      </c>
      <c r="B164">
        <v>10119</v>
      </c>
      <c r="C164">
        <v>13</v>
      </c>
      <c r="D164" s="4" t="str">
        <f>TEXT(Table1[[#This Row],[ORDER DATE]],"MMMM")</f>
        <v>April</v>
      </c>
      <c r="E164" s="4">
        <f t="shared" si="7"/>
        <v>2003</v>
      </c>
      <c r="F164" s="1">
        <v>37739</v>
      </c>
      <c r="G164" t="s">
        <v>12</v>
      </c>
      <c r="H164" t="s">
        <v>62</v>
      </c>
      <c r="I164">
        <v>120</v>
      </c>
      <c r="J164" t="s">
        <v>14</v>
      </c>
      <c r="K164">
        <v>35</v>
      </c>
      <c r="L164" s="10">
        <v>87.62</v>
      </c>
      <c r="M164" s="10">
        <f t="shared" si="8"/>
        <v>3066.7000000000003</v>
      </c>
      <c r="N164">
        <f>'CONDITIONS AND WORKINGS'!$D$2*M164</f>
        <v>196.88213999999999</v>
      </c>
      <c r="O164" s="4">
        <f>IF(Table1[[#This Row],[SALES]]&gt;='CONDITIONS AND WORKINGS'!$B$2,Table1[[#This Row],[SALES]]*'CONDITIONS AND WORKINGS'!$B$3,0)</f>
        <v>256.06945000000002</v>
      </c>
      <c r="P164" s="10">
        <f t="shared" si="6"/>
        <v>3263.5821400000004</v>
      </c>
      <c r="Q164" s="4" t="str">
        <f>IF(Table1[[#This Row],[STATUS]]='CONDITIONS AND WORKINGS'!$B$6,'CONDITIONS AND WORKINGS'!$B$9,'CONDITIONS AND WORKINGS'!$B$10)</f>
        <v>"COMPLETED"</v>
      </c>
      <c r="R164" s="10">
        <f>Table1[[#This Row],[TOTAL SALES]]-Table1[[#This Row],[ 8.35% DISCOUNT]]</f>
        <v>3007.5126900000005</v>
      </c>
      <c r="S164" s="20"/>
      <c r="AQ164" s="11"/>
      <c r="AR164" s="11"/>
      <c r="AS164" s="11"/>
      <c r="AT164" s="11"/>
      <c r="AV164" s="11"/>
      <c r="AW164" s="11"/>
    </row>
    <row r="165" spans="1:49" x14ac:dyDescent="0.25">
      <c r="A165">
        <v>164</v>
      </c>
      <c r="B165">
        <v>10119</v>
      </c>
      <c r="C165">
        <v>7</v>
      </c>
      <c r="D165" s="4" t="str">
        <f>TEXT(Table1[[#This Row],[ORDER DATE]],"MMMM")</f>
        <v>April</v>
      </c>
      <c r="E165" s="4">
        <f t="shared" si="7"/>
        <v>2003</v>
      </c>
      <c r="F165" s="1">
        <v>37739</v>
      </c>
      <c r="G165" t="s">
        <v>12</v>
      </c>
      <c r="H165" t="s">
        <v>79</v>
      </c>
      <c r="I165">
        <v>120</v>
      </c>
      <c r="J165" t="s">
        <v>17</v>
      </c>
      <c r="K165">
        <v>29</v>
      </c>
      <c r="L165" s="10">
        <v>94.14</v>
      </c>
      <c r="M165" s="10">
        <f t="shared" si="8"/>
        <v>2730.06</v>
      </c>
      <c r="N165">
        <f>'CONDITIONS AND WORKINGS'!$D$2*M165</f>
        <v>175.26985199999999</v>
      </c>
      <c r="O165" s="4">
        <f>IF(Table1[[#This Row],[SALES]]&gt;='CONDITIONS AND WORKINGS'!$B$2,Table1[[#This Row],[SALES]]*'CONDITIONS AND WORKINGS'!$B$3,0)</f>
        <v>227.96001000000001</v>
      </c>
      <c r="P165" s="10">
        <f t="shared" si="6"/>
        <v>2905.3298519999998</v>
      </c>
      <c r="Q165" s="4" t="str">
        <f>IF(Table1[[#This Row],[STATUS]]='CONDITIONS AND WORKINGS'!$B$6,'CONDITIONS AND WORKINGS'!$B$9,'CONDITIONS AND WORKINGS'!$B$10)</f>
        <v>"COMPLETED"</v>
      </c>
      <c r="R165" s="10">
        <f>Table1[[#This Row],[TOTAL SALES]]-Table1[[#This Row],[ 8.35% DISCOUNT]]</f>
        <v>2677.3698420000001</v>
      </c>
      <c r="S165" s="20"/>
      <c r="AQ165" s="11"/>
      <c r="AR165" s="11"/>
      <c r="AS165" s="11"/>
      <c r="AT165" s="11"/>
      <c r="AV165" s="11"/>
      <c r="AW165" s="11"/>
    </row>
    <row r="166" spans="1:49" x14ac:dyDescent="0.25">
      <c r="A166">
        <v>165</v>
      </c>
      <c r="B166">
        <v>10119</v>
      </c>
      <c r="C166">
        <v>8</v>
      </c>
      <c r="D166" s="4" t="str">
        <f>TEXT(Table1[[#This Row],[ORDER DATE]],"MMMM")</f>
        <v>April</v>
      </c>
      <c r="E166" s="4">
        <f t="shared" si="7"/>
        <v>2003</v>
      </c>
      <c r="F166" s="1">
        <v>37739</v>
      </c>
      <c r="G166" t="s">
        <v>12</v>
      </c>
      <c r="H166" t="s">
        <v>71</v>
      </c>
      <c r="I166">
        <v>120</v>
      </c>
      <c r="J166" t="s">
        <v>17</v>
      </c>
      <c r="K166">
        <v>27</v>
      </c>
      <c r="L166" s="10">
        <v>99.52</v>
      </c>
      <c r="M166" s="10">
        <f t="shared" si="8"/>
        <v>2687.04</v>
      </c>
      <c r="N166">
        <f>'CONDITIONS AND WORKINGS'!$D$2*M166</f>
        <v>172.50796799999998</v>
      </c>
      <c r="O166" s="4">
        <f>IF(Table1[[#This Row],[SALES]]&gt;='CONDITIONS AND WORKINGS'!$B$2,Table1[[#This Row],[SALES]]*'CONDITIONS AND WORKINGS'!$B$3,0)</f>
        <v>224.36784</v>
      </c>
      <c r="P166" s="10">
        <f t="shared" si="6"/>
        <v>2859.5479679999999</v>
      </c>
      <c r="Q166" s="4" t="str">
        <f>IF(Table1[[#This Row],[STATUS]]='CONDITIONS AND WORKINGS'!$B$6,'CONDITIONS AND WORKINGS'!$B$9,'CONDITIONS AND WORKINGS'!$B$10)</f>
        <v>"COMPLETED"</v>
      </c>
      <c r="R166" s="10">
        <f>Table1[[#This Row],[TOTAL SALES]]-Table1[[#This Row],[ 8.35% DISCOUNT]]</f>
        <v>2635.180128</v>
      </c>
      <c r="S166" s="20"/>
      <c r="AQ166" s="11"/>
      <c r="AR166" s="11"/>
      <c r="AS166" s="11"/>
      <c r="AT166" s="11"/>
      <c r="AV166" s="11"/>
      <c r="AW166" s="11"/>
    </row>
    <row r="167" spans="1:49" x14ac:dyDescent="0.25">
      <c r="A167">
        <v>166</v>
      </c>
      <c r="B167">
        <v>10119</v>
      </c>
      <c r="C167">
        <v>12</v>
      </c>
      <c r="D167" s="4" t="str">
        <f>TEXT(Table1[[#This Row],[ORDER DATE]],"MMMM")</f>
        <v>April</v>
      </c>
      <c r="E167" s="4">
        <f t="shared" si="7"/>
        <v>2003</v>
      </c>
      <c r="F167" s="1">
        <v>37739</v>
      </c>
      <c r="G167" t="s">
        <v>12</v>
      </c>
      <c r="H167" t="s">
        <v>67</v>
      </c>
      <c r="I167">
        <v>120</v>
      </c>
      <c r="J167" t="s">
        <v>17</v>
      </c>
      <c r="K167">
        <v>38</v>
      </c>
      <c r="L167" s="10">
        <v>65.77</v>
      </c>
      <c r="M167" s="10">
        <f t="shared" si="8"/>
        <v>2499.2599999999998</v>
      </c>
      <c r="N167">
        <f>'CONDITIONS AND WORKINGS'!$D$2*M167</f>
        <v>160.45249199999998</v>
      </c>
      <c r="O167" s="4">
        <f>IF(Table1[[#This Row],[SALES]]&gt;='CONDITIONS AND WORKINGS'!$B$2,Table1[[#This Row],[SALES]]*'CONDITIONS AND WORKINGS'!$B$3,0)</f>
        <v>208.68821</v>
      </c>
      <c r="P167" s="10">
        <f t="shared" si="6"/>
        <v>2659.7124919999997</v>
      </c>
      <c r="Q167" s="4" t="str">
        <f>IF(Table1[[#This Row],[STATUS]]='CONDITIONS AND WORKINGS'!$B$6,'CONDITIONS AND WORKINGS'!$B$9,'CONDITIONS AND WORKINGS'!$B$10)</f>
        <v>"COMPLETED"</v>
      </c>
      <c r="R167" s="10">
        <f>Table1[[#This Row],[TOTAL SALES]]-Table1[[#This Row],[ 8.35% DISCOUNT]]</f>
        <v>2451.0242819999999</v>
      </c>
      <c r="S167" s="20"/>
      <c r="AQ167" s="11"/>
      <c r="AR167" s="11"/>
      <c r="AS167" s="11"/>
      <c r="AT167" s="11"/>
      <c r="AV167" s="11"/>
      <c r="AW167" s="11"/>
    </row>
    <row r="168" spans="1:49" x14ac:dyDescent="0.25">
      <c r="A168">
        <v>167</v>
      </c>
      <c r="B168">
        <v>10119</v>
      </c>
      <c r="C168">
        <v>4</v>
      </c>
      <c r="D168" s="4" t="str">
        <f>TEXT(Table1[[#This Row],[ORDER DATE]],"MMMM")</f>
        <v>April</v>
      </c>
      <c r="E168" s="4">
        <f t="shared" si="7"/>
        <v>2003</v>
      </c>
      <c r="F168" s="1">
        <v>37739</v>
      </c>
      <c r="G168" t="s">
        <v>12</v>
      </c>
      <c r="H168" t="s">
        <v>74</v>
      </c>
      <c r="I168">
        <v>120</v>
      </c>
      <c r="J168" t="s">
        <v>17</v>
      </c>
      <c r="K168">
        <v>41</v>
      </c>
      <c r="L168" s="10">
        <v>59.6</v>
      </c>
      <c r="M168" s="10">
        <f t="shared" si="8"/>
        <v>2443.6</v>
      </c>
      <c r="N168">
        <f>'CONDITIONS AND WORKINGS'!$D$2*M168</f>
        <v>156.87911999999997</v>
      </c>
      <c r="O168" s="4">
        <f>IF(Table1[[#This Row],[SALES]]&gt;='CONDITIONS AND WORKINGS'!$B$2,Table1[[#This Row],[SALES]]*'CONDITIONS AND WORKINGS'!$B$3,0)</f>
        <v>204.04060000000001</v>
      </c>
      <c r="P168" s="10">
        <f t="shared" si="6"/>
        <v>2600.47912</v>
      </c>
      <c r="Q168" s="4" t="str">
        <f>IF(Table1[[#This Row],[STATUS]]='CONDITIONS AND WORKINGS'!$B$6,'CONDITIONS AND WORKINGS'!$B$9,'CONDITIONS AND WORKINGS'!$B$10)</f>
        <v>"COMPLETED"</v>
      </c>
      <c r="R168" s="10">
        <f>Table1[[#This Row],[TOTAL SALES]]-Table1[[#This Row],[ 8.35% DISCOUNT]]</f>
        <v>2396.4385200000002</v>
      </c>
      <c r="S168" s="20"/>
      <c r="AQ168" s="11"/>
      <c r="AR168" s="11"/>
      <c r="AS168" s="11"/>
      <c r="AT168" s="11"/>
      <c r="AV168" s="11"/>
      <c r="AW168" s="11"/>
    </row>
    <row r="169" spans="1:49" x14ac:dyDescent="0.25">
      <c r="A169">
        <v>168</v>
      </c>
      <c r="B169">
        <v>10119</v>
      </c>
      <c r="C169">
        <v>2</v>
      </c>
      <c r="D169" s="4" t="str">
        <f>TEXT(Table1[[#This Row],[ORDER DATE]],"MMMM")</f>
        <v>April</v>
      </c>
      <c r="E169" s="4">
        <f t="shared" si="7"/>
        <v>2003</v>
      </c>
      <c r="F169" s="1">
        <v>37739</v>
      </c>
      <c r="G169" t="s">
        <v>12</v>
      </c>
      <c r="H169" t="s">
        <v>78</v>
      </c>
      <c r="I169">
        <v>120</v>
      </c>
      <c r="J169" t="s">
        <v>17</v>
      </c>
      <c r="K169">
        <v>28</v>
      </c>
      <c r="L169" s="10">
        <v>70.290000000000006</v>
      </c>
      <c r="M169" s="10">
        <f t="shared" si="8"/>
        <v>1968.1200000000001</v>
      </c>
      <c r="N169">
        <f>'CONDITIONS AND WORKINGS'!$D$2*M169</f>
        <v>126.35330399999999</v>
      </c>
      <c r="O169" s="4">
        <f>IF(Table1[[#This Row],[SALES]]&gt;='CONDITIONS AND WORKINGS'!$B$2,Table1[[#This Row],[SALES]]*'CONDITIONS AND WORKINGS'!$B$3,0)</f>
        <v>0</v>
      </c>
      <c r="P169" s="10">
        <f t="shared" si="6"/>
        <v>2094.4733040000001</v>
      </c>
      <c r="Q169" s="4" t="str">
        <f>IF(Table1[[#This Row],[STATUS]]='CONDITIONS AND WORKINGS'!$B$6,'CONDITIONS AND WORKINGS'!$B$9,'CONDITIONS AND WORKINGS'!$B$10)</f>
        <v>"COMPLETED"</v>
      </c>
      <c r="R169" s="10">
        <f>Table1[[#This Row],[TOTAL SALES]]-Table1[[#This Row],[ 8.35% DISCOUNT]]</f>
        <v>2094.4733040000001</v>
      </c>
      <c r="S169" s="20"/>
      <c r="AQ169" s="11"/>
      <c r="AR169" s="11"/>
      <c r="AS169" s="11"/>
      <c r="AT169" s="11"/>
      <c r="AV169" s="11"/>
      <c r="AW169" s="11"/>
    </row>
    <row r="170" spans="1:49" x14ac:dyDescent="0.25">
      <c r="A170">
        <v>169</v>
      </c>
      <c r="B170">
        <v>10119</v>
      </c>
      <c r="C170">
        <v>14</v>
      </c>
      <c r="D170" s="4" t="str">
        <f>TEXT(Table1[[#This Row],[ORDER DATE]],"MMMM")</f>
        <v>April</v>
      </c>
      <c r="E170" s="4">
        <f t="shared" si="7"/>
        <v>2003</v>
      </c>
      <c r="F170" s="1">
        <v>37739</v>
      </c>
      <c r="G170" t="s">
        <v>12</v>
      </c>
      <c r="H170" t="s">
        <v>65</v>
      </c>
      <c r="I170">
        <v>120</v>
      </c>
      <c r="J170" t="s">
        <v>17</v>
      </c>
      <c r="K170">
        <v>25</v>
      </c>
      <c r="L170" s="10">
        <v>76.67</v>
      </c>
      <c r="M170" s="10">
        <f t="shared" si="8"/>
        <v>1916.75</v>
      </c>
      <c r="N170">
        <f>'CONDITIONS AND WORKINGS'!$D$2*M170</f>
        <v>123.05534999999999</v>
      </c>
      <c r="O170" s="4">
        <f>IF(Table1[[#This Row],[SALES]]&gt;='CONDITIONS AND WORKINGS'!$B$2,Table1[[#This Row],[SALES]]*'CONDITIONS AND WORKINGS'!$B$3,0)</f>
        <v>0</v>
      </c>
      <c r="P170" s="10">
        <f t="shared" si="6"/>
        <v>2039.8053500000001</v>
      </c>
      <c r="Q170" s="4" t="str">
        <f>IF(Table1[[#This Row],[STATUS]]='CONDITIONS AND WORKINGS'!$B$6,'CONDITIONS AND WORKINGS'!$B$9,'CONDITIONS AND WORKINGS'!$B$10)</f>
        <v>"COMPLETED"</v>
      </c>
      <c r="R170" s="10">
        <f>Table1[[#This Row],[TOTAL SALES]]-Table1[[#This Row],[ 8.35% DISCOUNT]]</f>
        <v>2039.8053500000001</v>
      </c>
      <c r="S170" s="20"/>
      <c r="AQ170" s="11"/>
      <c r="AR170" s="11"/>
      <c r="AS170" s="11"/>
      <c r="AT170" s="11"/>
      <c r="AV170" s="11"/>
      <c r="AW170" s="11"/>
    </row>
    <row r="171" spans="1:49" x14ac:dyDescent="0.25">
      <c r="A171">
        <v>170</v>
      </c>
      <c r="B171">
        <v>10119</v>
      </c>
      <c r="C171">
        <v>9</v>
      </c>
      <c r="D171" s="4" t="str">
        <f>TEXT(Table1[[#This Row],[ORDER DATE]],"MMMM")</f>
        <v>April</v>
      </c>
      <c r="E171" s="4">
        <f t="shared" si="7"/>
        <v>2003</v>
      </c>
      <c r="F171" s="1">
        <v>37739</v>
      </c>
      <c r="G171" t="s">
        <v>12</v>
      </c>
      <c r="H171" t="s">
        <v>75</v>
      </c>
      <c r="I171">
        <v>120</v>
      </c>
      <c r="J171" t="s">
        <v>17</v>
      </c>
      <c r="K171">
        <v>21</v>
      </c>
      <c r="L171" s="10">
        <v>89.46</v>
      </c>
      <c r="M171" s="10">
        <f t="shared" si="8"/>
        <v>1878.6599999999999</v>
      </c>
      <c r="N171">
        <f>'CONDITIONS AND WORKINGS'!$D$2*M171</f>
        <v>120.60997199999998</v>
      </c>
      <c r="O171" s="4">
        <f>IF(Table1[[#This Row],[SALES]]&gt;='CONDITIONS AND WORKINGS'!$B$2,Table1[[#This Row],[SALES]]*'CONDITIONS AND WORKINGS'!$B$3,0)</f>
        <v>0</v>
      </c>
      <c r="P171" s="10">
        <f t="shared" si="6"/>
        <v>1999.2699719999998</v>
      </c>
      <c r="Q171" s="4" t="str">
        <f>IF(Table1[[#This Row],[STATUS]]='CONDITIONS AND WORKINGS'!$B$6,'CONDITIONS AND WORKINGS'!$B$9,'CONDITIONS AND WORKINGS'!$B$10)</f>
        <v>"COMPLETED"</v>
      </c>
      <c r="R171" s="10">
        <f>Table1[[#This Row],[TOTAL SALES]]-Table1[[#This Row],[ 8.35% DISCOUNT]]</f>
        <v>1999.2699719999998</v>
      </c>
      <c r="S171" s="20"/>
      <c r="AQ171" s="11"/>
      <c r="AR171" s="11"/>
      <c r="AS171" s="11"/>
      <c r="AT171" s="11"/>
      <c r="AV171" s="11"/>
      <c r="AW171" s="11"/>
    </row>
    <row r="172" spans="1:49" x14ac:dyDescent="0.25">
      <c r="A172">
        <v>171</v>
      </c>
      <c r="B172">
        <v>10119</v>
      </c>
      <c r="C172">
        <v>1</v>
      </c>
      <c r="D172" s="4" t="str">
        <f>TEXT(Table1[[#This Row],[ORDER DATE]],"MMMM")</f>
        <v>April</v>
      </c>
      <c r="E172" s="4">
        <f t="shared" si="7"/>
        <v>2003</v>
      </c>
      <c r="F172" s="1">
        <v>37739</v>
      </c>
      <c r="G172" t="s">
        <v>12</v>
      </c>
      <c r="H172" t="s">
        <v>81</v>
      </c>
      <c r="I172">
        <v>120</v>
      </c>
      <c r="J172" t="s">
        <v>17</v>
      </c>
      <c r="K172">
        <v>26</v>
      </c>
      <c r="L172" s="10">
        <v>59.22</v>
      </c>
      <c r="M172" s="10">
        <f t="shared" si="8"/>
        <v>1539.72</v>
      </c>
      <c r="N172">
        <f>'CONDITIONS AND WORKINGS'!$D$2*M172</f>
        <v>98.850023999999991</v>
      </c>
      <c r="O172" s="4">
        <f>IF(Table1[[#This Row],[SALES]]&gt;='CONDITIONS AND WORKINGS'!$B$2,Table1[[#This Row],[SALES]]*'CONDITIONS AND WORKINGS'!$B$3,0)</f>
        <v>0</v>
      </c>
      <c r="P172" s="10">
        <f t="shared" si="6"/>
        <v>1638.5700240000001</v>
      </c>
      <c r="Q172" s="4" t="str">
        <f>IF(Table1[[#This Row],[STATUS]]='CONDITIONS AND WORKINGS'!$B$6,'CONDITIONS AND WORKINGS'!$B$9,'CONDITIONS AND WORKINGS'!$B$10)</f>
        <v>"COMPLETED"</v>
      </c>
      <c r="R172" s="10">
        <f>Table1[[#This Row],[TOTAL SALES]]-Table1[[#This Row],[ 8.35% DISCOUNT]]</f>
        <v>1638.5700240000001</v>
      </c>
      <c r="S172" s="20"/>
      <c r="AQ172" s="11"/>
      <c r="AR172" s="11"/>
      <c r="AS172" s="11"/>
      <c r="AT172" s="11"/>
      <c r="AV172" s="11"/>
      <c r="AW172" s="11"/>
    </row>
    <row r="173" spans="1:49" x14ac:dyDescent="0.25">
      <c r="A173">
        <v>172</v>
      </c>
      <c r="B173">
        <v>10119</v>
      </c>
      <c r="C173">
        <v>5</v>
      </c>
      <c r="D173" s="4" t="str">
        <f>TEXT(Table1[[#This Row],[ORDER DATE]],"MMMM")</f>
        <v>April</v>
      </c>
      <c r="E173" s="4">
        <f t="shared" si="7"/>
        <v>2003</v>
      </c>
      <c r="F173" s="1">
        <v>37739</v>
      </c>
      <c r="G173" t="s">
        <v>12</v>
      </c>
      <c r="H173" t="s">
        <v>86</v>
      </c>
      <c r="I173">
        <v>120</v>
      </c>
      <c r="J173" t="s">
        <v>17</v>
      </c>
      <c r="K173">
        <v>20</v>
      </c>
      <c r="L173" s="10">
        <v>72.98</v>
      </c>
      <c r="M173" s="10">
        <f t="shared" si="8"/>
        <v>1459.6000000000001</v>
      </c>
      <c r="N173">
        <f>'CONDITIONS AND WORKINGS'!$D$2*M173</f>
        <v>93.706320000000005</v>
      </c>
      <c r="O173" s="4">
        <f>IF(Table1[[#This Row],[SALES]]&gt;='CONDITIONS AND WORKINGS'!$B$2,Table1[[#This Row],[SALES]]*'CONDITIONS AND WORKINGS'!$B$3,0)</f>
        <v>0</v>
      </c>
      <c r="P173" s="10">
        <f t="shared" si="6"/>
        <v>1553.3063200000001</v>
      </c>
      <c r="Q173" s="4" t="str">
        <f>IF(Table1[[#This Row],[STATUS]]='CONDITIONS AND WORKINGS'!$B$6,'CONDITIONS AND WORKINGS'!$B$9,'CONDITIONS AND WORKINGS'!$B$10)</f>
        <v>"COMPLETED"</v>
      </c>
      <c r="R173" s="10">
        <f>Table1[[#This Row],[TOTAL SALES]]-Table1[[#This Row],[ 8.35% DISCOUNT]]</f>
        <v>1553.3063200000001</v>
      </c>
      <c r="S173" s="20"/>
      <c r="AQ173" s="11"/>
      <c r="AR173" s="11"/>
      <c r="AS173" s="11"/>
      <c r="AT173" s="11"/>
      <c r="AV173" s="11"/>
      <c r="AW173" s="11"/>
    </row>
    <row r="174" spans="1:49" x14ac:dyDescent="0.25">
      <c r="A174">
        <v>173</v>
      </c>
      <c r="B174">
        <v>10119</v>
      </c>
      <c r="C174">
        <v>6</v>
      </c>
      <c r="D174" s="4" t="str">
        <f>TEXT(Table1[[#This Row],[ORDER DATE]],"MMMM")</f>
        <v>April</v>
      </c>
      <c r="E174" s="4">
        <f t="shared" si="7"/>
        <v>2003</v>
      </c>
      <c r="F174" s="1">
        <v>37739</v>
      </c>
      <c r="G174" t="s">
        <v>12</v>
      </c>
      <c r="H174" t="s">
        <v>82</v>
      </c>
      <c r="I174">
        <v>120</v>
      </c>
      <c r="J174" t="s">
        <v>17</v>
      </c>
      <c r="K174">
        <v>28</v>
      </c>
      <c r="L174" s="10">
        <v>48.17</v>
      </c>
      <c r="M174" s="10">
        <f t="shared" si="8"/>
        <v>1348.76</v>
      </c>
      <c r="N174">
        <f>'CONDITIONS AND WORKINGS'!$D$2*M174</f>
        <v>86.590391999999994</v>
      </c>
      <c r="O174" s="4">
        <f>IF(Table1[[#This Row],[SALES]]&gt;='CONDITIONS AND WORKINGS'!$B$2,Table1[[#This Row],[SALES]]*'CONDITIONS AND WORKINGS'!$B$3,0)</f>
        <v>0</v>
      </c>
      <c r="P174" s="10">
        <f t="shared" si="6"/>
        <v>1435.3503920000001</v>
      </c>
      <c r="Q174" s="4" t="str">
        <f>IF(Table1[[#This Row],[STATUS]]='CONDITIONS AND WORKINGS'!$B$6,'CONDITIONS AND WORKINGS'!$B$9,'CONDITIONS AND WORKINGS'!$B$10)</f>
        <v>"COMPLETED"</v>
      </c>
      <c r="R174" s="10">
        <f>Table1[[#This Row],[TOTAL SALES]]-Table1[[#This Row],[ 8.35% DISCOUNT]]</f>
        <v>1435.3503920000001</v>
      </c>
      <c r="S174" s="20"/>
      <c r="AQ174" s="11"/>
      <c r="AR174" s="11"/>
      <c r="AS174" s="11"/>
      <c r="AT174" s="11"/>
      <c r="AV174" s="11"/>
      <c r="AW174" s="11"/>
    </row>
    <row r="175" spans="1:49" x14ac:dyDescent="0.25">
      <c r="A175">
        <v>174</v>
      </c>
      <c r="B175">
        <v>10120</v>
      </c>
      <c r="C175">
        <v>2</v>
      </c>
      <c r="D175" s="4" t="str">
        <f>TEXT(Table1[[#This Row],[ORDER DATE]],"MMMM")</f>
        <v>April</v>
      </c>
      <c r="E175" s="4">
        <f t="shared" si="7"/>
        <v>2003</v>
      </c>
      <c r="F175" s="1">
        <v>37740</v>
      </c>
      <c r="G175" t="s">
        <v>12</v>
      </c>
      <c r="H175" t="s">
        <v>88</v>
      </c>
      <c r="I175">
        <v>111</v>
      </c>
      <c r="J175" t="s">
        <v>55</v>
      </c>
      <c r="K175">
        <v>46</v>
      </c>
      <c r="L175" s="10">
        <v>100</v>
      </c>
      <c r="M175" s="10">
        <f t="shared" si="8"/>
        <v>4600</v>
      </c>
      <c r="N175">
        <f>'CONDITIONS AND WORKINGS'!$D$2*M175</f>
        <v>295.32</v>
      </c>
      <c r="O175" s="4">
        <f>IF(Table1[[#This Row],[SALES]]&gt;='CONDITIONS AND WORKINGS'!$B$2,Table1[[#This Row],[SALES]]*'CONDITIONS AND WORKINGS'!$B$3,0)</f>
        <v>384.1</v>
      </c>
      <c r="P175" s="10">
        <f t="shared" si="6"/>
        <v>4895.32</v>
      </c>
      <c r="Q175" s="4" t="str">
        <f>IF(Table1[[#This Row],[STATUS]]='CONDITIONS AND WORKINGS'!$B$6,'CONDITIONS AND WORKINGS'!$B$9,'CONDITIONS AND WORKINGS'!$B$10)</f>
        <v>"COMPLETED"</v>
      </c>
      <c r="R175" s="10">
        <f>Table1[[#This Row],[TOTAL SALES]]-Table1[[#This Row],[ 8.35% DISCOUNT]]</f>
        <v>4511.2199999999993</v>
      </c>
      <c r="S175" s="20"/>
      <c r="AQ175" s="11"/>
      <c r="AR175" s="11"/>
      <c r="AS175" s="11"/>
      <c r="AT175" s="11"/>
      <c r="AV175" s="11"/>
      <c r="AW175" s="11"/>
    </row>
    <row r="176" spans="1:49" x14ac:dyDescent="0.25">
      <c r="A176">
        <v>175</v>
      </c>
      <c r="B176">
        <v>10120</v>
      </c>
      <c r="C176">
        <v>10</v>
      </c>
      <c r="D176" s="4" t="str">
        <f>TEXT(Table1[[#This Row],[ORDER DATE]],"MMMM")</f>
        <v>April</v>
      </c>
      <c r="E176" s="4">
        <f t="shared" si="7"/>
        <v>2003</v>
      </c>
      <c r="F176" s="1">
        <v>37740</v>
      </c>
      <c r="G176" t="s">
        <v>12</v>
      </c>
      <c r="H176" t="s">
        <v>83</v>
      </c>
      <c r="I176">
        <v>111</v>
      </c>
      <c r="J176" t="s">
        <v>14</v>
      </c>
      <c r="K176">
        <v>39</v>
      </c>
      <c r="L176" s="10">
        <v>100</v>
      </c>
      <c r="M176" s="10">
        <f t="shared" si="8"/>
        <v>3900</v>
      </c>
      <c r="N176">
        <f>'CONDITIONS AND WORKINGS'!$D$2*M176</f>
        <v>250.37999999999997</v>
      </c>
      <c r="O176" s="4">
        <f>IF(Table1[[#This Row],[SALES]]&gt;='CONDITIONS AND WORKINGS'!$B$2,Table1[[#This Row],[SALES]]*'CONDITIONS AND WORKINGS'!$B$3,0)</f>
        <v>325.65000000000003</v>
      </c>
      <c r="P176" s="10">
        <f t="shared" si="6"/>
        <v>4150.38</v>
      </c>
      <c r="Q176" s="4" t="str">
        <f>IF(Table1[[#This Row],[STATUS]]='CONDITIONS AND WORKINGS'!$B$6,'CONDITIONS AND WORKINGS'!$B$9,'CONDITIONS AND WORKINGS'!$B$10)</f>
        <v>"COMPLETED"</v>
      </c>
      <c r="R176" s="10">
        <f>Table1[[#This Row],[TOTAL SALES]]-Table1[[#This Row],[ 8.35% DISCOUNT]]</f>
        <v>3824.73</v>
      </c>
      <c r="S176" s="20"/>
      <c r="AQ176" s="11"/>
      <c r="AR176" s="11"/>
      <c r="AS176" s="11"/>
      <c r="AT176" s="11"/>
      <c r="AV176" s="11"/>
      <c r="AW176" s="11"/>
    </row>
    <row r="177" spans="1:49" x14ac:dyDescent="0.25">
      <c r="A177">
        <v>176</v>
      </c>
      <c r="B177">
        <v>10120</v>
      </c>
      <c r="C177">
        <v>13</v>
      </c>
      <c r="D177" s="4" t="str">
        <f>TEXT(Table1[[#This Row],[ORDER DATE]],"MMMM")</f>
        <v>April</v>
      </c>
      <c r="E177" s="4">
        <f t="shared" si="7"/>
        <v>2003</v>
      </c>
      <c r="F177" s="1">
        <v>37740</v>
      </c>
      <c r="G177" t="s">
        <v>12</v>
      </c>
      <c r="H177" t="s">
        <v>76</v>
      </c>
      <c r="I177">
        <v>111</v>
      </c>
      <c r="J177" t="s">
        <v>14</v>
      </c>
      <c r="K177">
        <v>47</v>
      </c>
      <c r="L177" s="10">
        <v>82.21</v>
      </c>
      <c r="M177" s="10">
        <f t="shared" si="8"/>
        <v>3863.87</v>
      </c>
      <c r="N177">
        <f>'CONDITIONS AND WORKINGS'!$D$2*M177</f>
        <v>248.06045399999996</v>
      </c>
      <c r="O177" s="4">
        <f>IF(Table1[[#This Row],[SALES]]&gt;='CONDITIONS AND WORKINGS'!$B$2,Table1[[#This Row],[SALES]]*'CONDITIONS AND WORKINGS'!$B$3,0)</f>
        <v>322.63314500000001</v>
      </c>
      <c r="P177" s="10">
        <f t="shared" si="6"/>
        <v>4111.9304540000003</v>
      </c>
      <c r="Q177" s="4" t="str">
        <f>IF(Table1[[#This Row],[STATUS]]='CONDITIONS AND WORKINGS'!$B$6,'CONDITIONS AND WORKINGS'!$B$9,'CONDITIONS AND WORKINGS'!$B$10)</f>
        <v>"COMPLETED"</v>
      </c>
      <c r="R177" s="10">
        <f>Table1[[#This Row],[TOTAL SALES]]-Table1[[#This Row],[ 8.35% DISCOUNT]]</f>
        <v>3789.2973090000005</v>
      </c>
      <c r="S177" s="20"/>
      <c r="AQ177" s="11"/>
      <c r="AR177" s="11"/>
      <c r="AS177" s="11"/>
      <c r="AT177" s="11"/>
      <c r="AV177" s="11"/>
      <c r="AW177" s="11"/>
    </row>
    <row r="178" spans="1:49" x14ac:dyDescent="0.25">
      <c r="A178">
        <v>177</v>
      </c>
      <c r="B178">
        <v>10120</v>
      </c>
      <c r="C178">
        <v>1</v>
      </c>
      <c r="D178" s="4" t="str">
        <f>TEXT(Table1[[#This Row],[ORDER DATE]],"MMMM")</f>
        <v>April</v>
      </c>
      <c r="E178" s="4">
        <f t="shared" si="7"/>
        <v>2003</v>
      </c>
      <c r="F178" s="1">
        <v>37740</v>
      </c>
      <c r="G178" t="s">
        <v>12</v>
      </c>
      <c r="H178" t="s">
        <v>93</v>
      </c>
      <c r="I178">
        <v>111</v>
      </c>
      <c r="J178" t="s">
        <v>14</v>
      </c>
      <c r="K178">
        <v>35</v>
      </c>
      <c r="L178" s="10">
        <v>98.05</v>
      </c>
      <c r="M178" s="10">
        <f t="shared" si="8"/>
        <v>3431.75</v>
      </c>
      <c r="N178">
        <f>'CONDITIONS AND WORKINGS'!$D$2*M178</f>
        <v>220.31834999999998</v>
      </c>
      <c r="O178" s="4">
        <f>IF(Table1[[#This Row],[SALES]]&gt;='CONDITIONS AND WORKINGS'!$B$2,Table1[[#This Row],[SALES]]*'CONDITIONS AND WORKINGS'!$B$3,0)</f>
        <v>286.55112500000001</v>
      </c>
      <c r="P178" s="10">
        <f t="shared" si="6"/>
        <v>3652.06835</v>
      </c>
      <c r="Q178" s="4" t="str">
        <f>IF(Table1[[#This Row],[STATUS]]='CONDITIONS AND WORKINGS'!$B$6,'CONDITIONS AND WORKINGS'!$B$9,'CONDITIONS AND WORKINGS'!$B$10)</f>
        <v>"COMPLETED"</v>
      </c>
      <c r="R178" s="10">
        <f>Table1[[#This Row],[TOTAL SALES]]-Table1[[#This Row],[ 8.35% DISCOUNT]]</f>
        <v>3365.5172250000001</v>
      </c>
      <c r="S178" s="20"/>
      <c r="AQ178" s="11"/>
      <c r="AR178" s="11"/>
      <c r="AS178" s="11"/>
      <c r="AT178" s="11"/>
      <c r="AV178" s="11"/>
      <c r="AW178" s="11"/>
    </row>
    <row r="179" spans="1:49" x14ac:dyDescent="0.25">
      <c r="A179">
        <v>178</v>
      </c>
      <c r="B179">
        <v>10120</v>
      </c>
      <c r="C179">
        <v>7</v>
      </c>
      <c r="D179" s="4" t="str">
        <f>TEXT(Table1[[#This Row],[ORDER DATE]],"MMMM")</f>
        <v>April</v>
      </c>
      <c r="E179" s="4">
        <f t="shared" si="7"/>
        <v>2003</v>
      </c>
      <c r="F179" s="1">
        <v>37740</v>
      </c>
      <c r="G179" t="s">
        <v>12</v>
      </c>
      <c r="H179" t="s">
        <v>72</v>
      </c>
      <c r="I179">
        <v>111</v>
      </c>
      <c r="J179" t="s">
        <v>14</v>
      </c>
      <c r="K179">
        <v>24</v>
      </c>
      <c r="L179" s="10">
        <v>100</v>
      </c>
      <c r="M179" s="10">
        <f t="shared" si="8"/>
        <v>2400</v>
      </c>
      <c r="N179">
        <f>'CONDITIONS AND WORKINGS'!$D$2*M179</f>
        <v>154.07999999999998</v>
      </c>
      <c r="O179" s="4">
        <f>IF(Table1[[#This Row],[SALES]]&gt;='CONDITIONS AND WORKINGS'!$B$2,Table1[[#This Row],[SALES]]*'CONDITIONS AND WORKINGS'!$B$3,0)</f>
        <v>200.4</v>
      </c>
      <c r="P179" s="10">
        <f t="shared" si="6"/>
        <v>2554.08</v>
      </c>
      <c r="Q179" s="4" t="str">
        <f>IF(Table1[[#This Row],[STATUS]]='CONDITIONS AND WORKINGS'!$B$6,'CONDITIONS AND WORKINGS'!$B$9,'CONDITIONS AND WORKINGS'!$B$10)</f>
        <v>"COMPLETED"</v>
      </c>
      <c r="R179" s="10">
        <f>Table1[[#This Row],[TOTAL SALES]]-Table1[[#This Row],[ 8.35% DISCOUNT]]</f>
        <v>2353.6799999999998</v>
      </c>
      <c r="S179" s="20"/>
      <c r="AQ179" s="11"/>
      <c r="AR179" s="11"/>
      <c r="AS179" s="11"/>
      <c r="AT179" s="11"/>
      <c r="AV179" s="11"/>
      <c r="AW179" s="11"/>
    </row>
    <row r="180" spans="1:49" x14ac:dyDescent="0.25">
      <c r="A180">
        <v>179</v>
      </c>
      <c r="B180">
        <v>10120</v>
      </c>
      <c r="C180">
        <v>14</v>
      </c>
      <c r="D180" s="4" t="str">
        <f>TEXT(Table1[[#This Row],[ORDER DATE]],"MMMM")</f>
        <v>April</v>
      </c>
      <c r="E180" s="4">
        <f t="shared" si="7"/>
        <v>2003</v>
      </c>
      <c r="F180" s="1">
        <v>37740</v>
      </c>
      <c r="G180" t="s">
        <v>12</v>
      </c>
      <c r="H180" t="s">
        <v>77</v>
      </c>
      <c r="I180">
        <v>111</v>
      </c>
      <c r="J180" t="s">
        <v>14</v>
      </c>
      <c r="K180">
        <v>43</v>
      </c>
      <c r="L180" s="10">
        <v>76</v>
      </c>
      <c r="M180" s="10">
        <f t="shared" si="8"/>
        <v>3268</v>
      </c>
      <c r="N180">
        <f>'CONDITIONS AND WORKINGS'!$D$2*M180</f>
        <v>209.80559999999997</v>
      </c>
      <c r="O180" s="4">
        <f>IF(Table1[[#This Row],[SALES]]&gt;='CONDITIONS AND WORKINGS'!$B$2,Table1[[#This Row],[SALES]]*'CONDITIONS AND WORKINGS'!$B$3,0)</f>
        <v>272.87800000000004</v>
      </c>
      <c r="P180" s="10">
        <f t="shared" si="6"/>
        <v>3477.8056000000001</v>
      </c>
      <c r="Q180" s="4" t="str">
        <f>IF(Table1[[#This Row],[STATUS]]='CONDITIONS AND WORKINGS'!$B$6,'CONDITIONS AND WORKINGS'!$B$9,'CONDITIONS AND WORKINGS'!$B$10)</f>
        <v>"COMPLETED"</v>
      </c>
      <c r="R180" s="10">
        <f>Table1[[#This Row],[TOTAL SALES]]-Table1[[#This Row],[ 8.35% DISCOUNT]]</f>
        <v>3204.9276</v>
      </c>
      <c r="S180" s="20"/>
      <c r="AQ180" s="11"/>
      <c r="AR180" s="11"/>
      <c r="AS180" s="11"/>
      <c r="AT180" s="11"/>
      <c r="AV180" s="11"/>
      <c r="AW180" s="11"/>
    </row>
    <row r="181" spans="1:49" x14ac:dyDescent="0.25">
      <c r="A181">
        <v>180</v>
      </c>
      <c r="B181">
        <v>10120</v>
      </c>
      <c r="C181">
        <v>5</v>
      </c>
      <c r="D181" s="4" t="str">
        <f>TEXT(Table1[[#This Row],[ORDER DATE]],"MMMM")</f>
        <v>April</v>
      </c>
      <c r="E181" s="4">
        <f t="shared" si="7"/>
        <v>2003</v>
      </c>
      <c r="F181" s="1">
        <v>37740</v>
      </c>
      <c r="G181" t="s">
        <v>12</v>
      </c>
      <c r="H181" t="s">
        <v>90</v>
      </c>
      <c r="I181">
        <v>111</v>
      </c>
      <c r="J181" t="s">
        <v>17</v>
      </c>
      <c r="K181">
        <v>34</v>
      </c>
      <c r="L181" s="10">
        <v>83.79</v>
      </c>
      <c r="M181" s="10">
        <f t="shared" si="8"/>
        <v>2848.86</v>
      </c>
      <c r="N181">
        <f>'CONDITIONS AND WORKINGS'!$D$2*M181</f>
        <v>182.89681199999998</v>
      </c>
      <c r="O181" s="4">
        <f>IF(Table1[[#This Row],[SALES]]&gt;='CONDITIONS AND WORKINGS'!$B$2,Table1[[#This Row],[SALES]]*'CONDITIONS AND WORKINGS'!$B$3,0)</f>
        <v>237.87981000000002</v>
      </c>
      <c r="P181" s="10">
        <f t="shared" si="6"/>
        <v>3031.7568120000001</v>
      </c>
      <c r="Q181" s="4" t="str">
        <f>IF(Table1[[#This Row],[STATUS]]='CONDITIONS AND WORKINGS'!$B$6,'CONDITIONS AND WORKINGS'!$B$9,'CONDITIONS AND WORKINGS'!$B$10)</f>
        <v>"COMPLETED"</v>
      </c>
      <c r="R181" s="10">
        <f>Table1[[#This Row],[TOTAL SALES]]-Table1[[#This Row],[ 8.35% DISCOUNT]]</f>
        <v>2793.8770020000002</v>
      </c>
      <c r="S181" s="20"/>
      <c r="AQ181" s="11"/>
      <c r="AR181" s="11"/>
      <c r="AS181" s="11"/>
      <c r="AT181" s="11"/>
      <c r="AV181" s="11"/>
      <c r="AW181" s="11"/>
    </row>
    <row r="182" spans="1:49" x14ac:dyDescent="0.25">
      <c r="A182">
        <v>181</v>
      </c>
      <c r="B182">
        <v>10120</v>
      </c>
      <c r="C182">
        <v>3</v>
      </c>
      <c r="D182" s="4" t="str">
        <f>TEXT(Table1[[#This Row],[ORDER DATE]],"MMMM")</f>
        <v>April</v>
      </c>
      <c r="E182" s="4">
        <f t="shared" si="7"/>
        <v>2003</v>
      </c>
      <c r="F182" s="1">
        <v>37740</v>
      </c>
      <c r="G182" t="s">
        <v>12</v>
      </c>
      <c r="H182" t="s">
        <v>89</v>
      </c>
      <c r="I182">
        <v>111</v>
      </c>
      <c r="J182" t="s">
        <v>17</v>
      </c>
      <c r="K182">
        <v>29</v>
      </c>
      <c r="L182" s="10">
        <v>96.34</v>
      </c>
      <c r="M182" s="10">
        <f t="shared" si="8"/>
        <v>2793.86</v>
      </c>
      <c r="N182">
        <f>'CONDITIONS AND WORKINGS'!$D$2*M182</f>
        <v>179.36581199999998</v>
      </c>
      <c r="O182" s="4">
        <f>IF(Table1[[#This Row],[SALES]]&gt;='CONDITIONS AND WORKINGS'!$B$2,Table1[[#This Row],[SALES]]*'CONDITIONS AND WORKINGS'!$B$3,0)</f>
        <v>233.28731000000002</v>
      </c>
      <c r="P182" s="10">
        <f t="shared" si="6"/>
        <v>2973.2258120000001</v>
      </c>
      <c r="Q182" s="4" t="str">
        <f>IF(Table1[[#This Row],[STATUS]]='CONDITIONS AND WORKINGS'!$B$6,'CONDITIONS AND WORKINGS'!$B$9,'CONDITIONS AND WORKINGS'!$B$10)</f>
        <v>"COMPLETED"</v>
      </c>
      <c r="R182" s="10">
        <f>Table1[[#This Row],[TOTAL SALES]]-Table1[[#This Row],[ 8.35% DISCOUNT]]</f>
        <v>2739.938502</v>
      </c>
      <c r="S182" s="20"/>
      <c r="AQ182" s="11"/>
      <c r="AR182" s="11"/>
      <c r="AS182" s="11"/>
      <c r="AT182" s="11"/>
      <c r="AV182" s="11"/>
      <c r="AW182" s="11"/>
    </row>
    <row r="183" spans="1:49" x14ac:dyDescent="0.25">
      <c r="A183">
        <v>182</v>
      </c>
      <c r="B183">
        <v>10120</v>
      </c>
      <c r="C183">
        <v>4</v>
      </c>
      <c r="D183" s="4" t="str">
        <f>TEXT(Table1[[#This Row],[ORDER DATE]],"MMMM")</f>
        <v>April</v>
      </c>
      <c r="E183" s="4">
        <f t="shared" si="7"/>
        <v>2003</v>
      </c>
      <c r="F183" s="1">
        <v>37740</v>
      </c>
      <c r="G183" t="s">
        <v>12</v>
      </c>
      <c r="H183" t="s">
        <v>94</v>
      </c>
      <c r="I183">
        <v>111</v>
      </c>
      <c r="J183" t="s">
        <v>17</v>
      </c>
      <c r="K183">
        <v>46</v>
      </c>
      <c r="L183" s="10">
        <v>58.15</v>
      </c>
      <c r="M183" s="10">
        <f t="shared" si="8"/>
        <v>2674.9</v>
      </c>
      <c r="N183">
        <f>'CONDITIONS AND WORKINGS'!$D$2*M183</f>
        <v>171.72857999999999</v>
      </c>
      <c r="O183" s="4">
        <f>IF(Table1[[#This Row],[SALES]]&gt;='CONDITIONS AND WORKINGS'!$B$2,Table1[[#This Row],[SALES]]*'CONDITIONS AND WORKINGS'!$B$3,0)</f>
        <v>223.35415000000003</v>
      </c>
      <c r="P183" s="10">
        <f t="shared" si="6"/>
        <v>2846.6285800000001</v>
      </c>
      <c r="Q183" s="4" t="str">
        <f>IF(Table1[[#This Row],[STATUS]]='CONDITIONS AND WORKINGS'!$B$6,'CONDITIONS AND WORKINGS'!$B$9,'CONDITIONS AND WORKINGS'!$B$10)</f>
        <v>"COMPLETED"</v>
      </c>
      <c r="R183" s="10">
        <f>Table1[[#This Row],[TOTAL SALES]]-Table1[[#This Row],[ 8.35% DISCOUNT]]</f>
        <v>2623.2744299999999</v>
      </c>
      <c r="S183" s="20"/>
      <c r="AQ183" s="11"/>
      <c r="AR183" s="11"/>
      <c r="AS183" s="11"/>
      <c r="AT183" s="11"/>
      <c r="AV183" s="11"/>
      <c r="AW183" s="11"/>
    </row>
    <row r="184" spans="1:49" x14ac:dyDescent="0.25">
      <c r="A184">
        <v>183</v>
      </c>
      <c r="B184">
        <v>10120</v>
      </c>
      <c r="C184">
        <v>15</v>
      </c>
      <c r="D184" s="4" t="str">
        <f>TEXT(Table1[[#This Row],[ORDER DATE]],"MMMM")</f>
        <v>April</v>
      </c>
      <c r="E184" s="4">
        <f t="shared" si="7"/>
        <v>2003</v>
      </c>
      <c r="F184" s="1">
        <v>37740</v>
      </c>
      <c r="G184" t="s">
        <v>12</v>
      </c>
      <c r="H184" t="s">
        <v>73</v>
      </c>
      <c r="I184">
        <v>111</v>
      </c>
      <c r="J184" t="s">
        <v>17</v>
      </c>
      <c r="K184">
        <v>24</v>
      </c>
      <c r="L184" s="10">
        <v>100</v>
      </c>
      <c r="M184" s="10">
        <f t="shared" si="8"/>
        <v>2400</v>
      </c>
      <c r="N184">
        <f>'CONDITIONS AND WORKINGS'!$D$2*M184</f>
        <v>154.07999999999998</v>
      </c>
      <c r="O184" s="4">
        <f>IF(Table1[[#This Row],[SALES]]&gt;='CONDITIONS AND WORKINGS'!$B$2,Table1[[#This Row],[SALES]]*'CONDITIONS AND WORKINGS'!$B$3,0)</f>
        <v>200.4</v>
      </c>
      <c r="P184" s="10">
        <f t="shared" si="6"/>
        <v>2554.08</v>
      </c>
      <c r="Q184" s="4" t="str">
        <f>IF(Table1[[#This Row],[STATUS]]='CONDITIONS AND WORKINGS'!$B$6,'CONDITIONS AND WORKINGS'!$B$9,'CONDITIONS AND WORKINGS'!$B$10)</f>
        <v>"COMPLETED"</v>
      </c>
      <c r="R184" s="10">
        <f>Table1[[#This Row],[TOTAL SALES]]-Table1[[#This Row],[ 8.35% DISCOUNT]]</f>
        <v>2353.6799999999998</v>
      </c>
      <c r="S184" s="20"/>
      <c r="AQ184" s="11"/>
      <c r="AR184" s="11"/>
      <c r="AS184" s="11"/>
      <c r="AT184" s="11"/>
      <c r="AV184" s="11"/>
      <c r="AW184" s="11"/>
    </row>
    <row r="185" spans="1:49" x14ac:dyDescent="0.25">
      <c r="A185">
        <v>184</v>
      </c>
      <c r="B185">
        <v>10120</v>
      </c>
      <c r="C185">
        <v>12</v>
      </c>
      <c r="D185" s="4" t="str">
        <f>TEXT(Table1[[#This Row],[ORDER DATE]],"MMMM")</f>
        <v>April</v>
      </c>
      <c r="E185" s="4">
        <f t="shared" si="7"/>
        <v>2003</v>
      </c>
      <c r="F185" s="1">
        <v>37740</v>
      </c>
      <c r="G185" t="s">
        <v>12</v>
      </c>
      <c r="H185" t="s">
        <v>87</v>
      </c>
      <c r="I185">
        <v>111</v>
      </c>
      <c r="J185" t="s">
        <v>17</v>
      </c>
      <c r="K185">
        <v>49</v>
      </c>
      <c r="L185" s="10">
        <v>50.62</v>
      </c>
      <c r="M185" s="10">
        <f t="shared" si="8"/>
        <v>2480.3799999999997</v>
      </c>
      <c r="N185">
        <f>'CONDITIONS AND WORKINGS'!$D$2*M185</f>
        <v>159.24039599999995</v>
      </c>
      <c r="O185" s="4">
        <f>IF(Table1[[#This Row],[SALES]]&gt;='CONDITIONS AND WORKINGS'!$B$2,Table1[[#This Row],[SALES]]*'CONDITIONS AND WORKINGS'!$B$3,0)</f>
        <v>207.11172999999999</v>
      </c>
      <c r="P185" s="10">
        <f t="shared" si="6"/>
        <v>2639.6203959999998</v>
      </c>
      <c r="Q185" s="4" t="str">
        <f>IF(Table1[[#This Row],[STATUS]]='CONDITIONS AND WORKINGS'!$B$6,'CONDITIONS AND WORKINGS'!$B$9,'CONDITIONS AND WORKINGS'!$B$10)</f>
        <v>"COMPLETED"</v>
      </c>
      <c r="R185" s="10">
        <f>Table1[[#This Row],[TOTAL SALES]]-Table1[[#This Row],[ 8.35% DISCOUNT]]</f>
        <v>2432.5086659999997</v>
      </c>
      <c r="S185" s="20"/>
      <c r="AQ185" s="11"/>
      <c r="AR185" s="11"/>
      <c r="AS185" s="11"/>
      <c r="AT185" s="11"/>
      <c r="AV185" s="11"/>
      <c r="AW185" s="11"/>
    </row>
    <row r="186" spans="1:49" x14ac:dyDescent="0.25">
      <c r="A186">
        <v>185</v>
      </c>
      <c r="B186">
        <v>10120</v>
      </c>
      <c r="C186">
        <v>9</v>
      </c>
      <c r="D186" s="4" t="str">
        <f>TEXT(Table1[[#This Row],[ORDER DATE]],"MMMM")</f>
        <v>April</v>
      </c>
      <c r="E186" s="4">
        <f t="shared" si="7"/>
        <v>2003</v>
      </c>
      <c r="F186" s="1">
        <v>37740</v>
      </c>
      <c r="G186" t="s">
        <v>12</v>
      </c>
      <c r="H186" t="s">
        <v>85</v>
      </c>
      <c r="I186">
        <v>111</v>
      </c>
      <c r="J186" t="s">
        <v>17</v>
      </c>
      <c r="K186">
        <v>29</v>
      </c>
      <c r="L186" s="10">
        <v>85.49</v>
      </c>
      <c r="M186" s="10">
        <f t="shared" si="8"/>
        <v>2479.21</v>
      </c>
      <c r="N186">
        <f>'CONDITIONS AND WORKINGS'!$D$2*M186</f>
        <v>159.16528199999999</v>
      </c>
      <c r="O186" s="4">
        <f>IF(Table1[[#This Row],[SALES]]&gt;='CONDITIONS AND WORKINGS'!$B$2,Table1[[#This Row],[SALES]]*'CONDITIONS AND WORKINGS'!$B$3,0)</f>
        <v>207.01403500000001</v>
      </c>
      <c r="P186" s="10">
        <f t="shared" si="6"/>
        <v>2638.375282</v>
      </c>
      <c r="Q186" s="4" t="str">
        <f>IF(Table1[[#This Row],[STATUS]]='CONDITIONS AND WORKINGS'!$B$6,'CONDITIONS AND WORKINGS'!$B$9,'CONDITIONS AND WORKINGS'!$B$10)</f>
        <v>"COMPLETED"</v>
      </c>
      <c r="R186" s="10">
        <f>Table1[[#This Row],[TOTAL SALES]]-Table1[[#This Row],[ 8.35% DISCOUNT]]</f>
        <v>2431.3612469999998</v>
      </c>
      <c r="S186" s="20"/>
      <c r="AQ186" s="11"/>
      <c r="AR186" s="11"/>
      <c r="AS186" s="11"/>
      <c r="AT186" s="11"/>
      <c r="AV186" s="11"/>
      <c r="AW186" s="11"/>
    </row>
    <row r="187" spans="1:49" x14ac:dyDescent="0.25">
      <c r="A187">
        <v>186</v>
      </c>
      <c r="B187">
        <v>10120</v>
      </c>
      <c r="C187">
        <v>6</v>
      </c>
      <c r="D187" s="4" t="str">
        <f>TEXT(Table1[[#This Row],[ORDER DATE]],"MMMM")</f>
        <v>April</v>
      </c>
      <c r="E187" s="4">
        <f t="shared" si="7"/>
        <v>2003</v>
      </c>
      <c r="F187" s="1">
        <v>37740</v>
      </c>
      <c r="G187" t="s">
        <v>12</v>
      </c>
      <c r="H187" t="s">
        <v>95</v>
      </c>
      <c r="I187">
        <v>111</v>
      </c>
      <c r="J187" t="s">
        <v>17</v>
      </c>
      <c r="K187">
        <v>22</v>
      </c>
      <c r="L187" s="10">
        <v>100</v>
      </c>
      <c r="M187" s="10">
        <f t="shared" si="8"/>
        <v>2200</v>
      </c>
      <c r="N187">
        <f>'CONDITIONS AND WORKINGS'!$D$2*M187</f>
        <v>141.23999999999998</v>
      </c>
      <c r="O187" s="4">
        <f>IF(Table1[[#This Row],[SALES]]&gt;='CONDITIONS AND WORKINGS'!$B$2,Table1[[#This Row],[SALES]]*'CONDITIONS AND WORKINGS'!$B$3,0)</f>
        <v>0</v>
      </c>
      <c r="P187" s="10">
        <f t="shared" si="6"/>
        <v>2341.2399999999998</v>
      </c>
      <c r="Q187" s="4" t="str">
        <f>IF(Table1[[#This Row],[STATUS]]='CONDITIONS AND WORKINGS'!$B$6,'CONDITIONS AND WORKINGS'!$B$9,'CONDITIONS AND WORKINGS'!$B$10)</f>
        <v>"COMPLETED"</v>
      </c>
      <c r="R187" s="10">
        <f>Table1[[#This Row],[TOTAL SALES]]-Table1[[#This Row],[ 8.35% DISCOUNT]]</f>
        <v>2341.2399999999998</v>
      </c>
      <c r="S187" s="20"/>
      <c r="AQ187" s="11"/>
      <c r="AR187" s="11"/>
      <c r="AS187" s="11"/>
      <c r="AT187" s="11"/>
      <c r="AV187" s="11"/>
      <c r="AW187" s="11"/>
    </row>
    <row r="188" spans="1:49" x14ac:dyDescent="0.25">
      <c r="A188">
        <v>187</v>
      </c>
      <c r="B188">
        <v>10120</v>
      </c>
      <c r="C188">
        <v>11</v>
      </c>
      <c r="D188" s="4" t="str">
        <f>TEXT(Table1[[#This Row],[ORDER DATE]],"MMMM")</f>
        <v>April</v>
      </c>
      <c r="E188" s="4">
        <f t="shared" si="7"/>
        <v>2003</v>
      </c>
      <c r="F188" s="1">
        <v>37740</v>
      </c>
      <c r="G188" t="s">
        <v>12</v>
      </c>
      <c r="H188" t="s">
        <v>84</v>
      </c>
      <c r="I188">
        <v>111</v>
      </c>
      <c r="J188" t="s">
        <v>17</v>
      </c>
      <c r="K188">
        <v>29</v>
      </c>
      <c r="L188" s="10">
        <v>72.23</v>
      </c>
      <c r="M188" s="10">
        <f t="shared" si="8"/>
        <v>2094.67</v>
      </c>
      <c r="N188">
        <f>'CONDITIONS AND WORKINGS'!$D$2*M188</f>
        <v>134.477814</v>
      </c>
      <c r="O188" s="4">
        <f>IF(Table1[[#This Row],[SALES]]&gt;='CONDITIONS AND WORKINGS'!$B$2,Table1[[#This Row],[SALES]]*'CONDITIONS AND WORKINGS'!$B$3,0)</f>
        <v>0</v>
      </c>
      <c r="P188" s="10">
        <f t="shared" si="6"/>
        <v>2229.1478139999999</v>
      </c>
      <c r="Q188" s="4" t="str">
        <f>IF(Table1[[#This Row],[STATUS]]='CONDITIONS AND WORKINGS'!$B$6,'CONDITIONS AND WORKINGS'!$B$9,'CONDITIONS AND WORKINGS'!$B$10)</f>
        <v>"COMPLETED"</v>
      </c>
      <c r="R188" s="10">
        <f>Table1[[#This Row],[TOTAL SALES]]-Table1[[#This Row],[ 8.35% DISCOUNT]]</f>
        <v>2229.1478139999999</v>
      </c>
      <c r="S188" s="20"/>
      <c r="AQ188" s="11"/>
      <c r="AR188" s="11"/>
      <c r="AS188" s="11"/>
      <c r="AT188" s="11"/>
      <c r="AV188" s="11"/>
      <c r="AW188" s="11"/>
    </row>
    <row r="189" spans="1:49" x14ac:dyDescent="0.25">
      <c r="A189">
        <v>188</v>
      </c>
      <c r="B189">
        <v>10120</v>
      </c>
      <c r="C189">
        <v>8</v>
      </c>
      <c r="D189" s="4" t="str">
        <f>TEXT(Table1[[#This Row],[ORDER DATE]],"MMMM")</f>
        <v>April</v>
      </c>
      <c r="E189" s="4">
        <f t="shared" si="7"/>
        <v>2003</v>
      </c>
      <c r="F189" s="1">
        <v>37740</v>
      </c>
      <c r="G189" t="s">
        <v>12</v>
      </c>
      <c r="H189" t="s">
        <v>80</v>
      </c>
      <c r="I189">
        <v>111</v>
      </c>
      <c r="J189" t="s">
        <v>17</v>
      </c>
      <c r="K189">
        <v>29</v>
      </c>
      <c r="L189" s="10">
        <v>71.81</v>
      </c>
      <c r="M189" s="10">
        <f t="shared" si="8"/>
        <v>2082.4900000000002</v>
      </c>
      <c r="N189">
        <f>'CONDITIONS AND WORKINGS'!$D$2*M189</f>
        <v>133.69585799999999</v>
      </c>
      <c r="O189" s="4">
        <f>IF(Table1[[#This Row],[SALES]]&gt;='CONDITIONS AND WORKINGS'!$B$2,Table1[[#This Row],[SALES]]*'CONDITIONS AND WORKINGS'!$B$3,0)</f>
        <v>0</v>
      </c>
      <c r="P189" s="10">
        <f t="shared" si="6"/>
        <v>2216.1858580000003</v>
      </c>
      <c r="Q189" s="4" t="str">
        <f>IF(Table1[[#This Row],[STATUS]]='CONDITIONS AND WORKINGS'!$B$6,'CONDITIONS AND WORKINGS'!$B$9,'CONDITIONS AND WORKINGS'!$B$10)</f>
        <v>"COMPLETED"</v>
      </c>
      <c r="R189" s="10">
        <f>Table1[[#This Row],[TOTAL SALES]]-Table1[[#This Row],[ 8.35% DISCOUNT]]</f>
        <v>2216.1858580000003</v>
      </c>
      <c r="S189" s="20"/>
      <c r="AQ189" s="11"/>
      <c r="AR189" s="11"/>
      <c r="AS189" s="11"/>
      <c r="AT189" s="11"/>
      <c r="AV189" s="11"/>
      <c r="AW189" s="11"/>
    </row>
    <row r="190" spans="1:49" x14ac:dyDescent="0.25">
      <c r="A190">
        <v>189</v>
      </c>
      <c r="B190">
        <v>10121</v>
      </c>
      <c r="C190">
        <v>4</v>
      </c>
      <c r="D190" s="4" t="str">
        <f>TEXT(Table1[[#This Row],[ORDER DATE]],"MMMM")</f>
        <v>May</v>
      </c>
      <c r="E190" s="4">
        <f t="shared" si="7"/>
        <v>2003</v>
      </c>
      <c r="F190" s="1">
        <v>37748</v>
      </c>
      <c r="G190" t="s">
        <v>12</v>
      </c>
      <c r="H190" t="s">
        <v>91</v>
      </c>
      <c r="I190">
        <v>102</v>
      </c>
      <c r="J190" t="s">
        <v>55</v>
      </c>
      <c r="K190">
        <v>50</v>
      </c>
      <c r="L190" s="10">
        <v>100</v>
      </c>
      <c r="M190" s="10">
        <f t="shared" si="8"/>
        <v>5000</v>
      </c>
      <c r="N190">
        <f>'CONDITIONS AND WORKINGS'!$D$2*M190</f>
        <v>320.99999999999994</v>
      </c>
      <c r="O190" s="4">
        <f>IF(Table1[[#This Row],[SALES]]&gt;='CONDITIONS AND WORKINGS'!$B$2,Table1[[#This Row],[SALES]]*'CONDITIONS AND WORKINGS'!$B$3,0)</f>
        <v>417.5</v>
      </c>
      <c r="P190" s="10">
        <f t="shared" si="6"/>
        <v>5321</v>
      </c>
      <c r="Q190" s="4" t="str">
        <f>IF(Table1[[#This Row],[STATUS]]='CONDITIONS AND WORKINGS'!$B$6,'CONDITIONS AND WORKINGS'!$B$9,'CONDITIONS AND WORKINGS'!$B$10)</f>
        <v>"COMPLETED"</v>
      </c>
      <c r="R190" s="10">
        <f>Table1[[#This Row],[TOTAL SALES]]-Table1[[#This Row],[ 8.35% DISCOUNT]]</f>
        <v>4903.5</v>
      </c>
      <c r="S190" s="20"/>
      <c r="AQ190" s="11"/>
      <c r="AR190" s="11"/>
      <c r="AS190" s="11"/>
      <c r="AT190" s="11"/>
      <c r="AV190" s="11"/>
      <c r="AW190" s="11"/>
    </row>
    <row r="191" spans="1:49" x14ac:dyDescent="0.25">
      <c r="A191">
        <v>190</v>
      </c>
      <c r="B191">
        <v>10121</v>
      </c>
      <c r="C191">
        <v>1</v>
      </c>
      <c r="D191" s="4" t="str">
        <f>TEXT(Table1[[#This Row],[ORDER DATE]],"MMMM")</f>
        <v>May</v>
      </c>
      <c r="E191" s="4">
        <f t="shared" si="7"/>
        <v>2003</v>
      </c>
      <c r="F191" s="1">
        <v>37748</v>
      </c>
      <c r="G191" t="s">
        <v>12</v>
      </c>
      <c r="H191" t="s">
        <v>106</v>
      </c>
      <c r="I191">
        <v>102</v>
      </c>
      <c r="J191" t="s">
        <v>14</v>
      </c>
      <c r="K191">
        <v>44</v>
      </c>
      <c r="L191" s="10">
        <v>74.849999999999994</v>
      </c>
      <c r="M191" s="10">
        <f t="shared" si="8"/>
        <v>3293.3999999999996</v>
      </c>
      <c r="N191">
        <f>'CONDITIONS AND WORKINGS'!$D$2*M191</f>
        <v>211.43627999999995</v>
      </c>
      <c r="O191" s="4">
        <f>IF(Table1[[#This Row],[SALES]]&gt;='CONDITIONS AND WORKINGS'!$B$2,Table1[[#This Row],[SALES]]*'CONDITIONS AND WORKINGS'!$B$3,0)</f>
        <v>274.99889999999999</v>
      </c>
      <c r="P191" s="10">
        <f t="shared" si="6"/>
        <v>3504.8362799999995</v>
      </c>
      <c r="Q191" s="4" t="str">
        <f>IF(Table1[[#This Row],[STATUS]]='CONDITIONS AND WORKINGS'!$B$6,'CONDITIONS AND WORKINGS'!$B$9,'CONDITIONS AND WORKINGS'!$B$10)</f>
        <v>"COMPLETED"</v>
      </c>
      <c r="R191" s="10">
        <f>Table1[[#This Row],[TOTAL SALES]]-Table1[[#This Row],[ 8.35% DISCOUNT]]</f>
        <v>3229.8373799999995</v>
      </c>
      <c r="S191" s="20"/>
      <c r="AQ191" s="11"/>
      <c r="AR191" s="11"/>
      <c r="AS191" s="11"/>
      <c r="AT191" s="11"/>
      <c r="AV191" s="11"/>
      <c r="AW191" s="11"/>
    </row>
    <row r="192" spans="1:49" x14ac:dyDescent="0.25">
      <c r="A192">
        <v>191</v>
      </c>
      <c r="B192">
        <v>10121</v>
      </c>
      <c r="C192">
        <v>5</v>
      </c>
      <c r="D192" s="4" t="str">
        <f>TEXT(Table1[[#This Row],[ORDER DATE]],"MMMM")</f>
        <v>May</v>
      </c>
      <c r="E192" s="4">
        <f t="shared" si="7"/>
        <v>2003</v>
      </c>
      <c r="F192" s="1">
        <v>37748</v>
      </c>
      <c r="G192" t="s">
        <v>12</v>
      </c>
      <c r="H192" t="s">
        <v>92</v>
      </c>
      <c r="I192">
        <v>102</v>
      </c>
      <c r="J192" t="s">
        <v>17</v>
      </c>
      <c r="K192">
        <v>34</v>
      </c>
      <c r="L192" s="10">
        <v>81.349999999999994</v>
      </c>
      <c r="M192" s="10">
        <f t="shared" si="8"/>
        <v>2765.8999999999996</v>
      </c>
      <c r="N192">
        <f>'CONDITIONS AND WORKINGS'!$D$2*M192</f>
        <v>177.57077999999996</v>
      </c>
      <c r="O192" s="4">
        <f>IF(Table1[[#This Row],[SALES]]&gt;='CONDITIONS AND WORKINGS'!$B$2,Table1[[#This Row],[SALES]]*'CONDITIONS AND WORKINGS'!$B$3,0)</f>
        <v>230.95264999999998</v>
      </c>
      <c r="P192" s="10">
        <f t="shared" si="6"/>
        <v>2943.4707799999996</v>
      </c>
      <c r="Q192" s="4" t="str">
        <f>IF(Table1[[#This Row],[STATUS]]='CONDITIONS AND WORKINGS'!$B$6,'CONDITIONS AND WORKINGS'!$B$9,'CONDITIONS AND WORKINGS'!$B$10)</f>
        <v>"COMPLETED"</v>
      </c>
      <c r="R192" s="10">
        <f>Table1[[#This Row],[TOTAL SALES]]-Table1[[#This Row],[ 8.35% DISCOUNT]]</f>
        <v>2712.5181299999995</v>
      </c>
      <c r="S192" s="20"/>
      <c r="AQ192" s="11"/>
      <c r="AR192" s="11"/>
      <c r="AS192" s="11"/>
      <c r="AT192" s="11"/>
      <c r="AV192" s="11"/>
      <c r="AW192" s="11"/>
    </row>
    <row r="193" spans="1:49" x14ac:dyDescent="0.25">
      <c r="A193">
        <v>192</v>
      </c>
      <c r="B193">
        <v>10121</v>
      </c>
      <c r="C193">
        <v>2</v>
      </c>
      <c r="D193" s="4" t="str">
        <f>TEXT(Table1[[#This Row],[ORDER DATE]],"MMMM")</f>
        <v>May</v>
      </c>
      <c r="E193" s="4">
        <f t="shared" si="7"/>
        <v>2003</v>
      </c>
      <c r="F193" s="1">
        <v>37748</v>
      </c>
      <c r="G193" t="s">
        <v>12</v>
      </c>
      <c r="H193" t="s">
        <v>108</v>
      </c>
      <c r="I193">
        <v>102</v>
      </c>
      <c r="J193" t="s">
        <v>17</v>
      </c>
      <c r="K193">
        <v>32</v>
      </c>
      <c r="L193" s="10">
        <v>76.88</v>
      </c>
      <c r="M193" s="10">
        <f t="shared" si="8"/>
        <v>2460.16</v>
      </c>
      <c r="N193">
        <f>'CONDITIONS AND WORKINGS'!$D$2*M193</f>
        <v>157.94227199999997</v>
      </c>
      <c r="O193" s="4">
        <f>IF(Table1[[#This Row],[SALES]]&gt;='CONDITIONS AND WORKINGS'!$B$2,Table1[[#This Row],[SALES]]*'CONDITIONS AND WORKINGS'!$B$3,0)</f>
        <v>205.42336</v>
      </c>
      <c r="P193" s="10">
        <f t="shared" si="6"/>
        <v>2618.1022719999996</v>
      </c>
      <c r="Q193" s="4" t="str">
        <f>IF(Table1[[#This Row],[STATUS]]='CONDITIONS AND WORKINGS'!$B$6,'CONDITIONS AND WORKINGS'!$B$9,'CONDITIONS AND WORKINGS'!$B$10)</f>
        <v>"COMPLETED"</v>
      </c>
      <c r="R193" s="10">
        <f>Table1[[#This Row],[TOTAL SALES]]-Table1[[#This Row],[ 8.35% DISCOUNT]]</f>
        <v>2412.6789119999994</v>
      </c>
      <c r="S193" s="20"/>
      <c r="AQ193" s="11"/>
      <c r="AR193" s="11"/>
      <c r="AS193" s="11"/>
      <c r="AT193" s="11"/>
      <c r="AV193" s="11"/>
      <c r="AW193" s="11"/>
    </row>
    <row r="194" spans="1:49" x14ac:dyDescent="0.25">
      <c r="A194">
        <v>193</v>
      </c>
      <c r="B194">
        <v>10121</v>
      </c>
      <c r="C194">
        <v>3</v>
      </c>
      <c r="D194" s="4" t="str">
        <f>TEXT(Table1[[#This Row],[ORDER DATE]],"MMMM")</f>
        <v>May</v>
      </c>
      <c r="E194" s="4">
        <f t="shared" si="7"/>
        <v>2003</v>
      </c>
      <c r="F194" s="1">
        <v>37748</v>
      </c>
      <c r="G194" t="s">
        <v>12</v>
      </c>
      <c r="H194" t="s">
        <v>102</v>
      </c>
      <c r="I194">
        <v>102</v>
      </c>
      <c r="J194" t="s">
        <v>17</v>
      </c>
      <c r="K194">
        <v>25</v>
      </c>
      <c r="L194" s="10">
        <v>86.74</v>
      </c>
      <c r="M194" s="10">
        <f t="shared" si="8"/>
        <v>2168.5</v>
      </c>
      <c r="N194">
        <f>'CONDITIONS AND WORKINGS'!$D$2*M194</f>
        <v>139.21769999999998</v>
      </c>
      <c r="O194" s="4">
        <f>IF(Table1[[#This Row],[SALES]]&gt;='CONDITIONS AND WORKINGS'!$B$2,Table1[[#This Row],[SALES]]*'CONDITIONS AND WORKINGS'!$B$3,0)</f>
        <v>0</v>
      </c>
      <c r="P194" s="10">
        <f t="shared" ref="P194:P257" si="9">M194+N194</f>
        <v>2307.7177000000001</v>
      </c>
      <c r="Q194" s="4" t="str">
        <f>IF(Table1[[#This Row],[STATUS]]='CONDITIONS AND WORKINGS'!$B$6,'CONDITIONS AND WORKINGS'!$B$9,'CONDITIONS AND WORKINGS'!$B$10)</f>
        <v>"COMPLETED"</v>
      </c>
      <c r="R194" s="10">
        <f>Table1[[#This Row],[TOTAL SALES]]-Table1[[#This Row],[ 8.35% DISCOUNT]]</f>
        <v>2307.7177000000001</v>
      </c>
      <c r="S194" s="20"/>
      <c r="AQ194" s="11"/>
      <c r="AR194" s="11"/>
      <c r="AS194" s="11"/>
      <c r="AT194" s="11"/>
      <c r="AV194" s="11"/>
      <c r="AW194" s="11"/>
    </row>
    <row r="195" spans="1:49" x14ac:dyDescent="0.25">
      <c r="A195">
        <v>194</v>
      </c>
      <c r="B195">
        <v>10122</v>
      </c>
      <c r="C195">
        <v>10</v>
      </c>
      <c r="D195" s="4" t="str">
        <f>TEXT(Table1[[#This Row],[ORDER DATE]],"MMMM")</f>
        <v>May</v>
      </c>
      <c r="E195" s="4">
        <f t="shared" ref="E195:E258" si="10">YEAR(F195)</f>
        <v>2003</v>
      </c>
      <c r="F195" s="1">
        <v>37749</v>
      </c>
      <c r="G195" t="s">
        <v>12</v>
      </c>
      <c r="H195" t="s">
        <v>99</v>
      </c>
      <c r="I195">
        <v>168</v>
      </c>
      <c r="J195" t="s">
        <v>55</v>
      </c>
      <c r="K195">
        <v>42</v>
      </c>
      <c r="L195" s="10">
        <v>100</v>
      </c>
      <c r="M195" s="10">
        <f t="shared" ref="M195:M258" si="11">K195*L195</f>
        <v>4200</v>
      </c>
      <c r="N195">
        <f>'CONDITIONS AND WORKINGS'!$D$2*M195</f>
        <v>269.64</v>
      </c>
      <c r="O195" s="4">
        <f>IF(Table1[[#This Row],[SALES]]&gt;='CONDITIONS AND WORKINGS'!$B$2,Table1[[#This Row],[SALES]]*'CONDITIONS AND WORKINGS'!$B$3,0)</f>
        <v>350.70000000000005</v>
      </c>
      <c r="P195" s="10">
        <f t="shared" si="9"/>
        <v>4469.6400000000003</v>
      </c>
      <c r="Q195" s="4" t="str">
        <f>IF(Table1[[#This Row],[STATUS]]='CONDITIONS AND WORKINGS'!$B$6,'CONDITIONS AND WORKINGS'!$B$9,'CONDITIONS AND WORKINGS'!$B$10)</f>
        <v>"COMPLETED"</v>
      </c>
      <c r="R195" s="10">
        <f>Table1[[#This Row],[TOTAL SALES]]-Table1[[#This Row],[ 8.35% DISCOUNT]]</f>
        <v>4118.9400000000005</v>
      </c>
      <c r="S195" s="20"/>
      <c r="AQ195" s="11"/>
      <c r="AR195" s="11"/>
      <c r="AS195" s="11"/>
      <c r="AT195" s="11"/>
      <c r="AV195" s="11"/>
      <c r="AW195" s="11"/>
    </row>
    <row r="196" spans="1:49" x14ac:dyDescent="0.25">
      <c r="A196">
        <v>195</v>
      </c>
      <c r="B196">
        <v>10122</v>
      </c>
      <c r="C196">
        <v>5</v>
      </c>
      <c r="D196" s="4" t="str">
        <f>TEXT(Table1[[#This Row],[ORDER DATE]],"MMMM")</f>
        <v>May</v>
      </c>
      <c r="E196" s="4">
        <f t="shared" si="10"/>
        <v>2003</v>
      </c>
      <c r="F196" s="1">
        <v>37749</v>
      </c>
      <c r="G196" t="s">
        <v>12</v>
      </c>
      <c r="H196" t="s">
        <v>98</v>
      </c>
      <c r="I196">
        <v>168</v>
      </c>
      <c r="J196" t="s">
        <v>14</v>
      </c>
      <c r="K196">
        <v>43</v>
      </c>
      <c r="L196" s="10">
        <v>100</v>
      </c>
      <c r="M196" s="10">
        <f t="shared" si="11"/>
        <v>4300</v>
      </c>
      <c r="N196">
        <f>'CONDITIONS AND WORKINGS'!$D$2*M196</f>
        <v>276.05999999999995</v>
      </c>
      <c r="O196" s="4">
        <f>IF(Table1[[#This Row],[SALES]]&gt;='CONDITIONS AND WORKINGS'!$B$2,Table1[[#This Row],[SALES]]*'CONDITIONS AND WORKINGS'!$B$3,0)</f>
        <v>359.05</v>
      </c>
      <c r="P196" s="10">
        <f t="shared" si="9"/>
        <v>4576.0599999999995</v>
      </c>
      <c r="Q196" s="4" t="str">
        <f>IF(Table1[[#This Row],[STATUS]]='CONDITIONS AND WORKINGS'!$B$6,'CONDITIONS AND WORKINGS'!$B$9,'CONDITIONS AND WORKINGS'!$B$10)</f>
        <v>"COMPLETED"</v>
      </c>
      <c r="R196" s="10">
        <f>Table1[[#This Row],[TOTAL SALES]]-Table1[[#This Row],[ 8.35% DISCOUNT]]</f>
        <v>4217.0099999999993</v>
      </c>
      <c r="S196" s="20"/>
      <c r="AQ196" s="11"/>
      <c r="AR196" s="11"/>
      <c r="AS196" s="11"/>
      <c r="AT196" s="11"/>
      <c r="AV196" s="11"/>
      <c r="AW196" s="11"/>
    </row>
    <row r="197" spans="1:49" x14ac:dyDescent="0.25">
      <c r="A197">
        <v>196</v>
      </c>
      <c r="B197">
        <v>10122</v>
      </c>
      <c r="C197">
        <v>2</v>
      </c>
      <c r="D197" s="4" t="str">
        <f>TEXT(Table1[[#This Row],[ORDER DATE]],"MMMM")</f>
        <v>May</v>
      </c>
      <c r="E197" s="4">
        <f t="shared" si="10"/>
        <v>2003</v>
      </c>
      <c r="F197" s="1">
        <v>37749</v>
      </c>
      <c r="G197" t="s">
        <v>12</v>
      </c>
      <c r="H197" t="s">
        <v>114</v>
      </c>
      <c r="I197">
        <v>168</v>
      </c>
      <c r="J197" t="s">
        <v>14</v>
      </c>
      <c r="K197">
        <v>34</v>
      </c>
      <c r="L197" s="10">
        <v>100</v>
      </c>
      <c r="M197" s="10">
        <f t="shared" si="11"/>
        <v>3400</v>
      </c>
      <c r="N197">
        <f>'CONDITIONS AND WORKINGS'!$D$2*M197</f>
        <v>218.27999999999997</v>
      </c>
      <c r="O197" s="4">
        <f>IF(Table1[[#This Row],[SALES]]&gt;='CONDITIONS AND WORKINGS'!$B$2,Table1[[#This Row],[SALES]]*'CONDITIONS AND WORKINGS'!$B$3,0)</f>
        <v>283.90000000000003</v>
      </c>
      <c r="P197" s="10">
        <f t="shared" si="9"/>
        <v>3618.2799999999997</v>
      </c>
      <c r="Q197" s="4" t="str">
        <f>IF(Table1[[#This Row],[STATUS]]='CONDITIONS AND WORKINGS'!$B$6,'CONDITIONS AND WORKINGS'!$B$9,'CONDITIONS AND WORKINGS'!$B$10)</f>
        <v>"COMPLETED"</v>
      </c>
      <c r="R197" s="10">
        <f>Table1[[#This Row],[TOTAL SALES]]-Table1[[#This Row],[ 8.35% DISCOUNT]]</f>
        <v>3334.3799999999997</v>
      </c>
      <c r="S197" s="20"/>
      <c r="AQ197" s="11"/>
      <c r="AR197" s="11"/>
      <c r="AS197" s="11"/>
      <c r="AT197" s="11"/>
      <c r="AV197" s="11"/>
      <c r="AW197" s="11"/>
    </row>
    <row r="198" spans="1:49" x14ac:dyDescent="0.25">
      <c r="A198">
        <v>197</v>
      </c>
      <c r="B198">
        <v>10122</v>
      </c>
      <c r="C198">
        <v>1</v>
      </c>
      <c r="D198" s="4" t="str">
        <f>TEXT(Table1[[#This Row],[ORDER DATE]],"MMMM")</f>
        <v>May</v>
      </c>
      <c r="E198" s="4">
        <f t="shared" si="10"/>
        <v>2003</v>
      </c>
      <c r="F198" s="1">
        <v>37749</v>
      </c>
      <c r="G198" t="s">
        <v>12</v>
      </c>
      <c r="H198" t="s">
        <v>113</v>
      </c>
      <c r="I198">
        <v>168</v>
      </c>
      <c r="J198" t="s">
        <v>14</v>
      </c>
      <c r="K198">
        <v>31</v>
      </c>
      <c r="L198" s="10">
        <v>100</v>
      </c>
      <c r="M198" s="10">
        <f t="shared" si="11"/>
        <v>3100</v>
      </c>
      <c r="N198">
        <f>'CONDITIONS AND WORKINGS'!$D$2*M198</f>
        <v>199.01999999999998</v>
      </c>
      <c r="O198" s="4">
        <f>IF(Table1[[#This Row],[SALES]]&gt;='CONDITIONS AND WORKINGS'!$B$2,Table1[[#This Row],[SALES]]*'CONDITIONS AND WORKINGS'!$B$3,0)</f>
        <v>258.85000000000002</v>
      </c>
      <c r="P198" s="10">
        <f t="shared" si="9"/>
        <v>3299.02</v>
      </c>
      <c r="Q198" s="4" t="str">
        <f>IF(Table1[[#This Row],[STATUS]]='CONDITIONS AND WORKINGS'!$B$6,'CONDITIONS AND WORKINGS'!$B$9,'CONDITIONS AND WORKINGS'!$B$10)</f>
        <v>"COMPLETED"</v>
      </c>
      <c r="R198" s="10">
        <f>Table1[[#This Row],[TOTAL SALES]]-Table1[[#This Row],[ 8.35% DISCOUNT]]</f>
        <v>3040.17</v>
      </c>
      <c r="S198" s="20"/>
      <c r="AQ198" s="11"/>
      <c r="AR198" s="11"/>
      <c r="AS198" s="11"/>
      <c r="AT198" s="11"/>
      <c r="AV198" s="11"/>
      <c r="AW198" s="11"/>
    </row>
    <row r="199" spans="1:49" x14ac:dyDescent="0.25">
      <c r="A199">
        <v>198</v>
      </c>
      <c r="B199">
        <v>10122</v>
      </c>
      <c r="C199">
        <v>8</v>
      </c>
      <c r="D199" s="4" t="str">
        <f>TEXT(Table1[[#This Row],[ORDER DATE]],"MMMM")</f>
        <v>May</v>
      </c>
      <c r="E199" s="4">
        <f t="shared" si="10"/>
        <v>2003</v>
      </c>
      <c r="F199" s="1">
        <v>37749</v>
      </c>
      <c r="G199" t="s">
        <v>12</v>
      </c>
      <c r="H199" t="s">
        <v>96</v>
      </c>
      <c r="I199">
        <v>168</v>
      </c>
      <c r="J199" t="s">
        <v>14</v>
      </c>
      <c r="K199">
        <v>37</v>
      </c>
      <c r="L199" s="10">
        <v>99.82</v>
      </c>
      <c r="M199" s="10">
        <f t="shared" si="11"/>
        <v>3693.3399999999997</v>
      </c>
      <c r="N199">
        <f>'CONDITIONS AND WORKINGS'!$D$2*M199</f>
        <v>237.11242799999997</v>
      </c>
      <c r="O199" s="4">
        <f>IF(Table1[[#This Row],[SALES]]&gt;='CONDITIONS AND WORKINGS'!$B$2,Table1[[#This Row],[SALES]]*'CONDITIONS AND WORKINGS'!$B$3,0)</f>
        <v>308.39389</v>
      </c>
      <c r="P199" s="10">
        <f t="shared" si="9"/>
        <v>3930.4524279999996</v>
      </c>
      <c r="Q199" s="4" t="str">
        <f>IF(Table1[[#This Row],[STATUS]]='CONDITIONS AND WORKINGS'!$B$6,'CONDITIONS AND WORKINGS'!$B$9,'CONDITIONS AND WORKINGS'!$B$10)</f>
        <v>"COMPLETED"</v>
      </c>
      <c r="R199" s="10">
        <f>Table1[[#This Row],[TOTAL SALES]]-Table1[[#This Row],[ 8.35% DISCOUNT]]</f>
        <v>3622.0585379999998</v>
      </c>
      <c r="S199" s="20"/>
      <c r="AQ199" s="11"/>
      <c r="AR199" s="11"/>
      <c r="AS199" s="11"/>
      <c r="AT199" s="11"/>
      <c r="AV199" s="11"/>
      <c r="AW199" s="11"/>
    </row>
    <row r="200" spans="1:49" x14ac:dyDescent="0.25">
      <c r="A200">
        <v>199</v>
      </c>
      <c r="B200">
        <v>10122</v>
      </c>
      <c r="C200">
        <v>3</v>
      </c>
      <c r="D200" s="4" t="str">
        <f>TEXT(Table1[[#This Row],[ORDER DATE]],"MMMM")</f>
        <v>May</v>
      </c>
      <c r="E200" s="4">
        <f t="shared" si="10"/>
        <v>2003</v>
      </c>
      <c r="F200" s="1">
        <v>37749</v>
      </c>
      <c r="G200" t="s">
        <v>12</v>
      </c>
      <c r="H200" t="s">
        <v>44</v>
      </c>
      <c r="I200">
        <v>168</v>
      </c>
      <c r="J200" t="s">
        <v>14</v>
      </c>
      <c r="K200">
        <v>25</v>
      </c>
      <c r="L200" s="10">
        <v>100</v>
      </c>
      <c r="M200" s="10">
        <f t="shared" si="11"/>
        <v>2500</v>
      </c>
      <c r="N200">
        <f>'CONDITIONS AND WORKINGS'!$D$2*M200</f>
        <v>160.49999999999997</v>
      </c>
      <c r="O200" s="4">
        <f>IF(Table1[[#This Row],[SALES]]&gt;='CONDITIONS AND WORKINGS'!$B$2,Table1[[#This Row],[SALES]]*'CONDITIONS AND WORKINGS'!$B$3,0)</f>
        <v>208.75</v>
      </c>
      <c r="P200" s="10">
        <f t="shared" si="9"/>
        <v>2660.5</v>
      </c>
      <c r="Q200" s="4" t="str">
        <f>IF(Table1[[#This Row],[STATUS]]='CONDITIONS AND WORKINGS'!$B$6,'CONDITIONS AND WORKINGS'!$B$9,'CONDITIONS AND WORKINGS'!$B$10)</f>
        <v>"COMPLETED"</v>
      </c>
      <c r="R200" s="10">
        <f>Table1[[#This Row],[TOTAL SALES]]-Table1[[#This Row],[ 8.35% DISCOUNT]]</f>
        <v>2451.75</v>
      </c>
      <c r="S200" s="20"/>
      <c r="AQ200" s="11"/>
      <c r="AR200" s="11"/>
      <c r="AS200" s="11"/>
      <c r="AT200" s="11"/>
      <c r="AV200" s="11"/>
      <c r="AW200" s="11"/>
    </row>
    <row r="201" spans="1:49" x14ac:dyDescent="0.25">
      <c r="A201">
        <v>200</v>
      </c>
      <c r="B201">
        <v>10122</v>
      </c>
      <c r="C201">
        <v>15</v>
      </c>
      <c r="D201" s="4" t="str">
        <f>TEXT(Table1[[#This Row],[ORDER DATE]],"MMMM")</f>
        <v>May</v>
      </c>
      <c r="E201" s="4">
        <f t="shared" si="10"/>
        <v>2003</v>
      </c>
      <c r="F201" s="1">
        <v>37749</v>
      </c>
      <c r="G201" t="s">
        <v>12</v>
      </c>
      <c r="H201" t="s">
        <v>97</v>
      </c>
      <c r="I201">
        <v>168</v>
      </c>
      <c r="J201" t="s">
        <v>14</v>
      </c>
      <c r="K201">
        <v>28</v>
      </c>
      <c r="L201" s="10">
        <v>100</v>
      </c>
      <c r="M201" s="10">
        <f t="shared" si="11"/>
        <v>2800</v>
      </c>
      <c r="N201">
        <f>'CONDITIONS AND WORKINGS'!$D$2*M201</f>
        <v>179.76</v>
      </c>
      <c r="O201" s="4">
        <f>IF(Table1[[#This Row],[SALES]]&gt;='CONDITIONS AND WORKINGS'!$B$2,Table1[[#This Row],[SALES]]*'CONDITIONS AND WORKINGS'!$B$3,0)</f>
        <v>233.8</v>
      </c>
      <c r="P201" s="10">
        <f t="shared" si="9"/>
        <v>2979.76</v>
      </c>
      <c r="Q201" s="4" t="str">
        <f>IF(Table1[[#This Row],[STATUS]]='CONDITIONS AND WORKINGS'!$B$6,'CONDITIONS AND WORKINGS'!$B$9,'CONDITIONS AND WORKINGS'!$B$10)</f>
        <v>"COMPLETED"</v>
      </c>
      <c r="R201" s="10">
        <f>Table1[[#This Row],[TOTAL SALES]]-Table1[[#This Row],[ 8.35% DISCOUNT]]</f>
        <v>2745.96</v>
      </c>
      <c r="S201" s="20"/>
      <c r="AQ201" s="11"/>
      <c r="AR201" s="11"/>
      <c r="AS201" s="11"/>
      <c r="AT201" s="11"/>
      <c r="AV201" s="11"/>
      <c r="AW201" s="11"/>
    </row>
    <row r="202" spans="1:49" x14ac:dyDescent="0.25">
      <c r="A202">
        <v>201</v>
      </c>
      <c r="B202">
        <v>10122</v>
      </c>
      <c r="C202">
        <v>6</v>
      </c>
      <c r="D202" s="4" t="str">
        <f>TEXT(Table1[[#This Row],[ORDER DATE]],"MMMM")</f>
        <v>May</v>
      </c>
      <c r="E202" s="4">
        <f t="shared" si="10"/>
        <v>2003</v>
      </c>
      <c r="F202" s="1">
        <v>37749</v>
      </c>
      <c r="G202" t="s">
        <v>12</v>
      </c>
      <c r="H202" t="s">
        <v>104</v>
      </c>
      <c r="I202">
        <v>168</v>
      </c>
      <c r="J202" t="s">
        <v>14</v>
      </c>
      <c r="K202">
        <v>43</v>
      </c>
      <c r="L202" s="10">
        <v>72.38</v>
      </c>
      <c r="M202" s="10">
        <f t="shared" si="11"/>
        <v>3112.3399999999997</v>
      </c>
      <c r="N202">
        <f>'CONDITIONS AND WORKINGS'!$D$2*M202</f>
        <v>199.81222799999995</v>
      </c>
      <c r="O202" s="4">
        <f>IF(Table1[[#This Row],[SALES]]&gt;='CONDITIONS AND WORKINGS'!$B$2,Table1[[#This Row],[SALES]]*'CONDITIONS AND WORKINGS'!$B$3,0)</f>
        <v>259.88038999999998</v>
      </c>
      <c r="P202" s="10">
        <f t="shared" si="9"/>
        <v>3312.1522279999995</v>
      </c>
      <c r="Q202" s="4" t="str">
        <f>IF(Table1[[#This Row],[STATUS]]='CONDITIONS AND WORKINGS'!$B$6,'CONDITIONS AND WORKINGS'!$B$9,'CONDITIONS AND WORKINGS'!$B$10)</f>
        <v>"COMPLETED"</v>
      </c>
      <c r="R202" s="10">
        <f>Table1[[#This Row],[TOTAL SALES]]-Table1[[#This Row],[ 8.35% DISCOUNT]]</f>
        <v>3052.2718379999997</v>
      </c>
      <c r="S202" s="20"/>
      <c r="AQ202" s="11"/>
      <c r="AR202" s="11"/>
      <c r="AS202" s="11"/>
      <c r="AT202" s="11"/>
      <c r="AV202" s="11"/>
      <c r="AW202" s="11"/>
    </row>
    <row r="203" spans="1:49" x14ac:dyDescent="0.25">
      <c r="A203">
        <v>202</v>
      </c>
      <c r="B203">
        <v>10122</v>
      </c>
      <c r="C203">
        <v>12</v>
      </c>
      <c r="D203" s="4" t="str">
        <f>TEXT(Table1[[#This Row],[ORDER DATE]],"MMMM")</f>
        <v>May</v>
      </c>
      <c r="E203" s="4">
        <f t="shared" si="10"/>
        <v>2003</v>
      </c>
      <c r="F203" s="1">
        <v>37749</v>
      </c>
      <c r="G203" t="s">
        <v>12</v>
      </c>
      <c r="H203" t="s">
        <v>100</v>
      </c>
      <c r="I203">
        <v>168</v>
      </c>
      <c r="J203" t="s">
        <v>17</v>
      </c>
      <c r="K203">
        <v>21</v>
      </c>
      <c r="L203" s="10">
        <v>100</v>
      </c>
      <c r="M203" s="10">
        <f t="shared" si="11"/>
        <v>2100</v>
      </c>
      <c r="N203">
        <f>'CONDITIONS AND WORKINGS'!$D$2*M203</f>
        <v>134.82</v>
      </c>
      <c r="O203" s="4">
        <f>IF(Table1[[#This Row],[SALES]]&gt;='CONDITIONS AND WORKINGS'!$B$2,Table1[[#This Row],[SALES]]*'CONDITIONS AND WORKINGS'!$B$3,0)</f>
        <v>0</v>
      </c>
      <c r="P203" s="10">
        <f t="shared" si="9"/>
        <v>2234.8200000000002</v>
      </c>
      <c r="Q203" s="4" t="str">
        <f>IF(Table1[[#This Row],[STATUS]]='CONDITIONS AND WORKINGS'!$B$6,'CONDITIONS AND WORKINGS'!$B$9,'CONDITIONS AND WORKINGS'!$B$10)</f>
        <v>"COMPLETED"</v>
      </c>
      <c r="R203" s="10">
        <f>Table1[[#This Row],[TOTAL SALES]]-Table1[[#This Row],[ 8.35% DISCOUNT]]</f>
        <v>2234.8200000000002</v>
      </c>
      <c r="S203" s="20"/>
      <c r="AQ203" s="11"/>
      <c r="AR203" s="11"/>
      <c r="AS203" s="11"/>
      <c r="AT203" s="11"/>
      <c r="AV203" s="11"/>
      <c r="AW203" s="11"/>
    </row>
    <row r="204" spans="1:49" x14ac:dyDescent="0.25">
      <c r="A204">
        <v>203</v>
      </c>
      <c r="B204">
        <v>10122</v>
      </c>
      <c r="C204">
        <v>7</v>
      </c>
      <c r="D204" s="4" t="str">
        <f>TEXT(Table1[[#This Row],[ORDER DATE]],"MMMM")</f>
        <v>May</v>
      </c>
      <c r="E204" s="4">
        <f t="shared" si="10"/>
        <v>2003</v>
      </c>
      <c r="F204" s="1">
        <v>37749</v>
      </c>
      <c r="G204" t="s">
        <v>12</v>
      </c>
      <c r="H204" t="s">
        <v>101</v>
      </c>
      <c r="I204">
        <v>168</v>
      </c>
      <c r="J204" t="s">
        <v>17</v>
      </c>
      <c r="K204">
        <v>20</v>
      </c>
      <c r="L204" s="10">
        <v>100</v>
      </c>
      <c r="M204" s="10">
        <f t="shared" si="11"/>
        <v>2000</v>
      </c>
      <c r="N204">
        <f>'CONDITIONS AND WORKINGS'!$D$2*M204</f>
        <v>128.39999999999998</v>
      </c>
      <c r="O204" s="4">
        <f>IF(Table1[[#This Row],[SALES]]&gt;='CONDITIONS AND WORKINGS'!$B$2,Table1[[#This Row],[SALES]]*'CONDITIONS AND WORKINGS'!$B$3,0)</f>
        <v>0</v>
      </c>
      <c r="P204" s="10">
        <f t="shared" si="9"/>
        <v>2128.4</v>
      </c>
      <c r="Q204" s="4" t="str">
        <f>IF(Table1[[#This Row],[STATUS]]='CONDITIONS AND WORKINGS'!$B$6,'CONDITIONS AND WORKINGS'!$B$9,'CONDITIONS AND WORKINGS'!$B$10)</f>
        <v>"COMPLETED"</v>
      </c>
      <c r="R204" s="10">
        <f>Table1[[#This Row],[TOTAL SALES]]-Table1[[#This Row],[ 8.35% DISCOUNT]]</f>
        <v>2128.4</v>
      </c>
      <c r="S204" s="20"/>
      <c r="AQ204" s="11"/>
      <c r="AR204" s="11"/>
      <c r="AS204" s="11"/>
      <c r="AT204" s="11"/>
      <c r="AV204" s="11"/>
      <c r="AW204" s="11"/>
    </row>
    <row r="205" spans="1:49" x14ac:dyDescent="0.25">
      <c r="A205">
        <v>204</v>
      </c>
      <c r="B205">
        <v>10122</v>
      </c>
      <c r="C205">
        <v>14</v>
      </c>
      <c r="D205" s="4" t="str">
        <f>TEXT(Table1[[#This Row],[ORDER DATE]],"MMMM")</f>
        <v>May</v>
      </c>
      <c r="E205" s="4">
        <f t="shared" si="10"/>
        <v>2003</v>
      </c>
      <c r="F205" s="1">
        <v>37749</v>
      </c>
      <c r="G205" t="s">
        <v>12</v>
      </c>
      <c r="H205" t="s">
        <v>107</v>
      </c>
      <c r="I205">
        <v>168</v>
      </c>
      <c r="J205" t="s">
        <v>17</v>
      </c>
      <c r="K205">
        <v>29</v>
      </c>
      <c r="L205" s="10">
        <v>71.14</v>
      </c>
      <c r="M205" s="10">
        <f t="shared" si="11"/>
        <v>2063.06</v>
      </c>
      <c r="N205">
        <f>'CONDITIONS AND WORKINGS'!$D$2*M205</f>
        <v>132.44845199999997</v>
      </c>
      <c r="O205" s="4">
        <f>IF(Table1[[#This Row],[SALES]]&gt;='CONDITIONS AND WORKINGS'!$B$2,Table1[[#This Row],[SALES]]*'CONDITIONS AND WORKINGS'!$B$3,0)</f>
        <v>0</v>
      </c>
      <c r="P205" s="10">
        <f t="shared" si="9"/>
        <v>2195.508452</v>
      </c>
      <c r="Q205" s="4" t="str">
        <f>IF(Table1[[#This Row],[STATUS]]='CONDITIONS AND WORKINGS'!$B$6,'CONDITIONS AND WORKINGS'!$B$9,'CONDITIONS AND WORKINGS'!$B$10)</f>
        <v>"COMPLETED"</v>
      </c>
      <c r="R205" s="10">
        <f>Table1[[#This Row],[TOTAL SALES]]-Table1[[#This Row],[ 8.35% DISCOUNT]]</f>
        <v>2195.508452</v>
      </c>
      <c r="S205" s="20"/>
      <c r="AQ205" s="11"/>
      <c r="AR205" s="11"/>
      <c r="AS205" s="11"/>
      <c r="AT205" s="11"/>
      <c r="AV205" s="11"/>
      <c r="AW205" s="11"/>
    </row>
    <row r="206" spans="1:49" x14ac:dyDescent="0.25">
      <c r="A206">
        <v>205</v>
      </c>
      <c r="B206">
        <v>10122</v>
      </c>
      <c r="C206">
        <v>11</v>
      </c>
      <c r="D206" s="4" t="str">
        <f>TEXT(Table1[[#This Row],[ORDER DATE]],"MMMM")</f>
        <v>May</v>
      </c>
      <c r="E206" s="4">
        <f t="shared" si="10"/>
        <v>2003</v>
      </c>
      <c r="F206" s="1">
        <v>37749</v>
      </c>
      <c r="G206" t="s">
        <v>12</v>
      </c>
      <c r="H206" t="s">
        <v>103</v>
      </c>
      <c r="I206">
        <v>168</v>
      </c>
      <c r="J206" t="s">
        <v>17</v>
      </c>
      <c r="K206">
        <v>32</v>
      </c>
      <c r="L206" s="10">
        <v>63.84</v>
      </c>
      <c r="M206" s="10">
        <f t="shared" si="11"/>
        <v>2042.88</v>
      </c>
      <c r="N206">
        <f>'CONDITIONS AND WORKINGS'!$D$2*M206</f>
        <v>131.152896</v>
      </c>
      <c r="O206" s="4">
        <f>IF(Table1[[#This Row],[SALES]]&gt;='CONDITIONS AND WORKINGS'!$B$2,Table1[[#This Row],[SALES]]*'CONDITIONS AND WORKINGS'!$B$3,0)</f>
        <v>0</v>
      </c>
      <c r="P206" s="10">
        <f t="shared" si="9"/>
        <v>2174.0328960000002</v>
      </c>
      <c r="Q206" s="4" t="str">
        <f>IF(Table1[[#This Row],[STATUS]]='CONDITIONS AND WORKINGS'!$B$6,'CONDITIONS AND WORKINGS'!$B$9,'CONDITIONS AND WORKINGS'!$B$10)</f>
        <v>"COMPLETED"</v>
      </c>
      <c r="R206" s="10">
        <f>Table1[[#This Row],[TOTAL SALES]]-Table1[[#This Row],[ 8.35% DISCOUNT]]</f>
        <v>2174.0328960000002</v>
      </c>
      <c r="S206" s="20"/>
      <c r="AQ206" s="11"/>
      <c r="AR206" s="11"/>
      <c r="AS206" s="11"/>
      <c r="AT206" s="11"/>
      <c r="AV206" s="11"/>
      <c r="AW206" s="11"/>
    </row>
    <row r="207" spans="1:49" x14ac:dyDescent="0.25">
      <c r="A207">
        <v>206</v>
      </c>
      <c r="B207">
        <v>10122</v>
      </c>
      <c r="C207">
        <v>16</v>
      </c>
      <c r="D207" s="4" t="str">
        <f>TEXT(Table1[[#This Row],[ORDER DATE]],"MMMM")</f>
        <v>May</v>
      </c>
      <c r="E207" s="4">
        <f t="shared" si="10"/>
        <v>2003</v>
      </c>
      <c r="F207" s="1">
        <v>37749</v>
      </c>
      <c r="G207" t="s">
        <v>12</v>
      </c>
      <c r="H207" t="s">
        <v>105</v>
      </c>
      <c r="I207">
        <v>168</v>
      </c>
      <c r="J207" t="s">
        <v>17</v>
      </c>
      <c r="K207">
        <v>35</v>
      </c>
      <c r="L207" s="10">
        <v>49.74</v>
      </c>
      <c r="M207" s="10">
        <f t="shared" si="11"/>
        <v>1740.9</v>
      </c>
      <c r="N207">
        <f>'CONDITIONS AND WORKINGS'!$D$2*M207</f>
        <v>111.76577999999999</v>
      </c>
      <c r="O207" s="4">
        <f>IF(Table1[[#This Row],[SALES]]&gt;='CONDITIONS AND WORKINGS'!$B$2,Table1[[#This Row],[SALES]]*'CONDITIONS AND WORKINGS'!$B$3,0)</f>
        <v>0</v>
      </c>
      <c r="P207" s="10">
        <f t="shared" si="9"/>
        <v>1852.66578</v>
      </c>
      <c r="Q207" s="4" t="str">
        <f>IF(Table1[[#This Row],[STATUS]]='CONDITIONS AND WORKINGS'!$B$6,'CONDITIONS AND WORKINGS'!$B$9,'CONDITIONS AND WORKINGS'!$B$10)</f>
        <v>"COMPLETED"</v>
      </c>
      <c r="R207" s="10">
        <f>Table1[[#This Row],[TOTAL SALES]]-Table1[[#This Row],[ 8.35% DISCOUNT]]</f>
        <v>1852.66578</v>
      </c>
      <c r="S207" s="20"/>
      <c r="AQ207" s="11"/>
      <c r="AR207" s="11"/>
      <c r="AS207" s="11"/>
      <c r="AT207" s="11"/>
      <c r="AV207" s="11"/>
      <c r="AW207" s="11"/>
    </row>
    <row r="208" spans="1:49" x14ac:dyDescent="0.25">
      <c r="A208">
        <v>207</v>
      </c>
      <c r="B208">
        <v>10122</v>
      </c>
      <c r="C208">
        <v>9</v>
      </c>
      <c r="D208" s="4" t="str">
        <f>TEXT(Table1[[#This Row],[ORDER DATE]],"MMMM")</f>
        <v>May</v>
      </c>
      <c r="E208" s="4">
        <f t="shared" si="10"/>
        <v>2003</v>
      </c>
      <c r="F208" s="1">
        <v>37749</v>
      </c>
      <c r="G208" t="s">
        <v>12</v>
      </c>
      <c r="H208" t="s">
        <v>109</v>
      </c>
      <c r="I208">
        <v>168</v>
      </c>
      <c r="J208" t="s">
        <v>17</v>
      </c>
      <c r="K208">
        <v>34</v>
      </c>
      <c r="L208" s="10">
        <v>50.21</v>
      </c>
      <c r="M208" s="10">
        <f t="shared" si="11"/>
        <v>1707.14</v>
      </c>
      <c r="N208">
        <f>'CONDITIONS AND WORKINGS'!$D$2*M208</f>
        <v>109.598388</v>
      </c>
      <c r="O208" s="4">
        <f>IF(Table1[[#This Row],[SALES]]&gt;='CONDITIONS AND WORKINGS'!$B$2,Table1[[#This Row],[SALES]]*'CONDITIONS AND WORKINGS'!$B$3,0)</f>
        <v>0</v>
      </c>
      <c r="P208" s="10">
        <f t="shared" si="9"/>
        <v>1816.7383880000002</v>
      </c>
      <c r="Q208" s="4" t="str">
        <f>IF(Table1[[#This Row],[STATUS]]='CONDITIONS AND WORKINGS'!$B$6,'CONDITIONS AND WORKINGS'!$B$9,'CONDITIONS AND WORKINGS'!$B$10)</f>
        <v>"COMPLETED"</v>
      </c>
      <c r="R208" s="10">
        <f>Table1[[#This Row],[TOTAL SALES]]-Table1[[#This Row],[ 8.35% DISCOUNT]]</f>
        <v>1816.7383880000002</v>
      </c>
      <c r="S208" s="20"/>
      <c r="AQ208" s="11"/>
      <c r="AR208" s="11"/>
      <c r="AS208" s="11"/>
      <c r="AT208" s="11"/>
      <c r="AV208" s="11"/>
      <c r="AW208" s="11"/>
    </row>
    <row r="209" spans="1:49" x14ac:dyDescent="0.25">
      <c r="A209">
        <v>208</v>
      </c>
      <c r="B209">
        <v>10122</v>
      </c>
      <c r="C209">
        <v>13</v>
      </c>
      <c r="D209" s="4" t="str">
        <f>TEXT(Table1[[#This Row],[ORDER DATE]],"MMMM")</f>
        <v>May</v>
      </c>
      <c r="E209" s="4">
        <f t="shared" si="10"/>
        <v>2003</v>
      </c>
      <c r="F209" s="1">
        <v>37749</v>
      </c>
      <c r="G209" t="s">
        <v>12</v>
      </c>
      <c r="H209" t="s">
        <v>110</v>
      </c>
      <c r="I209">
        <v>168</v>
      </c>
      <c r="J209" t="s">
        <v>17</v>
      </c>
      <c r="K209">
        <v>21</v>
      </c>
      <c r="L209" s="10">
        <v>73.17</v>
      </c>
      <c r="M209" s="10">
        <f t="shared" si="11"/>
        <v>1536.57</v>
      </c>
      <c r="N209">
        <f>'CONDITIONS AND WORKINGS'!$D$2*M209</f>
        <v>98.64779399999999</v>
      </c>
      <c r="O209" s="4">
        <f>IF(Table1[[#This Row],[SALES]]&gt;='CONDITIONS AND WORKINGS'!$B$2,Table1[[#This Row],[SALES]]*'CONDITIONS AND WORKINGS'!$B$3,0)</f>
        <v>0</v>
      </c>
      <c r="P209" s="10">
        <f t="shared" si="9"/>
        <v>1635.2177939999999</v>
      </c>
      <c r="Q209" s="4" t="str">
        <f>IF(Table1[[#This Row],[STATUS]]='CONDITIONS AND WORKINGS'!$B$6,'CONDITIONS AND WORKINGS'!$B$9,'CONDITIONS AND WORKINGS'!$B$10)</f>
        <v>"COMPLETED"</v>
      </c>
      <c r="R209" s="10">
        <f>Table1[[#This Row],[TOTAL SALES]]-Table1[[#This Row],[ 8.35% DISCOUNT]]</f>
        <v>1635.2177939999999</v>
      </c>
      <c r="S209" s="20"/>
      <c r="AQ209" s="11"/>
      <c r="AR209" s="11"/>
      <c r="AS209" s="11"/>
      <c r="AT209" s="11"/>
      <c r="AV209" s="11"/>
      <c r="AW209" s="11"/>
    </row>
    <row r="210" spans="1:49" x14ac:dyDescent="0.25">
      <c r="A210">
        <v>209</v>
      </c>
      <c r="B210">
        <v>10122</v>
      </c>
      <c r="C210">
        <v>17</v>
      </c>
      <c r="D210" s="4" t="str">
        <f>TEXT(Table1[[#This Row],[ORDER DATE]],"MMMM")</f>
        <v>May</v>
      </c>
      <c r="E210" s="4">
        <f t="shared" si="10"/>
        <v>2003</v>
      </c>
      <c r="F210" s="1">
        <v>37749</v>
      </c>
      <c r="G210" t="s">
        <v>12</v>
      </c>
      <c r="H210" t="s">
        <v>111</v>
      </c>
      <c r="I210">
        <v>168</v>
      </c>
      <c r="J210" t="s">
        <v>17</v>
      </c>
      <c r="K210">
        <v>31</v>
      </c>
      <c r="L210" s="10">
        <v>44.66</v>
      </c>
      <c r="M210" s="10">
        <f t="shared" si="11"/>
        <v>1384.4599999999998</v>
      </c>
      <c r="N210">
        <f>'CONDITIONS AND WORKINGS'!$D$2*M210</f>
        <v>88.882331999999977</v>
      </c>
      <c r="O210" s="4">
        <f>IF(Table1[[#This Row],[SALES]]&gt;='CONDITIONS AND WORKINGS'!$B$2,Table1[[#This Row],[SALES]]*'CONDITIONS AND WORKINGS'!$B$3,0)</f>
        <v>0</v>
      </c>
      <c r="P210" s="10">
        <f t="shared" si="9"/>
        <v>1473.3423319999997</v>
      </c>
      <c r="Q210" s="4" t="str">
        <f>IF(Table1[[#This Row],[STATUS]]='CONDITIONS AND WORKINGS'!$B$6,'CONDITIONS AND WORKINGS'!$B$9,'CONDITIONS AND WORKINGS'!$B$10)</f>
        <v>"COMPLETED"</v>
      </c>
      <c r="R210" s="10">
        <f>Table1[[#This Row],[TOTAL SALES]]-Table1[[#This Row],[ 8.35% DISCOUNT]]</f>
        <v>1473.3423319999997</v>
      </c>
      <c r="S210" s="20"/>
      <c r="AQ210" s="11"/>
      <c r="AR210" s="11"/>
      <c r="AS210" s="11"/>
      <c r="AT210" s="11"/>
      <c r="AV210" s="11"/>
      <c r="AW210" s="11"/>
    </row>
    <row r="211" spans="1:49" x14ac:dyDescent="0.25">
      <c r="A211">
        <v>210</v>
      </c>
      <c r="B211">
        <v>10122</v>
      </c>
      <c r="C211">
        <v>4</v>
      </c>
      <c r="D211" s="4" t="str">
        <f>TEXT(Table1[[#This Row],[ORDER DATE]],"MMMM")</f>
        <v>May</v>
      </c>
      <c r="E211" s="4">
        <f t="shared" si="10"/>
        <v>2003</v>
      </c>
      <c r="F211" s="1">
        <v>37749</v>
      </c>
      <c r="G211" t="s">
        <v>12</v>
      </c>
      <c r="H211" t="s">
        <v>116</v>
      </c>
      <c r="I211">
        <v>168</v>
      </c>
      <c r="J211" t="s">
        <v>17</v>
      </c>
      <c r="K211">
        <v>39</v>
      </c>
      <c r="L211" s="10">
        <v>30.96</v>
      </c>
      <c r="M211" s="10">
        <f t="shared" si="11"/>
        <v>1207.44</v>
      </c>
      <c r="N211">
        <f>'CONDITIONS AND WORKINGS'!$D$2*M211</f>
        <v>77.517647999999994</v>
      </c>
      <c r="O211" s="4">
        <f>IF(Table1[[#This Row],[SALES]]&gt;='CONDITIONS AND WORKINGS'!$B$2,Table1[[#This Row],[SALES]]*'CONDITIONS AND WORKINGS'!$B$3,0)</f>
        <v>0</v>
      </c>
      <c r="P211" s="10">
        <f t="shared" si="9"/>
        <v>1284.9576480000001</v>
      </c>
      <c r="Q211" s="4" t="str">
        <f>IF(Table1[[#This Row],[STATUS]]='CONDITIONS AND WORKINGS'!$B$6,'CONDITIONS AND WORKINGS'!$B$9,'CONDITIONS AND WORKINGS'!$B$10)</f>
        <v>"COMPLETED"</v>
      </c>
      <c r="R211" s="10">
        <f>Table1[[#This Row],[TOTAL SALES]]-Table1[[#This Row],[ 8.35% DISCOUNT]]</f>
        <v>1284.9576480000001</v>
      </c>
      <c r="S211" s="20"/>
      <c r="AQ211" s="11"/>
      <c r="AR211" s="11"/>
      <c r="AS211" s="11"/>
      <c r="AT211" s="11"/>
      <c r="AV211" s="11"/>
      <c r="AW211" s="11"/>
    </row>
    <row r="212" spans="1:49" x14ac:dyDescent="0.25">
      <c r="A212">
        <v>211</v>
      </c>
      <c r="B212">
        <v>10123</v>
      </c>
      <c r="C212">
        <v>4</v>
      </c>
      <c r="D212" s="4" t="str">
        <f>TEXT(Table1[[#This Row],[ORDER DATE]],"MMMM")</f>
        <v>May</v>
      </c>
      <c r="E212" s="4">
        <f t="shared" si="10"/>
        <v>2003</v>
      </c>
      <c r="F212" s="1">
        <v>37761</v>
      </c>
      <c r="G212" t="s">
        <v>12</v>
      </c>
      <c r="H212" t="s">
        <v>112</v>
      </c>
      <c r="I212">
        <v>147</v>
      </c>
      <c r="J212" t="s">
        <v>14</v>
      </c>
      <c r="K212">
        <v>34</v>
      </c>
      <c r="L212" s="10">
        <v>100</v>
      </c>
      <c r="M212" s="10">
        <f t="shared" si="11"/>
        <v>3400</v>
      </c>
      <c r="N212">
        <f>'CONDITIONS AND WORKINGS'!$D$2*M212</f>
        <v>218.27999999999997</v>
      </c>
      <c r="O212" s="4">
        <f>IF(Table1[[#This Row],[SALES]]&gt;='CONDITIONS AND WORKINGS'!$B$2,Table1[[#This Row],[SALES]]*'CONDITIONS AND WORKINGS'!$B$3,0)</f>
        <v>283.90000000000003</v>
      </c>
      <c r="P212" s="10">
        <f t="shared" si="9"/>
        <v>3618.2799999999997</v>
      </c>
      <c r="Q212" s="4" t="str">
        <f>IF(Table1[[#This Row],[STATUS]]='CONDITIONS AND WORKINGS'!$B$6,'CONDITIONS AND WORKINGS'!$B$9,'CONDITIONS AND WORKINGS'!$B$10)</f>
        <v>"COMPLETED"</v>
      </c>
      <c r="R212" s="10">
        <f>Table1[[#This Row],[TOTAL SALES]]-Table1[[#This Row],[ 8.35% DISCOUNT]]</f>
        <v>3334.3799999999997</v>
      </c>
      <c r="S212" s="20"/>
      <c r="AQ212" s="11"/>
      <c r="AR212" s="11"/>
      <c r="AS212" s="11"/>
      <c r="AT212" s="11"/>
      <c r="AV212" s="11"/>
      <c r="AW212" s="11"/>
    </row>
    <row r="213" spans="1:49" x14ac:dyDescent="0.25">
      <c r="A213">
        <v>212</v>
      </c>
      <c r="B213">
        <v>10123</v>
      </c>
      <c r="C213">
        <v>3</v>
      </c>
      <c r="D213" s="4" t="str">
        <f>TEXT(Table1[[#This Row],[ORDER DATE]],"MMMM")</f>
        <v>May</v>
      </c>
      <c r="E213" s="4">
        <f t="shared" si="10"/>
        <v>2003</v>
      </c>
      <c r="F213" s="1">
        <v>37761</v>
      </c>
      <c r="G213" t="s">
        <v>12</v>
      </c>
      <c r="H213" t="s">
        <v>115</v>
      </c>
      <c r="I213">
        <v>147</v>
      </c>
      <c r="J213" t="s">
        <v>14</v>
      </c>
      <c r="K213">
        <v>46</v>
      </c>
      <c r="L213" s="10">
        <v>100</v>
      </c>
      <c r="M213" s="10">
        <f t="shared" si="11"/>
        <v>4600</v>
      </c>
      <c r="N213">
        <f>'CONDITIONS AND WORKINGS'!$D$2*M213</f>
        <v>295.32</v>
      </c>
      <c r="O213" s="4">
        <f>IF(Table1[[#This Row],[SALES]]&gt;='CONDITIONS AND WORKINGS'!$B$2,Table1[[#This Row],[SALES]]*'CONDITIONS AND WORKINGS'!$B$3,0)</f>
        <v>384.1</v>
      </c>
      <c r="P213" s="10">
        <f t="shared" si="9"/>
        <v>4895.32</v>
      </c>
      <c r="Q213" s="4" t="str">
        <f>IF(Table1[[#This Row],[STATUS]]='CONDITIONS AND WORKINGS'!$B$6,'CONDITIONS AND WORKINGS'!$B$9,'CONDITIONS AND WORKINGS'!$B$10)</f>
        <v>"COMPLETED"</v>
      </c>
      <c r="R213" s="10">
        <f>Table1[[#This Row],[TOTAL SALES]]-Table1[[#This Row],[ 8.35% DISCOUNT]]</f>
        <v>4511.2199999999993</v>
      </c>
      <c r="S213" s="20"/>
      <c r="AQ213" s="11"/>
      <c r="AR213" s="11"/>
      <c r="AS213" s="11"/>
      <c r="AT213" s="11"/>
      <c r="AV213" s="11"/>
      <c r="AW213" s="11"/>
    </row>
    <row r="214" spans="1:49" x14ac:dyDescent="0.25">
      <c r="A214">
        <v>213</v>
      </c>
      <c r="B214">
        <v>10123</v>
      </c>
      <c r="C214">
        <v>2</v>
      </c>
      <c r="D214" s="4" t="str">
        <f>TEXT(Table1[[#This Row],[ORDER DATE]],"MMMM")</f>
        <v>May</v>
      </c>
      <c r="E214" s="4">
        <f t="shared" si="10"/>
        <v>2003</v>
      </c>
      <c r="F214" s="1">
        <v>37761</v>
      </c>
      <c r="G214" t="s">
        <v>12</v>
      </c>
      <c r="H214" t="s">
        <v>118</v>
      </c>
      <c r="I214">
        <v>147</v>
      </c>
      <c r="J214" t="s">
        <v>14</v>
      </c>
      <c r="K214">
        <v>26</v>
      </c>
      <c r="L214" s="10">
        <v>100</v>
      </c>
      <c r="M214" s="10">
        <f t="shared" si="11"/>
        <v>2600</v>
      </c>
      <c r="N214">
        <f>'CONDITIONS AND WORKINGS'!$D$2*M214</f>
        <v>166.92</v>
      </c>
      <c r="O214" s="4">
        <f>IF(Table1[[#This Row],[SALES]]&gt;='CONDITIONS AND WORKINGS'!$B$2,Table1[[#This Row],[SALES]]*'CONDITIONS AND WORKINGS'!$B$3,0)</f>
        <v>217.10000000000002</v>
      </c>
      <c r="P214" s="10">
        <f t="shared" si="9"/>
        <v>2766.92</v>
      </c>
      <c r="Q214" s="4" t="str">
        <f>IF(Table1[[#This Row],[STATUS]]='CONDITIONS AND WORKINGS'!$B$6,'CONDITIONS AND WORKINGS'!$B$9,'CONDITIONS AND WORKINGS'!$B$10)</f>
        <v>"COMPLETED"</v>
      </c>
      <c r="R214" s="10">
        <f>Table1[[#This Row],[TOTAL SALES]]-Table1[[#This Row],[ 8.35% DISCOUNT]]</f>
        <v>2549.8200000000002</v>
      </c>
      <c r="S214" s="20"/>
      <c r="AQ214" s="11"/>
      <c r="AR214" s="11"/>
      <c r="AS214" s="11"/>
      <c r="AT214" s="11"/>
      <c r="AV214" s="11"/>
      <c r="AW214" s="11"/>
    </row>
    <row r="215" spans="1:49" x14ac:dyDescent="0.25">
      <c r="A215">
        <v>214</v>
      </c>
      <c r="B215">
        <v>10123</v>
      </c>
      <c r="C215">
        <v>1</v>
      </c>
      <c r="D215" s="4" t="str">
        <f>TEXT(Table1[[#This Row],[ORDER DATE]],"MMMM")</f>
        <v>May</v>
      </c>
      <c r="E215" s="4">
        <f t="shared" si="10"/>
        <v>2003</v>
      </c>
      <c r="F215" s="1">
        <v>37761</v>
      </c>
      <c r="G215" t="s">
        <v>12</v>
      </c>
      <c r="H215" t="s">
        <v>124</v>
      </c>
      <c r="I215">
        <v>147</v>
      </c>
      <c r="J215" t="s">
        <v>17</v>
      </c>
      <c r="K215">
        <v>50</v>
      </c>
      <c r="L215" s="10">
        <v>59.87</v>
      </c>
      <c r="M215" s="10">
        <f t="shared" si="11"/>
        <v>2993.5</v>
      </c>
      <c r="N215">
        <f>'CONDITIONS AND WORKINGS'!$D$2*M215</f>
        <v>192.18269999999998</v>
      </c>
      <c r="O215" s="4">
        <f>IF(Table1[[#This Row],[SALES]]&gt;='CONDITIONS AND WORKINGS'!$B$2,Table1[[#This Row],[SALES]]*'CONDITIONS AND WORKINGS'!$B$3,0)</f>
        <v>249.95725000000002</v>
      </c>
      <c r="P215" s="10">
        <f t="shared" si="9"/>
        <v>3185.6826999999998</v>
      </c>
      <c r="Q215" s="4" t="str">
        <f>IF(Table1[[#This Row],[STATUS]]='CONDITIONS AND WORKINGS'!$B$6,'CONDITIONS AND WORKINGS'!$B$9,'CONDITIONS AND WORKINGS'!$B$10)</f>
        <v>"COMPLETED"</v>
      </c>
      <c r="R215" s="10">
        <f>Table1[[#This Row],[TOTAL SALES]]-Table1[[#This Row],[ 8.35% DISCOUNT]]</f>
        <v>2935.7254499999999</v>
      </c>
      <c r="S215" s="20"/>
      <c r="AQ215" s="11"/>
      <c r="AR215" s="11"/>
      <c r="AS215" s="11"/>
      <c r="AT215" s="11"/>
      <c r="AV215" s="11"/>
      <c r="AW215" s="11"/>
    </row>
    <row r="216" spans="1:49" x14ac:dyDescent="0.25">
      <c r="A216">
        <v>215</v>
      </c>
      <c r="B216">
        <v>10124</v>
      </c>
      <c r="C216">
        <v>13</v>
      </c>
      <c r="D216" s="4" t="str">
        <f>TEXT(Table1[[#This Row],[ORDER DATE]],"MMMM")</f>
        <v>May</v>
      </c>
      <c r="E216" s="4">
        <f t="shared" si="10"/>
        <v>2003</v>
      </c>
      <c r="F216" s="1">
        <v>37762</v>
      </c>
      <c r="G216" t="s">
        <v>12</v>
      </c>
      <c r="H216" t="s">
        <v>119</v>
      </c>
      <c r="I216">
        <v>185</v>
      </c>
      <c r="J216" t="s">
        <v>14</v>
      </c>
      <c r="K216">
        <v>43</v>
      </c>
      <c r="L216" s="10">
        <v>100</v>
      </c>
      <c r="M216" s="10">
        <f t="shared" si="11"/>
        <v>4300</v>
      </c>
      <c r="N216">
        <f>'CONDITIONS AND WORKINGS'!$D$2*M216</f>
        <v>276.05999999999995</v>
      </c>
      <c r="O216" s="4">
        <f>IF(Table1[[#This Row],[SALES]]&gt;='CONDITIONS AND WORKINGS'!$B$2,Table1[[#This Row],[SALES]]*'CONDITIONS AND WORKINGS'!$B$3,0)</f>
        <v>359.05</v>
      </c>
      <c r="P216" s="10">
        <f t="shared" si="9"/>
        <v>4576.0599999999995</v>
      </c>
      <c r="Q216" s="4" t="str">
        <f>IF(Table1[[#This Row],[STATUS]]='CONDITIONS AND WORKINGS'!$B$6,'CONDITIONS AND WORKINGS'!$B$9,'CONDITIONS AND WORKINGS'!$B$10)</f>
        <v>"COMPLETED"</v>
      </c>
      <c r="R216" s="10">
        <f>Table1[[#This Row],[TOTAL SALES]]-Table1[[#This Row],[ 8.35% DISCOUNT]]</f>
        <v>4217.0099999999993</v>
      </c>
      <c r="S216" s="20"/>
      <c r="AQ216" s="11"/>
      <c r="AR216" s="11"/>
      <c r="AS216" s="11"/>
      <c r="AT216" s="11"/>
      <c r="AV216" s="11"/>
      <c r="AW216" s="11"/>
    </row>
    <row r="217" spans="1:49" x14ac:dyDescent="0.25">
      <c r="A217">
        <v>216</v>
      </c>
      <c r="B217">
        <v>10124</v>
      </c>
      <c r="C217">
        <v>3</v>
      </c>
      <c r="D217" s="4" t="str">
        <f>TEXT(Table1[[#This Row],[ORDER DATE]],"MMMM")</f>
        <v>May</v>
      </c>
      <c r="E217" s="4">
        <f t="shared" si="10"/>
        <v>2003</v>
      </c>
      <c r="F217" s="1">
        <v>37762</v>
      </c>
      <c r="G217" t="s">
        <v>12</v>
      </c>
      <c r="H217" t="s">
        <v>19</v>
      </c>
      <c r="I217">
        <v>185</v>
      </c>
      <c r="J217" t="s">
        <v>14</v>
      </c>
      <c r="K217">
        <v>42</v>
      </c>
      <c r="L217" s="10">
        <v>100</v>
      </c>
      <c r="M217" s="10">
        <f t="shared" si="11"/>
        <v>4200</v>
      </c>
      <c r="N217">
        <f>'CONDITIONS AND WORKINGS'!$D$2*M217</f>
        <v>269.64</v>
      </c>
      <c r="O217" s="4">
        <f>IF(Table1[[#This Row],[SALES]]&gt;='CONDITIONS AND WORKINGS'!$B$2,Table1[[#This Row],[SALES]]*'CONDITIONS AND WORKINGS'!$B$3,0)</f>
        <v>350.70000000000005</v>
      </c>
      <c r="P217" s="10">
        <f t="shared" si="9"/>
        <v>4469.6400000000003</v>
      </c>
      <c r="Q217" s="4" t="str">
        <f>IF(Table1[[#This Row],[STATUS]]='CONDITIONS AND WORKINGS'!$B$6,'CONDITIONS AND WORKINGS'!$B$9,'CONDITIONS AND WORKINGS'!$B$10)</f>
        <v>"COMPLETED"</v>
      </c>
      <c r="R217" s="10">
        <f>Table1[[#This Row],[TOTAL SALES]]-Table1[[#This Row],[ 8.35% DISCOUNT]]</f>
        <v>4118.9400000000005</v>
      </c>
      <c r="S217" s="20"/>
      <c r="AQ217" s="11"/>
      <c r="AR217" s="11"/>
      <c r="AS217" s="11"/>
      <c r="AT217" s="11"/>
      <c r="AV217" s="11"/>
      <c r="AW217" s="11"/>
    </row>
    <row r="218" spans="1:49" x14ac:dyDescent="0.25">
      <c r="A218">
        <v>217</v>
      </c>
      <c r="B218">
        <v>10124</v>
      </c>
      <c r="C218">
        <v>11</v>
      </c>
      <c r="D218" s="4" t="str">
        <f>TEXT(Table1[[#This Row],[ORDER DATE]],"MMMM")</f>
        <v>May</v>
      </c>
      <c r="E218" s="4">
        <f t="shared" si="10"/>
        <v>2003</v>
      </c>
      <c r="F218" s="1">
        <v>37762</v>
      </c>
      <c r="G218" t="s">
        <v>12</v>
      </c>
      <c r="H218" t="s">
        <v>123</v>
      </c>
      <c r="I218">
        <v>185</v>
      </c>
      <c r="J218" t="s">
        <v>14</v>
      </c>
      <c r="K218">
        <v>49</v>
      </c>
      <c r="L218" s="10">
        <v>83.04</v>
      </c>
      <c r="M218" s="10">
        <f t="shared" si="11"/>
        <v>4068.9600000000005</v>
      </c>
      <c r="N218">
        <f>'CONDITIONS AND WORKINGS'!$D$2*M218</f>
        <v>261.22723200000001</v>
      </c>
      <c r="O218" s="4">
        <f>IF(Table1[[#This Row],[SALES]]&gt;='CONDITIONS AND WORKINGS'!$B$2,Table1[[#This Row],[SALES]]*'CONDITIONS AND WORKINGS'!$B$3,0)</f>
        <v>339.75816000000003</v>
      </c>
      <c r="P218" s="10">
        <f t="shared" si="9"/>
        <v>4330.1872320000002</v>
      </c>
      <c r="Q218" s="4" t="str">
        <f>IF(Table1[[#This Row],[STATUS]]='CONDITIONS AND WORKINGS'!$B$6,'CONDITIONS AND WORKINGS'!$B$9,'CONDITIONS AND WORKINGS'!$B$10)</f>
        <v>"COMPLETED"</v>
      </c>
      <c r="R218" s="10">
        <f>Table1[[#This Row],[TOTAL SALES]]-Table1[[#This Row],[ 8.35% DISCOUNT]]</f>
        <v>3990.4290720000004</v>
      </c>
      <c r="S218" s="20"/>
      <c r="AQ218" s="11"/>
      <c r="AR218" s="11"/>
      <c r="AS218" s="11"/>
      <c r="AT218" s="11"/>
      <c r="AV218" s="11"/>
      <c r="AW218" s="11"/>
    </row>
    <row r="219" spans="1:49" x14ac:dyDescent="0.25">
      <c r="A219">
        <v>218</v>
      </c>
      <c r="B219">
        <v>10124</v>
      </c>
      <c r="C219">
        <v>7</v>
      </c>
      <c r="D219" s="4" t="str">
        <f>TEXT(Table1[[#This Row],[ORDER DATE]],"MMMM")</f>
        <v>May</v>
      </c>
      <c r="E219" s="4">
        <f t="shared" si="10"/>
        <v>2003</v>
      </c>
      <c r="F219" s="1">
        <v>37762</v>
      </c>
      <c r="G219" t="s">
        <v>12</v>
      </c>
      <c r="H219" t="s">
        <v>16</v>
      </c>
      <c r="I219">
        <v>185</v>
      </c>
      <c r="J219" t="s">
        <v>14</v>
      </c>
      <c r="K219">
        <v>36</v>
      </c>
      <c r="L219" s="10">
        <v>85.59</v>
      </c>
      <c r="M219" s="10">
        <f t="shared" si="11"/>
        <v>3081.2400000000002</v>
      </c>
      <c r="N219">
        <f>'CONDITIONS AND WORKINGS'!$D$2*M219</f>
        <v>197.815608</v>
      </c>
      <c r="O219" s="4">
        <f>IF(Table1[[#This Row],[SALES]]&gt;='CONDITIONS AND WORKINGS'!$B$2,Table1[[#This Row],[SALES]]*'CONDITIONS AND WORKINGS'!$B$3,0)</f>
        <v>257.28354000000002</v>
      </c>
      <c r="P219" s="10">
        <f t="shared" si="9"/>
        <v>3279.0556080000001</v>
      </c>
      <c r="Q219" s="4" t="str">
        <f>IF(Table1[[#This Row],[STATUS]]='CONDITIONS AND WORKINGS'!$B$6,'CONDITIONS AND WORKINGS'!$B$9,'CONDITIONS AND WORKINGS'!$B$10)</f>
        <v>"COMPLETED"</v>
      </c>
      <c r="R219" s="10">
        <f>Table1[[#This Row],[TOTAL SALES]]-Table1[[#This Row],[ 8.35% DISCOUNT]]</f>
        <v>3021.7720680000002</v>
      </c>
      <c r="S219" s="20"/>
      <c r="AQ219" s="11"/>
      <c r="AR219" s="11"/>
      <c r="AS219" s="11"/>
      <c r="AT219" s="11"/>
      <c r="AV219" s="11"/>
      <c r="AW219" s="11"/>
    </row>
    <row r="220" spans="1:49" x14ac:dyDescent="0.25">
      <c r="A220">
        <v>219</v>
      </c>
      <c r="B220">
        <v>10124</v>
      </c>
      <c r="C220">
        <v>6</v>
      </c>
      <c r="D220" s="4" t="str">
        <f>TEXT(Table1[[#This Row],[ORDER DATE]],"MMMM")</f>
        <v>May</v>
      </c>
      <c r="E220" s="4">
        <f t="shared" si="10"/>
        <v>2003</v>
      </c>
      <c r="F220" s="1">
        <v>37762</v>
      </c>
      <c r="G220" t="s">
        <v>12</v>
      </c>
      <c r="H220" t="s">
        <v>13</v>
      </c>
      <c r="I220">
        <v>185</v>
      </c>
      <c r="J220" t="s">
        <v>17</v>
      </c>
      <c r="K220">
        <v>21</v>
      </c>
      <c r="L220" s="10">
        <v>100</v>
      </c>
      <c r="M220" s="10">
        <f t="shared" si="11"/>
        <v>2100</v>
      </c>
      <c r="N220">
        <f>'CONDITIONS AND WORKINGS'!$D$2*M220</f>
        <v>134.82</v>
      </c>
      <c r="O220" s="4">
        <f>IF(Table1[[#This Row],[SALES]]&gt;='CONDITIONS AND WORKINGS'!$B$2,Table1[[#This Row],[SALES]]*'CONDITIONS AND WORKINGS'!$B$3,0)</f>
        <v>0</v>
      </c>
      <c r="P220" s="10">
        <f t="shared" si="9"/>
        <v>2234.8200000000002</v>
      </c>
      <c r="Q220" s="4" t="str">
        <f>IF(Table1[[#This Row],[STATUS]]='CONDITIONS AND WORKINGS'!$B$6,'CONDITIONS AND WORKINGS'!$B$9,'CONDITIONS AND WORKINGS'!$B$10)</f>
        <v>"COMPLETED"</v>
      </c>
      <c r="R220" s="10">
        <f>Table1[[#This Row],[TOTAL SALES]]-Table1[[#This Row],[ 8.35% DISCOUNT]]</f>
        <v>2234.8200000000002</v>
      </c>
      <c r="S220" s="20"/>
      <c r="AQ220" s="11"/>
      <c r="AR220" s="11"/>
      <c r="AS220" s="11"/>
      <c r="AT220" s="11"/>
      <c r="AV220" s="11"/>
      <c r="AW220" s="11"/>
    </row>
    <row r="221" spans="1:49" x14ac:dyDescent="0.25">
      <c r="A221">
        <v>220</v>
      </c>
      <c r="B221">
        <v>10124</v>
      </c>
      <c r="C221">
        <v>9</v>
      </c>
      <c r="D221" s="4" t="str">
        <f>TEXT(Table1[[#This Row],[ORDER DATE]],"MMMM")</f>
        <v>May</v>
      </c>
      <c r="E221" s="4">
        <f t="shared" si="10"/>
        <v>2003</v>
      </c>
      <c r="F221" s="1">
        <v>37762</v>
      </c>
      <c r="G221" t="s">
        <v>12</v>
      </c>
      <c r="H221" t="s">
        <v>117</v>
      </c>
      <c r="I221">
        <v>185</v>
      </c>
      <c r="J221" t="s">
        <v>17</v>
      </c>
      <c r="K221">
        <v>25</v>
      </c>
      <c r="L221" s="10">
        <v>93.95</v>
      </c>
      <c r="M221" s="10">
        <f t="shared" si="11"/>
        <v>2348.75</v>
      </c>
      <c r="N221">
        <f>'CONDITIONS AND WORKINGS'!$D$2*M221</f>
        <v>150.78975</v>
      </c>
      <c r="O221" s="4">
        <f>IF(Table1[[#This Row],[SALES]]&gt;='CONDITIONS AND WORKINGS'!$B$2,Table1[[#This Row],[SALES]]*'CONDITIONS AND WORKINGS'!$B$3,0)</f>
        <v>196.12062500000002</v>
      </c>
      <c r="P221" s="10">
        <f t="shared" si="9"/>
        <v>2499.5397499999999</v>
      </c>
      <c r="Q221" s="4" t="str">
        <f>IF(Table1[[#This Row],[STATUS]]='CONDITIONS AND WORKINGS'!$B$6,'CONDITIONS AND WORKINGS'!$B$9,'CONDITIONS AND WORKINGS'!$B$10)</f>
        <v>"COMPLETED"</v>
      </c>
      <c r="R221" s="10">
        <f>Table1[[#This Row],[TOTAL SALES]]-Table1[[#This Row],[ 8.35% DISCOUNT]]</f>
        <v>2303.4191249999999</v>
      </c>
      <c r="S221" s="20"/>
      <c r="AQ221" s="11"/>
      <c r="AR221" s="11"/>
      <c r="AS221" s="11"/>
      <c r="AT221" s="11"/>
      <c r="AV221" s="11"/>
      <c r="AW221" s="11"/>
    </row>
    <row r="222" spans="1:49" x14ac:dyDescent="0.25">
      <c r="A222">
        <v>221</v>
      </c>
      <c r="B222">
        <v>10124</v>
      </c>
      <c r="C222">
        <v>10</v>
      </c>
      <c r="D222" s="4" t="str">
        <f>TEXT(Table1[[#This Row],[ORDER DATE]],"MMMM")</f>
        <v>May</v>
      </c>
      <c r="E222" s="4">
        <f t="shared" si="10"/>
        <v>2003</v>
      </c>
      <c r="F222" s="1">
        <v>37762</v>
      </c>
      <c r="G222" t="s">
        <v>12</v>
      </c>
      <c r="H222" t="s">
        <v>120</v>
      </c>
      <c r="I222">
        <v>185</v>
      </c>
      <c r="J222" t="s">
        <v>17</v>
      </c>
      <c r="K222">
        <v>32</v>
      </c>
      <c r="L222" s="10">
        <v>72.7</v>
      </c>
      <c r="M222" s="10">
        <f t="shared" si="11"/>
        <v>2326.4</v>
      </c>
      <c r="N222">
        <f>'CONDITIONS AND WORKINGS'!$D$2*M222</f>
        <v>149.35487999999998</v>
      </c>
      <c r="O222" s="4">
        <f>IF(Table1[[#This Row],[SALES]]&gt;='CONDITIONS AND WORKINGS'!$B$2,Table1[[#This Row],[SALES]]*'CONDITIONS AND WORKINGS'!$B$3,0)</f>
        <v>194.25440000000003</v>
      </c>
      <c r="P222" s="10">
        <f t="shared" si="9"/>
        <v>2475.75488</v>
      </c>
      <c r="Q222" s="4" t="str">
        <f>IF(Table1[[#This Row],[STATUS]]='CONDITIONS AND WORKINGS'!$B$6,'CONDITIONS AND WORKINGS'!$B$9,'CONDITIONS AND WORKINGS'!$B$10)</f>
        <v>"COMPLETED"</v>
      </c>
      <c r="R222" s="10">
        <f>Table1[[#This Row],[TOTAL SALES]]-Table1[[#This Row],[ 8.35% DISCOUNT]]</f>
        <v>2281.5004799999997</v>
      </c>
      <c r="S222" s="20"/>
      <c r="AQ222" s="11"/>
      <c r="AR222" s="11"/>
      <c r="AS222" s="11"/>
      <c r="AT222" s="11"/>
      <c r="AV222" s="11"/>
      <c r="AW222" s="11"/>
    </row>
    <row r="223" spans="1:49" x14ac:dyDescent="0.25">
      <c r="A223">
        <v>222</v>
      </c>
      <c r="B223">
        <v>10124</v>
      </c>
      <c r="C223">
        <v>5</v>
      </c>
      <c r="D223" s="4" t="str">
        <f>TEXT(Table1[[#This Row],[ORDER DATE]],"MMMM")</f>
        <v>May</v>
      </c>
      <c r="E223" s="4">
        <f t="shared" si="10"/>
        <v>2003</v>
      </c>
      <c r="F223" s="1">
        <v>37762</v>
      </c>
      <c r="G223" t="s">
        <v>12</v>
      </c>
      <c r="H223" t="s">
        <v>15</v>
      </c>
      <c r="I223">
        <v>185</v>
      </c>
      <c r="J223" t="s">
        <v>17</v>
      </c>
      <c r="K223">
        <v>42</v>
      </c>
      <c r="L223" s="10">
        <v>53.88</v>
      </c>
      <c r="M223" s="10">
        <f t="shared" si="11"/>
        <v>2262.96</v>
      </c>
      <c r="N223">
        <f>'CONDITIONS AND WORKINGS'!$D$2*M223</f>
        <v>145.28203199999999</v>
      </c>
      <c r="O223" s="4">
        <f>IF(Table1[[#This Row],[SALES]]&gt;='CONDITIONS AND WORKINGS'!$B$2,Table1[[#This Row],[SALES]]*'CONDITIONS AND WORKINGS'!$B$3,0)</f>
        <v>0</v>
      </c>
      <c r="P223" s="10">
        <f t="shared" si="9"/>
        <v>2408.2420320000001</v>
      </c>
      <c r="Q223" s="4" t="str">
        <f>IF(Table1[[#This Row],[STATUS]]='CONDITIONS AND WORKINGS'!$B$6,'CONDITIONS AND WORKINGS'!$B$9,'CONDITIONS AND WORKINGS'!$B$10)</f>
        <v>"COMPLETED"</v>
      </c>
      <c r="R223" s="10">
        <f>Table1[[#This Row],[TOTAL SALES]]-Table1[[#This Row],[ 8.35% DISCOUNT]]</f>
        <v>2408.2420320000001</v>
      </c>
      <c r="S223" s="20"/>
      <c r="AQ223" s="11"/>
      <c r="AR223" s="11"/>
      <c r="AS223" s="11"/>
      <c r="AT223" s="11"/>
      <c r="AV223" s="11"/>
      <c r="AW223" s="11"/>
    </row>
    <row r="224" spans="1:49" x14ac:dyDescent="0.25">
      <c r="A224">
        <v>223</v>
      </c>
      <c r="B224">
        <v>10124</v>
      </c>
      <c r="C224">
        <v>12</v>
      </c>
      <c r="D224" s="4" t="str">
        <f>TEXT(Table1[[#This Row],[ORDER DATE]],"MMMM")</f>
        <v>May</v>
      </c>
      <c r="E224" s="4">
        <f t="shared" si="10"/>
        <v>2003</v>
      </c>
      <c r="F224" s="1">
        <v>37762</v>
      </c>
      <c r="G224" t="s">
        <v>12</v>
      </c>
      <c r="H224" t="s">
        <v>121</v>
      </c>
      <c r="I224">
        <v>185</v>
      </c>
      <c r="J224" t="s">
        <v>17</v>
      </c>
      <c r="K224">
        <v>22</v>
      </c>
      <c r="L224" s="10">
        <v>77.900000000000006</v>
      </c>
      <c r="M224" s="10">
        <f t="shared" si="11"/>
        <v>1713.8000000000002</v>
      </c>
      <c r="N224">
        <f>'CONDITIONS AND WORKINGS'!$D$2*M224</f>
        <v>110.02596</v>
      </c>
      <c r="O224" s="4">
        <f>IF(Table1[[#This Row],[SALES]]&gt;='CONDITIONS AND WORKINGS'!$B$2,Table1[[#This Row],[SALES]]*'CONDITIONS AND WORKINGS'!$B$3,0)</f>
        <v>0</v>
      </c>
      <c r="P224" s="10">
        <f t="shared" si="9"/>
        <v>1823.8259600000001</v>
      </c>
      <c r="Q224" s="4" t="str">
        <f>IF(Table1[[#This Row],[STATUS]]='CONDITIONS AND WORKINGS'!$B$6,'CONDITIONS AND WORKINGS'!$B$9,'CONDITIONS AND WORKINGS'!$B$10)</f>
        <v>"COMPLETED"</v>
      </c>
      <c r="R224" s="10">
        <f>Table1[[#This Row],[TOTAL SALES]]-Table1[[#This Row],[ 8.35% DISCOUNT]]</f>
        <v>1823.8259600000001</v>
      </c>
      <c r="S224" s="20"/>
      <c r="AQ224" s="11"/>
      <c r="AR224" s="11"/>
      <c r="AS224" s="11"/>
      <c r="AT224" s="11"/>
      <c r="AV224" s="11"/>
      <c r="AW224" s="11"/>
    </row>
    <row r="225" spans="1:49" x14ac:dyDescent="0.25">
      <c r="A225">
        <v>224</v>
      </c>
      <c r="B225">
        <v>10124</v>
      </c>
      <c r="C225">
        <v>2</v>
      </c>
      <c r="D225" s="4" t="str">
        <f>TEXT(Table1[[#This Row],[ORDER DATE]],"MMMM")</f>
        <v>May</v>
      </c>
      <c r="E225" s="4">
        <f t="shared" si="10"/>
        <v>2003</v>
      </c>
      <c r="F225" s="1">
        <v>37762</v>
      </c>
      <c r="G225" t="s">
        <v>12</v>
      </c>
      <c r="H225" t="s">
        <v>22</v>
      </c>
      <c r="I225">
        <v>185</v>
      </c>
      <c r="J225" t="s">
        <v>17</v>
      </c>
      <c r="K225">
        <v>45</v>
      </c>
      <c r="L225" s="10">
        <v>37.840000000000003</v>
      </c>
      <c r="M225" s="10">
        <f t="shared" si="11"/>
        <v>1702.8000000000002</v>
      </c>
      <c r="N225">
        <f>'CONDITIONS AND WORKINGS'!$D$2*M225</f>
        <v>109.31976</v>
      </c>
      <c r="O225" s="4">
        <f>IF(Table1[[#This Row],[SALES]]&gt;='CONDITIONS AND WORKINGS'!$B$2,Table1[[#This Row],[SALES]]*'CONDITIONS AND WORKINGS'!$B$3,0)</f>
        <v>0</v>
      </c>
      <c r="P225" s="10">
        <f t="shared" si="9"/>
        <v>1812.1197600000003</v>
      </c>
      <c r="Q225" s="4" t="str">
        <f>IF(Table1[[#This Row],[STATUS]]='CONDITIONS AND WORKINGS'!$B$6,'CONDITIONS AND WORKINGS'!$B$9,'CONDITIONS AND WORKINGS'!$B$10)</f>
        <v>"COMPLETED"</v>
      </c>
      <c r="R225" s="10">
        <f>Table1[[#This Row],[TOTAL SALES]]-Table1[[#This Row],[ 8.35% DISCOUNT]]</f>
        <v>1812.1197600000003</v>
      </c>
      <c r="S225" s="20"/>
      <c r="AQ225" s="11"/>
      <c r="AR225" s="11"/>
      <c r="AS225" s="11"/>
      <c r="AT225" s="11"/>
      <c r="AV225" s="11"/>
      <c r="AW225" s="11"/>
    </row>
    <row r="226" spans="1:49" x14ac:dyDescent="0.25">
      <c r="A226">
        <v>225</v>
      </c>
      <c r="B226">
        <v>10124</v>
      </c>
      <c r="C226">
        <v>4</v>
      </c>
      <c r="D226" s="4" t="str">
        <f>TEXT(Table1[[#This Row],[ORDER DATE]],"MMMM")</f>
        <v>May</v>
      </c>
      <c r="E226" s="4">
        <f t="shared" si="10"/>
        <v>2003</v>
      </c>
      <c r="F226" s="1">
        <v>37762</v>
      </c>
      <c r="G226" t="s">
        <v>12</v>
      </c>
      <c r="H226" t="s">
        <v>18</v>
      </c>
      <c r="I226">
        <v>185</v>
      </c>
      <c r="J226" t="s">
        <v>17</v>
      </c>
      <c r="K226">
        <v>46</v>
      </c>
      <c r="L226" s="10">
        <v>33.229999999999997</v>
      </c>
      <c r="M226" s="10">
        <f t="shared" si="11"/>
        <v>1528.58</v>
      </c>
      <c r="N226">
        <f>'CONDITIONS AND WORKINGS'!$D$2*M226</f>
        <v>98.134835999999979</v>
      </c>
      <c r="O226" s="4">
        <f>IF(Table1[[#This Row],[SALES]]&gt;='CONDITIONS AND WORKINGS'!$B$2,Table1[[#This Row],[SALES]]*'CONDITIONS AND WORKINGS'!$B$3,0)</f>
        <v>0</v>
      </c>
      <c r="P226" s="10">
        <f t="shared" si="9"/>
        <v>1626.7148359999999</v>
      </c>
      <c r="Q226" s="4" t="str">
        <f>IF(Table1[[#This Row],[STATUS]]='CONDITIONS AND WORKINGS'!$B$6,'CONDITIONS AND WORKINGS'!$B$9,'CONDITIONS AND WORKINGS'!$B$10)</f>
        <v>"COMPLETED"</v>
      </c>
      <c r="R226" s="10">
        <f>Table1[[#This Row],[TOTAL SALES]]-Table1[[#This Row],[ 8.35% DISCOUNT]]</f>
        <v>1626.7148359999999</v>
      </c>
      <c r="S226" s="20"/>
      <c r="AQ226" s="11"/>
      <c r="AR226" s="11"/>
      <c r="AS226" s="11"/>
      <c r="AT226" s="11"/>
      <c r="AV226" s="11"/>
      <c r="AW226" s="11"/>
    </row>
    <row r="227" spans="1:49" x14ac:dyDescent="0.25">
      <c r="A227">
        <v>226</v>
      </c>
      <c r="B227">
        <v>10124</v>
      </c>
      <c r="C227">
        <v>8</v>
      </c>
      <c r="D227" s="4" t="str">
        <f>TEXT(Table1[[#This Row],[ORDER DATE]],"MMMM")</f>
        <v>May</v>
      </c>
      <c r="E227" s="4">
        <f t="shared" si="10"/>
        <v>2003</v>
      </c>
      <c r="F227" s="1">
        <v>37762</v>
      </c>
      <c r="G227" t="s">
        <v>12</v>
      </c>
      <c r="H227" t="s">
        <v>122</v>
      </c>
      <c r="I227">
        <v>185</v>
      </c>
      <c r="J227" t="s">
        <v>17</v>
      </c>
      <c r="K227">
        <v>23</v>
      </c>
      <c r="L227" s="10">
        <v>57.73</v>
      </c>
      <c r="M227" s="10">
        <f t="shared" si="11"/>
        <v>1327.79</v>
      </c>
      <c r="N227">
        <f>'CONDITIONS AND WORKINGS'!$D$2*M227</f>
        <v>85.244117999999986</v>
      </c>
      <c r="O227" s="4">
        <f>IF(Table1[[#This Row],[SALES]]&gt;='CONDITIONS AND WORKINGS'!$B$2,Table1[[#This Row],[SALES]]*'CONDITIONS AND WORKINGS'!$B$3,0)</f>
        <v>0</v>
      </c>
      <c r="P227" s="10">
        <f t="shared" si="9"/>
        <v>1413.034118</v>
      </c>
      <c r="Q227" s="4" t="str">
        <f>IF(Table1[[#This Row],[STATUS]]='CONDITIONS AND WORKINGS'!$B$6,'CONDITIONS AND WORKINGS'!$B$9,'CONDITIONS AND WORKINGS'!$B$10)</f>
        <v>"COMPLETED"</v>
      </c>
      <c r="R227" s="10">
        <f>Table1[[#This Row],[TOTAL SALES]]-Table1[[#This Row],[ 8.35% DISCOUNT]]</f>
        <v>1413.034118</v>
      </c>
      <c r="S227" s="20"/>
      <c r="AQ227" s="11"/>
      <c r="AR227" s="11"/>
      <c r="AS227" s="11"/>
      <c r="AT227" s="11"/>
      <c r="AV227" s="11"/>
      <c r="AW227" s="11"/>
    </row>
    <row r="228" spans="1:49" x14ac:dyDescent="0.25">
      <c r="A228">
        <v>227</v>
      </c>
      <c r="B228">
        <v>10124</v>
      </c>
      <c r="C228">
        <v>1</v>
      </c>
      <c r="D228" s="4" t="str">
        <f>TEXT(Table1[[#This Row],[ORDER DATE]],"MMMM")</f>
        <v>May</v>
      </c>
      <c r="E228" s="4">
        <f t="shared" si="10"/>
        <v>2003</v>
      </c>
      <c r="F228" s="1">
        <v>37762</v>
      </c>
      <c r="G228" t="s">
        <v>12</v>
      </c>
      <c r="H228" t="s">
        <v>21</v>
      </c>
      <c r="I228">
        <v>185</v>
      </c>
      <c r="J228" t="s">
        <v>17</v>
      </c>
      <c r="K228">
        <v>22</v>
      </c>
      <c r="L228" s="10">
        <v>45.25</v>
      </c>
      <c r="M228" s="10">
        <f t="shared" si="11"/>
        <v>995.5</v>
      </c>
      <c r="N228">
        <f>'CONDITIONS AND WORKINGS'!$D$2*M228</f>
        <v>63.91109999999999</v>
      </c>
      <c r="O228" s="4">
        <f>IF(Table1[[#This Row],[SALES]]&gt;='CONDITIONS AND WORKINGS'!$B$2,Table1[[#This Row],[SALES]]*'CONDITIONS AND WORKINGS'!$B$3,0)</f>
        <v>0</v>
      </c>
      <c r="P228" s="10">
        <f t="shared" si="9"/>
        <v>1059.4111</v>
      </c>
      <c r="Q228" s="4" t="str">
        <f>IF(Table1[[#This Row],[STATUS]]='CONDITIONS AND WORKINGS'!$B$6,'CONDITIONS AND WORKINGS'!$B$9,'CONDITIONS AND WORKINGS'!$B$10)</f>
        <v>"COMPLETED"</v>
      </c>
      <c r="R228" s="10">
        <f>Table1[[#This Row],[TOTAL SALES]]-Table1[[#This Row],[ 8.35% DISCOUNT]]</f>
        <v>1059.4111</v>
      </c>
      <c r="S228" s="20"/>
      <c r="AQ228" s="11"/>
      <c r="AR228" s="11"/>
      <c r="AS228" s="11"/>
      <c r="AT228" s="11"/>
      <c r="AV228" s="11"/>
      <c r="AW228" s="11"/>
    </row>
    <row r="229" spans="1:49" x14ac:dyDescent="0.25">
      <c r="A229">
        <v>228</v>
      </c>
      <c r="B229">
        <v>10125</v>
      </c>
      <c r="C229">
        <v>2</v>
      </c>
      <c r="D229" s="4" t="str">
        <f>TEXT(Table1[[#This Row],[ORDER DATE]],"MMMM")</f>
        <v>May</v>
      </c>
      <c r="E229" s="4">
        <f t="shared" si="10"/>
        <v>2003</v>
      </c>
      <c r="F229" s="1">
        <v>37762</v>
      </c>
      <c r="G229" t="s">
        <v>12</v>
      </c>
      <c r="H229" t="s">
        <v>20</v>
      </c>
      <c r="I229">
        <v>111</v>
      </c>
      <c r="J229" t="s">
        <v>14</v>
      </c>
      <c r="K229">
        <v>34</v>
      </c>
      <c r="L229" s="10">
        <v>100</v>
      </c>
      <c r="M229" s="10">
        <f t="shared" si="11"/>
        <v>3400</v>
      </c>
      <c r="N229">
        <f>'CONDITIONS AND WORKINGS'!$D$2*M229</f>
        <v>218.27999999999997</v>
      </c>
      <c r="O229" s="4">
        <f>IF(Table1[[#This Row],[SALES]]&gt;='CONDITIONS AND WORKINGS'!$B$2,Table1[[#This Row],[SALES]]*'CONDITIONS AND WORKINGS'!$B$3,0)</f>
        <v>283.90000000000003</v>
      </c>
      <c r="P229" s="10">
        <f t="shared" si="9"/>
        <v>3618.2799999999997</v>
      </c>
      <c r="Q229" s="4" t="str">
        <f>IF(Table1[[#This Row],[STATUS]]='CONDITIONS AND WORKINGS'!$B$6,'CONDITIONS AND WORKINGS'!$B$9,'CONDITIONS AND WORKINGS'!$B$10)</f>
        <v>"COMPLETED"</v>
      </c>
      <c r="R229" s="10">
        <f>Table1[[#This Row],[TOTAL SALES]]-Table1[[#This Row],[ 8.35% DISCOUNT]]</f>
        <v>3334.3799999999997</v>
      </c>
      <c r="S229" s="20"/>
      <c r="AQ229" s="11"/>
      <c r="AR229" s="11"/>
      <c r="AS229" s="11"/>
      <c r="AT229" s="11"/>
      <c r="AV229" s="11"/>
      <c r="AW229" s="11"/>
    </row>
    <row r="230" spans="1:49" x14ac:dyDescent="0.25">
      <c r="A230">
        <v>229</v>
      </c>
      <c r="B230">
        <v>10125</v>
      </c>
      <c r="C230">
        <v>1</v>
      </c>
      <c r="D230" s="4" t="str">
        <f>TEXT(Table1[[#This Row],[ORDER DATE]],"MMMM")</f>
        <v>May</v>
      </c>
      <c r="E230" s="4">
        <f t="shared" si="10"/>
        <v>2003</v>
      </c>
      <c r="F230" s="1">
        <v>37762</v>
      </c>
      <c r="G230" t="s">
        <v>12</v>
      </c>
      <c r="H230" t="s">
        <v>23</v>
      </c>
      <c r="I230">
        <v>111</v>
      </c>
      <c r="J230" t="s">
        <v>14</v>
      </c>
      <c r="K230">
        <v>32</v>
      </c>
      <c r="L230" s="10">
        <v>100</v>
      </c>
      <c r="M230" s="10">
        <f t="shared" si="11"/>
        <v>3200</v>
      </c>
      <c r="N230">
        <f>'CONDITIONS AND WORKINGS'!$D$2*M230</f>
        <v>205.43999999999997</v>
      </c>
      <c r="O230" s="4">
        <f>IF(Table1[[#This Row],[SALES]]&gt;='CONDITIONS AND WORKINGS'!$B$2,Table1[[#This Row],[SALES]]*'CONDITIONS AND WORKINGS'!$B$3,0)</f>
        <v>267.2</v>
      </c>
      <c r="P230" s="10">
        <f t="shared" si="9"/>
        <v>3405.44</v>
      </c>
      <c r="Q230" s="4" t="str">
        <f>IF(Table1[[#This Row],[STATUS]]='CONDITIONS AND WORKINGS'!$B$6,'CONDITIONS AND WORKINGS'!$B$9,'CONDITIONS AND WORKINGS'!$B$10)</f>
        <v>"COMPLETED"</v>
      </c>
      <c r="R230" s="10">
        <f>Table1[[#This Row],[TOTAL SALES]]-Table1[[#This Row],[ 8.35% DISCOUNT]]</f>
        <v>3138.2400000000002</v>
      </c>
      <c r="S230" s="20"/>
      <c r="AQ230" s="11"/>
      <c r="AR230" s="11"/>
      <c r="AS230" s="11"/>
      <c r="AT230" s="11"/>
      <c r="AV230" s="11"/>
      <c r="AW230" s="11"/>
    </row>
    <row r="231" spans="1:49" x14ac:dyDescent="0.25">
      <c r="A231">
        <v>230</v>
      </c>
      <c r="B231">
        <v>10126</v>
      </c>
      <c r="C231">
        <v>11</v>
      </c>
      <c r="D231" s="4" t="str">
        <f>TEXT(Table1[[#This Row],[ORDER DATE]],"MMMM")</f>
        <v>May</v>
      </c>
      <c r="E231" s="4">
        <f t="shared" si="10"/>
        <v>2003</v>
      </c>
      <c r="F231" s="1">
        <v>37769</v>
      </c>
      <c r="G231" t="s">
        <v>12</v>
      </c>
      <c r="H231" t="s">
        <v>25</v>
      </c>
      <c r="I231">
        <v>126</v>
      </c>
      <c r="J231" t="s">
        <v>55</v>
      </c>
      <c r="K231">
        <v>38</v>
      </c>
      <c r="L231" s="10">
        <v>100</v>
      </c>
      <c r="M231" s="10">
        <f t="shared" si="11"/>
        <v>3800</v>
      </c>
      <c r="N231">
        <f>'CONDITIONS AND WORKINGS'!$D$2*M231</f>
        <v>243.95999999999998</v>
      </c>
      <c r="O231" s="4">
        <f>IF(Table1[[#This Row],[SALES]]&gt;='CONDITIONS AND WORKINGS'!$B$2,Table1[[#This Row],[SALES]]*'CONDITIONS AND WORKINGS'!$B$3,0)</f>
        <v>317.3</v>
      </c>
      <c r="P231" s="10">
        <f t="shared" si="9"/>
        <v>4043.96</v>
      </c>
      <c r="Q231" s="4" t="str">
        <f>IF(Table1[[#This Row],[STATUS]]='CONDITIONS AND WORKINGS'!$B$6,'CONDITIONS AND WORKINGS'!$B$9,'CONDITIONS AND WORKINGS'!$B$10)</f>
        <v>"COMPLETED"</v>
      </c>
      <c r="R231" s="10">
        <f>Table1[[#This Row],[TOTAL SALES]]-Table1[[#This Row],[ 8.35% DISCOUNT]]</f>
        <v>3726.66</v>
      </c>
      <c r="S231" s="20"/>
      <c r="AQ231" s="11"/>
      <c r="AR231" s="11"/>
      <c r="AS231" s="11"/>
      <c r="AT231" s="11"/>
      <c r="AV231" s="11"/>
      <c r="AW231" s="11"/>
    </row>
    <row r="232" spans="1:49" x14ac:dyDescent="0.25">
      <c r="A232">
        <v>231</v>
      </c>
      <c r="B232">
        <v>10126</v>
      </c>
      <c r="C232">
        <v>5</v>
      </c>
      <c r="D232" s="4" t="str">
        <f>TEXT(Table1[[#This Row],[ORDER DATE]],"MMMM")</f>
        <v>May</v>
      </c>
      <c r="E232" s="4">
        <f t="shared" si="10"/>
        <v>2003</v>
      </c>
      <c r="F232" s="1">
        <v>37769</v>
      </c>
      <c r="G232" t="s">
        <v>12</v>
      </c>
      <c r="H232" t="s">
        <v>29</v>
      </c>
      <c r="I232">
        <v>126</v>
      </c>
      <c r="J232" t="s">
        <v>55</v>
      </c>
      <c r="K232">
        <v>50</v>
      </c>
      <c r="L232" s="10">
        <v>100</v>
      </c>
      <c r="M232" s="10">
        <f t="shared" si="11"/>
        <v>5000</v>
      </c>
      <c r="N232">
        <f>'CONDITIONS AND WORKINGS'!$D$2*M232</f>
        <v>320.99999999999994</v>
      </c>
      <c r="O232" s="4">
        <f>IF(Table1[[#This Row],[SALES]]&gt;='CONDITIONS AND WORKINGS'!$B$2,Table1[[#This Row],[SALES]]*'CONDITIONS AND WORKINGS'!$B$3,0)</f>
        <v>417.5</v>
      </c>
      <c r="P232" s="10">
        <f t="shared" si="9"/>
        <v>5321</v>
      </c>
      <c r="Q232" s="4" t="str">
        <f>IF(Table1[[#This Row],[STATUS]]='CONDITIONS AND WORKINGS'!$B$6,'CONDITIONS AND WORKINGS'!$B$9,'CONDITIONS AND WORKINGS'!$B$10)</f>
        <v>"COMPLETED"</v>
      </c>
      <c r="R232" s="10">
        <f>Table1[[#This Row],[TOTAL SALES]]-Table1[[#This Row],[ 8.35% DISCOUNT]]</f>
        <v>4903.5</v>
      </c>
      <c r="S232" s="20"/>
      <c r="AQ232" s="11"/>
      <c r="AR232" s="11"/>
      <c r="AS232" s="11"/>
      <c r="AT232" s="11"/>
      <c r="AV232" s="11"/>
      <c r="AW232" s="11"/>
    </row>
    <row r="233" spans="1:49" x14ac:dyDescent="0.25">
      <c r="A233">
        <v>232</v>
      </c>
      <c r="B233">
        <v>10126</v>
      </c>
      <c r="C233">
        <v>6</v>
      </c>
      <c r="D233" s="4" t="str">
        <f>TEXT(Table1[[#This Row],[ORDER DATE]],"MMMM")</f>
        <v>May</v>
      </c>
      <c r="E233" s="4">
        <f t="shared" si="10"/>
        <v>2003</v>
      </c>
      <c r="F233" s="1">
        <v>37769</v>
      </c>
      <c r="G233" t="s">
        <v>12</v>
      </c>
      <c r="H233" t="s">
        <v>28</v>
      </c>
      <c r="I233">
        <v>126</v>
      </c>
      <c r="J233" t="s">
        <v>14</v>
      </c>
      <c r="K233">
        <v>45</v>
      </c>
      <c r="L233" s="10">
        <v>100</v>
      </c>
      <c r="M233" s="10">
        <f t="shared" si="11"/>
        <v>4500</v>
      </c>
      <c r="N233">
        <f>'CONDITIONS AND WORKINGS'!$D$2*M233</f>
        <v>288.89999999999998</v>
      </c>
      <c r="O233" s="4">
        <f>IF(Table1[[#This Row],[SALES]]&gt;='CONDITIONS AND WORKINGS'!$B$2,Table1[[#This Row],[SALES]]*'CONDITIONS AND WORKINGS'!$B$3,0)</f>
        <v>375.75</v>
      </c>
      <c r="P233" s="10">
        <f t="shared" si="9"/>
        <v>4788.8999999999996</v>
      </c>
      <c r="Q233" s="4" t="str">
        <f>IF(Table1[[#This Row],[STATUS]]='CONDITIONS AND WORKINGS'!$B$6,'CONDITIONS AND WORKINGS'!$B$9,'CONDITIONS AND WORKINGS'!$B$10)</f>
        <v>"COMPLETED"</v>
      </c>
      <c r="R233" s="10">
        <f>Table1[[#This Row],[TOTAL SALES]]-Table1[[#This Row],[ 8.35% DISCOUNT]]</f>
        <v>4413.1499999999996</v>
      </c>
      <c r="S233" s="20"/>
      <c r="AQ233" s="11"/>
      <c r="AR233" s="11"/>
      <c r="AS233" s="11"/>
      <c r="AT233" s="11"/>
      <c r="AV233" s="11"/>
      <c r="AW233" s="11"/>
    </row>
    <row r="234" spans="1:49" x14ac:dyDescent="0.25">
      <c r="A234">
        <v>233</v>
      </c>
      <c r="B234">
        <v>10126</v>
      </c>
      <c r="C234">
        <v>3</v>
      </c>
      <c r="D234" s="4" t="str">
        <f>TEXT(Table1[[#This Row],[ORDER DATE]],"MMMM")</f>
        <v>May</v>
      </c>
      <c r="E234" s="4">
        <f t="shared" si="10"/>
        <v>2003</v>
      </c>
      <c r="F234" s="1">
        <v>37769</v>
      </c>
      <c r="G234" t="s">
        <v>12</v>
      </c>
      <c r="H234" t="s">
        <v>34</v>
      </c>
      <c r="I234">
        <v>126</v>
      </c>
      <c r="J234" t="s">
        <v>14</v>
      </c>
      <c r="K234">
        <v>43</v>
      </c>
      <c r="L234" s="10">
        <v>96.31</v>
      </c>
      <c r="M234" s="10">
        <f t="shared" si="11"/>
        <v>4141.33</v>
      </c>
      <c r="N234">
        <f>'CONDITIONS AND WORKINGS'!$D$2*M234</f>
        <v>265.87338599999998</v>
      </c>
      <c r="O234" s="4">
        <f>IF(Table1[[#This Row],[SALES]]&gt;='CONDITIONS AND WORKINGS'!$B$2,Table1[[#This Row],[SALES]]*'CONDITIONS AND WORKINGS'!$B$3,0)</f>
        <v>345.80105500000002</v>
      </c>
      <c r="P234" s="10">
        <f t="shared" si="9"/>
        <v>4407.2033860000001</v>
      </c>
      <c r="Q234" s="4" t="str">
        <f>IF(Table1[[#This Row],[STATUS]]='CONDITIONS AND WORKINGS'!$B$6,'CONDITIONS AND WORKINGS'!$B$9,'CONDITIONS AND WORKINGS'!$B$10)</f>
        <v>"COMPLETED"</v>
      </c>
      <c r="R234" s="10">
        <f>Table1[[#This Row],[TOTAL SALES]]-Table1[[#This Row],[ 8.35% DISCOUNT]]</f>
        <v>4061.4023310000002</v>
      </c>
      <c r="S234" s="20"/>
      <c r="AQ234" s="11"/>
      <c r="AR234" s="11"/>
      <c r="AS234" s="11"/>
      <c r="AT234" s="11"/>
      <c r="AV234" s="11"/>
      <c r="AW234" s="11"/>
    </row>
    <row r="235" spans="1:49" x14ac:dyDescent="0.25">
      <c r="A235">
        <v>234</v>
      </c>
      <c r="B235">
        <v>10126</v>
      </c>
      <c r="C235">
        <v>10</v>
      </c>
      <c r="D235" s="4" t="str">
        <f>TEXT(Table1[[#This Row],[ORDER DATE]],"MMMM")</f>
        <v>May</v>
      </c>
      <c r="E235" s="4">
        <f t="shared" si="10"/>
        <v>2003</v>
      </c>
      <c r="F235" s="1">
        <v>37769</v>
      </c>
      <c r="G235" t="s">
        <v>12</v>
      </c>
      <c r="H235" t="s">
        <v>30</v>
      </c>
      <c r="I235">
        <v>126</v>
      </c>
      <c r="J235" t="s">
        <v>14</v>
      </c>
      <c r="K235">
        <v>38</v>
      </c>
      <c r="L235" s="10">
        <v>100</v>
      </c>
      <c r="M235" s="10">
        <f t="shared" si="11"/>
        <v>3800</v>
      </c>
      <c r="N235">
        <f>'CONDITIONS AND WORKINGS'!$D$2*M235</f>
        <v>243.95999999999998</v>
      </c>
      <c r="O235" s="4">
        <f>IF(Table1[[#This Row],[SALES]]&gt;='CONDITIONS AND WORKINGS'!$B$2,Table1[[#This Row],[SALES]]*'CONDITIONS AND WORKINGS'!$B$3,0)</f>
        <v>317.3</v>
      </c>
      <c r="P235" s="10">
        <f t="shared" si="9"/>
        <v>4043.96</v>
      </c>
      <c r="Q235" s="4" t="str">
        <f>IF(Table1[[#This Row],[STATUS]]='CONDITIONS AND WORKINGS'!$B$6,'CONDITIONS AND WORKINGS'!$B$9,'CONDITIONS AND WORKINGS'!$B$10)</f>
        <v>"COMPLETED"</v>
      </c>
      <c r="R235" s="10">
        <f>Table1[[#This Row],[TOTAL SALES]]-Table1[[#This Row],[ 8.35% DISCOUNT]]</f>
        <v>3726.66</v>
      </c>
      <c r="S235" s="20"/>
      <c r="AQ235" s="11"/>
      <c r="AR235" s="11"/>
      <c r="AS235" s="11"/>
      <c r="AT235" s="11"/>
      <c r="AV235" s="11"/>
      <c r="AW235" s="11"/>
    </row>
    <row r="236" spans="1:49" x14ac:dyDescent="0.25">
      <c r="A236">
        <v>235</v>
      </c>
      <c r="B236">
        <v>10126</v>
      </c>
      <c r="C236">
        <v>15</v>
      </c>
      <c r="D236" s="4" t="str">
        <f>TEXT(Table1[[#This Row],[ORDER DATE]],"MMMM")</f>
        <v>May</v>
      </c>
      <c r="E236" s="4">
        <f t="shared" si="10"/>
        <v>2003</v>
      </c>
      <c r="F236" s="1">
        <v>37769</v>
      </c>
      <c r="G236" t="s">
        <v>12</v>
      </c>
      <c r="H236" t="s">
        <v>35</v>
      </c>
      <c r="I236">
        <v>126</v>
      </c>
      <c r="J236" t="s">
        <v>14</v>
      </c>
      <c r="K236">
        <v>34</v>
      </c>
      <c r="L236" s="10">
        <v>100</v>
      </c>
      <c r="M236" s="10">
        <f t="shared" si="11"/>
        <v>3400</v>
      </c>
      <c r="N236">
        <f>'CONDITIONS AND WORKINGS'!$D$2*M236</f>
        <v>218.27999999999997</v>
      </c>
      <c r="O236" s="4">
        <f>IF(Table1[[#This Row],[SALES]]&gt;='CONDITIONS AND WORKINGS'!$B$2,Table1[[#This Row],[SALES]]*'CONDITIONS AND WORKINGS'!$B$3,0)</f>
        <v>283.90000000000003</v>
      </c>
      <c r="P236" s="10">
        <f t="shared" si="9"/>
        <v>3618.2799999999997</v>
      </c>
      <c r="Q236" s="4" t="str">
        <f>IF(Table1[[#This Row],[STATUS]]='CONDITIONS AND WORKINGS'!$B$6,'CONDITIONS AND WORKINGS'!$B$9,'CONDITIONS AND WORKINGS'!$B$10)</f>
        <v>"COMPLETED"</v>
      </c>
      <c r="R236" s="10">
        <f>Table1[[#This Row],[TOTAL SALES]]-Table1[[#This Row],[ 8.35% DISCOUNT]]</f>
        <v>3334.3799999999997</v>
      </c>
      <c r="S236" s="20"/>
      <c r="AQ236" s="11"/>
      <c r="AR236" s="11"/>
      <c r="AS236" s="11"/>
      <c r="AT236" s="11"/>
      <c r="AV236" s="11"/>
      <c r="AW236" s="11"/>
    </row>
    <row r="237" spans="1:49" x14ac:dyDescent="0.25">
      <c r="A237">
        <v>236</v>
      </c>
      <c r="B237">
        <v>10126</v>
      </c>
      <c r="C237">
        <v>1</v>
      </c>
      <c r="D237" s="4" t="str">
        <f>TEXT(Table1[[#This Row],[ORDER DATE]],"MMMM")</f>
        <v>May</v>
      </c>
      <c r="E237" s="4">
        <f t="shared" si="10"/>
        <v>2003</v>
      </c>
      <c r="F237" s="1">
        <v>37769</v>
      </c>
      <c r="G237" t="s">
        <v>12</v>
      </c>
      <c r="H237" t="s">
        <v>31</v>
      </c>
      <c r="I237">
        <v>126</v>
      </c>
      <c r="J237" t="s">
        <v>14</v>
      </c>
      <c r="K237">
        <v>27</v>
      </c>
      <c r="L237" s="10">
        <v>100</v>
      </c>
      <c r="M237" s="10">
        <f t="shared" si="11"/>
        <v>2700</v>
      </c>
      <c r="N237">
        <f>'CONDITIONS AND WORKINGS'!$D$2*M237</f>
        <v>173.33999999999997</v>
      </c>
      <c r="O237" s="4">
        <f>IF(Table1[[#This Row],[SALES]]&gt;='CONDITIONS AND WORKINGS'!$B$2,Table1[[#This Row],[SALES]]*'CONDITIONS AND WORKINGS'!$B$3,0)</f>
        <v>225.45000000000002</v>
      </c>
      <c r="P237" s="10">
        <f t="shared" si="9"/>
        <v>2873.34</v>
      </c>
      <c r="Q237" s="4" t="str">
        <f>IF(Table1[[#This Row],[STATUS]]='CONDITIONS AND WORKINGS'!$B$6,'CONDITIONS AND WORKINGS'!$B$9,'CONDITIONS AND WORKINGS'!$B$10)</f>
        <v>"COMPLETED"</v>
      </c>
      <c r="R237" s="10">
        <f>Table1[[#This Row],[TOTAL SALES]]-Table1[[#This Row],[ 8.35% DISCOUNT]]</f>
        <v>2647.8900000000003</v>
      </c>
      <c r="S237" s="20"/>
      <c r="AQ237" s="11"/>
      <c r="AR237" s="11"/>
      <c r="AS237" s="11"/>
      <c r="AT237" s="11"/>
      <c r="AV237" s="11"/>
      <c r="AW237" s="11"/>
    </row>
    <row r="238" spans="1:49" x14ac:dyDescent="0.25">
      <c r="A238">
        <v>237</v>
      </c>
      <c r="B238">
        <v>10126</v>
      </c>
      <c r="C238">
        <v>14</v>
      </c>
      <c r="D238" s="4" t="str">
        <f>TEXT(Table1[[#This Row],[ORDER DATE]],"MMMM")</f>
        <v>May</v>
      </c>
      <c r="E238" s="4">
        <f t="shared" si="10"/>
        <v>2003</v>
      </c>
      <c r="F238" s="1">
        <v>37769</v>
      </c>
      <c r="G238" t="s">
        <v>12</v>
      </c>
      <c r="H238" t="s">
        <v>38</v>
      </c>
      <c r="I238">
        <v>126</v>
      </c>
      <c r="J238" t="s">
        <v>14</v>
      </c>
      <c r="K238">
        <v>46</v>
      </c>
      <c r="L238" s="10">
        <v>73.7</v>
      </c>
      <c r="M238" s="10">
        <f t="shared" si="11"/>
        <v>3390.2000000000003</v>
      </c>
      <c r="N238">
        <f>'CONDITIONS AND WORKINGS'!$D$2*M238</f>
        <v>217.65083999999999</v>
      </c>
      <c r="O238" s="4">
        <f>IF(Table1[[#This Row],[SALES]]&gt;='CONDITIONS AND WORKINGS'!$B$2,Table1[[#This Row],[SALES]]*'CONDITIONS AND WORKINGS'!$B$3,0)</f>
        <v>283.08170000000001</v>
      </c>
      <c r="P238" s="10">
        <f t="shared" si="9"/>
        <v>3607.8508400000001</v>
      </c>
      <c r="Q238" s="4" t="str">
        <f>IF(Table1[[#This Row],[STATUS]]='CONDITIONS AND WORKINGS'!$B$6,'CONDITIONS AND WORKINGS'!$B$9,'CONDITIONS AND WORKINGS'!$B$10)</f>
        <v>"COMPLETED"</v>
      </c>
      <c r="R238" s="10">
        <f>Table1[[#This Row],[TOTAL SALES]]-Table1[[#This Row],[ 8.35% DISCOUNT]]</f>
        <v>3324.7691399999999</v>
      </c>
      <c r="S238" s="20"/>
      <c r="AQ238" s="11"/>
      <c r="AR238" s="11"/>
      <c r="AS238" s="11"/>
      <c r="AT238" s="11"/>
      <c r="AV238" s="11"/>
      <c r="AW238" s="11"/>
    </row>
    <row r="239" spans="1:49" x14ac:dyDescent="0.25">
      <c r="A239">
        <v>238</v>
      </c>
      <c r="B239">
        <v>10126</v>
      </c>
      <c r="C239">
        <v>4</v>
      </c>
      <c r="D239" s="4" t="str">
        <f>TEXT(Table1[[#This Row],[ORDER DATE]],"MMMM")</f>
        <v>May</v>
      </c>
      <c r="E239" s="4">
        <f t="shared" si="10"/>
        <v>2003</v>
      </c>
      <c r="F239" s="1">
        <v>37769</v>
      </c>
      <c r="G239" t="s">
        <v>12</v>
      </c>
      <c r="H239" t="s">
        <v>26</v>
      </c>
      <c r="I239">
        <v>126</v>
      </c>
      <c r="J239" t="s">
        <v>14</v>
      </c>
      <c r="K239">
        <v>22</v>
      </c>
      <c r="L239" s="10">
        <v>100</v>
      </c>
      <c r="M239" s="10">
        <f t="shared" si="11"/>
        <v>2200</v>
      </c>
      <c r="N239">
        <f>'CONDITIONS AND WORKINGS'!$D$2*M239</f>
        <v>141.23999999999998</v>
      </c>
      <c r="O239" s="4">
        <f>IF(Table1[[#This Row],[SALES]]&gt;='CONDITIONS AND WORKINGS'!$B$2,Table1[[#This Row],[SALES]]*'CONDITIONS AND WORKINGS'!$B$3,0)</f>
        <v>0</v>
      </c>
      <c r="P239" s="10">
        <f t="shared" si="9"/>
        <v>2341.2399999999998</v>
      </c>
      <c r="Q239" s="4" t="str">
        <f>IF(Table1[[#This Row],[STATUS]]='CONDITIONS AND WORKINGS'!$B$6,'CONDITIONS AND WORKINGS'!$B$9,'CONDITIONS AND WORKINGS'!$B$10)</f>
        <v>"COMPLETED"</v>
      </c>
      <c r="R239" s="10">
        <f>Table1[[#This Row],[TOTAL SALES]]-Table1[[#This Row],[ 8.35% DISCOUNT]]</f>
        <v>2341.2399999999998</v>
      </c>
      <c r="S239" s="20"/>
      <c r="AQ239" s="11"/>
      <c r="AR239" s="11"/>
      <c r="AS239" s="11"/>
      <c r="AT239" s="11"/>
      <c r="AV239" s="11"/>
      <c r="AW239" s="11"/>
    </row>
    <row r="240" spans="1:49" x14ac:dyDescent="0.25">
      <c r="A240">
        <v>239</v>
      </c>
      <c r="B240">
        <v>10126</v>
      </c>
      <c r="C240">
        <v>16</v>
      </c>
      <c r="D240" s="4" t="str">
        <f>TEXT(Table1[[#This Row],[ORDER DATE]],"MMMM")</f>
        <v>May</v>
      </c>
      <c r="E240" s="4">
        <f t="shared" si="10"/>
        <v>2003</v>
      </c>
      <c r="F240" s="1">
        <v>37769</v>
      </c>
      <c r="G240" t="s">
        <v>12</v>
      </c>
      <c r="H240" t="s">
        <v>27</v>
      </c>
      <c r="I240">
        <v>126</v>
      </c>
      <c r="J240" t="s">
        <v>14</v>
      </c>
      <c r="K240">
        <v>38</v>
      </c>
      <c r="L240" s="10">
        <v>82.34</v>
      </c>
      <c r="M240" s="10">
        <f t="shared" si="11"/>
        <v>3128.92</v>
      </c>
      <c r="N240">
        <f>'CONDITIONS AND WORKINGS'!$D$2*M240</f>
        <v>200.87666399999998</v>
      </c>
      <c r="O240" s="4">
        <f>IF(Table1[[#This Row],[SALES]]&gt;='CONDITIONS AND WORKINGS'!$B$2,Table1[[#This Row],[SALES]]*'CONDITIONS AND WORKINGS'!$B$3,0)</f>
        <v>261.26482000000004</v>
      </c>
      <c r="P240" s="10">
        <f t="shared" si="9"/>
        <v>3329.796664</v>
      </c>
      <c r="Q240" s="4" t="str">
        <f>IF(Table1[[#This Row],[STATUS]]='CONDITIONS AND WORKINGS'!$B$6,'CONDITIONS AND WORKINGS'!$B$9,'CONDITIONS AND WORKINGS'!$B$10)</f>
        <v>"COMPLETED"</v>
      </c>
      <c r="R240" s="10">
        <f>Table1[[#This Row],[TOTAL SALES]]-Table1[[#This Row],[ 8.35% DISCOUNT]]</f>
        <v>3068.5318440000001</v>
      </c>
      <c r="S240" s="20"/>
      <c r="AQ240" s="11"/>
      <c r="AR240" s="11"/>
      <c r="AS240" s="11"/>
      <c r="AT240" s="11"/>
      <c r="AV240" s="11"/>
      <c r="AW240" s="11"/>
    </row>
    <row r="241" spans="1:49" x14ac:dyDescent="0.25">
      <c r="A241">
        <v>240</v>
      </c>
      <c r="B241">
        <v>10126</v>
      </c>
      <c r="C241">
        <v>13</v>
      </c>
      <c r="D241" s="4" t="str">
        <f>TEXT(Table1[[#This Row],[ORDER DATE]],"MMMM")</f>
        <v>May</v>
      </c>
      <c r="E241" s="4">
        <f t="shared" si="10"/>
        <v>2003</v>
      </c>
      <c r="F241" s="1">
        <v>37769</v>
      </c>
      <c r="G241" t="s">
        <v>12</v>
      </c>
      <c r="H241" t="s">
        <v>36</v>
      </c>
      <c r="I241">
        <v>126</v>
      </c>
      <c r="J241" t="s">
        <v>17</v>
      </c>
      <c r="K241">
        <v>30</v>
      </c>
      <c r="L241" s="10">
        <v>97.39</v>
      </c>
      <c r="M241" s="10">
        <f t="shared" si="11"/>
        <v>2921.7</v>
      </c>
      <c r="N241">
        <f>'CONDITIONS AND WORKINGS'!$D$2*M241</f>
        <v>187.57313999999997</v>
      </c>
      <c r="O241" s="4">
        <f>IF(Table1[[#This Row],[SALES]]&gt;='CONDITIONS AND WORKINGS'!$B$2,Table1[[#This Row],[SALES]]*'CONDITIONS AND WORKINGS'!$B$3,0)</f>
        <v>243.96195</v>
      </c>
      <c r="P241" s="10">
        <f t="shared" si="9"/>
        <v>3109.2731399999998</v>
      </c>
      <c r="Q241" s="4" t="str">
        <f>IF(Table1[[#This Row],[STATUS]]='CONDITIONS AND WORKINGS'!$B$6,'CONDITIONS AND WORKINGS'!$B$9,'CONDITIONS AND WORKINGS'!$B$10)</f>
        <v>"COMPLETED"</v>
      </c>
      <c r="R241" s="10">
        <f>Table1[[#This Row],[TOTAL SALES]]-Table1[[#This Row],[ 8.35% DISCOUNT]]</f>
        <v>2865.3111899999999</v>
      </c>
      <c r="S241" s="20"/>
      <c r="AQ241" s="11"/>
      <c r="AR241" s="11"/>
      <c r="AS241" s="11"/>
      <c r="AT241" s="11"/>
      <c r="AV241" s="11"/>
      <c r="AW241" s="11"/>
    </row>
    <row r="242" spans="1:49" x14ac:dyDescent="0.25">
      <c r="A242">
        <v>241</v>
      </c>
      <c r="B242">
        <v>10126</v>
      </c>
      <c r="C242">
        <v>2</v>
      </c>
      <c r="D242" s="4" t="str">
        <f>TEXT(Table1[[#This Row],[ORDER DATE]],"MMMM")</f>
        <v>May</v>
      </c>
      <c r="E242" s="4">
        <f t="shared" si="10"/>
        <v>2003</v>
      </c>
      <c r="F242" s="1">
        <v>37769</v>
      </c>
      <c r="G242" t="s">
        <v>12</v>
      </c>
      <c r="H242" t="s">
        <v>40</v>
      </c>
      <c r="I242">
        <v>126</v>
      </c>
      <c r="J242" t="s">
        <v>17</v>
      </c>
      <c r="K242">
        <v>43</v>
      </c>
      <c r="L242" s="10">
        <v>65.02</v>
      </c>
      <c r="M242" s="10">
        <f t="shared" si="11"/>
        <v>2795.8599999999997</v>
      </c>
      <c r="N242">
        <f>'CONDITIONS AND WORKINGS'!$D$2*M242</f>
        <v>179.49421199999995</v>
      </c>
      <c r="O242" s="4">
        <f>IF(Table1[[#This Row],[SALES]]&gt;='CONDITIONS AND WORKINGS'!$B$2,Table1[[#This Row],[SALES]]*'CONDITIONS AND WORKINGS'!$B$3,0)</f>
        <v>233.45430999999999</v>
      </c>
      <c r="P242" s="10">
        <f t="shared" si="9"/>
        <v>2975.3542119999997</v>
      </c>
      <c r="Q242" s="4" t="str">
        <f>IF(Table1[[#This Row],[STATUS]]='CONDITIONS AND WORKINGS'!$B$6,'CONDITIONS AND WORKINGS'!$B$9,'CONDITIONS AND WORKINGS'!$B$10)</f>
        <v>"COMPLETED"</v>
      </c>
      <c r="R242" s="10">
        <f>Table1[[#This Row],[TOTAL SALES]]-Table1[[#This Row],[ 8.35% DISCOUNT]]</f>
        <v>2741.8999019999997</v>
      </c>
      <c r="S242" s="20"/>
      <c r="AQ242" s="11"/>
      <c r="AR242" s="11"/>
      <c r="AS242" s="11"/>
      <c r="AT242" s="11"/>
      <c r="AV242" s="11"/>
      <c r="AW242" s="11"/>
    </row>
    <row r="243" spans="1:49" x14ac:dyDescent="0.25">
      <c r="A243">
        <v>242</v>
      </c>
      <c r="B243">
        <v>10126</v>
      </c>
      <c r="C243">
        <v>12</v>
      </c>
      <c r="D243" s="4" t="str">
        <f>TEXT(Table1[[#This Row],[ORDER DATE]],"MMMM")</f>
        <v>May</v>
      </c>
      <c r="E243" s="4">
        <f t="shared" si="10"/>
        <v>2003</v>
      </c>
      <c r="F243" s="1">
        <v>37769</v>
      </c>
      <c r="G243" t="s">
        <v>12</v>
      </c>
      <c r="H243" t="s">
        <v>37</v>
      </c>
      <c r="I243">
        <v>126</v>
      </c>
      <c r="J243" t="s">
        <v>17</v>
      </c>
      <c r="K243">
        <v>31</v>
      </c>
      <c r="L243" s="10">
        <v>90.17</v>
      </c>
      <c r="M243" s="10">
        <f t="shared" si="11"/>
        <v>2795.27</v>
      </c>
      <c r="N243">
        <f>'CONDITIONS AND WORKINGS'!$D$2*M243</f>
        <v>179.45633399999997</v>
      </c>
      <c r="O243" s="4">
        <f>IF(Table1[[#This Row],[SALES]]&gt;='CONDITIONS AND WORKINGS'!$B$2,Table1[[#This Row],[SALES]]*'CONDITIONS AND WORKINGS'!$B$3,0)</f>
        <v>233.405045</v>
      </c>
      <c r="P243" s="10">
        <f t="shared" si="9"/>
        <v>2974.726334</v>
      </c>
      <c r="Q243" s="4" t="str">
        <f>IF(Table1[[#This Row],[STATUS]]='CONDITIONS AND WORKINGS'!$B$6,'CONDITIONS AND WORKINGS'!$B$9,'CONDITIONS AND WORKINGS'!$B$10)</f>
        <v>"COMPLETED"</v>
      </c>
      <c r="R243" s="10">
        <f>Table1[[#This Row],[TOTAL SALES]]-Table1[[#This Row],[ 8.35% DISCOUNT]]</f>
        <v>2741.321289</v>
      </c>
      <c r="S243" s="20"/>
      <c r="AQ243" s="11"/>
      <c r="AR243" s="11"/>
      <c r="AS243" s="11"/>
      <c r="AT243" s="11"/>
      <c r="AV243" s="11"/>
      <c r="AW243" s="11"/>
    </row>
    <row r="244" spans="1:49" x14ac:dyDescent="0.25">
      <c r="A244">
        <v>243</v>
      </c>
      <c r="B244">
        <v>10126</v>
      </c>
      <c r="C244">
        <v>8</v>
      </c>
      <c r="D244" s="4" t="str">
        <f>TEXT(Table1[[#This Row],[ORDER DATE]],"MMMM")</f>
        <v>May</v>
      </c>
      <c r="E244" s="4">
        <f t="shared" si="10"/>
        <v>2003</v>
      </c>
      <c r="F244" s="1">
        <v>37769</v>
      </c>
      <c r="G244" t="s">
        <v>12</v>
      </c>
      <c r="H244" t="s">
        <v>33</v>
      </c>
      <c r="I244">
        <v>126</v>
      </c>
      <c r="J244" t="s">
        <v>17</v>
      </c>
      <c r="K244">
        <v>21</v>
      </c>
      <c r="L244" s="10">
        <v>100</v>
      </c>
      <c r="M244" s="10">
        <f t="shared" si="11"/>
        <v>2100</v>
      </c>
      <c r="N244">
        <f>'CONDITIONS AND WORKINGS'!$D$2*M244</f>
        <v>134.82</v>
      </c>
      <c r="O244" s="4">
        <f>IF(Table1[[#This Row],[SALES]]&gt;='CONDITIONS AND WORKINGS'!$B$2,Table1[[#This Row],[SALES]]*'CONDITIONS AND WORKINGS'!$B$3,0)</f>
        <v>0</v>
      </c>
      <c r="P244" s="10">
        <f t="shared" si="9"/>
        <v>2234.8200000000002</v>
      </c>
      <c r="Q244" s="4" t="str">
        <f>IF(Table1[[#This Row],[STATUS]]='CONDITIONS AND WORKINGS'!$B$6,'CONDITIONS AND WORKINGS'!$B$9,'CONDITIONS AND WORKINGS'!$B$10)</f>
        <v>"COMPLETED"</v>
      </c>
      <c r="R244" s="10">
        <f>Table1[[#This Row],[TOTAL SALES]]-Table1[[#This Row],[ 8.35% DISCOUNT]]</f>
        <v>2234.8200000000002</v>
      </c>
      <c r="S244" s="20"/>
      <c r="AQ244" s="11"/>
      <c r="AR244" s="11"/>
      <c r="AS244" s="11"/>
      <c r="AT244" s="11"/>
      <c r="AV244" s="11"/>
      <c r="AW244" s="11"/>
    </row>
    <row r="245" spans="1:49" x14ac:dyDescent="0.25">
      <c r="A245">
        <v>244</v>
      </c>
      <c r="B245">
        <v>10126</v>
      </c>
      <c r="C245">
        <v>9</v>
      </c>
      <c r="D245" s="4" t="str">
        <f>TEXT(Table1[[#This Row],[ORDER DATE]],"MMMM")</f>
        <v>May</v>
      </c>
      <c r="E245" s="4">
        <f t="shared" si="10"/>
        <v>2003</v>
      </c>
      <c r="F245" s="1">
        <v>37769</v>
      </c>
      <c r="G245" t="s">
        <v>12</v>
      </c>
      <c r="H245" t="s">
        <v>39</v>
      </c>
      <c r="I245">
        <v>126</v>
      </c>
      <c r="J245" t="s">
        <v>17</v>
      </c>
      <c r="K245">
        <v>43</v>
      </c>
      <c r="L245" s="10">
        <v>53.83</v>
      </c>
      <c r="M245" s="10">
        <f t="shared" si="11"/>
        <v>2314.69</v>
      </c>
      <c r="N245">
        <f>'CONDITIONS AND WORKINGS'!$D$2*M245</f>
        <v>148.60309799999999</v>
      </c>
      <c r="O245" s="4">
        <f>IF(Table1[[#This Row],[SALES]]&gt;='CONDITIONS AND WORKINGS'!$B$2,Table1[[#This Row],[SALES]]*'CONDITIONS AND WORKINGS'!$B$3,0)</f>
        <v>193.27661500000002</v>
      </c>
      <c r="P245" s="10">
        <f t="shared" si="9"/>
        <v>2463.2930980000001</v>
      </c>
      <c r="Q245" s="4" t="str">
        <f>IF(Table1[[#This Row],[STATUS]]='CONDITIONS AND WORKINGS'!$B$6,'CONDITIONS AND WORKINGS'!$B$9,'CONDITIONS AND WORKINGS'!$B$10)</f>
        <v>"COMPLETED"</v>
      </c>
      <c r="R245" s="10">
        <f>Table1[[#This Row],[TOTAL SALES]]-Table1[[#This Row],[ 8.35% DISCOUNT]]</f>
        <v>2270.0164829999999</v>
      </c>
      <c r="S245" s="20"/>
      <c r="AQ245" s="11"/>
      <c r="AR245" s="11"/>
      <c r="AS245" s="11"/>
      <c r="AT245" s="11"/>
      <c r="AV245" s="11"/>
      <c r="AW245" s="11"/>
    </row>
    <row r="246" spans="1:49" x14ac:dyDescent="0.25">
      <c r="A246">
        <v>245</v>
      </c>
      <c r="B246">
        <v>10126</v>
      </c>
      <c r="C246">
        <v>17</v>
      </c>
      <c r="D246" s="4" t="str">
        <f>TEXT(Table1[[#This Row],[ORDER DATE]],"MMMM")</f>
        <v>May</v>
      </c>
      <c r="E246" s="4">
        <f t="shared" si="10"/>
        <v>2003</v>
      </c>
      <c r="F246" s="1">
        <v>37769</v>
      </c>
      <c r="G246" t="s">
        <v>12</v>
      </c>
      <c r="H246" t="s">
        <v>24</v>
      </c>
      <c r="I246">
        <v>126</v>
      </c>
      <c r="J246" t="s">
        <v>17</v>
      </c>
      <c r="K246">
        <v>42</v>
      </c>
      <c r="L246" s="10">
        <v>54.99</v>
      </c>
      <c r="M246" s="10">
        <f t="shared" si="11"/>
        <v>2309.58</v>
      </c>
      <c r="N246">
        <f>'CONDITIONS AND WORKINGS'!$D$2*M246</f>
        <v>148.27503599999997</v>
      </c>
      <c r="O246" s="4">
        <f>IF(Table1[[#This Row],[SALES]]&gt;='CONDITIONS AND WORKINGS'!$B$2,Table1[[#This Row],[SALES]]*'CONDITIONS AND WORKINGS'!$B$3,0)</f>
        <v>192.84993</v>
      </c>
      <c r="P246" s="10">
        <f t="shared" si="9"/>
        <v>2457.8550359999999</v>
      </c>
      <c r="Q246" s="4" t="str">
        <f>IF(Table1[[#This Row],[STATUS]]='CONDITIONS AND WORKINGS'!$B$6,'CONDITIONS AND WORKINGS'!$B$9,'CONDITIONS AND WORKINGS'!$B$10)</f>
        <v>"COMPLETED"</v>
      </c>
      <c r="R246" s="10">
        <f>Table1[[#This Row],[TOTAL SALES]]-Table1[[#This Row],[ 8.35% DISCOUNT]]</f>
        <v>2265.0051060000001</v>
      </c>
      <c r="S246" s="20"/>
      <c r="AQ246" s="11"/>
      <c r="AR246" s="11"/>
      <c r="AS246" s="11"/>
      <c r="AT246" s="11"/>
      <c r="AV246" s="11"/>
      <c r="AW246" s="11"/>
    </row>
    <row r="247" spans="1:49" x14ac:dyDescent="0.25">
      <c r="A247">
        <v>246</v>
      </c>
      <c r="B247">
        <v>10126</v>
      </c>
      <c r="C247">
        <v>7</v>
      </c>
      <c r="D247" s="4" t="str">
        <f>TEXT(Table1[[#This Row],[ORDER DATE]],"MMMM")</f>
        <v>May</v>
      </c>
      <c r="E247" s="4">
        <f t="shared" si="10"/>
        <v>2003</v>
      </c>
      <c r="F247" s="1">
        <v>37769</v>
      </c>
      <c r="G247" t="s">
        <v>12</v>
      </c>
      <c r="H247" t="s">
        <v>32</v>
      </c>
      <c r="I247">
        <v>126</v>
      </c>
      <c r="J247" t="s">
        <v>17</v>
      </c>
      <c r="K247">
        <v>26</v>
      </c>
      <c r="L247" s="10">
        <v>62.7</v>
      </c>
      <c r="M247" s="10">
        <f t="shared" si="11"/>
        <v>1630.2</v>
      </c>
      <c r="N247">
        <f>'CONDITIONS AND WORKINGS'!$D$2*M247</f>
        <v>104.65884</v>
      </c>
      <c r="O247" s="4">
        <f>IF(Table1[[#This Row],[SALES]]&gt;='CONDITIONS AND WORKINGS'!$B$2,Table1[[#This Row],[SALES]]*'CONDITIONS AND WORKINGS'!$B$3,0)</f>
        <v>0</v>
      </c>
      <c r="P247" s="10">
        <f t="shared" si="9"/>
        <v>1734.8588400000001</v>
      </c>
      <c r="Q247" s="4" t="str">
        <f>IF(Table1[[#This Row],[STATUS]]='CONDITIONS AND WORKINGS'!$B$6,'CONDITIONS AND WORKINGS'!$B$9,'CONDITIONS AND WORKINGS'!$B$10)</f>
        <v>"COMPLETED"</v>
      </c>
      <c r="R247" s="10">
        <f>Table1[[#This Row],[TOTAL SALES]]-Table1[[#This Row],[ 8.35% DISCOUNT]]</f>
        <v>1734.8588400000001</v>
      </c>
      <c r="S247" s="20"/>
      <c r="AQ247" s="11"/>
      <c r="AR247" s="11"/>
      <c r="AS247" s="11"/>
      <c r="AT247" s="11"/>
      <c r="AV247" s="11"/>
      <c r="AW247" s="11"/>
    </row>
    <row r="248" spans="1:49" x14ac:dyDescent="0.25">
      <c r="A248">
        <v>247</v>
      </c>
      <c r="B248">
        <v>10127</v>
      </c>
      <c r="C248">
        <v>2</v>
      </c>
      <c r="D248" s="4" t="str">
        <f>TEXT(Table1[[#This Row],[ORDER DATE]],"MMMM")</f>
        <v>June</v>
      </c>
      <c r="E248" s="4">
        <f t="shared" si="10"/>
        <v>2003</v>
      </c>
      <c r="F248" s="1">
        <v>37775</v>
      </c>
      <c r="G248" t="s">
        <v>12</v>
      </c>
      <c r="H248" t="s">
        <v>54</v>
      </c>
      <c r="I248">
        <v>175</v>
      </c>
      <c r="J248" t="s">
        <v>55</v>
      </c>
      <c r="K248">
        <v>46</v>
      </c>
      <c r="L248" s="10">
        <v>100</v>
      </c>
      <c r="M248" s="10">
        <f t="shared" si="11"/>
        <v>4600</v>
      </c>
      <c r="N248">
        <f>'CONDITIONS AND WORKINGS'!$D$2*M248</f>
        <v>295.32</v>
      </c>
      <c r="O248" s="4">
        <f>IF(Table1[[#This Row],[SALES]]&gt;='CONDITIONS AND WORKINGS'!$B$2,Table1[[#This Row],[SALES]]*'CONDITIONS AND WORKINGS'!$B$3,0)</f>
        <v>384.1</v>
      </c>
      <c r="P248" s="10">
        <f t="shared" si="9"/>
        <v>4895.32</v>
      </c>
      <c r="Q248" s="4" t="str">
        <f>IF(Table1[[#This Row],[STATUS]]='CONDITIONS AND WORKINGS'!$B$6,'CONDITIONS AND WORKINGS'!$B$9,'CONDITIONS AND WORKINGS'!$B$10)</f>
        <v>"COMPLETED"</v>
      </c>
      <c r="R248" s="10">
        <f>Table1[[#This Row],[TOTAL SALES]]-Table1[[#This Row],[ 8.35% DISCOUNT]]</f>
        <v>4511.2199999999993</v>
      </c>
      <c r="S248" s="20"/>
      <c r="AQ248" s="11"/>
      <c r="AR248" s="11"/>
      <c r="AS248" s="11"/>
      <c r="AT248" s="11"/>
      <c r="AV248" s="11"/>
      <c r="AW248" s="11"/>
    </row>
    <row r="249" spans="1:49" x14ac:dyDescent="0.25">
      <c r="A249">
        <v>248</v>
      </c>
      <c r="B249">
        <v>10127</v>
      </c>
      <c r="C249">
        <v>1</v>
      </c>
      <c r="D249" s="4" t="str">
        <f>TEXT(Table1[[#This Row],[ORDER DATE]],"MMMM")</f>
        <v>June</v>
      </c>
      <c r="E249" s="4">
        <f t="shared" si="10"/>
        <v>2003</v>
      </c>
      <c r="F249" s="1">
        <v>37775</v>
      </c>
      <c r="G249" t="s">
        <v>12</v>
      </c>
      <c r="H249" t="s">
        <v>58</v>
      </c>
      <c r="I249">
        <v>175</v>
      </c>
      <c r="J249" t="s">
        <v>55</v>
      </c>
      <c r="K249">
        <v>42</v>
      </c>
      <c r="L249" s="10">
        <v>100</v>
      </c>
      <c r="M249" s="10">
        <f t="shared" si="11"/>
        <v>4200</v>
      </c>
      <c r="N249">
        <f>'CONDITIONS AND WORKINGS'!$D$2*M249</f>
        <v>269.64</v>
      </c>
      <c r="O249" s="4">
        <f>IF(Table1[[#This Row],[SALES]]&gt;='CONDITIONS AND WORKINGS'!$B$2,Table1[[#This Row],[SALES]]*'CONDITIONS AND WORKINGS'!$B$3,0)</f>
        <v>350.70000000000005</v>
      </c>
      <c r="P249" s="10">
        <f t="shared" si="9"/>
        <v>4469.6400000000003</v>
      </c>
      <c r="Q249" s="4" t="str">
        <f>IF(Table1[[#This Row],[STATUS]]='CONDITIONS AND WORKINGS'!$B$6,'CONDITIONS AND WORKINGS'!$B$9,'CONDITIONS AND WORKINGS'!$B$10)</f>
        <v>"COMPLETED"</v>
      </c>
      <c r="R249" s="10">
        <f>Table1[[#This Row],[TOTAL SALES]]-Table1[[#This Row],[ 8.35% DISCOUNT]]</f>
        <v>4118.9400000000005</v>
      </c>
      <c r="S249" s="20"/>
      <c r="AQ249" s="11"/>
      <c r="AR249" s="11"/>
      <c r="AS249" s="11"/>
      <c r="AT249" s="11"/>
      <c r="AV249" s="11"/>
      <c r="AW249" s="11"/>
    </row>
    <row r="250" spans="1:49" x14ac:dyDescent="0.25">
      <c r="A250">
        <v>249</v>
      </c>
      <c r="B250">
        <v>10127</v>
      </c>
      <c r="C250">
        <v>3</v>
      </c>
      <c r="D250" s="4" t="str">
        <f>TEXT(Table1[[#This Row],[ORDER DATE]],"MMMM")</f>
        <v>June</v>
      </c>
      <c r="E250" s="4">
        <f t="shared" si="10"/>
        <v>2003</v>
      </c>
      <c r="F250" s="1">
        <v>37775</v>
      </c>
      <c r="G250" t="s">
        <v>12</v>
      </c>
      <c r="H250" t="s">
        <v>41</v>
      </c>
      <c r="I250">
        <v>175</v>
      </c>
      <c r="J250" t="s">
        <v>55</v>
      </c>
      <c r="K250">
        <v>46</v>
      </c>
      <c r="L250" s="10">
        <v>100</v>
      </c>
      <c r="M250" s="10">
        <f t="shared" si="11"/>
        <v>4600</v>
      </c>
      <c r="N250">
        <f>'CONDITIONS AND WORKINGS'!$D$2*M250</f>
        <v>295.32</v>
      </c>
      <c r="O250" s="4">
        <f>IF(Table1[[#This Row],[SALES]]&gt;='CONDITIONS AND WORKINGS'!$B$2,Table1[[#This Row],[SALES]]*'CONDITIONS AND WORKINGS'!$B$3,0)</f>
        <v>384.1</v>
      </c>
      <c r="P250" s="10">
        <f t="shared" si="9"/>
        <v>4895.32</v>
      </c>
      <c r="Q250" s="4" t="str">
        <f>IF(Table1[[#This Row],[STATUS]]='CONDITIONS AND WORKINGS'!$B$6,'CONDITIONS AND WORKINGS'!$B$9,'CONDITIONS AND WORKINGS'!$B$10)</f>
        <v>"COMPLETED"</v>
      </c>
      <c r="R250" s="10">
        <f>Table1[[#This Row],[TOTAL SALES]]-Table1[[#This Row],[ 8.35% DISCOUNT]]</f>
        <v>4511.2199999999993</v>
      </c>
      <c r="S250" s="20"/>
      <c r="AQ250" s="11"/>
      <c r="AR250" s="11"/>
      <c r="AS250" s="11"/>
      <c r="AT250" s="11"/>
      <c r="AV250" s="11"/>
      <c r="AW250" s="11"/>
    </row>
    <row r="251" spans="1:49" x14ac:dyDescent="0.25">
      <c r="A251">
        <v>250</v>
      </c>
      <c r="B251">
        <v>10127</v>
      </c>
      <c r="C251">
        <v>10</v>
      </c>
      <c r="D251" s="4" t="str">
        <f>TEXT(Table1[[#This Row],[ORDER DATE]],"MMMM")</f>
        <v>June</v>
      </c>
      <c r="E251" s="4">
        <f t="shared" si="10"/>
        <v>2003</v>
      </c>
      <c r="F251" s="1">
        <v>37775</v>
      </c>
      <c r="G251" t="s">
        <v>12</v>
      </c>
      <c r="H251" t="s">
        <v>47</v>
      </c>
      <c r="I251">
        <v>175</v>
      </c>
      <c r="J251" t="s">
        <v>55</v>
      </c>
      <c r="K251">
        <v>45</v>
      </c>
      <c r="L251" s="10">
        <v>100</v>
      </c>
      <c r="M251" s="10">
        <f t="shared" si="11"/>
        <v>4500</v>
      </c>
      <c r="N251">
        <f>'CONDITIONS AND WORKINGS'!$D$2*M251</f>
        <v>288.89999999999998</v>
      </c>
      <c r="O251" s="4">
        <f>IF(Table1[[#This Row],[SALES]]&gt;='CONDITIONS AND WORKINGS'!$B$2,Table1[[#This Row],[SALES]]*'CONDITIONS AND WORKINGS'!$B$3,0)</f>
        <v>375.75</v>
      </c>
      <c r="P251" s="10">
        <f t="shared" si="9"/>
        <v>4788.8999999999996</v>
      </c>
      <c r="Q251" s="4" t="str">
        <f>IF(Table1[[#This Row],[STATUS]]='CONDITIONS AND WORKINGS'!$B$6,'CONDITIONS AND WORKINGS'!$B$9,'CONDITIONS AND WORKINGS'!$B$10)</f>
        <v>"COMPLETED"</v>
      </c>
      <c r="R251" s="10">
        <f>Table1[[#This Row],[TOTAL SALES]]-Table1[[#This Row],[ 8.35% DISCOUNT]]</f>
        <v>4413.1499999999996</v>
      </c>
      <c r="S251" s="20"/>
      <c r="AQ251" s="11"/>
      <c r="AR251" s="11"/>
      <c r="AS251" s="11"/>
      <c r="AT251" s="11"/>
      <c r="AV251" s="11"/>
      <c r="AW251" s="11"/>
    </row>
    <row r="252" spans="1:49" x14ac:dyDescent="0.25">
      <c r="A252">
        <v>251</v>
      </c>
      <c r="B252">
        <v>10127</v>
      </c>
      <c r="C252">
        <v>14</v>
      </c>
      <c r="D252" s="4" t="str">
        <f>TEXT(Table1[[#This Row],[ORDER DATE]],"MMMM")</f>
        <v>June</v>
      </c>
      <c r="E252" s="4">
        <f t="shared" si="10"/>
        <v>2003</v>
      </c>
      <c r="F252" s="1">
        <v>37775</v>
      </c>
      <c r="G252" t="s">
        <v>12</v>
      </c>
      <c r="H252" t="s">
        <v>45</v>
      </c>
      <c r="I252">
        <v>175</v>
      </c>
      <c r="J252" t="s">
        <v>14</v>
      </c>
      <c r="K252">
        <v>45</v>
      </c>
      <c r="L252" s="10">
        <v>100</v>
      </c>
      <c r="M252" s="10">
        <f t="shared" si="11"/>
        <v>4500</v>
      </c>
      <c r="N252">
        <f>'CONDITIONS AND WORKINGS'!$D$2*M252</f>
        <v>288.89999999999998</v>
      </c>
      <c r="O252" s="4">
        <f>IF(Table1[[#This Row],[SALES]]&gt;='CONDITIONS AND WORKINGS'!$B$2,Table1[[#This Row],[SALES]]*'CONDITIONS AND WORKINGS'!$B$3,0)</f>
        <v>375.75</v>
      </c>
      <c r="P252" s="10">
        <f t="shared" si="9"/>
        <v>4788.8999999999996</v>
      </c>
      <c r="Q252" s="4" t="str">
        <f>IF(Table1[[#This Row],[STATUS]]='CONDITIONS AND WORKINGS'!$B$6,'CONDITIONS AND WORKINGS'!$B$9,'CONDITIONS AND WORKINGS'!$B$10)</f>
        <v>"COMPLETED"</v>
      </c>
      <c r="R252" s="10">
        <f>Table1[[#This Row],[TOTAL SALES]]-Table1[[#This Row],[ 8.35% DISCOUNT]]</f>
        <v>4413.1499999999996</v>
      </c>
      <c r="S252" s="20"/>
      <c r="AQ252" s="11"/>
      <c r="AR252" s="11"/>
      <c r="AS252" s="11"/>
      <c r="AT252" s="11"/>
      <c r="AV252" s="11"/>
      <c r="AW252" s="11"/>
    </row>
    <row r="253" spans="1:49" x14ac:dyDescent="0.25">
      <c r="A253">
        <v>252</v>
      </c>
      <c r="B253">
        <v>10127</v>
      </c>
      <c r="C253">
        <v>9</v>
      </c>
      <c r="D253" s="4" t="str">
        <f>TEXT(Table1[[#This Row],[ORDER DATE]],"MMMM")</f>
        <v>June</v>
      </c>
      <c r="E253" s="4">
        <f t="shared" si="10"/>
        <v>2003</v>
      </c>
      <c r="F253" s="1">
        <v>37775</v>
      </c>
      <c r="G253" t="s">
        <v>12</v>
      </c>
      <c r="H253" t="s">
        <v>46</v>
      </c>
      <c r="I253">
        <v>175</v>
      </c>
      <c r="J253" t="s">
        <v>14</v>
      </c>
      <c r="K253">
        <v>46</v>
      </c>
      <c r="L253" s="10">
        <v>100</v>
      </c>
      <c r="M253" s="10">
        <f t="shared" si="11"/>
        <v>4600</v>
      </c>
      <c r="N253">
        <f>'CONDITIONS AND WORKINGS'!$D$2*M253</f>
        <v>295.32</v>
      </c>
      <c r="O253" s="4">
        <f>IF(Table1[[#This Row],[SALES]]&gt;='CONDITIONS AND WORKINGS'!$B$2,Table1[[#This Row],[SALES]]*'CONDITIONS AND WORKINGS'!$B$3,0)</f>
        <v>384.1</v>
      </c>
      <c r="P253" s="10">
        <f t="shared" si="9"/>
        <v>4895.32</v>
      </c>
      <c r="Q253" s="4" t="str">
        <f>IF(Table1[[#This Row],[STATUS]]='CONDITIONS AND WORKINGS'!$B$6,'CONDITIONS AND WORKINGS'!$B$9,'CONDITIONS AND WORKINGS'!$B$10)</f>
        <v>"COMPLETED"</v>
      </c>
      <c r="R253" s="10">
        <f>Table1[[#This Row],[TOTAL SALES]]-Table1[[#This Row],[ 8.35% DISCOUNT]]</f>
        <v>4511.2199999999993</v>
      </c>
      <c r="S253" s="20"/>
      <c r="AQ253" s="11"/>
      <c r="AR253" s="11"/>
      <c r="AS253" s="11"/>
      <c r="AT253" s="11"/>
      <c r="AV253" s="11"/>
      <c r="AW253" s="11"/>
    </row>
    <row r="254" spans="1:49" x14ac:dyDescent="0.25">
      <c r="A254">
        <v>253</v>
      </c>
      <c r="B254">
        <v>10127</v>
      </c>
      <c r="C254">
        <v>15</v>
      </c>
      <c r="D254" s="4" t="str">
        <f>TEXT(Table1[[#This Row],[ORDER DATE]],"MMMM")</f>
        <v>June</v>
      </c>
      <c r="E254" s="4">
        <f t="shared" si="10"/>
        <v>2003</v>
      </c>
      <c r="F254" s="1">
        <v>37775</v>
      </c>
      <c r="G254" t="s">
        <v>12</v>
      </c>
      <c r="H254" t="s">
        <v>44</v>
      </c>
      <c r="I254">
        <v>175</v>
      </c>
      <c r="J254" t="s">
        <v>14</v>
      </c>
      <c r="K254">
        <v>22</v>
      </c>
      <c r="L254" s="10">
        <v>100</v>
      </c>
      <c r="M254" s="10">
        <f t="shared" si="11"/>
        <v>2200</v>
      </c>
      <c r="N254">
        <f>'CONDITIONS AND WORKINGS'!$D$2*M254</f>
        <v>141.23999999999998</v>
      </c>
      <c r="O254" s="4">
        <f>IF(Table1[[#This Row],[SALES]]&gt;='CONDITIONS AND WORKINGS'!$B$2,Table1[[#This Row],[SALES]]*'CONDITIONS AND WORKINGS'!$B$3,0)</f>
        <v>0</v>
      </c>
      <c r="P254" s="10">
        <f t="shared" si="9"/>
        <v>2341.2399999999998</v>
      </c>
      <c r="Q254" s="4" t="str">
        <f>IF(Table1[[#This Row],[STATUS]]='CONDITIONS AND WORKINGS'!$B$6,'CONDITIONS AND WORKINGS'!$B$9,'CONDITIONS AND WORKINGS'!$B$10)</f>
        <v>"COMPLETED"</v>
      </c>
      <c r="R254" s="10">
        <f>Table1[[#This Row],[TOTAL SALES]]-Table1[[#This Row],[ 8.35% DISCOUNT]]</f>
        <v>2341.2399999999998</v>
      </c>
      <c r="S254" s="20"/>
      <c r="AQ254" s="11"/>
      <c r="AR254" s="11"/>
      <c r="AS254" s="11"/>
      <c r="AT254" s="11"/>
      <c r="AV254" s="11"/>
      <c r="AW254" s="11"/>
    </row>
    <row r="255" spans="1:49" x14ac:dyDescent="0.25">
      <c r="A255">
        <v>254</v>
      </c>
      <c r="B255">
        <v>10127</v>
      </c>
      <c r="C255">
        <v>5</v>
      </c>
      <c r="D255" s="4" t="str">
        <f>TEXT(Table1[[#This Row],[ORDER DATE]],"MMMM")</f>
        <v>June</v>
      </c>
      <c r="E255" s="4">
        <f t="shared" si="10"/>
        <v>2003</v>
      </c>
      <c r="F255" s="1">
        <v>37775</v>
      </c>
      <c r="G255" t="s">
        <v>12</v>
      </c>
      <c r="H255" t="s">
        <v>42</v>
      </c>
      <c r="I255">
        <v>175</v>
      </c>
      <c r="J255" t="s">
        <v>14</v>
      </c>
      <c r="K255">
        <v>25</v>
      </c>
      <c r="L255" s="10">
        <v>100</v>
      </c>
      <c r="M255" s="10">
        <f t="shared" si="11"/>
        <v>2500</v>
      </c>
      <c r="N255">
        <f>'CONDITIONS AND WORKINGS'!$D$2*M255</f>
        <v>160.49999999999997</v>
      </c>
      <c r="O255" s="4">
        <f>IF(Table1[[#This Row],[SALES]]&gt;='CONDITIONS AND WORKINGS'!$B$2,Table1[[#This Row],[SALES]]*'CONDITIONS AND WORKINGS'!$B$3,0)</f>
        <v>208.75</v>
      </c>
      <c r="P255" s="10">
        <f t="shared" si="9"/>
        <v>2660.5</v>
      </c>
      <c r="Q255" s="4" t="str">
        <f>IF(Table1[[#This Row],[STATUS]]='CONDITIONS AND WORKINGS'!$B$6,'CONDITIONS AND WORKINGS'!$B$9,'CONDITIONS AND WORKINGS'!$B$10)</f>
        <v>"COMPLETED"</v>
      </c>
      <c r="R255" s="10">
        <f>Table1[[#This Row],[TOTAL SALES]]-Table1[[#This Row],[ 8.35% DISCOUNT]]</f>
        <v>2451.75</v>
      </c>
      <c r="S255" s="20"/>
      <c r="AQ255" s="11"/>
      <c r="AR255" s="11"/>
      <c r="AS255" s="11"/>
      <c r="AT255" s="11"/>
      <c r="AV255" s="11"/>
      <c r="AW255" s="11"/>
    </row>
    <row r="256" spans="1:49" x14ac:dyDescent="0.25">
      <c r="A256">
        <v>255</v>
      </c>
      <c r="B256">
        <v>10127</v>
      </c>
      <c r="C256">
        <v>4</v>
      </c>
      <c r="D256" s="4" t="str">
        <f>TEXT(Table1[[#This Row],[ORDER DATE]],"MMMM")</f>
        <v>June</v>
      </c>
      <c r="E256" s="4">
        <f t="shared" si="10"/>
        <v>2003</v>
      </c>
      <c r="F256" s="1">
        <v>37775</v>
      </c>
      <c r="G256" t="s">
        <v>12</v>
      </c>
      <c r="H256" t="s">
        <v>52</v>
      </c>
      <c r="I256">
        <v>175</v>
      </c>
      <c r="J256" t="s">
        <v>14</v>
      </c>
      <c r="K256">
        <v>46</v>
      </c>
      <c r="L256" s="10">
        <v>69.12</v>
      </c>
      <c r="M256" s="10">
        <f t="shared" si="11"/>
        <v>3179.5200000000004</v>
      </c>
      <c r="N256">
        <f>'CONDITIONS AND WORKINGS'!$D$2*M256</f>
        <v>204.12518400000002</v>
      </c>
      <c r="O256" s="4">
        <f>IF(Table1[[#This Row],[SALES]]&gt;='CONDITIONS AND WORKINGS'!$B$2,Table1[[#This Row],[SALES]]*'CONDITIONS AND WORKINGS'!$B$3,0)</f>
        <v>265.48992000000004</v>
      </c>
      <c r="P256" s="10">
        <f t="shared" si="9"/>
        <v>3383.6451840000004</v>
      </c>
      <c r="Q256" s="4" t="str">
        <f>IF(Table1[[#This Row],[STATUS]]='CONDITIONS AND WORKINGS'!$B$6,'CONDITIONS AND WORKINGS'!$B$9,'CONDITIONS AND WORKINGS'!$B$10)</f>
        <v>"COMPLETED"</v>
      </c>
      <c r="R256" s="10">
        <f>Table1[[#This Row],[TOTAL SALES]]-Table1[[#This Row],[ 8.35% DISCOUNT]]</f>
        <v>3118.1552640000004</v>
      </c>
      <c r="S256" s="20"/>
      <c r="AQ256" s="11"/>
      <c r="AR256" s="11"/>
      <c r="AS256" s="11"/>
      <c r="AT256" s="11"/>
      <c r="AV256" s="11"/>
      <c r="AW256" s="11"/>
    </row>
    <row r="257" spans="1:49" x14ac:dyDescent="0.25">
      <c r="A257">
        <v>256</v>
      </c>
      <c r="B257">
        <v>10127</v>
      </c>
      <c r="C257">
        <v>11</v>
      </c>
      <c r="D257" s="4" t="str">
        <f>TEXT(Table1[[#This Row],[ORDER DATE]],"MMMM")</f>
        <v>June</v>
      </c>
      <c r="E257" s="4">
        <f t="shared" si="10"/>
        <v>2003</v>
      </c>
      <c r="F257" s="1">
        <v>37775</v>
      </c>
      <c r="G257" t="s">
        <v>12</v>
      </c>
      <c r="H257" t="s">
        <v>43</v>
      </c>
      <c r="I257">
        <v>175</v>
      </c>
      <c r="J257" t="s">
        <v>17</v>
      </c>
      <c r="K257">
        <v>24</v>
      </c>
      <c r="L257" s="10">
        <v>100</v>
      </c>
      <c r="M257" s="10">
        <f t="shared" si="11"/>
        <v>2400</v>
      </c>
      <c r="N257">
        <f>'CONDITIONS AND WORKINGS'!$D$2*M257</f>
        <v>154.07999999999998</v>
      </c>
      <c r="O257" s="4">
        <f>IF(Table1[[#This Row],[SALES]]&gt;='CONDITIONS AND WORKINGS'!$B$2,Table1[[#This Row],[SALES]]*'CONDITIONS AND WORKINGS'!$B$3,0)</f>
        <v>200.4</v>
      </c>
      <c r="P257" s="10">
        <f t="shared" si="9"/>
        <v>2554.08</v>
      </c>
      <c r="Q257" s="4" t="str">
        <f>IF(Table1[[#This Row],[STATUS]]='CONDITIONS AND WORKINGS'!$B$6,'CONDITIONS AND WORKINGS'!$B$9,'CONDITIONS AND WORKINGS'!$B$10)</f>
        <v>"COMPLETED"</v>
      </c>
      <c r="R257" s="10">
        <f>Table1[[#This Row],[TOTAL SALES]]-Table1[[#This Row],[ 8.35% DISCOUNT]]</f>
        <v>2353.6799999999998</v>
      </c>
      <c r="S257" s="20"/>
      <c r="AQ257" s="11"/>
      <c r="AR257" s="11"/>
      <c r="AS257" s="11"/>
      <c r="AT257" s="11"/>
      <c r="AV257" s="11"/>
      <c r="AW257" s="11"/>
    </row>
    <row r="258" spans="1:49" x14ac:dyDescent="0.25">
      <c r="A258">
        <v>257</v>
      </c>
      <c r="B258">
        <v>10127</v>
      </c>
      <c r="C258">
        <v>13</v>
      </c>
      <c r="D258" s="4" t="str">
        <f>TEXT(Table1[[#This Row],[ORDER DATE]],"MMMM")</f>
        <v>June</v>
      </c>
      <c r="E258" s="4">
        <f t="shared" si="10"/>
        <v>2003</v>
      </c>
      <c r="F258" s="1">
        <v>37775</v>
      </c>
      <c r="G258" t="s">
        <v>12</v>
      </c>
      <c r="H258" t="s">
        <v>53</v>
      </c>
      <c r="I258">
        <v>175</v>
      </c>
      <c r="J258" t="s">
        <v>17</v>
      </c>
      <c r="K258">
        <v>45</v>
      </c>
      <c r="L258" s="10">
        <v>51.95</v>
      </c>
      <c r="M258" s="10">
        <f t="shared" si="11"/>
        <v>2337.75</v>
      </c>
      <c r="N258">
        <f>'CONDITIONS AND WORKINGS'!$D$2*M258</f>
        <v>150.08354999999997</v>
      </c>
      <c r="O258" s="4">
        <f>IF(Table1[[#This Row],[SALES]]&gt;='CONDITIONS AND WORKINGS'!$B$2,Table1[[#This Row],[SALES]]*'CONDITIONS AND WORKINGS'!$B$3,0)</f>
        <v>195.20212500000002</v>
      </c>
      <c r="P258" s="10">
        <f t="shared" ref="P258:P321" si="12">M258+N258</f>
        <v>2487.8335499999998</v>
      </c>
      <c r="Q258" s="4" t="str">
        <f>IF(Table1[[#This Row],[STATUS]]='CONDITIONS AND WORKINGS'!$B$6,'CONDITIONS AND WORKINGS'!$B$9,'CONDITIONS AND WORKINGS'!$B$10)</f>
        <v>"COMPLETED"</v>
      </c>
      <c r="R258" s="10">
        <f>Table1[[#This Row],[TOTAL SALES]]-Table1[[#This Row],[ 8.35% DISCOUNT]]</f>
        <v>2292.6314249999996</v>
      </c>
      <c r="S258" s="20"/>
      <c r="AQ258" s="11"/>
      <c r="AR258" s="11"/>
      <c r="AS258" s="11"/>
      <c r="AT258" s="11"/>
      <c r="AV258" s="11"/>
      <c r="AW258" s="11"/>
    </row>
    <row r="259" spans="1:49" x14ac:dyDescent="0.25">
      <c r="A259">
        <v>258</v>
      </c>
      <c r="B259">
        <v>10127</v>
      </c>
      <c r="C259">
        <v>6</v>
      </c>
      <c r="D259" s="4" t="str">
        <f>TEXT(Table1[[#This Row],[ORDER DATE]],"MMMM")</f>
        <v>June</v>
      </c>
      <c r="E259" s="4">
        <f t="shared" ref="E259:E322" si="13">YEAR(F259)</f>
        <v>2003</v>
      </c>
      <c r="F259" s="1">
        <v>37775</v>
      </c>
      <c r="G259" t="s">
        <v>12</v>
      </c>
      <c r="H259" t="s">
        <v>48</v>
      </c>
      <c r="I259">
        <v>175</v>
      </c>
      <c r="J259" t="s">
        <v>17</v>
      </c>
      <c r="K259">
        <v>29</v>
      </c>
      <c r="L259" s="10">
        <v>70.84</v>
      </c>
      <c r="M259" s="10">
        <f t="shared" ref="M259:M322" si="14">K259*L259</f>
        <v>2054.36</v>
      </c>
      <c r="N259">
        <f>'CONDITIONS AND WORKINGS'!$D$2*M259</f>
        <v>131.88991199999998</v>
      </c>
      <c r="O259" s="4">
        <f>IF(Table1[[#This Row],[SALES]]&gt;='CONDITIONS AND WORKINGS'!$B$2,Table1[[#This Row],[SALES]]*'CONDITIONS AND WORKINGS'!$B$3,0)</f>
        <v>0</v>
      </c>
      <c r="P259" s="10">
        <f t="shared" si="12"/>
        <v>2186.2499120000002</v>
      </c>
      <c r="Q259" s="4" t="str">
        <f>IF(Table1[[#This Row],[STATUS]]='CONDITIONS AND WORKINGS'!$B$6,'CONDITIONS AND WORKINGS'!$B$9,'CONDITIONS AND WORKINGS'!$B$10)</f>
        <v>"COMPLETED"</v>
      </c>
      <c r="R259" s="10">
        <f>Table1[[#This Row],[TOTAL SALES]]-Table1[[#This Row],[ 8.35% DISCOUNT]]</f>
        <v>2186.2499120000002</v>
      </c>
      <c r="S259" s="20"/>
      <c r="AQ259" s="11"/>
      <c r="AR259" s="11"/>
      <c r="AS259" s="11"/>
      <c r="AT259" s="11"/>
      <c r="AV259" s="11"/>
      <c r="AW259" s="11"/>
    </row>
    <row r="260" spans="1:49" x14ac:dyDescent="0.25">
      <c r="A260">
        <v>259</v>
      </c>
      <c r="B260">
        <v>10127</v>
      </c>
      <c r="C260">
        <v>7</v>
      </c>
      <c r="D260" s="4" t="str">
        <f>TEXT(Table1[[#This Row],[ORDER DATE]],"MMMM")</f>
        <v>June</v>
      </c>
      <c r="E260" s="4">
        <f t="shared" si="13"/>
        <v>2003</v>
      </c>
      <c r="F260" s="1">
        <v>37775</v>
      </c>
      <c r="G260" t="s">
        <v>12</v>
      </c>
      <c r="H260" t="s">
        <v>49</v>
      </c>
      <c r="I260">
        <v>175</v>
      </c>
      <c r="J260" t="s">
        <v>17</v>
      </c>
      <c r="K260">
        <v>20</v>
      </c>
      <c r="L260" s="10">
        <v>96.99</v>
      </c>
      <c r="M260" s="10">
        <f t="shared" si="14"/>
        <v>1939.8</v>
      </c>
      <c r="N260">
        <f>'CONDITIONS AND WORKINGS'!$D$2*M260</f>
        <v>124.53515999999999</v>
      </c>
      <c r="O260" s="4">
        <f>IF(Table1[[#This Row],[SALES]]&gt;='CONDITIONS AND WORKINGS'!$B$2,Table1[[#This Row],[SALES]]*'CONDITIONS AND WORKINGS'!$B$3,0)</f>
        <v>0</v>
      </c>
      <c r="P260" s="10">
        <f t="shared" si="12"/>
        <v>2064.3351600000001</v>
      </c>
      <c r="Q260" s="4" t="str">
        <f>IF(Table1[[#This Row],[STATUS]]='CONDITIONS AND WORKINGS'!$B$6,'CONDITIONS AND WORKINGS'!$B$9,'CONDITIONS AND WORKINGS'!$B$10)</f>
        <v>"COMPLETED"</v>
      </c>
      <c r="R260" s="10">
        <f>Table1[[#This Row],[TOTAL SALES]]-Table1[[#This Row],[ 8.35% DISCOUNT]]</f>
        <v>2064.3351600000001</v>
      </c>
      <c r="S260" s="20"/>
      <c r="AQ260" s="11"/>
      <c r="AR260" s="11"/>
      <c r="AS260" s="11"/>
      <c r="AT260" s="11"/>
      <c r="AV260" s="11"/>
      <c r="AW260" s="11"/>
    </row>
    <row r="261" spans="1:49" x14ac:dyDescent="0.25">
      <c r="A261">
        <v>260</v>
      </c>
      <c r="B261">
        <v>10127</v>
      </c>
      <c r="C261">
        <v>12</v>
      </c>
      <c r="D261" s="4" t="str">
        <f>TEXT(Table1[[#This Row],[ORDER DATE]],"MMMM")</f>
        <v>June</v>
      </c>
      <c r="E261" s="4">
        <f t="shared" si="13"/>
        <v>2003</v>
      </c>
      <c r="F261" s="1">
        <v>37775</v>
      </c>
      <c r="G261" t="s">
        <v>12</v>
      </c>
      <c r="H261" t="s">
        <v>51</v>
      </c>
      <c r="I261">
        <v>175</v>
      </c>
      <c r="J261" t="s">
        <v>17</v>
      </c>
      <c r="K261">
        <v>39</v>
      </c>
      <c r="L261" s="10">
        <v>38.19</v>
      </c>
      <c r="M261" s="10">
        <f t="shared" si="14"/>
        <v>1489.4099999999999</v>
      </c>
      <c r="N261">
        <f>'CONDITIONS AND WORKINGS'!$D$2*M261</f>
        <v>95.620121999999981</v>
      </c>
      <c r="O261" s="4">
        <f>IF(Table1[[#This Row],[SALES]]&gt;='CONDITIONS AND WORKINGS'!$B$2,Table1[[#This Row],[SALES]]*'CONDITIONS AND WORKINGS'!$B$3,0)</f>
        <v>0</v>
      </c>
      <c r="P261" s="10">
        <f t="shared" si="12"/>
        <v>1585.0301219999999</v>
      </c>
      <c r="Q261" s="4" t="str">
        <f>IF(Table1[[#This Row],[STATUS]]='CONDITIONS AND WORKINGS'!$B$6,'CONDITIONS AND WORKINGS'!$B$9,'CONDITIONS AND WORKINGS'!$B$10)</f>
        <v>"COMPLETED"</v>
      </c>
      <c r="R261" s="10">
        <f>Table1[[#This Row],[TOTAL SALES]]-Table1[[#This Row],[ 8.35% DISCOUNT]]</f>
        <v>1585.0301219999999</v>
      </c>
      <c r="S261" s="20"/>
      <c r="AQ261" s="11"/>
      <c r="AR261" s="11"/>
      <c r="AS261" s="11"/>
      <c r="AT261" s="11"/>
      <c r="AV261" s="11"/>
      <c r="AW261" s="11"/>
    </row>
    <row r="262" spans="1:49" x14ac:dyDescent="0.25">
      <c r="A262">
        <v>261</v>
      </c>
      <c r="B262">
        <v>10127</v>
      </c>
      <c r="C262">
        <v>8</v>
      </c>
      <c r="D262" s="4" t="str">
        <f>TEXT(Table1[[#This Row],[ORDER DATE]],"MMMM")</f>
        <v>June</v>
      </c>
      <c r="E262" s="4">
        <f t="shared" si="13"/>
        <v>2003</v>
      </c>
      <c r="F262" s="1">
        <v>37775</v>
      </c>
      <c r="G262" t="s">
        <v>12</v>
      </c>
      <c r="H262" t="s">
        <v>50</v>
      </c>
      <c r="I262">
        <v>175</v>
      </c>
      <c r="J262" t="s">
        <v>17</v>
      </c>
      <c r="K262">
        <v>20</v>
      </c>
      <c r="L262" s="10">
        <v>60.69</v>
      </c>
      <c r="M262" s="10">
        <f t="shared" si="14"/>
        <v>1213.8</v>
      </c>
      <c r="N262">
        <f>'CONDITIONS AND WORKINGS'!$D$2*M262</f>
        <v>77.925959999999989</v>
      </c>
      <c r="O262" s="4">
        <f>IF(Table1[[#This Row],[SALES]]&gt;='CONDITIONS AND WORKINGS'!$B$2,Table1[[#This Row],[SALES]]*'CONDITIONS AND WORKINGS'!$B$3,0)</f>
        <v>0</v>
      </c>
      <c r="P262" s="10">
        <f t="shared" si="12"/>
        <v>1291.72596</v>
      </c>
      <c r="Q262" s="4" t="str">
        <f>IF(Table1[[#This Row],[STATUS]]='CONDITIONS AND WORKINGS'!$B$6,'CONDITIONS AND WORKINGS'!$B$9,'CONDITIONS AND WORKINGS'!$B$10)</f>
        <v>"COMPLETED"</v>
      </c>
      <c r="R262" s="10">
        <f>Table1[[#This Row],[TOTAL SALES]]-Table1[[#This Row],[ 8.35% DISCOUNT]]</f>
        <v>1291.72596</v>
      </c>
      <c r="S262" s="20"/>
      <c r="AQ262" s="11"/>
      <c r="AR262" s="11"/>
      <c r="AS262" s="11"/>
      <c r="AT262" s="11"/>
      <c r="AV262" s="11"/>
      <c r="AW262" s="11"/>
    </row>
    <row r="263" spans="1:49" x14ac:dyDescent="0.25">
      <c r="A263">
        <v>262</v>
      </c>
      <c r="B263">
        <v>10128</v>
      </c>
      <c r="C263">
        <v>2</v>
      </c>
      <c r="D263" s="4" t="str">
        <f>TEXT(Table1[[#This Row],[ORDER DATE]],"MMMM")</f>
        <v>June</v>
      </c>
      <c r="E263" s="4">
        <f t="shared" si="13"/>
        <v>2003</v>
      </c>
      <c r="F263" s="1">
        <v>37778</v>
      </c>
      <c r="G263" t="s">
        <v>12</v>
      </c>
      <c r="H263" t="s">
        <v>64</v>
      </c>
      <c r="I263">
        <v>124</v>
      </c>
      <c r="J263" t="s">
        <v>14</v>
      </c>
      <c r="K263">
        <v>41</v>
      </c>
      <c r="L263" s="10">
        <v>100</v>
      </c>
      <c r="M263" s="10">
        <f t="shared" si="14"/>
        <v>4100</v>
      </c>
      <c r="N263">
        <f>'CONDITIONS AND WORKINGS'!$D$2*M263</f>
        <v>263.21999999999997</v>
      </c>
      <c r="O263" s="4">
        <f>IF(Table1[[#This Row],[SALES]]&gt;='CONDITIONS AND WORKINGS'!$B$2,Table1[[#This Row],[SALES]]*'CONDITIONS AND WORKINGS'!$B$3,0)</f>
        <v>342.35</v>
      </c>
      <c r="P263" s="10">
        <f t="shared" si="12"/>
        <v>4363.22</v>
      </c>
      <c r="Q263" s="4" t="str">
        <f>IF(Table1[[#This Row],[STATUS]]='CONDITIONS AND WORKINGS'!$B$6,'CONDITIONS AND WORKINGS'!$B$9,'CONDITIONS AND WORKINGS'!$B$10)</f>
        <v>"COMPLETED"</v>
      </c>
      <c r="R263" s="10">
        <f>Table1[[#This Row],[TOTAL SALES]]-Table1[[#This Row],[ 8.35% DISCOUNT]]</f>
        <v>4020.8700000000003</v>
      </c>
      <c r="S263" s="20"/>
      <c r="AQ263" s="11"/>
      <c r="AR263" s="11"/>
      <c r="AS263" s="11"/>
      <c r="AT263" s="11"/>
      <c r="AV263" s="11"/>
      <c r="AW263" s="11"/>
    </row>
    <row r="264" spans="1:49" x14ac:dyDescent="0.25">
      <c r="A264">
        <v>263</v>
      </c>
      <c r="B264">
        <v>10128</v>
      </c>
      <c r="C264">
        <v>4</v>
      </c>
      <c r="D264" s="4" t="str">
        <f>TEXT(Table1[[#This Row],[ORDER DATE]],"MMMM")</f>
        <v>June</v>
      </c>
      <c r="E264" s="4">
        <f t="shared" si="13"/>
        <v>2003</v>
      </c>
      <c r="F264" s="1">
        <v>37778</v>
      </c>
      <c r="G264" t="s">
        <v>12</v>
      </c>
      <c r="H264" t="s">
        <v>59</v>
      </c>
      <c r="I264">
        <v>124</v>
      </c>
      <c r="J264" t="s">
        <v>14</v>
      </c>
      <c r="K264">
        <v>41</v>
      </c>
      <c r="L264" s="10">
        <v>100</v>
      </c>
      <c r="M264" s="10">
        <f t="shared" si="14"/>
        <v>4100</v>
      </c>
      <c r="N264">
        <f>'CONDITIONS AND WORKINGS'!$D$2*M264</f>
        <v>263.21999999999997</v>
      </c>
      <c r="O264" s="4">
        <f>IF(Table1[[#This Row],[SALES]]&gt;='CONDITIONS AND WORKINGS'!$B$2,Table1[[#This Row],[SALES]]*'CONDITIONS AND WORKINGS'!$B$3,0)</f>
        <v>342.35</v>
      </c>
      <c r="P264" s="10">
        <f t="shared" si="12"/>
        <v>4363.22</v>
      </c>
      <c r="Q264" s="4" t="str">
        <f>IF(Table1[[#This Row],[STATUS]]='CONDITIONS AND WORKINGS'!$B$6,'CONDITIONS AND WORKINGS'!$B$9,'CONDITIONS AND WORKINGS'!$B$10)</f>
        <v>"COMPLETED"</v>
      </c>
      <c r="R264" s="10">
        <f>Table1[[#This Row],[TOTAL SALES]]-Table1[[#This Row],[ 8.35% DISCOUNT]]</f>
        <v>4020.8700000000003</v>
      </c>
      <c r="S264" s="20"/>
      <c r="AQ264" s="11"/>
      <c r="AR264" s="11"/>
      <c r="AS264" s="11"/>
      <c r="AT264" s="11"/>
      <c r="AV264" s="11"/>
      <c r="AW264" s="11"/>
    </row>
    <row r="265" spans="1:49" x14ac:dyDescent="0.25">
      <c r="A265">
        <v>264</v>
      </c>
      <c r="B265">
        <v>10128</v>
      </c>
      <c r="C265">
        <v>1</v>
      </c>
      <c r="D265" s="4" t="str">
        <f>TEXT(Table1[[#This Row],[ORDER DATE]],"MMMM")</f>
        <v>June</v>
      </c>
      <c r="E265" s="4">
        <f t="shared" si="13"/>
        <v>2003</v>
      </c>
      <c r="F265" s="1">
        <v>37778</v>
      </c>
      <c r="G265" t="s">
        <v>12</v>
      </c>
      <c r="H265" t="s">
        <v>61</v>
      </c>
      <c r="I265">
        <v>124</v>
      </c>
      <c r="J265" t="s">
        <v>14</v>
      </c>
      <c r="K265">
        <v>43</v>
      </c>
      <c r="L265" s="10">
        <v>92.16</v>
      </c>
      <c r="M265" s="10">
        <f t="shared" si="14"/>
        <v>3962.8799999999997</v>
      </c>
      <c r="N265">
        <f>'CONDITIONS AND WORKINGS'!$D$2*M265</f>
        <v>254.41689599999995</v>
      </c>
      <c r="O265" s="4">
        <f>IF(Table1[[#This Row],[SALES]]&gt;='CONDITIONS AND WORKINGS'!$B$2,Table1[[#This Row],[SALES]]*'CONDITIONS AND WORKINGS'!$B$3,0)</f>
        <v>330.90048000000002</v>
      </c>
      <c r="P265" s="10">
        <f t="shared" si="12"/>
        <v>4217.2968959999998</v>
      </c>
      <c r="Q265" s="4" t="str">
        <f>IF(Table1[[#This Row],[STATUS]]='CONDITIONS AND WORKINGS'!$B$6,'CONDITIONS AND WORKINGS'!$B$9,'CONDITIONS AND WORKINGS'!$B$10)</f>
        <v>"COMPLETED"</v>
      </c>
      <c r="R265" s="10">
        <f>Table1[[#This Row],[TOTAL SALES]]-Table1[[#This Row],[ 8.35% DISCOUNT]]</f>
        <v>3886.3964159999996</v>
      </c>
      <c r="S265" s="20"/>
      <c r="AQ265" s="11"/>
      <c r="AR265" s="11"/>
      <c r="AS265" s="11"/>
      <c r="AT265" s="11"/>
      <c r="AV265" s="11"/>
      <c r="AW265" s="11"/>
    </row>
    <row r="266" spans="1:49" x14ac:dyDescent="0.25">
      <c r="A266">
        <v>265</v>
      </c>
      <c r="B266">
        <v>10128</v>
      </c>
      <c r="C266">
        <v>3</v>
      </c>
      <c r="D266" s="4" t="str">
        <f>TEXT(Table1[[#This Row],[ORDER DATE]],"MMMM")</f>
        <v>June</v>
      </c>
      <c r="E266" s="4">
        <f t="shared" si="13"/>
        <v>2003</v>
      </c>
      <c r="F266" s="1">
        <v>37778</v>
      </c>
      <c r="G266" t="s">
        <v>12</v>
      </c>
      <c r="H266" t="s">
        <v>68</v>
      </c>
      <c r="I266">
        <v>124</v>
      </c>
      <c r="J266" t="s">
        <v>14</v>
      </c>
      <c r="K266">
        <v>32</v>
      </c>
      <c r="L266" s="10">
        <v>97</v>
      </c>
      <c r="M266" s="10">
        <f t="shared" si="14"/>
        <v>3104</v>
      </c>
      <c r="N266">
        <f>'CONDITIONS AND WORKINGS'!$D$2*M266</f>
        <v>199.27679999999998</v>
      </c>
      <c r="O266" s="4">
        <f>IF(Table1[[#This Row],[SALES]]&gt;='CONDITIONS AND WORKINGS'!$B$2,Table1[[#This Row],[SALES]]*'CONDITIONS AND WORKINGS'!$B$3,0)</f>
        <v>259.18400000000003</v>
      </c>
      <c r="P266" s="10">
        <f t="shared" si="12"/>
        <v>3303.2768000000001</v>
      </c>
      <c r="Q266" s="4" t="str">
        <f>IF(Table1[[#This Row],[STATUS]]='CONDITIONS AND WORKINGS'!$B$6,'CONDITIONS AND WORKINGS'!$B$9,'CONDITIONS AND WORKINGS'!$B$10)</f>
        <v>"COMPLETED"</v>
      </c>
      <c r="R266" s="10">
        <f>Table1[[#This Row],[TOTAL SALES]]-Table1[[#This Row],[ 8.35% DISCOUNT]]</f>
        <v>3044.0927999999999</v>
      </c>
      <c r="S266" s="20"/>
      <c r="AQ266" s="11"/>
      <c r="AR266" s="11"/>
      <c r="AS266" s="11"/>
      <c r="AT266" s="11"/>
      <c r="AV266" s="11"/>
      <c r="AW266" s="11"/>
    </row>
    <row r="267" spans="1:49" x14ac:dyDescent="0.25">
      <c r="A267">
        <v>266</v>
      </c>
      <c r="B267">
        <v>10129</v>
      </c>
      <c r="C267">
        <v>9</v>
      </c>
      <c r="D267" s="4" t="str">
        <f>TEXT(Table1[[#This Row],[ORDER DATE]],"MMMM")</f>
        <v>June</v>
      </c>
      <c r="E267" s="4">
        <f t="shared" si="13"/>
        <v>2003</v>
      </c>
      <c r="F267" s="1">
        <v>37784</v>
      </c>
      <c r="G267" t="s">
        <v>12</v>
      </c>
      <c r="H267" t="s">
        <v>57</v>
      </c>
      <c r="I267">
        <v>150</v>
      </c>
      <c r="J267" t="s">
        <v>14</v>
      </c>
      <c r="K267">
        <v>45</v>
      </c>
      <c r="L267" s="10">
        <v>100</v>
      </c>
      <c r="M267" s="10">
        <f t="shared" si="14"/>
        <v>4500</v>
      </c>
      <c r="N267">
        <f>'CONDITIONS AND WORKINGS'!$D$2*M267</f>
        <v>288.89999999999998</v>
      </c>
      <c r="O267" s="4">
        <f>IF(Table1[[#This Row],[SALES]]&gt;='CONDITIONS AND WORKINGS'!$B$2,Table1[[#This Row],[SALES]]*'CONDITIONS AND WORKINGS'!$B$3,0)</f>
        <v>375.75</v>
      </c>
      <c r="P267" s="10">
        <f t="shared" si="12"/>
        <v>4788.8999999999996</v>
      </c>
      <c r="Q267" s="4" t="str">
        <f>IF(Table1[[#This Row],[STATUS]]='CONDITIONS AND WORKINGS'!$B$6,'CONDITIONS AND WORKINGS'!$B$9,'CONDITIONS AND WORKINGS'!$B$10)</f>
        <v>"COMPLETED"</v>
      </c>
      <c r="R267" s="10">
        <f>Table1[[#This Row],[TOTAL SALES]]-Table1[[#This Row],[ 8.35% DISCOUNT]]</f>
        <v>4413.1499999999996</v>
      </c>
      <c r="S267" s="20"/>
      <c r="AQ267" s="11"/>
      <c r="AR267" s="11"/>
      <c r="AS267" s="11"/>
      <c r="AT267" s="11"/>
      <c r="AV267" s="11"/>
      <c r="AW267" s="11"/>
    </row>
    <row r="268" spans="1:49" x14ac:dyDescent="0.25">
      <c r="A268">
        <v>267</v>
      </c>
      <c r="B268">
        <v>10129</v>
      </c>
      <c r="C268">
        <v>2</v>
      </c>
      <c r="D268" s="4" t="str">
        <f>TEXT(Table1[[#This Row],[ORDER DATE]],"MMMM")</f>
        <v>June</v>
      </c>
      <c r="E268" s="4">
        <f t="shared" si="13"/>
        <v>2003</v>
      </c>
      <c r="F268" s="1">
        <v>37784</v>
      </c>
      <c r="G268" t="s">
        <v>12</v>
      </c>
      <c r="H268" t="s">
        <v>56</v>
      </c>
      <c r="I268">
        <v>150</v>
      </c>
      <c r="J268" t="s">
        <v>14</v>
      </c>
      <c r="K268">
        <v>33</v>
      </c>
      <c r="L268" s="10">
        <v>100</v>
      </c>
      <c r="M268" s="10">
        <f t="shared" si="14"/>
        <v>3300</v>
      </c>
      <c r="N268">
        <f>'CONDITIONS AND WORKINGS'!$D$2*M268</f>
        <v>211.85999999999999</v>
      </c>
      <c r="O268" s="4">
        <f>IF(Table1[[#This Row],[SALES]]&gt;='CONDITIONS AND WORKINGS'!$B$2,Table1[[#This Row],[SALES]]*'CONDITIONS AND WORKINGS'!$B$3,0)</f>
        <v>275.55</v>
      </c>
      <c r="P268" s="10">
        <f t="shared" si="12"/>
        <v>3511.86</v>
      </c>
      <c r="Q268" s="4" t="str">
        <f>IF(Table1[[#This Row],[STATUS]]='CONDITIONS AND WORKINGS'!$B$6,'CONDITIONS AND WORKINGS'!$B$9,'CONDITIONS AND WORKINGS'!$B$10)</f>
        <v>"COMPLETED"</v>
      </c>
      <c r="R268" s="10">
        <f>Table1[[#This Row],[TOTAL SALES]]-Table1[[#This Row],[ 8.35% DISCOUNT]]</f>
        <v>3236.31</v>
      </c>
      <c r="S268" s="20"/>
      <c r="AQ268" s="11"/>
      <c r="AR268" s="11"/>
      <c r="AS268" s="11"/>
      <c r="AT268" s="11"/>
      <c r="AV268" s="11"/>
      <c r="AW268" s="11"/>
    </row>
    <row r="269" spans="1:49" x14ac:dyDescent="0.25">
      <c r="A269">
        <v>268</v>
      </c>
      <c r="B269">
        <v>10129</v>
      </c>
      <c r="C269">
        <v>1</v>
      </c>
      <c r="D269" s="4" t="str">
        <f>TEXT(Table1[[#This Row],[ORDER DATE]],"MMMM")</f>
        <v>June</v>
      </c>
      <c r="E269" s="4">
        <f t="shared" si="13"/>
        <v>2003</v>
      </c>
      <c r="F269" s="1">
        <v>37784</v>
      </c>
      <c r="G269" t="s">
        <v>12</v>
      </c>
      <c r="H269" t="s">
        <v>60</v>
      </c>
      <c r="I269">
        <v>150</v>
      </c>
      <c r="J269" t="s">
        <v>14</v>
      </c>
      <c r="K269">
        <v>50</v>
      </c>
      <c r="L269" s="10">
        <v>77.989999999999995</v>
      </c>
      <c r="M269" s="10">
        <f t="shared" si="14"/>
        <v>3899.4999999999995</v>
      </c>
      <c r="N269">
        <f>'CONDITIONS AND WORKINGS'!$D$2*M269</f>
        <v>250.34789999999995</v>
      </c>
      <c r="O269" s="4">
        <f>IF(Table1[[#This Row],[SALES]]&gt;='CONDITIONS AND WORKINGS'!$B$2,Table1[[#This Row],[SALES]]*'CONDITIONS AND WORKINGS'!$B$3,0)</f>
        <v>325.60825</v>
      </c>
      <c r="P269" s="10">
        <f t="shared" si="12"/>
        <v>4149.8478999999998</v>
      </c>
      <c r="Q269" s="4" t="str">
        <f>IF(Table1[[#This Row],[STATUS]]='CONDITIONS AND WORKINGS'!$B$6,'CONDITIONS AND WORKINGS'!$B$9,'CONDITIONS AND WORKINGS'!$B$10)</f>
        <v>"COMPLETED"</v>
      </c>
      <c r="R269" s="10">
        <f>Table1[[#This Row],[TOTAL SALES]]-Table1[[#This Row],[ 8.35% DISCOUNT]]</f>
        <v>3824.2396499999995</v>
      </c>
      <c r="S269" s="20"/>
      <c r="AQ269" s="11"/>
      <c r="AR269" s="11"/>
      <c r="AS269" s="11"/>
      <c r="AT269" s="11"/>
      <c r="AV269" s="11"/>
      <c r="AW269" s="11"/>
    </row>
    <row r="270" spans="1:49" x14ac:dyDescent="0.25">
      <c r="A270">
        <v>269</v>
      </c>
      <c r="B270">
        <v>10129</v>
      </c>
      <c r="C270">
        <v>4</v>
      </c>
      <c r="D270" s="4" t="str">
        <f>TEXT(Table1[[#This Row],[ORDER DATE]],"MMMM")</f>
        <v>June</v>
      </c>
      <c r="E270" s="4">
        <f t="shared" si="13"/>
        <v>2003</v>
      </c>
      <c r="F270" s="1">
        <v>37784</v>
      </c>
      <c r="G270" t="s">
        <v>12</v>
      </c>
      <c r="H270" t="s">
        <v>62</v>
      </c>
      <c r="I270">
        <v>150</v>
      </c>
      <c r="J270" t="s">
        <v>14</v>
      </c>
      <c r="K270">
        <v>41</v>
      </c>
      <c r="L270" s="10">
        <v>94.71</v>
      </c>
      <c r="M270" s="10">
        <f t="shared" si="14"/>
        <v>3883.1099999999997</v>
      </c>
      <c r="N270">
        <f>'CONDITIONS AND WORKINGS'!$D$2*M270</f>
        <v>249.29566199999996</v>
      </c>
      <c r="O270" s="4">
        <f>IF(Table1[[#This Row],[SALES]]&gt;='CONDITIONS AND WORKINGS'!$B$2,Table1[[#This Row],[SALES]]*'CONDITIONS AND WORKINGS'!$B$3,0)</f>
        <v>324.23968500000001</v>
      </c>
      <c r="P270" s="10">
        <f t="shared" si="12"/>
        <v>4132.4056619999992</v>
      </c>
      <c r="Q270" s="4" t="str">
        <f>IF(Table1[[#This Row],[STATUS]]='CONDITIONS AND WORKINGS'!$B$6,'CONDITIONS AND WORKINGS'!$B$9,'CONDITIONS AND WORKINGS'!$B$10)</f>
        <v>"COMPLETED"</v>
      </c>
      <c r="R270" s="10">
        <f>Table1[[#This Row],[TOTAL SALES]]-Table1[[#This Row],[ 8.35% DISCOUNT]]</f>
        <v>3808.1659769999992</v>
      </c>
      <c r="S270" s="20"/>
      <c r="AQ270" s="11"/>
      <c r="AR270" s="11"/>
      <c r="AS270" s="11"/>
      <c r="AT270" s="11"/>
      <c r="AV270" s="11"/>
      <c r="AW270" s="11"/>
    </row>
    <row r="271" spans="1:49" x14ac:dyDescent="0.25">
      <c r="A271">
        <v>270</v>
      </c>
      <c r="B271">
        <v>10129</v>
      </c>
      <c r="C271">
        <v>3</v>
      </c>
      <c r="D271" s="4" t="str">
        <f>TEXT(Table1[[#This Row],[ORDER DATE]],"MMMM")</f>
        <v>June</v>
      </c>
      <c r="E271" s="4">
        <f t="shared" si="13"/>
        <v>2003</v>
      </c>
      <c r="F271" s="1">
        <v>37784</v>
      </c>
      <c r="G271" t="s">
        <v>12</v>
      </c>
      <c r="H271" t="s">
        <v>67</v>
      </c>
      <c r="I271">
        <v>150</v>
      </c>
      <c r="J271" t="s">
        <v>14</v>
      </c>
      <c r="K271">
        <v>45</v>
      </c>
      <c r="L271" s="10">
        <v>85.29</v>
      </c>
      <c r="M271" s="10">
        <f t="shared" si="14"/>
        <v>3838.05</v>
      </c>
      <c r="N271">
        <f>'CONDITIONS AND WORKINGS'!$D$2*M271</f>
        <v>246.40280999999999</v>
      </c>
      <c r="O271" s="4">
        <f>IF(Table1[[#This Row],[SALES]]&gt;='CONDITIONS AND WORKINGS'!$B$2,Table1[[#This Row],[SALES]]*'CONDITIONS AND WORKINGS'!$B$3,0)</f>
        <v>320.47717500000005</v>
      </c>
      <c r="P271" s="10">
        <f t="shared" si="12"/>
        <v>4084.4528100000002</v>
      </c>
      <c r="Q271" s="4" t="str">
        <f>IF(Table1[[#This Row],[STATUS]]='CONDITIONS AND WORKINGS'!$B$6,'CONDITIONS AND WORKINGS'!$B$9,'CONDITIONS AND WORKINGS'!$B$10)</f>
        <v>"COMPLETED"</v>
      </c>
      <c r="R271" s="10">
        <f>Table1[[#This Row],[TOTAL SALES]]-Table1[[#This Row],[ 8.35% DISCOUNT]]</f>
        <v>3763.9756350000002</v>
      </c>
      <c r="S271" s="20"/>
      <c r="AQ271" s="11"/>
      <c r="AR271" s="11"/>
      <c r="AS271" s="11"/>
      <c r="AT271" s="11"/>
      <c r="AV271" s="11"/>
      <c r="AW271" s="11"/>
    </row>
    <row r="272" spans="1:49" x14ac:dyDescent="0.25">
      <c r="A272">
        <v>271</v>
      </c>
      <c r="B272">
        <v>10129</v>
      </c>
      <c r="C272">
        <v>6</v>
      </c>
      <c r="D272" s="4" t="str">
        <f>TEXT(Table1[[#This Row],[ORDER DATE]],"MMMM")</f>
        <v>June</v>
      </c>
      <c r="E272" s="4">
        <f t="shared" si="13"/>
        <v>2003</v>
      </c>
      <c r="F272" s="1">
        <v>37784</v>
      </c>
      <c r="G272" t="s">
        <v>12</v>
      </c>
      <c r="H272" t="s">
        <v>63</v>
      </c>
      <c r="I272">
        <v>150</v>
      </c>
      <c r="J272" t="s">
        <v>14</v>
      </c>
      <c r="K272">
        <v>42</v>
      </c>
      <c r="L272" s="10">
        <v>91.15</v>
      </c>
      <c r="M272" s="10">
        <f t="shared" si="14"/>
        <v>3828.3</v>
      </c>
      <c r="N272">
        <f>'CONDITIONS AND WORKINGS'!$D$2*M272</f>
        <v>245.77686</v>
      </c>
      <c r="O272" s="4">
        <f>IF(Table1[[#This Row],[SALES]]&gt;='CONDITIONS AND WORKINGS'!$B$2,Table1[[#This Row],[SALES]]*'CONDITIONS AND WORKINGS'!$B$3,0)</f>
        <v>319.66305000000006</v>
      </c>
      <c r="P272" s="10">
        <f t="shared" si="12"/>
        <v>4074.0768600000001</v>
      </c>
      <c r="Q272" s="4" t="str">
        <f>IF(Table1[[#This Row],[STATUS]]='CONDITIONS AND WORKINGS'!$B$6,'CONDITIONS AND WORKINGS'!$B$9,'CONDITIONS AND WORKINGS'!$B$10)</f>
        <v>"COMPLETED"</v>
      </c>
      <c r="R272" s="10">
        <f>Table1[[#This Row],[TOTAL SALES]]-Table1[[#This Row],[ 8.35% DISCOUNT]]</f>
        <v>3754.41381</v>
      </c>
      <c r="S272" s="20"/>
      <c r="AQ272" s="11"/>
      <c r="AR272" s="11"/>
      <c r="AS272" s="11"/>
      <c r="AT272" s="11"/>
      <c r="AV272" s="11"/>
      <c r="AW272" s="11"/>
    </row>
    <row r="273" spans="1:49" x14ac:dyDescent="0.25">
      <c r="A273">
        <v>272</v>
      </c>
      <c r="B273">
        <v>10129</v>
      </c>
      <c r="C273">
        <v>7</v>
      </c>
      <c r="D273" s="4" t="str">
        <f>TEXT(Table1[[#This Row],[ORDER DATE]],"MMMM")</f>
        <v>June</v>
      </c>
      <c r="E273" s="4">
        <f t="shared" si="13"/>
        <v>2003</v>
      </c>
      <c r="F273" s="1">
        <v>37784</v>
      </c>
      <c r="G273" t="s">
        <v>12</v>
      </c>
      <c r="H273" t="s">
        <v>66</v>
      </c>
      <c r="I273">
        <v>150</v>
      </c>
      <c r="J273" t="s">
        <v>17</v>
      </c>
      <c r="K273">
        <v>30</v>
      </c>
      <c r="L273" s="10">
        <v>85.41</v>
      </c>
      <c r="M273" s="10">
        <f t="shared" si="14"/>
        <v>2562.2999999999997</v>
      </c>
      <c r="N273">
        <f>'CONDITIONS AND WORKINGS'!$D$2*M273</f>
        <v>164.49965999999998</v>
      </c>
      <c r="O273" s="4">
        <f>IF(Table1[[#This Row],[SALES]]&gt;='CONDITIONS AND WORKINGS'!$B$2,Table1[[#This Row],[SALES]]*'CONDITIONS AND WORKINGS'!$B$3,0)</f>
        <v>213.95204999999999</v>
      </c>
      <c r="P273" s="10">
        <f t="shared" si="12"/>
        <v>2726.7996599999997</v>
      </c>
      <c r="Q273" s="4" t="str">
        <f>IF(Table1[[#This Row],[STATUS]]='CONDITIONS AND WORKINGS'!$B$6,'CONDITIONS AND WORKINGS'!$B$9,'CONDITIONS AND WORKINGS'!$B$10)</f>
        <v>"COMPLETED"</v>
      </c>
      <c r="R273" s="10">
        <f>Table1[[#This Row],[TOTAL SALES]]-Table1[[#This Row],[ 8.35% DISCOUNT]]</f>
        <v>2512.8476099999998</v>
      </c>
      <c r="S273" s="20"/>
      <c r="AQ273" s="11"/>
      <c r="AR273" s="11"/>
      <c r="AS273" s="11"/>
      <c r="AT273" s="11"/>
      <c r="AV273" s="11"/>
      <c r="AW273" s="11"/>
    </row>
    <row r="274" spans="1:49" x14ac:dyDescent="0.25">
      <c r="A274">
        <v>273</v>
      </c>
      <c r="B274">
        <v>10129</v>
      </c>
      <c r="C274">
        <v>8</v>
      </c>
      <c r="D274" s="4" t="str">
        <f>TEXT(Table1[[#This Row],[ORDER DATE]],"MMMM")</f>
        <v>June</v>
      </c>
      <c r="E274" s="4">
        <f t="shared" si="13"/>
        <v>2003</v>
      </c>
      <c r="F274" s="1">
        <v>37784</v>
      </c>
      <c r="G274" t="s">
        <v>12</v>
      </c>
      <c r="H274" t="s">
        <v>69</v>
      </c>
      <c r="I274">
        <v>150</v>
      </c>
      <c r="J274" t="s">
        <v>17</v>
      </c>
      <c r="K274">
        <v>32</v>
      </c>
      <c r="L274" s="10">
        <v>64.97</v>
      </c>
      <c r="M274" s="10">
        <f t="shared" si="14"/>
        <v>2079.04</v>
      </c>
      <c r="N274">
        <f>'CONDITIONS AND WORKINGS'!$D$2*M274</f>
        <v>133.47436799999997</v>
      </c>
      <c r="O274" s="4">
        <f>IF(Table1[[#This Row],[SALES]]&gt;='CONDITIONS AND WORKINGS'!$B$2,Table1[[#This Row],[SALES]]*'CONDITIONS AND WORKINGS'!$B$3,0)</f>
        <v>0</v>
      </c>
      <c r="P274" s="10">
        <f t="shared" si="12"/>
        <v>2212.5143680000001</v>
      </c>
      <c r="Q274" s="4" t="str">
        <f>IF(Table1[[#This Row],[STATUS]]='CONDITIONS AND WORKINGS'!$B$6,'CONDITIONS AND WORKINGS'!$B$9,'CONDITIONS AND WORKINGS'!$B$10)</f>
        <v>"COMPLETED"</v>
      </c>
      <c r="R274" s="10">
        <f>Table1[[#This Row],[TOTAL SALES]]-Table1[[#This Row],[ 8.35% DISCOUNT]]</f>
        <v>2212.5143680000001</v>
      </c>
      <c r="S274" s="20"/>
      <c r="AQ274" s="11"/>
      <c r="AR274" s="11"/>
      <c r="AS274" s="11"/>
      <c r="AT274" s="11"/>
      <c r="AV274" s="11"/>
      <c r="AW274" s="11"/>
    </row>
    <row r="275" spans="1:49" x14ac:dyDescent="0.25">
      <c r="A275">
        <v>274</v>
      </c>
      <c r="B275">
        <v>10129</v>
      </c>
      <c r="C275">
        <v>5</v>
      </c>
      <c r="D275" s="4" t="str">
        <f>TEXT(Table1[[#This Row],[ORDER DATE]],"MMMM")</f>
        <v>June</v>
      </c>
      <c r="E275" s="4">
        <f t="shared" si="13"/>
        <v>2003</v>
      </c>
      <c r="F275" s="1">
        <v>37784</v>
      </c>
      <c r="G275" t="s">
        <v>12</v>
      </c>
      <c r="H275" t="s">
        <v>65</v>
      </c>
      <c r="I275">
        <v>150</v>
      </c>
      <c r="J275" t="s">
        <v>17</v>
      </c>
      <c r="K275">
        <v>31</v>
      </c>
      <c r="L275" s="10">
        <v>60</v>
      </c>
      <c r="M275" s="10">
        <f t="shared" si="14"/>
        <v>1860</v>
      </c>
      <c r="N275">
        <f>'CONDITIONS AND WORKINGS'!$D$2*M275</f>
        <v>119.41199999999999</v>
      </c>
      <c r="O275" s="4">
        <f>IF(Table1[[#This Row],[SALES]]&gt;='CONDITIONS AND WORKINGS'!$B$2,Table1[[#This Row],[SALES]]*'CONDITIONS AND WORKINGS'!$B$3,0)</f>
        <v>0</v>
      </c>
      <c r="P275" s="10">
        <f t="shared" si="12"/>
        <v>1979.412</v>
      </c>
      <c r="Q275" s="4" t="str">
        <f>IF(Table1[[#This Row],[STATUS]]='CONDITIONS AND WORKINGS'!$B$6,'CONDITIONS AND WORKINGS'!$B$9,'CONDITIONS AND WORKINGS'!$B$10)</f>
        <v>"COMPLETED"</v>
      </c>
      <c r="R275" s="10">
        <f>Table1[[#This Row],[TOTAL SALES]]-Table1[[#This Row],[ 8.35% DISCOUNT]]</f>
        <v>1979.412</v>
      </c>
      <c r="S275" s="20"/>
      <c r="AQ275" s="11"/>
      <c r="AR275" s="11"/>
      <c r="AS275" s="11"/>
      <c r="AT275" s="11"/>
      <c r="AV275" s="11"/>
      <c r="AW275" s="11"/>
    </row>
    <row r="276" spans="1:49" x14ac:dyDescent="0.25">
      <c r="A276">
        <v>275</v>
      </c>
      <c r="B276">
        <v>10130</v>
      </c>
      <c r="C276">
        <v>2</v>
      </c>
      <c r="D276" s="4" t="str">
        <f>TEXT(Table1[[#This Row],[ORDER DATE]],"MMMM")</f>
        <v>June</v>
      </c>
      <c r="E276" s="4">
        <f t="shared" si="13"/>
        <v>2003</v>
      </c>
      <c r="F276" s="1">
        <v>37788</v>
      </c>
      <c r="G276" t="s">
        <v>12</v>
      </c>
      <c r="H276" t="s">
        <v>75</v>
      </c>
      <c r="I276">
        <v>192</v>
      </c>
      <c r="J276" t="s">
        <v>14</v>
      </c>
      <c r="K276">
        <v>40</v>
      </c>
      <c r="L276" s="10">
        <v>96.34</v>
      </c>
      <c r="M276" s="10">
        <f t="shared" si="14"/>
        <v>3853.6000000000004</v>
      </c>
      <c r="N276">
        <f>'CONDITIONS AND WORKINGS'!$D$2*M276</f>
        <v>247.40111999999999</v>
      </c>
      <c r="O276" s="4">
        <f>IF(Table1[[#This Row],[SALES]]&gt;='CONDITIONS AND WORKINGS'!$B$2,Table1[[#This Row],[SALES]]*'CONDITIONS AND WORKINGS'!$B$3,0)</f>
        <v>321.77560000000005</v>
      </c>
      <c r="P276" s="10">
        <f t="shared" si="12"/>
        <v>4101.0011200000008</v>
      </c>
      <c r="Q276" s="4" t="str">
        <f>IF(Table1[[#This Row],[STATUS]]='CONDITIONS AND WORKINGS'!$B$6,'CONDITIONS AND WORKINGS'!$B$9,'CONDITIONS AND WORKINGS'!$B$10)</f>
        <v>"COMPLETED"</v>
      </c>
      <c r="R276" s="10">
        <f>Table1[[#This Row],[TOTAL SALES]]-Table1[[#This Row],[ 8.35% DISCOUNT]]</f>
        <v>3779.2255200000009</v>
      </c>
      <c r="S276" s="20"/>
      <c r="AQ276" s="11"/>
      <c r="AR276" s="11"/>
      <c r="AS276" s="11"/>
      <c r="AT276" s="11"/>
      <c r="AV276" s="11"/>
      <c r="AW276" s="11"/>
    </row>
    <row r="277" spans="1:49" x14ac:dyDescent="0.25">
      <c r="A277">
        <v>276</v>
      </c>
      <c r="B277">
        <v>10130</v>
      </c>
      <c r="C277">
        <v>1</v>
      </c>
      <c r="D277" s="4" t="str">
        <f>TEXT(Table1[[#This Row],[ORDER DATE]],"MMMM")</f>
        <v>June</v>
      </c>
      <c r="E277" s="4">
        <f t="shared" si="13"/>
        <v>2003</v>
      </c>
      <c r="F277" s="1">
        <v>37788</v>
      </c>
      <c r="G277" t="s">
        <v>12</v>
      </c>
      <c r="H277" t="s">
        <v>71</v>
      </c>
      <c r="I277">
        <v>192</v>
      </c>
      <c r="J277" t="s">
        <v>14</v>
      </c>
      <c r="K277">
        <v>33</v>
      </c>
      <c r="L277" s="10">
        <v>100</v>
      </c>
      <c r="M277" s="10">
        <f t="shared" si="14"/>
        <v>3300</v>
      </c>
      <c r="N277">
        <f>'CONDITIONS AND WORKINGS'!$D$2*M277</f>
        <v>211.85999999999999</v>
      </c>
      <c r="O277" s="4">
        <f>IF(Table1[[#This Row],[SALES]]&gt;='CONDITIONS AND WORKINGS'!$B$2,Table1[[#This Row],[SALES]]*'CONDITIONS AND WORKINGS'!$B$3,0)</f>
        <v>275.55</v>
      </c>
      <c r="P277" s="10">
        <f t="shared" si="12"/>
        <v>3511.86</v>
      </c>
      <c r="Q277" s="4" t="str">
        <f>IF(Table1[[#This Row],[STATUS]]='CONDITIONS AND WORKINGS'!$B$6,'CONDITIONS AND WORKINGS'!$B$9,'CONDITIONS AND WORKINGS'!$B$10)</f>
        <v>"COMPLETED"</v>
      </c>
      <c r="R277" s="10">
        <f>Table1[[#This Row],[TOTAL SALES]]-Table1[[#This Row],[ 8.35% DISCOUNT]]</f>
        <v>3236.31</v>
      </c>
      <c r="S277" s="20"/>
      <c r="AQ277" s="11"/>
      <c r="AR277" s="11"/>
      <c r="AS277" s="11"/>
      <c r="AT277" s="11"/>
      <c r="AV277" s="11"/>
      <c r="AW277" s="11"/>
    </row>
    <row r="278" spans="1:49" x14ac:dyDescent="0.25">
      <c r="A278">
        <v>277</v>
      </c>
      <c r="B278">
        <v>10131</v>
      </c>
      <c r="C278">
        <v>1</v>
      </c>
      <c r="D278" s="4" t="str">
        <f>TEXT(Table1[[#This Row],[ORDER DATE]],"MMMM")</f>
        <v>June</v>
      </c>
      <c r="E278" s="4">
        <f t="shared" si="13"/>
        <v>2003</v>
      </c>
      <c r="F278" s="1">
        <v>37788</v>
      </c>
      <c r="G278" t="s">
        <v>12</v>
      </c>
      <c r="H278" t="s">
        <v>73</v>
      </c>
      <c r="I278">
        <v>189</v>
      </c>
      <c r="J278" t="s">
        <v>14</v>
      </c>
      <c r="K278">
        <v>40</v>
      </c>
      <c r="L278" s="10">
        <v>100</v>
      </c>
      <c r="M278" s="10">
        <f t="shared" si="14"/>
        <v>4000</v>
      </c>
      <c r="N278">
        <f>'CONDITIONS AND WORKINGS'!$D$2*M278</f>
        <v>256.79999999999995</v>
      </c>
      <c r="O278" s="4">
        <f>IF(Table1[[#This Row],[SALES]]&gt;='CONDITIONS AND WORKINGS'!$B$2,Table1[[#This Row],[SALES]]*'CONDITIONS AND WORKINGS'!$B$3,0)</f>
        <v>334</v>
      </c>
      <c r="P278" s="10">
        <f t="shared" si="12"/>
        <v>4256.8</v>
      </c>
      <c r="Q278" s="4" t="str">
        <f>IF(Table1[[#This Row],[STATUS]]='CONDITIONS AND WORKINGS'!$B$6,'CONDITIONS AND WORKINGS'!$B$9,'CONDITIONS AND WORKINGS'!$B$10)</f>
        <v>"COMPLETED"</v>
      </c>
      <c r="R278" s="10">
        <f>Table1[[#This Row],[TOTAL SALES]]-Table1[[#This Row],[ 8.35% DISCOUNT]]</f>
        <v>3922.8</v>
      </c>
      <c r="S278" s="20"/>
      <c r="AQ278" s="11"/>
      <c r="AR278" s="11"/>
      <c r="AS278" s="11"/>
      <c r="AT278" s="11"/>
      <c r="AV278" s="11"/>
      <c r="AW278" s="11"/>
    </row>
    <row r="279" spans="1:49" x14ac:dyDescent="0.25">
      <c r="A279">
        <v>278</v>
      </c>
      <c r="B279">
        <v>10131</v>
      </c>
      <c r="C279">
        <v>3</v>
      </c>
      <c r="D279" s="4" t="str">
        <f>TEXT(Table1[[#This Row],[ORDER DATE]],"MMMM")</f>
        <v>June</v>
      </c>
      <c r="E279" s="4">
        <f t="shared" si="13"/>
        <v>2003</v>
      </c>
      <c r="F279" s="1">
        <v>37788</v>
      </c>
      <c r="G279" t="s">
        <v>12</v>
      </c>
      <c r="H279" t="s">
        <v>78</v>
      </c>
      <c r="I279">
        <v>189</v>
      </c>
      <c r="J279" t="s">
        <v>14</v>
      </c>
      <c r="K279">
        <v>50</v>
      </c>
      <c r="L279" s="10">
        <v>81.89</v>
      </c>
      <c r="M279" s="10">
        <f t="shared" si="14"/>
        <v>4094.5</v>
      </c>
      <c r="N279">
        <f>'CONDITIONS AND WORKINGS'!$D$2*M279</f>
        <v>262.86689999999999</v>
      </c>
      <c r="O279" s="4">
        <f>IF(Table1[[#This Row],[SALES]]&gt;='CONDITIONS AND WORKINGS'!$B$2,Table1[[#This Row],[SALES]]*'CONDITIONS AND WORKINGS'!$B$3,0)</f>
        <v>341.89075000000003</v>
      </c>
      <c r="P279" s="10">
        <f t="shared" si="12"/>
        <v>4357.3669</v>
      </c>
      <c r="Q279" s="4" t="str">
        <f>IF(Table1[[#This Row],[STATUS]]='CONDITIONS AND WORKINGS'!$B$6,'CONDITIONS AND WORKINGS'!$B$9,'CONDITIONS AND WORKINGS'!$B$10)</f>
        <v>"COMPLETED"</v>
      </c>
      <c r="R279" s="10">
        <f>Table1[[#This Row],[TOTAL SALES]]-Table1[[#This Row],[ 8.35% DISCOUNT]]</f>
        <v>4015.47615</v>
      </c>
      <c r="S279" s="20"/>
      <c r="AQ279" s="11"/>
      <c r="AR279" s="11"/>
      <c r="AS279" s="11"/>
      <c r="AT279" s="11"/>
      <c r="AV279" s="11"/>
      <c r="AW279" s="11"/>
    </row>
    <row r="280" spans="1:49" x14ac:dyDescent="0.25">
      <c r="A280">
        <v>279</v>
      </c>
      <c r="B280">
        <v>10131</v>
      </c>
      <c r="C280">
        <v>4</v>
      </c>
      <c r="D280" s="4" t="str">
        <f>TEXT(Table1[[#This Row],[ORDER DATE]],"MMMM")</f>
        <v>June</v>
      </c>
      <c r="E280" s="4">
        <f t="shared" si="13"/>
        <v>2003</v>
      </c>
      <c r="F280" s="1">
        <v>37788</v>
      </c>
      <c r="G280" t="s">
        <v>12</v>
      </c>
      <c r="H280" t="s">
        <v>70</v>
      </c>
      <c r="I280">
        <v>189</v>
      </c>
      <c r="J280" t="s">
        <v>17</v>
      </c>
      <c r="K280">
        <v>21</v>
      </c>
      <c r="L280" s="10">
        <v>100</v>
      </c>
      <c r="M280" s="10">
        <f t="shared" si="14"/>
        <v>2100</v>
      </c>
      <c r="N280">
        <f>'CONDITIONS AND WORKINGS'!$D$2*M280</f>
        <v>134.82</v>
      </c>
      <c r="O280" s="4">
        <f>IF(Table1[[#This Row],[SALES]]&gt;='CONDITIONS AND WORKINGS'!$B$2,Table1[[#This Row],[SALES]]*'CONDITIONS AND WORKINGS'!$B$3,0)</f>
        <v>0</v>
      </c>
      <c r="P280" s="10">
        <f t="shared" si="12"/>
        <v>2234.8200000000002</v>
      </c>
      <c r="Q280" s="4" t="str">
        <f>IF(Table1[[#This Row],[STATUS]]='CONDITIONS AND WORKINGS'!$B$6,'CONDITIONS AND WORKINGS'!$B$9,'CONDITIONS AND WORKINGS'!$B$10)</f>
        <v>"COMPLETED"</v>
      </c>
      <c r="R280" s="10">
        <f>Table1[[#This Row],[TOTAL SALES]]-Table1[[#This Row],[ 8.35% DISCOUNT]]</f>
        <v>2234.8200000000002</v>
      </c>
      <c r="S280" s="20"/>
      <c r="AQ280" s="11"/>
      <c r="AR280" s="11"/>
      <c r="AS280" s="11"/>
      <c r="AT280" s="11"/>
      <c r="AV280" s="11"/>
      <c r="AW280" s="11"/>
    </row>
    <row r="281" spans="1:49" x14ac:dyDescent="0.25">
      <c r="A281">
        <v>280</v>
      </c>
      <c r="B281">
        <v>10131</v>
      </c>
      <c r="C281">
        <v>5</v>
      </c>
      <c r="D281" s="4" t="str">
        <f>TEXT(Table1[[#This Row],[ORDER DATE]],"MMMM")</f>
        <v>June</v>
      </c>
      <c r="E281" s="4">
        <f t="shared" si="13"/>
        <v>2003</v>
      </c>
      <c r="F281" s="1">
        <v>37788</v>
      </c>
      <c r="G281" t="s">
        <v>12</v>
      </c>
      <c r="H281" t="s">
        <v>74</v>
      </c>
      <c r="I281">
        <v>189</v>
      </c>
      <c r="J281" t="s">
        <v>17</v>
      </c>
      <c r="K281">
        <v>35</v>
      </c>
      <c r="L281" s="10">
        <v>67.14</v>
      </c>
      <c r="M281" s="10">
        <f t="shared" si="14"/>
        <v>2349.9</v>
      </c>
      <c r="N281">
        <f>'CONDITIONS AND WORKINGS'!$D$2*M281</f>
        <v>150.86357999999998</v>
      </c>
      <c r="O281" s="4">
        <f>IF(Table1[[#This Row],[SALES]]&gt;='CONDITIONS AND WORKINGS'!$B$2,Table1[[#This Row],[SALES]]*'CONDITIONS AND WORKINGS'!$B$3,0)</f>
        <v>196.21665000000002</v>
      </c>
      <c r="P281" s="10">
        <f t="shared" si="12"/>
        <v>2500.7635800000003</v>
      </c>
      <c r="Q281" s="4" t="str">
        <f>IF(Table1[[#This Row],[STATUS]]='CONDITIONS AND WORKINGS'!$B$6,'CONDITIONS AND WORKINGS'!$B$9,'CONDITIONS AND WORKINGS'!$B$10)</f>
        <v>"COMPLETED"</v>
      </c>
      <c r="R281" s="10">
        <f>Table1[[#This Row],[TOTAL SALES]]-Table1[[#This Row],[ 8.35% DISCOUNT]]</f>
        <v>2304.5469300000004</v>
      </c>
      <c r="S281" s="20"/>
      <c r="AQ281" s="11"/>
      <c r="AR281" s="11"/>
      <c r="AS281" s="11"/>
      <c r="AT281" s="11"/>
      <c r="AV281" s="11"/>
      <c r="AW281" s="11"/>
    </row>
    <row r="282" spans="1:49" x14ac:dyDescent="0.25">
      <c r="A282">
        <v>281</v>
      </c>
      <c r="B282">
        <v>10131</v>
      </c>
      <c r="C282">
        <v>2</v>
      </c>
      <c r="D282" s="4" t="str">
        <f>TEXT(Table1[[#This Row],[ORDER DATE]],"MMMM")</f>
        <v>June</v>
      </c>
      <c r="E282" s="4">
        <f t="shared" si="13"/>
        <v>2003</v>
      </c>
      <c r="F282" s="1">
        <v>37788</v>
      </c>
      <c r="G282" t="s">
        <v>12</v>
      </c>
      <c r="H282" t="s">
        <v>81</v>
      </c>
      <c r="I282">
        <v>189</v>
      </c>
      <c r="J282" t="s">
        <v>17</v>
      </c>
      <c r="K282">
        <v>26</v>
      </c>
      <c r="L282" s="10">
        <v>85.13</v>
      </c>
      <c r="M282" s="10">
        <f t="shared" si="14"/>
        <v>2213.38</v>
      </c>
      <c r="N282">
        <f>'CONDITIONS AND WORKINGS'!$D$2*M282</f>
        <v>142.098996</v>
      </c>
      <c r="O282" s="4">
        <f>IF(Table1[[#This Row],[SALES]]&gt;='CONDITIONS AND WORKINGS'!$B$2,Table1[[#This Row],[SALES]]*'CONDITIONS AND WORKINGS'!$B$3,0)</f>
        <v>0</v>
      </c>
      <c r="P282" s="10">
        <f t="shared" si="12"/>
        <v>2355.4789960000003</v>
      </c>
      <c r="Q282" s="4" t="str">
        <f>IF(Table1[[#This Row],[STATUS]]='CONDITIONS AND WORKINGS'!$B$6,'CONDITIONS AND WORKINGS'!$B$9,'CONDITIONS AND WORKINGS'!$B$10)</f>
        <v>"COMPLETED"</v>
      </c>
      <c r="R282" s="10">
        <f>Table1[[#This Row],[TOTAL SALES]]-Table1[[#This Row],[ 8.35% DISCOUNT]]</f>
        <v>2355.4789960000003</v>
      </c>
      <c r="S282" s="20"/>
      <c r="AQ282" s="11"/>
      <c r="AR282" s="11"/>
      <c r="AS282" s="11"/>
      <c r="AT282" s="11"/>
      <c r="AV282" s="11"/>
      <c r="AW282" s="11"/>
    </row>
    <row r="283" spans="1:49" x14ac:dyDescent="0.25">
      <c r="A283">
        <v>282</v>
      </c>
      <c r="B283">
        <v>10131</v>
      </c>
      <c r="C283">
        <v>8</v>
      </c>
      <c r="D283" s="4" t="str">
        <f>TEXT(Table1[[#This Row],[ORDER DATE]],"MMMM")</f>
        <v>June</v>
      </c>
      <c r="E283" s="4">
        <f t="shared" si="13"/>
        <v>2003</v>
      </c>
      <c r="F283" s="1">
        <v>37788</v>
      </c>
      <c r="G283" t="s">
        <v>12</v>
      </c>
      <c r="H283" t="s">
        <v>79</v>
      </c>
      <c r="I283">
        <v>189</v>
      </c>
      <c r="J283" t="s">
        <v>17</v>
      </c>
      <c r="K283">
        <v>22</v>
      </c>
      <c r="L283" s="10">
        <v>85.99</v>
      </c>
      <c r="M283" s="10">
        <f t="shared" si="14"/>
        <v>1891.78</v>
      </c>
      <c r="N283">
        <f>'CONDITIONS AND WORKINGS'!$D$2*M283</f>
        <v>121.45227599999998</v>
      </c>
      <c r="O283" s="4">
        <f>IF(Table1[[#This Row],[SALES]]&gt;='CONDITIONS AND WORKINGS'!$B$2,Table1[[#This Row],[SALES]]*'CONDITIONS AND WORKINGS'!$B$3,0)</f>
        <v>0</v>
      </c>
      <c r="P283" s="10">
        <f t="shared" si="12"/>
        <v>2013.232276</v>
      </c>
      <c r="Q283" s="4" t="str">
        <f>IF(Table1[[#This Row],[STATUS]]='CONDITIONS AND WORKINGS'!$B$6,'CONDITIONS AND WORKINGS'!$B$9,'CONDITIONS AND WORKINGS'!$B$10)</f>
        <v>"COMPLETED"</v>
      </c>
      <c r="R283" s="10">
        <f>Table1[[#This Row],[TOTAL SALES]]-Table1[[#This Row],[ 8.35% DISCOUNT]]</f>
        <v>2013.232276</v>
      </c>
      <c r="S283" s="20"/>
      <c r="AQ283" s="11"/>
      <c r="AR283" s="11"/>
      <c r="AS283" s="11"/>
      <c r="AT283" s="11"/>
      <c r="AV283" s="11"/>
      <c r="AW283" s="11"/>
    </row>
    <row r="284" spans="1:49" x14ac:dyDescent="0.25">
      <c r="A284">
        <v>283</v>
      </c>
      <c r="B284">
        <v>10131</v>
      </c>
      <c r="C284">
        <v>6</v>
      </c>
      <c r="D284" s="4" t="str">
        <f>TEXT(Table1[[#This Row],[ORDER DATE]],"MMMM")</f>
        <v>June</v>
      </c>
      <c r="E284" s="4">
        <f t="shared" si="13"/>
        <v>2003</v>
      </c>
      <c r="F284" s="1">
        <v>37788</v>
      </c>
      <c r="G284" t="s">
        <v>12</v>
      </c>
      <c r="H284" t="s">
        <v>86</v>
      </c>
      <c r="I284">
        <v>189</v>
      </c>
      <c r="J284" t="s">
        <v>17</v>
      </c>
      <c r="K284">
        <v>29</v>
      </c>
      <c r="L284" s="10">
        <v>59.18</v>
      </c>
      <c r="M284" s="10">
        <f t="shared" si="14"/>
        <v>1716.22</v>
      </c>
      <c r="N284">
        <f>'CONDITIONS AND WORKINGS'!$D$2*M284</f>
        <v>110.18132399999999</v>
      </c>
      <c r="O284" s="4">
        <f>IF(Table1[[#This Row],[SALES]]&gt;='CONDITIONS AND WORKINGS'!$B$2,Table1[[#This Row],[SALES]]*'CONDITIONS AND WORKINGS'!$B$3,0)</f>
        <v>0</v>
      </c>
      <c r="P284" s="10">
        <f t="shared" si="12"/>
        <v>1826.4013239999999</v>
      </c>
      <c r="Q284" s="4" t="str">
        <f>IF(Table1[[#This Row],[STATUS]]='CONDITIONS AND WORKINGS'!$B$6,'CONDITIONS AND WORKINGS'!$B$9,'CONDITIONS AND WORKINGS'!$B$10)</f>
        <v>"COMPLETED"</v>
      </c>
      <c r="R284" s="10">
        <f>Table1[[#This Row],[TOTAL SALES]]-Table1[[#This Row],[ 8.35% DISCOUNT]]</f>
        <v>1826.4013239999999</v>
      </c>
      <c r="S284" s="20"/>
      <c r="AQ284" s="11"/>
      <c r="AR284" s="11"/>
      <c r="AS284" s="11"/>
      <c r="AT284" s="11"/>
      <c r="AV284" s="11"/>
      <c r="AW284" s="11"/>
    </row>
    <row r="285" spans="1:49" x14ac:dyDescent="0.25">
      <c r="A285">
        <v>284</v>
      </c>
      <c r="B285">
        <v>10131</v>
      </c>
      <c r="C285">
        <v>7</v>
      </c>
      <c r="D285" s="4" t="str">
        <f>TEXT(Table1[[#This Row],[ORDER DATE]],"MMMM")</f>
        <v>June</v>
      </c>
      <c r="E285" s="4">
        <f t="shared" si="13"/>
        <v>2003</v>
      </c>
      <c r="F285" s="1">
        <v>37788</v>
      </c>
      <c r="G285" t="s">
        <v>12</v>
      </c>
      <c r="H285" t="s">
        <v>82</v>
      </c>
      <c r="I285">
        <v>189</v>
      </c>
      <c r="J285" t="s">
        <v>17</v>
      </c>
      <c r="K285">
        <v>21</v>
      </c>
      <c r="L285" s="10">
        <v>41.71</v>
      </c>
      <c r="M285" s="10">
        <f t="shared" si="14"/>
        <v>875.91</v>
      </c>
      <c r="N285">
        <f>'CONDITIONS AND WORKINGS'!$D$2*M285</f>
        <v>56.23342199999999</v>
      </c>
      <c r="O285" s="4">
        <f>IF(Table1[[#This Row],[SALES]]&gt;='CONDITIONS AND WORKINGS'!$B$2,Table1[[#This Row],[SALES]]*'CONDITIONS AND WORKINGS'!$B$3,0)</f>
        <v>0</v>
      </c>
      <c r="P285" s="10">
        <f t="shared" si="12"/>
        <v>932.14342199999999</v>
      </c>
      <c r="Q285" s="4" t="str">
        <f>IF(Table1[[#This Row],[STATUS]]='CONDITIONS AND WORKINGS'!$B$6,'CONDITIONS AND WORKINGS'!$B$9,'CONDITIONS AND WORKINGS'!$B$10)</f>
        <v>"COMPLETED"</v>
      </c>
      <c r="R285" s="10">
        <f>Table1[[#This Row],[TOTAL SALES]]-Table1[[#This Row],[ 8.35% DISCOUNT]]</f>
        <v>932.14342199999999</v>
      </c>
      <c r="S285" s="20"/>
      <c r="AQ285" s="11"/>
      <c r="AR285" s="11"/>
      <c r="AS285" s="11"/>
      <c r="AT285" s="11"/>
      <c r="AV285" s="11"/>
      <c r="AW285" s="11"/>
    </row>
    <row r="286" spans="1:49" x14ac:dyDescent="0.25">
      <c r="A286">
        <v>285</v>
      </c>
      <c r="B286">
        <v>10133</v>
      </c>
      <c r="C286">
        <v>5</v>
      </c>
      <c r="D286" s="4" t="str">
        <f>TEXT(Table1[[#This Row],[ORDER DATE]],"MMMM")</f>
        <v>June</v>
      </c>
      <c r="E286" s="4">
        <f t="shared" si="13"/>
        <v>2003</v>
      </c>
      <c r="F286" s="1">
        <v>37799</v>
      </c>
      <c r="G286" t="s">
        <v>12</v>
      </c>
      <c r="H286" t="s">
        <v>83</v>
      </c>
      <c r="I286">
        <v>124</v>
      </c>
      <c r="J286" t="s">
        <v>14</v>
      </c>
      <c r="K286">
        <v>41</v>
      </c>
      <c r="L286" s="10">
        <v>94.1</v>
      </c>
      <c r="M286" s="10">
        <f t="shared" si="14"/>
        <v>3858.1</v>
      </c>
      <c r="N286">
        <f>'CONDITIONS AND WORKINGS'!$D$2*M286</f>
        <v>247.69001999999998</v>
      </c>
      <c r="O286" s="4">
        <f>IF(Table1[[#This Row],[SALES]]&gt;='CONDITIONS AND WORKINGS'!$B$2,Table1[[#This Row],[SALES]]*'CONDITIONS AND WORKINGS'!$B$3,0)</f>
        <v>322.15135000000004</v>
      </c>
      <c r="P286" s="10">
        <f t="shared" si="12"/>
        <v>4105.7900199999995</v>
      </c>
      <c r="Q286" s="4" t="str">
        <f>IF(Table1[[#This Row],[STATUS]]='CONDITIONS AND WORKINGS'!$B$6,'CONDITIONS AND WORKINGS'!$B$9,'CONDITIONS AND WORKINGS'!$B$10)</f>
        <v>"COMPLETED"</v>
      </c>
      <c r="R286" s="10">
        <f>Table1[[#This Row],[TOTAL SALES]]-Table1[[#This Row],[ 8.35% DISCOUNT]]</f>
        <v>3783.6386699999994</v>
      </c>
      <c r="S286" s="20"/>
      <c r="AQ286" s="11"/>
      <c r="AR286" s="11"/>
      <c r="AS286" s="11"/>
      <c r="AT286" s="11"/>
      <c r="AV286" s="11"/>
      <c r="AW286" s="11"/>
    </row>
    <row r="287" spans="1:49" x14ac:dyDescent="0.25">
      <c r="A287">
        <v>286</v>
      </c>
      <c r="B287">
        <v>10133</v>
      </c>
      <c r="C287">
        <v>4</v>
      </c>
      <c r="D287" s="4" t="str">
        <f>TEXT(Table1[[#This Row],[ORDER DATE]],"MMMM")</f>
        <v>June</v>
      </c>
      <c r="E287" s="4">
        <f t="shared" si="13"/>
        <v>2003</v>
      </c>
      <c r="F287" s="1">
        <v>37799</v>
      </c>
      <c r="G287" t="s">
        <v>12</v>
      </c>
      <c r="H287" t="s">
        <v>85</v>
      </c>
      <c r="I287">
        <v>124</v>
      </c>
      <c r="J287" t="s">
        <v>14</v>
      </c>
      <c r="K287">
        <v>46</v>
      </c>
      <c r="L287" s="10">
        <v>77.52</v>
      </c>
      <c r="M287" s="10">
        <f t="shared" si="14"/>
        <v>3565.9199999999996</v>
      </c>
      <c r="N287">
        <f>'CONDITIONS AND WORKINGS'!$D$2*M287</f>
        <v>228.93206399999994</v>
      </c>
      <c r="O287" s="4">
        <f>IF(Table1[[#This Row],[SALES]]&gt;='CONDITIONS AND WORKINGS'!$B$2,Table1[[#This Row],[SALES]]*'CONDITIONS AND WORKINGS'!$B$3,0)</f>
        <v>297.75432000000001</v>
      </c>
      <c r="P287" s="10">
        <f t="shared" si="12"/>
        <v>3794.8520639999997</v>
      </c>
      <c r="Q287" s="4" t="str">
        <f>IF(Table1[[#This Row],[STATUS]]='CONDITIONS AND WORKINGS'!$B$6,'CONDITIONS AND WORKINGS'!$B$9,'CONDITIONS AND WORKINGS'!$B$10)</f>
        <v>"COMPLETED"</v>
      </c>
      <c r="R287" s="10">
        <f>Table1[[#This Row],[TOTAL SALES]]-Table1[[#This Row],[ 8.35% DISCOUNT]]</f>
        <v>3497.0977439999997</v>
      </c>
      <c r="S287" s="20"/>
      <c r="AQ287" s="11"/>
      <c r="AR287" s="11"/>
      <c r="AS287" s="11"/>
      <c r="AT287" s="11"/>
      <c r="AV287" s="11"/>
      <c r="AW287" s="11"/>
    </row>
    <row r="288" spans="1:49" x14ac:dyDescent="0.25">
      <c r="A288">
        <v>287</v>
      </c>
      <c r="B288">
        <v>10133</v>
      </c>
      <c r="C288">
        <v>3</v>
      </c>
      <c r="D288" s="4" t="str">
        <f>TEXT(Table1[[#This Row],[ORDER DATE]],"MMMM")</f>
        <v>June</v>
      </c>
      <c r="E288" s="4">
        <f t="shared" si="13"/>
        <v>2003</v>
      </c>
      <c r="F288" s="1">
        <v>37799</v>
      </c>
      <c r="G288" t="s">
        <v>12</v>
      </c>
      <c r="H288" t="s">
        <v>80</v>
      </c>
      <c r="I288">
        <v>124</v>
      </c>
      <c r="J288" t="s">
        <v>14</v>
      </c>
      <c r="K288">
        <v>49</v>
      </c>
      <c r="L288" s="10">
        <v>69.27</v>
      </c>
      <c r="M288" s="10">
        <f t="shared" si="14"/>
        <v>3394.23</v>
      </c>
      <c r="N288">
        <f>'CONDITIONS AND WORKINGS'!$D$2*M288</f>
        <v>217.90956599999998</v>
      </c>
      <c r="O288" s="4">
        <f>IF(Table1[[#This Row],[SALES]]&gt;='CONDITIONS AND WORKINGS'!$B$2,Table1[[#This Row],[SALES]]*'CONDITIONS AND WORKINGS'!$B$3,0)</f>
        <v>283.418205</v>
      </c>
      <c r="P288" s="10">
        <f t="shared" si="12"/>
        <v>3612.1395659999998</v>
      </c>
      <c r="Q288" s="4" t="str">
        <f>IF(Table1[[#This Row],[STATUS]]='CONDITIONS AND WORKINGS'!$B$6,'CONDITIONS AND WORKINGS'!$B$9,'CONDITIONS AND WORKINGS'!$B$10)</f>
        <v>"COMPLETED"</v>
      </c>
      <c r="R288" s="10">
        <f>Table1[[#This Row],[TOTAL SALES]]-Table1[[#This Row],[ 8.35% DISCOUNT]]</f>
        <v>3328.7213609999999</v>
      </c>
      <c r="S288" s="20"/>
      <c r="AQ288" s="11"/>
      <c r="AR288" s="11"/>
      <c r="AS288" s="11"/>
      <c r="AT288" s="11"/>
      <c r="AV288" s="11"/>
      <c r="AW288" s="11"/>
    </row>
    <row r="289" spans="1:49" x14ac:dyDescent="0.25">
      <c r="A289">
        <v>288</v>
      </c>
      <c r="B289">
        <v>10133</v>
      </c>
      <c r="C289">
        <v>6</v>
      </c>
      <c r="D289" s="4" t="str">
        <f>TEXT(Table1[[#This Row],[ORDER DATE]],"MMMM")</f>
        <v>June</v>
      </c>
      <c r="E289" s="4">
        <f t="shared" si="13"/>
        <v>2003</v>
      </c>
      <c r="F289" s="1">
        <v>37799</v>
      </c>
      <c r="G289" t="s">
        <v>12</v>
      </c>
      <c r="H289" t="s">
        <v>84</v>
      </c>
      <c r="I289">
        <v>124</v>
      </c>
      <c r="J289" t="s">
        <v>17</v>
      </c>
      <c r="K289">
        <v>49</v>
      </c>
      <c r="L289" s="10">
        <v>57.1</v>
      </c>
      <c r="M289" s="10">
        <f t="shared" si="14"/>
        <v>2797.9</v>
      </c>
      <c r="N289">
        <f>'CONDITIONS AND WORKINGS'!$D$2*M289</f>
        <v>179.62518</v>
      </c>
      <c r="O289" s="4">
        <f>IF(Table1[[#This Row],[SALES]]&gt;='CONDITIONS AND WORKINGS'!$B$2,Table1[[#This Row],[SALES]]*'CONDITIONS AND WORKINGS'!$B$3,0)</f>
        <v>233.62465000000003</v>
      </c>
      <c r="P289" s="10">
        <f t="shared" si="12"/>
        <v>2977.5251800000001</v>
      </c>
      <c r="Q289" s="4" t="str">
        <f>IF(Table1[[#This Row],[STATUS]]='CONDITIONS AND WORKINGS'!$B$6,'CONDITIONS AND WORKINGS'!$B$9,'CONDITIONS AND WORKINGS'!$B$10)</f>
        <v>"COMPLETED"</v>
      </c>
      <c r="R289" s="10">
        <f>Table1[[#This Row],[TOTAL SALES]]-Table1[[#This Row],[ 8.35% DISCOUNT]]</f>
        <v>2743.9005299999999</v>
      </c>
      <c r="S289" s="20"/>
      <c r="AQ289" s="11"/>
      <c r="AR289" s="11"/>
      <c r="AS289" s="11"/>
      <c r="AT289" s="11"/>
      <c r="AV289" s="11"/>
      <c r="AW289" s="11"/>
    </row>
    <row r="290" spans="1:49" x14ac:dyDescent="0.25">
      <c r="A290">
        <v>289</v>
      </c>
      <c r="B290">
        <v>10133</v>
      </c>
      <c r="C290">
        <v>2</v>
      </c>
      <c r="D290" s="4" t="str">
        <f>TEXT(Table1[[#This Row],[ORDER DATE]],"MMMM")</f>
        <v>June</v>
      </c>
      <c r="E290" s="4">
        <f t="shared" si="13"/>
        <v>2003</v>
      </c>
      <c r="F290" s="1">
        <v>37799</v>
      </c>
      <c r="G290" t="s">
        <v>12</v>
      </c>
      <c r="H290" t="s">
        <v>72</v>
      </c>
      <c r="I290">
        <v>124</v>
      </c>
      <c r="J290" t="s">
        <v>17</v>
      </c>
      <c r="K290">
        <v>27</v>
      </c>
      <c r="L290" s="10">
        <v>99.67</v>
      </c>
      <c r="M290" s="10">
        <f t="shared" si="14"/>
        <v>2691.09</v>
      </c>
      <c r="N290">
        <f>'CONDITIONS AND WORKINGS'!$D$2*M290</f>
        <v>172.767978</v>
      </c>
      <c r="O290" s="4">
        <f>IF(Table1[[#This Row],[SALES]]&gt;='CONDITIONS AND WORKINGS'!$B$2,Table1[[#This Row],[SALES]]*'CONDITIONS AND WORKINGS'!$B$3,0)</f>
        <v>224.70601500000004</v>
      </c>
      <c r="P290" s="10">
        <f t="shared" si="12"/>
        <v>2863.857978</v>
      </c>
      <c r="Q290" s="4" t="str">
        <f>IF(Table1[[#This Row],[STATUS]]='CONDITIONS AND WORKINGS'!$B$6,'CONDITIONS AND WORKINGS'!$B$9,'CONDITIONS AND WORKINGS'!$B$10)</f>
        <v>"COMPLETED"</v>
      </c>
      <c r="R290" s="10">
        <f>Table1[[#This Row],[TOTAL SALES]]-Table1[[#This Row],[ 8.35% DISCOUNT]]</f>
        <v>2639.1519629999998</v>
      </c>
      <c r="S290" s="20"/>
      <c r="AQ290" s="11"/>
      <c r="AR290" s="11"/>
      <c r="AS290" s="11"/>
      <c r="AT290" s="11"/>
      <c r="AV290" s="11"/>
      <c r="AW290" s="11"/>
    </row>
    <row r="291" spans="1:49" x14ac:dyDescent="0.25">
      <c r="A291">
        <v>290</v>
      </c>
      <c r="B291">
        <v>10133</v>
      </c>
      <c r="C291">
        <v>1</v>
      </c>
      <c r="D291" s="4" t="str">
        <f>TEXT(Table1[[#This Row],[ORDER DATE]],"MMMM")</f>
        <v>June</v>
      </c>
      <c r="E291" s="4">
        <f t="shared" si="13"/>
        <v>2003</v>
      </c>
      <c r="F291" s="1">
        <v>37799</v>
      </c>
      <c r="G291" t="s">
        <v>12</v>
      </c>
      <c r="H291" t="s">
        <v>95</v>
      </c>
      <c r="I291">
        <v>124</v>
      </c>
      <c r="J291" t="s">
        <v>17</v>
      </c>
      <c r="K291">
        <v>23</v>
      </c>
      <c r="L291" s="10">
        <v>100</v>
      </c>
      <c r="M291" s="10">
        <f t="shared" si="14"/>
        <v>2300</v>
      </c>
      <c r="N291">
        <f>'CONDITIONS AND WORKINGS'!$D$2*M291</f>
        <v>147.66</v>
      </c>
      <c r="O291" s="4">
        <f>IF(Table1[[#This Row],[SALES]]&gt;='CONDITIONS AND WORKINGS'!$B$2,Table1[[#This Row],[SALES]]*'CONDITIONS AND WORKINGS'!$B$3,0)</f>
        <v>192.05</v>
      </c>
      <c r="P291" s="10">
        <f t="shared" si="12"/>
        <v>2447.66</v>
      </c>
      <c r="Q291" s="4" t="str">
        <f>IF(Table1[[#This Row],[STATUS]]='CONDITIONS AND WORKINGS'!$B$6,'CONDITIONS AND WORKINGS'!$B$9,'CONDITIONS AND WORKINGS'!$B$10)</f>
        <v>"COMPLETED"</v>
      </c>
      <c r="R291" s="10">
        <f>Table1[[#This Row],[TOTAL SALES]]-Table1[[#This Row],[ 8.35% DISCOUNT]]</f>
        <v>2255.6099999999997</v>
      </c>
      <c r="S291" s="20"/>
      <c r="AQ291" s="11"/>
      <c r="AR291" s="11"/>
      <c r="AS291" s="11"/>
      <c r="AT291" s="11"/>
      <c r="AV291" s="11"/>
      <c r="AW291" s="11"/>
    </row>
    <row r="292" spans="1:49" x14ac:dyDescent="0.25">
      <c r="A292">
        <v>291</v>
      </c>
      <c r="B292">
        <v>10133</v>
      </c>
      <c r="C292">
        <v>8</v>
      </c>
      <c r="D292" s="4" t="str">
        <f>TEXT(Table1[[#This Row],[ORDER DATE]],"MMMM")</f>
        <v>June</v>
      </c>
      <c r="E292" s="4">
        <f t="shared" si="13"/>
        <v>2003</v>
      </c>
      <c r="F292" s="1">
        <v>37799</v>
      </c>
      <c r="G292" t="s">
        <v>12</v>
      </c>
      <c r="H292" t="s">
        <v>76</v>
      </c>
      <c r="I292">
        <v>124</v>
      </c>
      <c r="J292" t="s">
        <v>17</v>
      </c>
      <c r="K292">
        <v>24</v>
      </c>
      <c r="L292" s="10">
        <v>77.64</v>
      </c>
      <c r="M292" s="10">
        <f t="shared" si="14"/>
        <v>1863.3600000000001</v>
      </c>
      <c r="N292">
        <f>'CONDITIONS AND WORKINGS'!$D$2*M292</f>
        <v>119.627712</v>
      </c>
      <c r="O292" s="4">
        <f>IF(Table1[[#This Row],[SALES]]&gt;='CONDITIONS AND WORKINGS'!$B$2,Table1[[#This Row],[SALES]]*'CONDITIONS AND WORKINGS'!$B$3,0)</f>
        <v>0</v>
      </c>
      <c r="P292" s="10">
        <f t="shared" si="12"/>
        <v>1982.9877120000001</v>
      </c>
      <c r="Q292" s="4" t="str">
        <f>IF(Table1[[#This Row],[STATUS]]='CONDITIONS AND WORKINGS'!$B$6,'CONDITIONS AND WORKINGS'!$B$9,'CONDITIONS AND WORKINGS'!$B$10)</f>
        <v>"COMPLETED"</v>
      </c>
      <c r="R292" s="10">
        <f>Table1[[#This Row],[TOTAL SALES]]-Table1[[#This Row],[ 8.35% DISCOUNT]]</f>
        <v>1982.9877120000001</v>
      </c>
      <c r="S292" s="20"/>
      <c r="AQ292" s="11"/>
      <c r="AR292" s="11"/>
      <c r="AS292" s="11"/>
      <c r="AT292" s="11"/>
      <c r="AV292" s="11"/>
      <c r="AW292" s="11"/>
    </row>
    <row r="293" spans="1:49" x14ac:dyDescent="0.25">
      <c r="A293">
        <v>292</v>
      </c>
      <c r="B293">
        <v>10133</v>
      </c>
      <c r="C293">
        <v>7</v>
      </c>
      <c r="D293" s="4" t="str">
        <f>TEXT(Table1[[#This Row],[ORDER DATE]],"MMMM")</f>
        <v>June</v>
      </c>
      <c r="E293" s="4">
        <f t="shared" si="13"/>
        <v>2003</v>
      </c>
      <c r="F293" s="1">
        <v>37799</v>
      </c>
      <c r="G293" t="s">
        <v>12</v>
      </c>
      <c r="H293" t="s">
        <v>87</v>
      </c>
      <c r="I293">
        <v>124</v>
      </c>
      <c r="J293" t="s">
        <v>17</v>
      </c>
      <c r="K293">
        <v>27</v>
      </c>
      <c r="L293" s="10">
        <v>50.19</v>
      </c>
      <c r="M293" s="10">
        <f t="shared" si="14"/>
        <v>1355.1299999999999</v>
      </c>
      <c r="N293">
        <f>'CONDITIONS AND WORKINGS'!$D$2*M293</f>
        <v>86.999345999999989</v>
      </c>
      <c r="O293" s="4">
        <f>IF(Table1[[#This Row],[SALES]]&gt;='CONDITIONS AND WORKINGS'!$B$2,Table1[[#This Row],[SALES]]*'CONDITIONS AND WORKINGS'!$B$3,0)</f>
        <v>0</v>
      </c>
      <c r="P293" s="10">
        <f t="shared" si="12"/>
        <v>1442.1293459999999</v>
      </c>
      <c r="Q293" s="4" t="str">
        <f>IF(Table1[[#This Row],[STATUS]]='CONDITIONS AND WORKINGS'!$B$6,'CONDITIONS AND WORKINGS'!$B$9,'CONDITIONS AND WORKINGS'!$B$10)</f>
        <v>"COMPLETED"</v>
      </c>
      <c r="R293" s="10">
        <f>Table1[[#This Row],[TOTAL SALES]]-Table1[[#This Row],[ 8.35% DISCOUNT]]</f>
        <v>1442.1293459999999</v>
      </c>
      <c r="S293" s="20"/>
      <c r="AQ293" s="11"/>
      <c r="AR293" s="11"/>
      <c r="AS293" s="11"/>
      <c r="AT293" s="11"/>
      <c r="AV293" s="11"/>
      <c r="AW293" s="11"/>
    </row>
    <row r="294" spans="1:49" x14ac:dyDescent="0.25">
      <c r="A294">
        <v>293</v>
      </c>
      <c r="B294">
        <v>10134</v>
      </c>
      <c r="C294">
        <v>4</v>
      </c>
      <c r="D294" s="4" t="str">
        <f>TEXT(Table1[[#This Row],[ORDER DATE]],"MMMM")</f>
        <v>July</v>
      </c>
      <c r="E294" s="4">
        <f t="shared" si="13"/>
        <v>2003</v>
      </c>
      <c r="F294" s="1">
        <v>37803</v>
      </c>
      <c r="G294" t="s">
        <v>12</v>
      </c>
      <c r="H294" t="s">
        <v>88</v>
      </c>
      <c r="I294">
        <v>103</v>
      </c>
      <c r="J294" t="s">
        <v>55</v>
      </c>
      <c r="K294">
        <v>31</v>
      </c>
      <c r="L294" s="10">
        <v>100</v>
      </c>
      <c r="M294" s="10">
        <f t="shared" si="14"/>
        <v>3100</v>
      </c>
      <c r="N294">
        <f>'CONDITIONS AND WORKINGS'!$D$2*M294</f>
        <v>199.01999999999998</v>
      </c>
      <c r="O294" s="4">
        <f>IF(Table1[[#This Row],[SALES]]&gt;='CONDITIONS AND WORKINGS'!$B$2,Table1[[#This Row],[SALES]]*'CONDITIONS AND WORKINGS'!$B$3,0)</f>
        <v>258.85000000000002</v>
      </c>
      <c r="P294" s="10">
        <f t="shared" si="12"/>
        <v>3299.02</v>
      </c>
      <c r="Q294" s="4" t="str">
        <f>IF(Table1[[#This Row],[STATUS]]='CONDITIONS AND WORKINGS'!$B$6,'CONDITIONS AND WORKINGS'!$B$9,'CONDITIONS AND WORKINGS'!$B$10)</f>
        <v>"COMPLETED"</v>
      </c>
      <c r="R294" s="10">
        <f>Table1[[#This Row],[TOTAL SALES]]-Table1[[#This Row],[ 8.35% DISCOUNT]]</f>
        <v>3040.17</v>
      </c>
      <c r="S294" s="20"/>
      <c r="AQ294" s="11"/>
      <c r="AR294" s="11"/>
      <c r="AS294" s="11"/>
      <c r="AT294" s="11"/>
      <c r="AV294" s="11"/>
      <c r="AW294" s="11"/>
    </row>
    <row r="295" spans="1:49" x14ac:dyDescent="0.25">
      <c r="A295">
        <v>294</v>
      </c>
      <c r="B295">
        <v>10134</v>
      </c>
      <c r="C295">
        <v>2</v>
      </c>
      <c r="D295" s="4" t="str">
        <f>TEXT(Table1[[#This Row],[ORDER DATE]],"MMMM")</f>
        <v>July</v>
      </c>
      <c r="E295" s="4">
        <f t="shared" si="13"/>
        <v>2003</v>
      </c>
      <c r="F295" s="1">
        <v>37803</v>
      </c>
      <c r="G295" t="s">
        <v>12</v>
      </c>
      <c r="H295" t="s">
        <v>92</v>
      </c>
      <c r="I295">
        <v>103</v>
      </c>
      <c r="J295" t="s">
        <v>14</v>
      </c>
      <c r="K295">
        <v>41</v>
      </c>
      <c r="L295" s="10">
        <v>94.74</v>
      </c>
      <c r="M295" s="10">
        <f t="shared" si="14"/>
        <v>3884.3399999999997</v>
      </c>
      <c r="N295">
        <f>'CONDITIONS AND WORKINGS'!$D$2*M295</f>
        <v>249.37462799999994</v>
      </c>
      <c r="O295" s="4">
        <f>IF(Table1[[#This Row],[SALES]]&gt;='CONDITIONS AND WORKINGS'!$B$2,Table1[[#This Row],[SALES]]*'CONDITIONS AND WORKINGS'!$B$3,0)</f>
        <v>324.34238999999997</v>
      </c>
      <c r="P295" s="10">
        <f t="shared" si="12"/>
        <v>4133.7146279999997</v>
      </c>
      <c r="Q295" s="4" t="str">
        <f>IF(Table1[[#This Row],[STATUS]]='CONDITIONS AND WORKINGS'!$B$6,'CONDITIONS AND WORKINGS'!$B$9,'CONDITIONS AND WORKINGS'!$B$10)</f>
        <v>"COMPLETED"</v>
      </c>
      <c r="R295" s="10">
        <f>Table1[[#This Row],[TOTAL SALES]]-Table1[[#This Row],[ 8.35% DISCOUNT]]</f>
        <v>3809.3722379999999</v>
      </c>
      <c r="S295" s="20"/>
      <c r="AQ295" s="11"/>
      <c r="AR295" s="11"/>
      <c r="AS295" s="11"/>
      <c r="AT295" s="11"/>
      <c r="AV295" s="11"/>
      <c r="AW295" s="11"/>
    </row>
    <row r="296" spans="1:49" x14ac:dyDescent="0.25">
      <c r="A296">
        <v>295</v>
      </c>
      <c r="B296">
        <v>10134</v>
      </c>
      <c r="C296">
        <v>7</v>
      </c>
      <c r="D296" s="4" t="str">
        <f>TEXT(Table1[[#This Row],[ORDER DATE]],"MMMM")</f>
        <v>July</v>
      </c>
      <c r="E296" s="4">
        <f t="shared" si="13"/>
        <v>2003</v>
      </c>
      <c r="F296" s="1">
        <v>37803</v>
      </c>
      <c r="G296" t="s">
        <v>12</v>
      </c>
      <c r="H296" t="s">
        <v>90</v>
      </c>
      <c r="I296">
        <v>103</v>
      </c>
      <c r="J296" t="s">
        <v>14</v>
      </c>
      <c r="K296">
        <v>43</v>
      </c>
      <c r="L296" s="10">
        <v>83.03</v>
      </c>
      <c r="M296" s="10">
        <f t="shared" si="14"/>
        <v>3570.29</v>
      </c>
      <c r="N296">
        <f>'CONDITIONS AND WORKINGS'!$D$2*M296</f>
        <v>229.21261799999996</v>
      </c>
      <c r="O296" s="4">
        <f>IF(Table1[[#This Row],[SALES]]&gt;='CONDITIONS AND WORKINGS'!$B$2,Table1[[#This Row],[SALES]]*'CONDITIONS AND WORKINGS'!$B$3,0)</f>
        <v>298.119215</v>
      </c>
      <c r="P296" s="10">
        <f t="shared" si="12"/>
        <v>3799.502618</v>
      </c>
      <c r="Q296" s="4" t="str">
        <f>IF(Table1[[#This Row],[STATUS]]='CONDITIONS AND WORKINGS'!$B$6,'CONDITIONS AND WORKINGS'!$B$9,'CONDITIONS AND WORKINGS'!$B$10)</f>
        <v>"COMPLETED"</v>
      </c>
      <c r="R296" s="10">
        <f>Table1[[#This Row],[TOTAL SALES]]-Table1[[#This Row],[ 8.35% DISCOUNT]]</f>
        <v>3501.3834029999998</v>
      </c>
      <c r="S296" s="20"/>
      <c r="AQ296" s="11"/>
      <c r="AR296" s="11"/>
      <c r="AS296" s="11"/>
      <c r="AT296" s="11"/>
      <c r="AV296" s="11"/>
      <c r="AW296" s="11"/>
    </row>
    <row r="297" spans="1:49" x14ac:dyDescent="0.25">
      <c r="A297">
        <v>296</v>
      </c>
      <c r="B297">
        <v>10134</v>
      </c>
      <c r="C297">
        <v>5</v>
      </c>
      <c r="D297" s="4" t="str">
        <f>TEXT(Table1[[#This Row],[ORDER DATE]],"MMMM")</f>
        <v>July</v>
      </c>
      <c r="E297" s="4">
        <f t="shared" si="13"/>
        <v>2003</v>
      </c>
      <c r="F297" s="1">
        <v>37803</v>
      </c>
      <c r="G297" t="s">
        <v>12</v>
      </c>
      <c r="H297" t="s">
        <v>89</v>
      </c>
      <c r="I297">
        <v>103</v>
      </c>
      <c r="J297" t="s">
        <v>14</v>
      </c>
      <c r="K297">
        <v>27</v>
      </c>
      <c r="L297" s="10">
        <v>100</v>
      </c>
      <c r="M297" s="10">
        <f t="shared" si="14"/>
        <v>2700</v>
      </c>
      <c r="N297">
        <f>'CONDITIONS AND WORKINGS'!$D$2*M297</f>
        <v>173.33999999999997</v>
      </c>
      <c r="O297" s="4">
        <f>IF(Table1[[#This Row],[SALES]]&gt;='CONDITIONS AND WORKINGS'!$B$2,Table1[[#This Row],[SALES]]*'CONDITIONS AND WORKINGS'!$B$3,0)</f>
        <v>225.45000000000002</v>
      </c>
      <c r="P297" s="10">
        <f t="shared" si="12"/>
        <v>2873.34</v>
      </c>
      <c r="Q297" s="4" t="str">
        <f>IF(Table1[[#This Row],[STATUS]]='CONDITIONS AND WORKINGS'!$B$6,'CONDITIONS AND WORKINGS'!$B$9,'CONDITIONS AND WORKINGS'!$B$10)</f>
        <v>"COMPLETED"</v>
      </c>
      <c r="R297" s="10">
        <f>Table1[[#This Row],[TOTAL SALES]]-Table1[[#This Row],[ 8.35% DISCOUNT]]</f>
        <v>2647.8900000000003</v>
      </c>
      <c r="S297" s="20"/>
      <c r="AQ297" s="11"/>
      <c r="AR297" s="11"/>
      <c r="AS297" s="11"/>
      <c r="AT297" s="11"/>
      <c r="AV297" s="11"/>
      <c r="AW297" s="11"/>
    </row>
    <row r="298" spans="1:49" x14ac:dyDescent="0.25">
      <c r="A298">
        <v>297</v>
      </c>
      <c r="B298">
        <v>10134</v>
      </c>
      <c r="C298">
        <v>3</v>
      </c>
      <c r="D298" s="4" t="str">
        <f>TEXT(Table1[[#This Row],[ORDER DATE]],"MMMM")</f>
        <v>July</v>
      </c>
      <c r="E298" s="4">
        <f t="shared" si="13"/>
        <v>2003</v>
      </c>
      <c r="F298" s="1">
        <v>37803</v>
      </c>
      <c r="G298" t="s">
        <v>12</v>
      </c>
      <c r="H298" t="s">
        <v>93</v>
      </c>
      <c r="I298">
        <v>103</v>
      </c>
      <c r="J298" t="s">
        <v>14</v>
      </c>
      <c r="K298">
        <v>35</v>
      </c>
      <c r="L298" s="10">
        <v>93.54</v>
      </c>
      <c r="M298" s="10">
        <f t="shared" si="14"/>
        <v>3273.9</v>
      </c>
      <c r="N298">
        <f>'CONDITIONS AND WORKINGS'!$D$2*M298</f>
        <v>210.18437999999998</v>
      </c>
      <c r="O298" s="4">
        <f>IF(Table1[[#This Row],[SALES]]&gt;='CONDITIONS AND WORKINGS'!$B$2,Table1[[#This Row],[SALES]]*'CONDITIONS AND WORKINGS'!$B$3,0)</f>
        <v>273.37065000000001</v>
      </c>
      <c r="P298" s="10">
        <f t="shared" si="12"/>
        <v>3484.0843800000002</v>
      </c>
      <c r="Q298" s="4" t="str">
        <f>IF(Table1[[#This Row],[STATUS]]='CONDITIONS AND WORKINGS'!$B$6,'CONDITIONS AND WORKINGS'!$B$9,'CONDITIONS AND WORKINGS'!$B$10)</f>
        <v>"COMPLETED"</v>
      </c>
      <c r="R298" s="10">
        <f>Table1[[#This Row],[TOTAL SALES]]-Table1[[#This Row],[ 8.35% DISCOUNT]]</f>
        <v>3210.7137300000004</v>
      </c>
      <c r="S298" s="20"/>
      <c r="AQ298" s="11"/>
      <c r="AR298" s="11"/>
      <c r="AS298" s="11"/>
      <c r="AT298" s="11"/>
      <c r="AV298" s="11"/>
      <c r="AW298" s="11"/>
    </row>
    <row r="299" spans="1:49" x14ac:dyDescent="0.25">
      <c r="A299">
        <v>298</v>
      </c>
      <c r="B299">
        <v>10134</v>
      </c>
      <c r="C299">
        <v>1</v>
      </c>
      <c r="D299" s="4" t="str">
        <f>TEXT(Table1[[#This Row],[ORDER DATE]],"MMMM")</f>
        <v>July</v>
      </c>
      <c r="E299" s="4">
        <f t="shared" si="13"/>
        <v>2003</v>
      </c>
      <c r="F299" s="1">
        <v>37803</v>
      </c>
      <c r="G299" t="s">
        <v>12</v>
      </c>
      <c r="H299" t="s">
        <v>91</v>
      </c>
      <c r="I299">
        <v>103</v>
      </c>
      <c r="J299" t="s">
        <v>17</v>
      </c>
      <c r="K299">
        <v>20</v>
      </c>
      <c r="L299" s="10">
        <v>100</v>
      </c>
      <c r="M299" s="10">
        <f t="shared" si="14"/>
        <v>2000</v>
      </c>
      <c r="N299">
        <f>'CONDITIONS AND WORKINGS'!$D$2*M299</f>
        <v>128.39999999999998</v>
      </c>
      <c r="O299" s="4">
        <f>IF(Table1[[#This Row],[SALES]]&gt;='CONDITIONS AND WORKINGS'!$B$2,Table1[[#This Row],[SALES]]*'CONDITIONS AND WORKINGS'!$B$3,0)</f>
        <v>0</v>
      </c>
      <c r="P299" s="10">
        <f t="shared" si="12"/>
        <v>2128.4</v>
      </c>
      <c r="Q299" s="4" t="str">
        <f>IF(Table1[[#This Row],[STATUS]]='CONDITIONS AND WORKINGS'!$B$6,'CONDITIONS AND WORKINGS'!$B$9,'CONDITIONS AND WORKINGS'!$B$10)</f>
        <v>"COMPLETED"</v>
      </c>
      <c r="R299" s="10">
        <f>Table1[[#This Row],[TOTAL SALES]]-Table1[[#This Row],[ 8.35% DISCOUNT]]</f>
        <v>2128.4</v>
      </c>
      <c r="S299" s="20"/>
      <c r="AQ299" s="11"/>
      <c r="AR299" s="11"/>
      <c r="AS299" s="11"/>
      <c r="AT299" s="11"/>
      <c r="AV299" s="11"/>
      <c r="AW299" s="11"/>
    </row>
    <row r="300" spans="1:49" x14ac:dyDescent="0.25">
      <c r="A300">
        <v>299</v>
      </c>
      <c r="B300">
        <v>10134</v>
      </c>
      <c r="C300">
        <v>6</v>
      </c>
      <c r="D300" s="4" t="str">
        <f>TEXT(Table1[[#This Row],[ORDER DATE]],"MMMM")</f>
        <v>July</v>
      </c>
      <c r="E300" s="4">
        <f t="shared" si="13"/>
        <v>2003</v>
      </c>
      <c r="F300" s="1">
        <v>37803</v>
      </c>
      <c r="G300" t="s">
        <v>12</v>
      </c>
      <c r="H300" t="s">
        <v>94</v>
      </c>
      <c r="I300">
        <v>103</v>
      </c>
      <c r="J300" t="s">
        <v>17</v>
      </c>
      <c r="K300">
        <v>30</v>
      </c>
      <c r="L300" s="10">
        <v>61.78</v>
      </c>
      <c r="M300" s="10">
        <f t="shared" si="14"/>
        <v>1853.4</v>
      </c>
      <c r="N300">
        <f>'CONDITIONS AND WORKINGS'!$D$2*M300</f>
        <v>118.98827999999999</v>
      </c>
      <c r="O300" s="4">
        <f>IF(Table1[[#This Row],[SALES]]&gt;='CONDITIONS AND WORKINGS'!$B$2,Table1[[#This Row],[SALES]]*'CONDITIONS AND WORKINGS'!$B$3,0)</f>
        <v>0</v>
      </c>
      <c r="P300" s="10">
        <f t="shared" si="12"/>
        <v>1972.3882800000001</v>
      </c>
      <c r="Q300" s="4" t="str">
        <f>IF(Table1[[#This Row],[STATUS]]='CONDITIONS AND WORKINGS'!$B$6,'CONDITIONS AND WORKINGS'!$B$9,'CONDITIONS AND WORKINGS'!$B$10)</f>
        <v>"COMPLETED"</v>
      </c>
      <c r="R300" s="10">
        <f>Table1[[#This Row],[TOTAL SALES]]-Table1[[#This Row],[ 8.35% DISCOUNT]]</f>
        <v>1972.3882800000001</v>
      </c>
      <c r="S300" s="20"/>
      <c r="AQ300" s="11"/>
      <c r="AR300" s="11"/>
      <c r="AS300" s="11"/>
      <c r="AT300" s="11"/>
      <c r="AV300" s="11"/>
      <c r="AW300" s="11"/>
    </row>
    <row r="301" spans="1:49" x14ac:dyDescent="0.25">
      <c r="A301">
        <v>300</v>
      </c>
      <c r="B301">
        <v>10135</v>
      </c>
      <c r="C301">
        <v>7</v>
      </c>
      <c r="D301" s="4" t="str">
        <f>TEXT(Table1[[#This Row],[ORDER DATE]],"MMMM")</f>
        <v>July</v>
      </c>
      <c r="E301" s="4">
        <f t="shared" si="13"/>
        <v>2003</v>
      </c>
      <c r="F301" s="1">
        <v>37804</v>
      </c>
      <c r="G301" t="s">
        <v>12</v>
      </c>
      <c r="H301" t="s">
        <v>99</v>
      </c>
      <c r="I301">
        <v>140</v>
      </c>
      <c r="J301" t="s">
        <v>55</v>
      </c>
      <c r="K301">
        <v>42</v>
      </c>
      <c r="L301" s="10">
        <v>100</v>
      </c>
      <c r="M301" s="10">
        <f t="shared" si="14"/>
        <v>4200</v>
      </c>
      <c r="N301">
        <f>'CONDITIONS AND WORKINGS'!$D$2*M301</f>
        <v>269.64</v>
      </c>
      <c r="O301" s="4">
        <f>IF(Table1[[#This Row],[SALES]]&gt;='CONDITIONS AND WORKINGS'!$B$2,Table1[[#This Row],[SALES]]*'CONDITIONS AND WORKINGS'!$B$3,0)</f>
        <v>350.70000000000005</v>
      </c>
      <c r="P301" s="10">
        <f t="shared" si="12"/>
        <v>4469.6400000000003</v>
      </c>
      <c r="Q301" s="4" t="str">
        <f>IF(Table1[[#This Row],[STATUS]]='CONDITIONS AND WORKINGS'!$B$6,'CONDITIONS AND WORKINGS'!$B$9,'CONDITIONS AND WORKINGS'!$B$10)</f>
        <v>"COMPLETED"</v>
      </c>
      <c r="R301" s="10">
        <f>Table1[[#This Row],[TOTAL SALES]]-Table1[[#This Row],[ 8.35% DISCOUNT]]</f>
        <v>4118.9400000000005</v>
      </c>
      <c r="S301" s="20"/>
      <c r="AQ301" s="11"/>
      <c r="AR301" s="11"/>
      <c r="AS301" s="11"/>
      <c r="AT301" s="11"/>
      <c r="AV301" s="11"/>
      <c r="AW301" s="11"/>
    </row>
    <row r="302" spans="1:49" x14ac:dyDescent="0.25">
      <c r="A302">
        <v>301</v>
      </c>
      <c r="B302">
        <v>10135</v>
      </c>
      <c r="C302">
        <v>2</v>
      </c>
      <c r="D302" s="4" t="str">
        <f>TEXT(Table1[[#This Row],[ORDER DATE]],"MMMM")</f>
        <v>July</v>
      </c>
      <c r="E302" s="4">
        <f t="shared" si="13"/>
        <v>2003</v>
      </c>
      <c r="F302" s="1">
        <v>37804</v>
      </c>
      <c r="G302" t="s">
        <v>12</v>
      </c>
      <c r="H302" t="s">
        <v>98</v>
      </c>
      <c r="I302">
        <v>140</v>
      </c>
      <c r="J302" t="s">
        <v>14</v>
      </c>
      <c r="K302">
        <v>47</v>
      </c>
      <c r="L302" s="10">
        <v>100</v>
      </c>
      <c r="M302" s="10">
        <f t="shared" si="14"/>
        <v>4700</v>
      </c>
      <c r="N302">
        <f>'CONDITIONS AND WORKINGS'!$D$2*M302</f>
        <v>301.73999999999995</v>
      </c>
      <c r="O302" s="4">
        <f>IF(Table1[[#This Row],[SALES]]&gt;='CONDITIONS AND WORKINGS'!$B$2,Table1[[#This Row],[SALES]]*'CONDITIONS AND WORKINGS'!$B$3,0)</f>
        <v>392.45000000000005</v>
      </c>
      <c r="P302" s="10">
        <f t="shared" si="12"/>
        <v>5001.74</v>
      </c>
      <c r="Q302" s="4" t="str">
        <f>IF(Table1[[#This Row],[STATUS]]='CONDITIONS AND WORKINGS'!$B$6,'CONDITIONS AND WORKINGS'!$B$9,'CONDITIONS AND WORKINGS'!$B$10)</f>
        <v>"COMPLETED"</v>
      </c>
      <c r="R302" s="10">
        <f>Table1[[#This Row],[TOTAL SALES]]-Table1[[#This Row],[ 8.35% DISCOUNT]]</f>
        <v>4609.29</v>
      </c>
      <c r="S302" s="20"/>
      <c r="AQ302" s="11"/>
      <c r="AR302" s="11"/>
      <c r="AS302" s="11"/>
      <c r="AT302" s="11"/>
      <c r="AV302" s="11"/>
      <c r="AW302" s="11"/>
    </row>
    <row r="303" spans="1:49" x14ac:dyDescent="0.25">
      <c r="A303">
        <v>302</v>
      </c>
      <c r="B303">
        <v>10135</v>
      </c>
      <c r="C303">
        <v>5</v>
      </c>
      <c r="D303" s="4" t="str">
        <f>TEXT(Table1[[#This Row],[ORDER DATE]],"MMMM")</f>
        <v>July</v>
      </c>
      <c r="E303" s="4">
        <f t="shared" si="13"/>
        <v>2003</v>
      </c>
      <c r="F303" s="1">
        <v>37804</v>
      </c>
      <c r="G303" t="s">
        <v>12</v>
      </c>
      <c r="H303" t="s">
        <v>96</v>
      </c>
      <c r="I303">
        <v>140</v>
      </c>
      <c r="J303" t="s">
        <v>14</v>
      </c>
      <c r="K303">
        <v>48</v>
      </c>
      <c r="L303" s="10">
        <v>100</v>
      </c>
      <c r="M303" s="10">
        <f t="shared" si="14"/>
        <v>4800</v>
      </c>
      <c r="N303">
        <f>'CONDITIONS AND WORKINGS'!$D$2*M303</f>
        <v>308.15999999999997</v>
      </c>
      <c r="O303" s="4">
        <f>IF(Table1[[#This Row],[SALES]]&gt;='CONDITIONS AND WORKINGS'!$B$2,Table1[[#This Row],[SALES]]*'CONDITIONS AND WORKINGS'!$B$3,0)</f>
        <v>400.8</v>
      </c>
      <c r="P303" s="10">
        <f t="shared" si="12"/>
        <v>5108.16</v>
      </c>
      <c r="Q303" s="4" t="str">
        <f>IF(Table1[[#This Row],[STATUS]]='CONDITIONS AND WORKINGS'!$B$6,'CONDITIONS AND WORKINGS'!$B$9,'CONDITIONS AND WORKINGS'!$B$10)</f>
        <v>"COMPLETED"</v>
      </c>
      <c r="R303" s="10">
        <f>Table1[[#This Row],[TOTAL SALES]]-Table1[[#This Row],[ 8.35% DISCOUNT]]</f>
        <v>4707.3599999999997</v>
      </c>
      <c r="S303" s="20"/>
      <c r="AQ303" s="11"/>
      <c r="AR303" s="11"/>
      <c r="AS303" s="11"/>
      <c r="AT303" s="11"/>
      <c r="AV303" s="11"/>
      <c r="AW303" s="11"/>
    </row>
    <row r="304" spans="1:49" x14ac:dyDescent="0.25">
      <c r="A304">
        <v>303</v>
      </c>
      <c r="B304">
        <v>10135</v>
      </c>
      <c r="C304">
        <v>9</v>
      </c>
      <c r="D304" s="4" t="str">
        <f>TEXT(Table1[[#This Row],[ORDER DATE]],"MMMM")</f>
        <v>July</v>
      </c>
      <c r="E304" s="4">
        <f t="shared" si="13"/>
        <v>2003</v>
      </c>
      <c r="F304" s="1">
        <v>37804</v>
      </c>
      <c r="G304" t="s">
        <v>12</v>
      </c>
      <c r="H304" t="s">
        <v>100</v>
      </c>
      <c r="I304">
        <v>140</v>
      </c>
      <c r="J304" t="s">
        <v>14</v>
      </c>
      <c r="K304">
        <v>42</v>
      </c>
      <c r="L304" s="10">
        <v>100</v>
      </c>
      <c r="M304" s="10">
        <f t="shared" si="14"/>
        <v>4200</v>
      </c>
      <c r="N304">
        <f>'CONDITIONS AND WORKINGS'!$D$2*M304</f>
        <v>269.64</v>
      </c>
      <c r="O304" s="4">
        <f>IF(Table1[[#This Row],[SALES]]&gt;='CONDITIONS AND WORKINGS'!$B$2,Table1[[#This Row],[SALES]]*'CONDITIONS AND WORKINGS'!$B$3,0)</f>
        <v>350.70000000000005</v>
      </c>
      <c r="P304" s="10">
        <f t="shared" si="12"/>
        <v>4469.6400000000003</v>
      </c>
      <c r="Q304" s="4" t="str">
        <f>IF(Table1[[#This Row],[STATUS]]='CONDITIONS AND WORKINGS'!$B$6,'CONDITIONS AND WORKINGS'!$B$9,'CONDITIONS AND WORKINGS'!$B$10)</f>
        <v>"COMPLETED"</v>
      </c>
      <c r="R304" s="10">
        <f>Table1[[#This Row],[TOTAL SALES]]-Table1[[#This Row],[ 8.35% DISCOUNT]]</f>
        <v>4118.9400000000005</v>
      </c>
      <c r="S304" s="20"/>
      <c r="AQ304" s="11"/>
      <c r="AR304" s="11"/>
      <c r="AS304" s="11"/>
      <c r="AT304" s="11"/>
      <c r="AV304" s="11"/>
      <c r="AW304" s="11"/>
    </row>
    <row r="305" spans="1:49" x14ac:dyDescent="0.25">
      <c r="A305">
        <v>304</v>
      </c>
      <c r="B305">
        <v>10135</v>
      </c>
      <c r="C305">
        <v>12</v>
      </c>
      <c r="D305" s="4" t="str">
        <f>TEXT(Table1[[#This Row],[ORDER DATE]],"MMMM")</f>
        <v>July</v>
      </c>
      <c r="E305" s="4">
        <f t="shared" si="13"/>
        <v>2003</v>
      </c>
      <c r="F305" s="1">
        <v>37804</v>
      </c>
      <c r="G305" t="s">
        <v>12</v>
      </c>
      <c r="H305" t="s">
        <v>97</v>
      </c>
      <c r="I305">
        <v>140</v>
      </c>
      <c r="J305" t="s">
        <v>14</v>
      </c>
      <c r="K305">
        <v>31</v>
      </c>
      <c r="L305" s="10">
        <v>100</v>
      </c>
      <c r="M305" s="10">
        <f t="shared" si="14"/>
        <v>3100</v>
      </c>
      <c r="N305">
        <f>'CONDITIONS AND WORKINGS'!$D$2*M305</f>
        <v>199.01999999999998</v>
      </c>
      <c r="O305" s="4">
        <f>IF(Table1[[#This Row],[SALES]]&gt;='CONDITIONS AND WORKINGS'!$B$2,Table1[[#This Row],[SALES]]*'CONDITIONS AND WORKINGS'!$B$3,0)</f>
        <v>258.85000000000002</v>
      </c>
      <c r="P305" s="10">
        <f t="shared" si="12"/>
        <v>3299.02</v>
      </c>
      <c r="Q305" s="4" t="str">
        <f>IF(Table1[[#This Row],[STATUS]]='CONDITIONS AND WORKINGS'!$B$6,'CONDITIONS AND WORKINGS'!$B$9,'CONDITIONS AND WORKINGS'!$B$10)</f>
        <v>"COMPLETED"</v>
      </c>
      <c r="R305" s="10">
        <f>Table1[[#This Row],[TOTAL SALES]]-Table1[[#This Row],[ 8.35% DISCOUNT]]</f>
        <v>3040.17</v>
      </c>
      <c r="S305" s="20"/>
      <c r="AQ305" s="11"/>
      <c r="AR305" s="11"/>
      <c r="AS305" s="11"/>
      <c r="AT305" s="11"/>
      <c r="AV305" s="11"/>
      <c r="AW305" s="11"/>
    </row>
    <row r="306" spans="1:49" x14ac:dyDescent="0.25">
      <c r="A306">
        <v>305</v>
      </c>
      <c r="B306">
        <v>10135</v>
      </c>
      <c r="C306">
        <v>15</v>
      </c>
      <c r="D306" s="4" t="str">
        <f>TEXT(Table1[[#This Row],[ORDER DATE]],"MMMM")</f>
        <v>July</v>
      </c>
      <c r="E306" s="4">
        <f t="shared" si="13"/>
        <v>2003</v>
      </c>
      <c r="F306" s="1">
        <v>37804</v>
      </c>
      <c r="G306" t="s">
        <v>12</v>
      </c>
      <c r="H306" t="s">
        <v>106</v>
      </c>
      <c r="I306">
        <v>140</v>
      </c>
      <c r="J306" t="s">
        <v>14</v>
      </c>
      <c r="K306">
        <v>44</v>
      </c>
      <c r="L306" s="10">
        <v>96</v>
      </c>
      <c r="M306" s="10">
        <f t="shared" si="14"/>
        <v>4224</v>
      </c>
      <c r="N306">
        <f>'CONDITIONS AND WORKINGS'!$D$2*M306</f>
        <v>271.18079999999998</v>
      </c>
      <c r="O306" s="4">
        <f>IF(Table1[[#This Row],[SALES]]&gt;='CONDITIONS AND WORKINGS'!$B$2,Table1[[#This Row],[SALES]]*'CONDITIONS AND WORKINGS'!$B$3,0)</f>
        <v>352.70400000000001</v>
      </c>
      <c r="P306" s="10">
        <f t="shared" si="12"/>
        <v>4495.1808000000001</v>
      </c>
      <c r="Q306" s="4" t="str">
        <f>IF(Table1[[#This Row],[STATUS]]='CONDITIONS AND WORKINGS'!$B$6,'CONDITIONS AND WORKINGS'!$B$9,'CONDITIONS AND WORKINGS'!$B$10)</f>
        <v>"COMPLETED"</v>
      </c>
      <c r="R306" s="10">
        <f>Table1[[#This Row],[TOTAL SALES]]-Table1[[#This Row],[ 8.35% DISCOUNT]]</f>
        <v>4142.4768000000004</v>
      </c>
      <c r="S306" s="20"/>
      <c r="AQ306" s="11"/>
      <c r="AR306" s="11"/>
      <c r="AS306" s="11"/>
      <c r="AT306" s="11"/>
      <c r="AV306" s="11"/>
      <c r="AW306" s="11"/>
    </row>
    <row r="307" spans="1:49" x14ac:dyDescent="0.25">
      <c r="A307">
        <v>306</v>
      </c>
      <c r="B307">
        <v>10135</v>
      </c>
      <c r="C307">
        <v>3</v>
      </c>
      <c r="D307" s="4" t="str">
        <f>TEXT(Table1[[#This Row],[ORDER DATE]],"MMMM")</f>
        <v>July</v>
      </c>
      <c r="E307" s="4">
        <f t="shared" si="13"/>
        <v>2003</v>
      </c>
      <c r="F307" s="1">
        <v>37804</v>
      </c>
      <c r="G307" t="s">
        <v>12</v>
      </c>
      <c r="H307" t="s">
        <v>104</v>
      </c>
      <c r="I307">
        <v>140</v>
      </c>
      <c r="J307" t="s">
        <v>14</v>
      </c>
      <c r="K307">
        <v>48</v>
      </c>
      <c r="L307" s="10">
        <v>79.31</v>
      </c>
      <c r="M307" s="10">
        <f t="shared" si="14"/>
        <v>3806.88</v>
      </c>
      <c r="N307">
        <f>'CONDITIONS AND WORKINGS'!$D$2*M307</f>
        <v>244.40169599999999</v>
      </c>
      <c r="O307" s="4">
        <f>IF(Table1[[#This Row],[SALES]]&gt;='CONDITIONS AND WORKINGS'!$B$2,Table1[[#This Row],[SALES]]*'CONDITIONS AND WORKINGS'!$B$3,0)</f>
        <v>317.87448000000001</v>
      </c>
      <c r="P307" s="10">
        <f t="shared" si="12"/>
        <v>4051.281696</v>
      </c>
      <c r="Q307" s="4" t="str">
        <f>IF(Table1[[#This Row],[STATUS]]='CONDITIONS AND WORKINGS'!$B$6,'CONDITIONS AND WORKINGS'!$B$9,'CONDITIONS AND WORKINGS'!$B$10)</f>
        <v>"COMPLETED"</v>
      </c>
      <c r="R307" s="10">
        <f>Table1[[#This Row],[TOTAL SALES]]-Table1[[#This Row],[ 8.35% DISCOUNT]]</f>
        <v>3733.4072160000001</v>
      </c>
      <c r="S307" s="20"/>
      <c r="AQ307" s="11"/>
      <c r="AR307" s="11"/>
      <c r="AS307" s="11"/>
      <c r="AT307" s="11"/>
      <c r="AV307" s="11"/>
      <c r="AW307" s="11"/>
    </row>
    <row r="308" spans="1:49" x14ac:dyDescent="0.25">
      <c r="A308">
        <v>307</v>
      </c>
      <c r="B308">
        <v>10135</v>
      </c>
      <c r="C308">
        <v>10</v>
      </c>
      <c r="D308" s="4" t="str">
        <f>TEXT(Table1[[#This Row],[ORDER DATE]],"MMMM")</f>
        <v>July</v>
      </c>
      <c r="E308" s="4">
        <f t="shared" si="13"/>
        <v>2003</v>
      </c>
      <c r="F308" s="1">
        <v>37804</v>
      </c>
      <c r="G308" t="s">
        <v>12</v>
      </c>
      <c r="H308" t="s">
        <v>110</v>
      </c>
      <c r="I308">
        <v>140</v>
      </c>
      <c r="J308" t="s">
        <v>14</v>
      </c>
      <c r="K308">
        <v>45</v>
      </c>
      <c r="L308" s="10">
        <v>78</v>
      </c>
      <c r="M308" s="10">
        <f t="shared" si="14"/>
        <v>3510</v>
      </c>
      <c r="N308">
        <f>'CONDITIONS AND WORKINGS'!$D$2*M308</f>
        <v>225.34199999999998</v>
      </c>
      <c r="O308" s="4">
        <f>IF(Table1[[#This Row],[SALES]]&gt;='CONDITIONS AND WORKINGS'!$B$2,Table1[[#This Row],[SALES]]*'CONDITIONS AND WORKINGS'!$B$3,0)</f>
        <v>293.08500000000004</v>
      </c>
      <c r="P308" s="10">
        <f t="shared" si="12"/>
        <v>3735.3420000000001</v>
      </c>
      <c r="Q308" s="4" t="str">
        <f>IF(Table1[[#This Row],[STATUS]]='CONDITIONS AND WORKINGS'!$B$6,'CONDITIONS AND WORKINGS'!$B$9,'CONDITIONS AND WORKINGS'!$B$10)</f>
        <v>"COMPLETED"</v>
      </c>
      <c r="R308" s="10">
        <f>Table1[[#This Row],[TOTAL SALES]]-Table1[[#This Row],[ 8.35% DISCOUNT]]</f>
        <v>3442.2570000000001</v>
      </c>
      <c r="S308" s="20"/>
      <c r="AQ308" s="11"/>
      <c r="AR308" s="11"/>
      <c r="AS308" s="11"/>
      <c r="AT308" s="11"/>
      <c r="AV308" s="11"/>
      <c r="AW308" s="11"/>
    </row>
    <row r="309" spans="1:49" x14ac:dyDescent="0.25">
      <c r="A309">
        <v>308</v>
      </c>
      <c r="B309">
        <v>10135</v>
      </c>
      <c r="C309">
        <v>4</v>
      </c>
      <c r="D309" s="4" t="str">
        <f>TEXT(Table1[[#This Row],[ORDER DATE]],"MMMM")</f>
        <v>July</v>
      </c>
      <c r="E309" s="4">
        <f t="shared" si="13"/>
        <v>2003</v>
      </c>
      <c r="F309" s="1">
        <v>37804</v>
      </c>
      <c r="G309" t="s">
        <v>12</v>
      </c>
      <c r="H309" t="s">
        <v>101</v>
      </c>
      <c r="I309">
        <v>140</v>
      </c>
      <c r="J309" t="s">
        <v>17</v>
      </c>
      <c r="K309">
        <v>29</v>
      </c>
      <c r="L309" s="10">
        <v>97.89</v>
      </c>
      <c r="M309" s="10">
        <f t="shared" si="14"/>
        <v>2838.81</v>
      </c>
      <c r="N309">
        <f>'CONDITIONS AND WORKINGS'!$D$2*M309</f>
        <v>182.25160199999999</v>
      </c>
      <c r="O309" s="4">
        <f>IF(Table1[[#This Row],[SALES]]&gt;='CONDITIONS AND WORKINGS'!$B$2,Table1[[#This Row],[SALES]]*'CONDITIONS AND WORKINGS'!$B$3,0)</f>
        <v>237.04063500000001</v>
      </c>
      <c r="P309" s="10">
        <f t="shared" si="12"/>
        <v>3021.0616019999998</v>
      </c>
      <c r="Q309" s="4" t="str">
        <f>IF(Table1[[#This Row],[STATUS]]='CONDITIONS AND WORKINGS'!$B$6,'CONDITIONS AND WORKINGS'!$B$9,'CONDITIONS AND WORKINGS'!$B$10)</f>
        <v>"COMPLETED"</v>
      </c>
      <c r="R309" s="10">
        <f>Table1[[#This Row],[TOTAL SALES]]-Table1[[#This Row],[ 8.35% DISCOUNT]]</f>
        <v>2784.0209669999999</v>
      </c>
      <c r="S309" s="20"/>
      <c r="AQ309" s="11"/>
      <c r="AR309" s="11"/>
      <c r="AS309" s="11"/>
      <c r="AT309" s="11"/>
      <c r="AV309" s="11"/>
      <c r="AW309" s="11"/>
    </row>
    <row r="310" spans="1:49" x14ac:dyDescent="0.25">
      <c r="A310">
        <v>309</v>
      </c>
      <c r="B310">
        <v>10135</v>
      </c>
      <c r="C310">
        <v>17</v>
      </c>
      <c r="D310" s="4" t="str">
        <f>TEXT(Table1[[#This Row],[ORDER DATE]],"MMMM")</f>
        <v>July</v>
      </c>
      <c r="E310" s="4">
        <f t="shared" si="13"/>
        <v>2003</v>
      </c>
      <c r="F310" s="1">
        <v>37804</v>
      </c>
      <c r="G310" t="s">
        <v>12</v>
      </c>
      <c r="H310" t="s">
        <v>102</v>
      </c>
      <c r="I310">
        <v>140</v>
      </c>
      <c r="J310" t="s">
        <v>17</v>
      </c>
      <c r="K310">
        <v>30</v>
      </c>
      <c r="L310" s="10">
        <v>89.8</v>
      </c>
      <c r="M310" s="10">
        <f t="shared" si="14"/>
        <v>2694</v>
      </c>
      <c r="N310">
        <f>'CONDITIONS AND WORKINGS'!$D$2*M310</f>
        <v>172.95479999999998</v>
      </c>
      <c r="O310" s="4">
        <f>IF(Table1[[#This Row],[SALES]]&gt;='CONDITIONS AND WORKINGS'!$B$2,Table1[[#This Row],[SALES]]*'CONDITIONS AND WORKINGS'!$B$3,0)</f>
        <v>224.94900000000001</v>
      </c>
      <c r="P310" s="10">
        <f t="shared" si="12"/>
        <v>2866.9548</v>
      </c>
      <c r="Q310" s="4" t="str">
        <f>IF(Table1[[#This Row],[STATUS]]='CONDITIONS AND WORKINGS'!$B$6,'CONDITIONS AND WORKINGS'!$B$9,'CONDITIONS AND WORKINGS'!$B$10)</f>
        <v>"COMPLETED"</v>
      </c>
      <c r="R310" s="10">
        <f>Table1[[#This Row],[TOTAL SALES]]-Table1[[#This Row],[ 8.35% DISCOUNT]]</f>
        <v>2642.0057999999999</v>
      </c>
      <c r="S310" s="20"/>
      <c r="AQ310" s="11"/>
      <c r="AR310" s="11"/>
      <c r="AS310" s="11"/>
      <c r="AT310" s="11"/>
      <c r="AV310" s="11"/>
      <c r="AW310" s="11"/>
    </row>
    <row r="311" spans="1:49" x14ac:dyDescent="0.25">
      <c r="A311">
        <v>310</v>
      </c>
      <c r="B311">
        <v>10135</v>
      </c>
      <c r="C311">
        <v>13</v>
      </c>
      <c r="D311" s="4" t="str">
        <f>TEXT(Table1[[#This Row],[ORDER DATE]],"MMMM")</f>
        <v>July</v>
      </c>
      <c r="E311" s="4">
        <f t="shared" si="13"/>
        <v>2003</v>
      </c>
      <c r="F311" s="1">
        <v>37804</v>
      </c>
      <c r="G311" t="s">
        <v>12</v>
      </c>
      <c r="H311" t="s">
        <v>105</v>
      </c>
      <c r="I311">
        <v>140</v>
      </c>
      <c r="J311" t="s">
        <v>17</v>
      </c>
      <c r="K311">
        <v>45</v>
      </c>
      <c r="L311" s="10">
        <v>50.36</v>
      </c>
      <c r="M311" s="10">
        <f t="shared" si="14"/>
        <v>2266.1999999999998</v>
      </c>
      <c r="N311">
        <f>'CONDITIONS AND WORKINGS'!$D$2*M311</f>
        <v>145.49003999999996</v>
      </c>
      <c r="O311" s="4">
        <f>IF(Table1[[#This Row],[SALES]]&gt;='CONDITIONS AND WORKINGS'!$B$2,Table1[[#This Row],[SALES]]*'CONDITIONS AND WORKINGS'!$B$3,0)</f>
        <v>0</v>
      </c>
      <c r="P311" s="10">
        <f t="shared" si="12"/>
        <v>2411.69004</v>
      </c>
      <c r="Q311" s="4" t="str">
        <f>IF(Table1[[#This Row],[STATUS]]='CONDITIONS AND WORKINGS'!$B$6,'CONDITIONS AND WORKINGS'!$B$9,'CONDITIONS AND WORKINGS'!$B$10)</f>
        <v>"COMPLETED"</v>
      </c>
      <c r="R311" s="10">
        <f>Table1[[#This Row],[TOTAL SALES]]-Table1[[#This Row],[ 8.35% DISCOUNT]]</f>
        <v>2411.69004</v>
      </c>
      <c r="S311" s="20"/>
      <c r="AQ311" s="11"/>
      <c r="AR311" s="11"/>
      <c r="AS311" s="11"/>
      <c r="AT311" s="11"/>
      <c r="AV311" s="11"/>
      <c r="AW311" s="11"/>
    </row>
    <row r="312" spans="1:49" x14ac:dyDescent="0.25">
      <c r="A312">
        <v>311</v>
      </c>
      <c r="B312">
        <v>10135</v>
      </c>
      <c r="C312">
        <v>11</v>
      </c>
      <c r="D312" s="4" t="str">
        <f>TEXT(Table1[[#This Row],[ORDER DATE]],"MMMM")</f>
        <v>July</v>
      </c>
      <c r="E312" s="4">
        <f t="shared" si="13"/>
        <v>2003</v>
      </c>
      <c r="F312" s="1">
        <v>37804</v>
      </c>
      <c r="G312" t="s">
        <v>12</v>
      </c>
      <c r="H312" t="s">
        <v>107</v>
      </c>
      <c r="I312">
        <v>140</v>
      </c>
      <c r="J312" t="s">
        <v>17</v>
      </c>
      <c r="K312">
        <v>23</v>
      </c>
      <c r="L312" s="10">
        <v>87.31</v>
      </c>
      <c r="M312" s="10">
        <f t="shared" si="14"/>
        <v>2008.13</v>
      </c>
      <c r="N312">
        <f>'CONDITIONS AND WORKINGS'!$D$2*M312</f>
        <v>128.92194599999999</v>
      </c>
      <c r="O312" s="4">
        <f>IF(Table1[[#This Row],[SALES]]&gt;='CONDITIONS AND WORKINGS'!$B$2,Table1[[#This Row],[SALES]]*'CONDITIONS AND WORKINGS'!$B$3,0)</f>
        <v>0</v>
      </c>
      <c r="P312" s="10">
        <f t="shared" si="12"/>
        <v>2137.051946</v>
      </c>
      <c r="Q312" s="4" t="str">
        <f>IF(Table1[[#This Row],[STATUS]]='CONDITIONS AND WORKINGS'!$B$6,'CONDITIONS AND WORKINGS'!$B$9,'CONDITIONS AND WORKINGS'!$B$10)</f>
        <v>"COMPLETED"</v>
      </c>
      <c r="R312" s="10">
        <f>Table1[[#This Row],[TOTAL SALES]]-Table1[[#This Row],[ 8.35% DISCOUNT]]</f>
        <v>2137.051946</v>
      </c>
      <c r="S312" s="20"/>
      <c r="AQ312" s="11"/>
      <c r="AR312" s="11"/>
      <c r="AS312" s="11"/>
      <c r="AT312" s="11"/>
      <c r="AV312" s="11"/>
      <c r="AW312" s="11"/>
    </row>
    <row r="313" spans="1:49" x14ac:dyDescent="0.25">
      <c r="A313">
        <v>312</v>
      </c>
      <c r="B313">
        <v>10135</v>
      </c>
      <c r="C313">
        <v>8</v>
      </c>
      <c r="D313" s="4" t="str">
        <f>TEXT(Table1[[#This Row],[ORDER DATE]],"MMMM")</f>
        <v>July</v>
      </c>
      <c r="E313" s="4">
        <f t="shared" si="13"/>
        <v>2003</v>
      </c>
      <c r="F313" s="1">
        <v>37804</v>
      </c>
      <c r="G313" t="s">
        <v>12</v>
      </c>
      <c r="H313" t="s">
        <v>103</v>
      </c>
      <c r="I313">
        <v>140</v>
      </c>
      <c r="J313" t="s">
        <v>17</v>
      </c>
      <c r="K313">
        <v>24</v>
      </c>
      <c r="L313" s="10">
        <v>75.010000000000005</v>
      </c>
      <c r="M313" s="10">
        <f t="shared" si="14"/>
        <v>1800.2400000000002</v>
      </c>
      <c r="N313">
        <f>'CONDITIONS AND WORKINGS'!$D$2*M313</f>
        <v>115.575408</v>
      </c>
      <c r="O313" s="4">
        <f>IF(Table1[[#This Row],[SALES]]&gt;='CONDITIONS AND WORKINGS'!$B$2,Table1[[#This Row],[SALES]]*'CONDITIONS AND WORKINGS'!$B$3,0)</f>
        <v>0</v>
      </c>
      <c r="P313" s="10">
        <f t="shared" si="12"/>
        <v>1915.8154080000002</v>
      </c>
      <c r="Q313" s="4" t="str">
        <f>IF(Table1[[#This Row],[STATUS]]='CONDITIONS AND WORKINGS'!$B$6,'CONDITIONS AND WORKINGS'!$B$9,'CONDITIONS AND WORKINGS'!$B$10)</f>
        <v>"COMPLETED"</v>
      </c>
      <c r="R313" s="10">
        <f>Table1[[#This Row],[TOTAL SALES]]-Table1[[#This Row],[ 8.35% DISCOUNT]]</f>
        <v>1915.8154080000002</v>
      </c>
      <c r="S313" s="20"/>
      <c r="AQ313" s="11"/>
      <c r="AR313" s="11"/>
      <c r="AS313" s="11"/>
      <c r="AT313" s="11"/>
      <c r="AV313" s="11"/>
      <c r="AW313" s="11"/>
    </row>
    <row r="314" spans="1:49" x14ac:dyDescent="0.25">
      <c r="A314">
        <v>313</v>
      </c>
      <c r="B314">
        <v>10135</v>
      </c>
      <c r="C314">
        <v>16</v>
      </c>
      <c r="D314" s="4" t="str">
        <f>TEXT(Table1[[#This Row],[ORDER DATE]],"MMMM")</f>
        <v>July</v>
      </c>
      <c r="E314" s="4">
        <f t="shared" si="13"/>
        <v>2003</v>
      </c>
      <c r="F314" s="1">
        <v>37804</v>
      </c>
      <c r="G314" t="s">
        <v>12</v>
      </c>
      <c r="H314" t="s">
        <v>108</v>
      </c>
      <c r="I314">
        <v>140</v>
      </c>
      <c r="J314" t="s">
        <v>17</v>
      </c>
      <c r="K314">
        <v>29</v>
      </c>
      <c r="L314" s="10">
        <v>61.64</v>
      </c>
      <c r="M314" s="10">
        <f t="shared" si="14"/>
        <v>1787.56</v>
      </c>
      <c r="N314">
        <f>'CONDITIONS AND WORKINGS'!$D$2*M314</f>
        <v>114.76135199999999</v>
      </c>
      <c r="O314" s="4">
        <f>IF(Table1[[#This Row],[SALES]]&gt;='CONDITIONS AND WORKINGS'!$B$2,Table1[[#This Row],[SALES]]*'CONDITIONS AND WORKINGS'!$B$3,0)</f>
        <v>0</v>
      </c>
      <c r="P314" s="10">
        <f t="shared" si="12"/>
        <v>1902.3213519999999</v>
      </c>
      <c r="Q314" s="4" t="str">
        <f>IF(Table1[[#This Row],[STATUS]]='CONDITIONS AND WORKINGS'!$B$6,'CONDITIONS AND WORKINGS'!$B$9,'CONDITIONS AND WORKINGS'!$B$10)</f>
        <v>"COMPLETED"</v>
      </c>
      <c r="R314" s="10">
        <f>Table1[[#This Row],[TOTAL SALES]]-Table1[[#This Row],[ 8.35% DISCOUNT]]</f>
        <v>1902.3213519999999</v>
      </c>
      <c r="S314" s="20"/>
      <c r="AQ314" s="11"/>
      <c r="AR314" s="11"/>
      <c r="AS314" s="11"/>
      <c r="AT314" s="11"/>
      <c r="AV314" s="11"/>
      <c r="AW314" s="11"/>
    </row>
    <row r="315" spans="1:49" x14ac:dyDescent="0.25">
      <c r="A315">
        <v>314</v>
      </c>
      <c r="B315">
        <v>10135</v>
      </c>
      <c r="C315">
        <v>6</v>
      </c>
      <c r="D315" s="4" t="str">
        <f>TEXT(Table1[[#This Row],[ORDER DATE]],"MMMM")</f>
        <v>July</v>
      </c>
      <c r="E315" s="4">
        <f t="shared" si="13"/>
        <v>2003</v>
      </c>
      <c r="F315" s="1">
        <v>37804</v>
      </c>
      <c r="G315" t="s">
        <v>12</v>
      </c>
      <c r="H315" t="s">
        <v>109</v>
      </c>
      <c r="I315">
        <v>140</v>
      </c>
      <c r="J315" t="s">
        <v>17</v>
      </c>
      <c r="K315">
        <v>27</v>
      </c>
      <c r="L315" s="10">
        <v>66.13</v>
      </c>
      <c r="M315" s="10">
        <f t="shared" si="14"/>
        <v>1785.5099999999998</v>
      </c>
      <c r="N315">
        <f>'CONDITIONS AND WORKINGS'!$D$2*M315</f>
        <v>114.62974199999998</v>
      </c>
      <c r="O315" s="4">
        <f>IF(Table1[[#This Row],[SALES]]&gt;='CONDITIONS AND WORKINGS'!$B$2,Table1[[#This Row],[SALES]]*'CONDITIONS AND WORKINGS'!$B$3,0)</f>
        <v>0</v>
      </c>
      <c r="P315" s="10">
        <f t="shared" si="12"/>
        <v>1900.1397419999998</v>
      </c>
      <c r="Q315" s="4" t="str">
        <f>IF(Table1[[#This Row],[STATUS]]='CONDITIONS AND WORKINGS'!$B$6,'CONDITIONS AND WORKINGS'!$B$9,'CONDITIONS AND WORKINGS'!$B$10)</f>
        <v>"COMPLETED"</v>
      </c>
      <c r="R315" s="10">
        <f>Table1[[#This Row],[TOTAL SALES]]-Table1[[#This Row],[ 8.35% DISCOUNT]]</f>
        <v>1900.1397419999998</v>
      </c>
      <c r="S315" s="20"/>
      <c r="AQ315" s="11"/>
      <c r="AR315" s="11"/>
      <c r="AS315" s="11"/>
      <c r="AT315" s="11"/>
      <c r="AV315" s="11"/>
      <c r="AW315" s="11"/>
    </row>
    <row r="316" spans="1:49" x14ac:dyDescent="0.25">
      <c r="A316">
        <v>315</v>
      </c>
      <c r="B316">
        <v>10135</v>
      </c>
      <c r="C316">
        <v>14</v>
      </c>
      <c r="D316" s="4" t="str">
        <f>TEXT(Table1[[#This Row],[ORDER DATE]],"MMMM")</f>
        <v>July</v>
      </c>
      <c r="E316" s="4">
        <f t="shared" si="13"/>
        <v>2003</v>
      </c>
      <c r="F316" s="1">
        <v>37804</v>
      </c>
      <c r="G316" t="s">
        <v>12</v>
      </c>
      <c r="H316" t="s">
        <v>111</v>
      </c>
      <c r="I316">
        <v>140</v>
      </c>
      <c r="J316" t="s">
        <v>17</v>
      </c>
      <c r="K316">
        <v>33</v>
      </c>
      <c r="L316" s="10">
        <v>40.229999999999997</v>
      </c>
      <c r="M316" s="10">
        <f t="shared" si="14"/>
        <v>1327.59</v>
      </c>
      <c r="N316">
        <f>'CONDITIONS AND WORKINGS'!$D$2*M316</f>
        <v>85.231277999999989</v>
      </c>
      <c r="O316" s="4">
        <f>IF(Table1[[#This Row],[SALES]]&gt;='CONDITIONS AND WORKINGS'!$B$2,Table1[[#This Row],[SALES]]*'CONDITIONS AND WORKINGS'!$B$3,0)</f>
        <v>0</v>
      </c>
      <c r="P316" s="10">
        <f t="shared" si="12"/>
        <v>1412.8212779999999</v>
      </c>
      <c r="Q316" s="4" t="str">
        <f>IF(Table1[[#This Row],[STATUS]]='CONDITIONS AND WORKINGS'!$B$6,'CONDITIONS AND WORKINGS'!$B$9,'CONDITIONS AND WORKINGS'!$B$10)</f>
        <v>"COMPLETED"</v>
      </c>
      <c r="R316" s="10">
        <f>Table1[[#This Row],[TOTAL SALES]]-Table1[[#This Row],[ 8.35% DISCOUNT]]</f>
        <v>1412.8212779999999</v>
      </c>
      <c r="S316" s="20"/>
      <c r="AQ316" s="11"/>
      <c r="AR316" s="11"/>
      <c r="AS316" s="11"/>
      <c r="AT316" s="11"/>
      <c r="AV316" s="11"/>
      <c r="AW316" s="11"/>
    </row>
    <row r="317" spans="1:49" x14ac:dyDescent="0.25">
      <c r="A317">
        <v>316</v>
      </c>
      <c r="B317">
        <v>10135</v>
      </c>
      <c r="C317">
        <v>1</v>
      </c>
      <c r="D317" s="4" t="str">
        <f>TEXT(Table1[[#This Row],[ORDER DATE]],"MMMM")</f>
        <v>July</v>
      </c>
      <c r="E317" s="4">
        <f t="shared" si="13"/>
        <v>2003</v>
      </c>
      <c r="F317" s="1">
        <v>37804</v>
      </c>
      <c r="G317" t="s">
        <v>12</v>
      </c>
      <c r="H317" t="s">
        <v>116</v>
      </c>
      <c r="I317">
        <v>140</v>
      </c>
      <c r="J317" t="s">
        <v>17</v>
      </c>
      <c r="K317">
        <v>20</v>
      </c>
      <c r="L317" s="10">
        <v>35.869999999999997</v>
      </c>
      <c r="M317" s="10">
        <f t="shared" si="14"/>
        <v>717.4</v>
      </c>
      <c r="N317">
        <f>'CONDITIONS AND WORKINGS'!$D$2*M317</f>
        <v>46.057079999999992</v>
      </c>
      <c r="O317" s="4">
        <f>IF(Table1[[#This Row],[SALES]]&gt;='CONDITIONS AND WORKINGS'!$B$2,Table1[[#This Row],[SALES]]*'CONDITIONS AND WORKINGS'!$B$3,0)</f>
        <v>0</v>
      </c>
      <c r="P317" s="10">
        <f t="shared" si="12"/>
        <v>763.45708000000002</v>
      </c>
      <c r="Q317" s="4" t="str">
        <f>IF(Table1[[#This Row],[STATUS]]='CONDITIONS AND WORKINGS'!$B$6,'CONDITIONS AND WORKINGS'!$B$9,'CONDITIONS AND WORKINGS'!$B$10)</f>
        <v>"COMPLETED"</v>
      </c>
      <c r="R317" s="10">
        <f>Table1[[#This Row],[TOTAL SALES]]-Table1[[#This Row],[ 8.35% DISCOUNT]]</f>
        <v>763.45708000000002</v>
      </c>
      <c r="S317" s="20"/>
      <c r="AQ317" s="11"/>
      <c r="AR317" s="11"/>
      <c r="AS317" s="11"/>
      <c r="AT317" s="11"/>
      <c r="AV317" s="11"/>
      <c r="AW317" s="11"/>
    </row>
    <row r="318" spans="1:49" x14ac:dyDescent="0.25">
      <c r="A318">
        <v>317</v>
      </c>
      <c r="B318">
        <v>10136</v>
      </c>
      <c r="C318">
        <v>3</v>
      </c>
      <c r="D318" s="4" t="str">
        <f>TEXT(Table1[[#This Row],[ORDER DATE]],"MMMM")</f>
        <v>July</v>
      </c>
      <c r="E318" s="4">
        <f t="shared" si="13"/>
        <v>2003</v>
      </c>
      <c r="F318" s="1">
        <v>37806</v>
      </c>
      <c r="G318" t="s">
        <v>12</v>
      </c>
      <c r="H318" t="s">
        <v>44</v>
      </c>
      <c r="I318">
        <v>152</v>
      </c>
      <c r="J318" t="s">
        <v>55</v>
      </c>
      <c r="K318">
        <v>41</v>
      </c>
      <c r="L318" s="10">
        <v>100</v>
      </c>
      <c r="M318" s="10">
        <f t="shared" si="14"/>
        <v>4100</v>
      </c>
      <c r="N318">
        <f>'CONDITIONS AND WORKINGS'!$D$2*M318</f>
        <v>263.21999999999997</v>
      </c>
      <c r="O318" s="4">
        <f>IF(Table1[[#This Row],[SALES]]&gt;='CONDITIONS AND WORKINGS'!$B$2,Table1[[#This Row],[SALES]]*'CONDITIONS AND WORKINGS'!$B$3,0)</f>
        <v>342.35</v>
      </c>
      <c r="P318" s="10">
        <f t="shared" si="12"/>
        <v>4363.22</v>
      </c>
      <c r="Q318" s="4" t="str">
        <f>IF(Table1[[#This Row],[STATUS]]='CONDITIONS AND WORKINGS'!$B$6,'CONDITIONS AND WORKINGS'!$B$9,'CONDITIONS AND WORKINGS'!$B$10)</f>
        <v>"COMPLETED"</v>
      </c>
      <c r="R318" s="10">
        <f>Table1[[#This Row],[TOTAL SALES]]-Table1[[#This Row],[ 8.35% DISCOUNT]]</f>
        <v>4020.8700000000003</v>
      </c>
      <c r="S318" s="20"/>
      <c r="AQ318" s="11"/>
      <c r="AR318" s="11"/>
      <c r="AS318" s="11"/>
      <c r="AT318" s="11"/>
      <c r="AV318" s="11"/>
      <c r="AW318" s="11"/>
    </row>
    <row r="319" spans="1:49" x14ac:dyDescent="0.25">
      <c r="A319">
        <v>318</v>
      </c>
      <c r="B319">
        <v>10136</v>
      </c>
      <c r="C319">
        <v>1</v>
      </c>
      <c r="D319" s="4" t="str">
        <f>TEXT(Table1[[#This Row],[ORDER DATE]],"MMMM")</f>
        <v>July</v>
      </c>
      <c r="E319" s="4">
        <f t="shared" si="13"/>
        <v>2003</v>
      </c>
      <c r="F319" s="1">
        <v>37806</v>
      </c>
      <c r="G319" t="s">
        <v>12</v>
      </c>
      <c r="H319" t="s">
        <v>113</v>
      </c>
      <c r="I319">
        <v>152</v>
      </c>
      <c r="J319" t="s">
        <v>14</v>
      </c>
      <c r="K319">
        <v>36</v>
      </c>
      <c r="L319" s="10">
        <v>100</v>
      </c>
      <c r="M319" s="10">
        <f t="shared" si="14"/>
        <v>3600</v>
      </c>
      <c r="N319">
        <f>'CONDITIONS AND WORKINGS'!$D$2*M319</f>
        <v>231.11999999999998</v>
      </c>
      <c r="O319" s="4">
        <f>IF(Table1[[#This Row],[SALES]]&gt;='CONDITIONS AND WORKINGS'!$B$2,Table1[[#This Row],[SALES]]*'CONDITIONS AND WORKINGS'!$B$3,0)</f>
        <v>300.60000000000002</v>
      </c>
      <c r="P319" s="10">
        <f t="shared" si="12"/>
        <v>3831.12</v>
      </c>
      <c r="Q319" s="4" t="str">
        <f>IF(Table1[[#This Row],[STATUS]]='CONDITIONS AND WORKINGS'!$B$6,'CONDITIONS AND WORKINGS'!$B$9,'CONDITIONS AND WORKINGS'!$B$10)</f>
        <v>"COMPLETED"</v>
      </c>
      <c r="R319" s="10">
        <f>Table1[[#This Row],[TOTAL SALES]]-Table1[[#This Row],[ 8.35% DISCOUNT]]</f>
        <v>3530.52</v>
      </c>
      <c r="S319" s="20"/>
      <c r="AQ319" s="11"/>
      <c r="AR319" s="11"/>
      <c r="AS319" s="11"/>
      <c r="AT319" s="11"/>
      <c r="AV319" s="11"/>
      <c r="AW319" s="11"/>
    </row>
    <row r="320" spans="1:49" x14ac:dyDescent="0.25">
      <c r="A320">
        <v>319</v>
      </c>
      <c r="B320">
        <v>10136</v>
      </c>
      <c r="C320">
        <v>2</v>
      </c>
      <c r="D320" s="4" t="str">
        <f>TEXT(Table1[[#This Row],[ORDER DATE]],"MMMM")</f>
        <v>July</v>
      </c>
      <c r="E320" s="4">
        <f t="shared" si="13"/>
        <v>2003</v>
      </c>
      <c r="F320" s="1">
        <v>37806</v>
      </c>
      <c r="G320" t="s">
        <v>12</v>
      </c>
      <c r="H320" t="s">
        <v>114</v>
      </c>
      <c r="I320">
        <v>152</v>
      </c>
      <c r="J320" t="s">
        <v>14</v>
      </c>
      <c r="K320">
        <v>25</v>
      </c>
      <c r="L320" s="10">
        <v>100</v>
      </c>
      <c r="M320" s="10">
        <f t="shared" si="14"/>
        <v>2500</v>
      </c>
      <c r="N320">
        <f>'CONDITIONS AND WORKINGS'!$D$2*M320</f>
        <v>160.49999999999997</v>
      </c>
      <c r="O320" s="4">
        <f>IF(Table1[[#This Row],[SALES]]&gt;='CONDITIONS AND WORKINGS'!$B$2,Table1[[#This Row],[SALES]]*'CONDITIONS AND WORKINGS'!$B$3,0)</f>
        <v>208.75</v>
      </c>
      <c r="P320" s="10">
        <f t="shared" si="12"/>
        <v>2660.5</v>
      </c>
      <c r="Q320" s="4" t="str">
        <f>IF(Table1[[#This Row],[STATUS]]='CONDITIONS AND WORKINGS'!$B$6,'CONDITIONS AND WORKINGS'!$B$9,'CONDITIONS AND WORKINGS'!$B$10)</f>
        <v>"COMPLETED"</v>
      </c>
      <c r="R320" s="10">
        <f>Table1[[#This Row],[TOTAL SALES]]-Table1[[#This Row],[ 8.35% DISCOUNT]]</f>
        <v>2451.75</v>
      </c>
      <c r="S320" s="20"/>
      <c r="AQ320" s="11"/>
      <c r="AR320" s="11"/>
      <c r="AS320" s="11"/>
      <c r="AT320" s="11"/>
      <c r="AV320" s="11"/>
      <c r="AW320" s="11"/>
    </row>
    <row r="321" spans="1:49" x14ac:dyDescent="0.25">
      <c r="A321">
        <v>320</v>
      </c>
      <c r="B321">
        <v>10137</v>
      </c>
      <c r="C321">
        <v>4</v>
      </c>
      <c r="D321" s="4" t="str">
        <f>TEXT(Table1[[#This Row],[ORDER DATE]],"MMMM")</f>
        <v>July</v>
      </c>
      <c r="E321" s="4">
        <f t="shared" si="13"/>
        <v>2003</v>
      </c>
      <c r="F321" s="1">
        <v>37812</v>
      </c>
      <c r="G321" t="s">
        <v>12</v>
      </c>
      <c r="H321" t="s">
        <v>112</v>
      </c>
      <c r="I321">
        <v>102</v>
      </c>
      <c r="J321" t="s">
        <v>14</v>
      </c>
      <c r="K321">
        <v>31</v>
      </c>
      <c r="L321" s="10">
        <v>100</v>
      </c>
      <c r="M321" s="10">
        <f t="shared" si="14"/>
        <v>3100</v>
      </c>
      <c r="N321">
        <f>'CONDITIONS AND WORKINGS'!$D$2*M321</f>
        <v>199.01999999999998</v>
      </c>
      <c r="O321" s="4">
        <f>IF(Table1[[#This Row],[SALES]]&gt;='CONDITIONS AND WORKINGS'!$B$2,Table1[[#This Row],[SALES]]*'CONDITIONS AND WORKINGS'!$B$3,0)</f>
        <v>258.85000000000002</v>
      </c>
      <c r="P321" s="10">
        <f t="shared" si="12"/>
        <v>3299.02</v>
      </c>
      <c r="Q321" s="4" t="str">
        <f>IF(Table1[[#This Row],[STATUS]]='CONDITIONS AND WORKINGS'!$B$6,'CONDITIONS AND WORKINGS'!$B$9,'CONDITIONS AND WORKINGS'!$B$10)</f>
        <v>"COMPLETED"</v>
      </c>
      <c r="R321" s="10">
        <f>Table1[[#This Row],[TOTAL SALES]]-Table1[[#This Row],[ 8.35% DISCOUNT]]</f>
        <v>3040.17</v>
      </c>
      <c r="S321" s="20"/>
      <c r="AQ321" s="11"/>
      <c r="AR321" s="11"/>
      <c r="AS321" s="11"/>
      <c r="AT321" s="11"/>
      <c r="AV321" s="11"/>
      <c r="AW321" s="11"/>
    </row>
    <row r="322" spans="1:49" x14ac:dyDescent="0.25">
      <c r="A322">
        <v>321</v>
      </c>
      <c r="B322">
        <v>10137</v>
      </c>
      <c r="C322">
        <v>2</v>
      </c>
      <c r="D322" s="4" t="str">
        <f>TEXT(Table1[[#This Row],[ORDER DATE]],"MMMM")</f>
        <v>July</v>
      </c>
      <c r="E322" s="4">
        <f t="shared" si="13"/>
        <v>2003</v>
      </c>
      <c r="F322" s="1">
        <v>37812</v>
      </c>
      <c r="G322" t="s">
        <v>12</v>
      </c>
      <c r="H322" t="s">
        <v>118</v>
      </c>
      <c r="I322">
        <v>102</v>
      </c>
      <c r="J322" t="s">
        <v>14</v>
      </c>
      <c r="K322">
        <v>44</v>
      </c>
      <c r="L322" s="10">
        <v>99.55</v>
      </c>
      <c r="M322" s="10">
        <f t="shared" si="14"/>
        <v>4380.2</v>
      </c>
      <c r="N322">
        <f>'CONDITIONS AND WORKINGS'!$D$2*M322</f>
        <v>281.20883999999995</v>
      </c>
      <c r="O322" s="4">
        <f>IF(Table1[[#This Row],[SALES]]&gt;='CONDITIONS AND WORKINGS'!$B$2,Table1[[#This Row],[SALES]]*'CONDITIONS AND WORKINGS'!$B$3,0)</f>
        <v>365.74670000000003</v>
      </c>
      <c r="P322" s="10">
        <f t="shared" ref="P322:P385" si="15">M322+N322</f>
        <v>4661.4088400000001</v>
      </c>
      <c r="Q322" s="4" t="str">
        <f>IF(Table1[[#This Row],[STATUS]]='CONDITIONS AND WORKINGS'!$B$6,'CONDITIONS AND WORKINGS'!$B$9,'CONDITIONS AND WORKINGS'!$B$10)</f>
        <v>"COMPLETED"</v>
      </c>
      <c r="R322" s="10">
        <f>Table1[[#This Row],[TOTAL SALES]]-Table1[[#This Row],[ 8.35% DISCOUNT]]</f>
        <v>4295.6621400000004</v>
      </c>
      <c r="S322" s="20"/>
      <c r="AQ322" s="11"/>
      <c r="AR322" s="11"/>
      <c r="AS322" s="11"/>
      <c r="AT322" s="11"/>
      <c r="AV322" s="11"/>
      <c r="AW322" s="11"/>
    </row>
    <row r="323" spans="1:49" x14ac:dyDescent="0.25">
      <c r="A323">
        <v>322</v>
      </c>
      <c r="B323">
        <v>10137</v>
      </c>
      <c r="C323">
        <v>3</v>
      </c>
      <c r="D323" s="4" t="str">
        <f>TEXT(Table1[[#This Row],[ORDER DATE]],"MMMM")</f>
        <v>July</v>
      </c>
      <c r="E323" s="4">
        <f t="shared" ref="E323:E386" si="16">YEAR(F323)</f>
        <v>2003</v>
      </c>
      <c r="F323" s="1">
        <v>37812</v>
      </c>
      <c r="G323" t="s">
        <v>12</v>
      </c>
      <c r="H323" t="s">
        <v>115</v>
      </c>
      <c r="I323">
        <v>102</v>
      </c>
      <c r="J323" t="s">
        <v>14</v>
      </c>
      <c r="K323">
        <v>37</v>
      </c>
      <c r="L323" s="10">
        <v>100</v>
      </c>
      <c r="M323" s="10">
        <f t="shared" ref="M323:M386" si="17">K323*L323</f>
        <v>3700</v>
      </c>
      <c r="N323">
        <f>'CONDITIONS AND WORKINGS'!$D$2*M323</f>
        <v>237.53999999999996</v>
      </c>
      <c r="O323" s="4">
        <f>IF(Table1[[#This Row],[SALES]]&gt;='CONDITIONS AND WORKINGS'!$B$2,Table1[[#This Row],[SALES]]*'CONDITIONS AND WORKINGS'!$B$3,0)</f>
        <v>308.95000000000005</v>
      </c>
      <c r="P323" s="10">
        <f t="shared" si="15"/>
        <v>3937.54</v>
      </c>
      <c r="Q323" s="4" t="str">
        <f>IF(Table1[[#This Row],[STATUS]]='CONDITIONS AND WORKINGS'!$B$6,'CONDITIONS AND WORKINGS'!$B$9,'CONDITIONS AND WORKINGS'!$B$10)</f>
        <v>"COMPLETED"</v>
      </c>
      <c r="R323" s="10">
        <f>Table1[[#This Row],[TOTAL SALES]]-Table1[[#This Row],[ 8.35% DISCOUNT]]</f>
        <v>3628.59</v>
      </c>
      <c r="S323" s="20"/>
      <c r="AQ323" s="11"/>
      <c r="AR323" s="11"/>
      <c r="AS323" s="11"/>
      <c r="AT323" s="11"/>
      <c r="AV323" s="11"/>
      <c r="AW323" s="11"/>
    </row>
    <row r="324" spans="1:49" x14ac:dyDescent="0.25">
      <c r="A324">
        <v>323</v>
      </c>
      <c r="B324">
        <v>10137</v>
      </c>
      <c r="C324">
        <v>1</v>
      </c>
      <c r="D324" s="4" t="str">
        <f>TEXT(Table1[[#This Row],[ORDER DATE]],"MMMM")</f>
        <v>July</v>
      </c>
      <c r="E324" s="4">
        <f t="shared" si="16"/>
        <v>2003</v>
      </c>
      <c r="F324" s="1">
        <v>37812</v>
      </c>
      <c r="G324" t="s">
        <v>12</v>
      </c>
      <c r="H324" t="s">
        <v>124</v>
      </c>
      <c r="I324">
        <v>102</v>
      </c>
      <c r="J324" t="s">
        <v>17</v>
      </c>
      <c r="K324">
        <v>26</v>
      </c>
      <c r="L324" s="10">
        <v>49.81</v>
      </c>
      <c r="M324" s="10">
        <f t="shared" si="17"/>
        <v>1295.06</v>
      </c>
      <c r="N324">
        <f>'CONDITIONS AND WORKINGS'!$D$2*M324</f>
        <v>83.142851999999991</v>
      </c>
      <c r="O324" s="4">
        <f>IF(Table1[[#This Row],[SALES]]&gt;='CONDITIONS AND WORKINGS'!$B$2,Table1[[#This Row],[SALES]]*'CONDITIONS AND WORKINGS'!$B$3,0)</f>
        <v>0</v>
      </c>
      <c r="P324" s="10">
        <f t="shared" si="15"/>
        <v>1378.2028519999999</v>
      </c>
      <c r="Q324" s="4" t="str">
        <f>IF(Table1[[#This Row],[STATUS]]='CONDITIONS AND WORKINGS'!$B$6,'CONDITIONS AND WORKINGS'!$B$9,'CONDITIONS AND WORKINGS'!$B$10)</f>
        <v>"COMPLETED"</v>
      </c>
      <c r="R324" s="10">
        <f>Table1[[#This Row],[TOTAL SALES]]-Table1[[#This Row],[ 8.35% DISCOUNT]]</f>
        <v>1378.2028519999999</v>
      </c>
      <c r="S324" s="20"/>
      <c r="AQ324" s="11"/>
      <c r="AR324" s="11"/>
      <c r="AS324" s="11"/>
      <c r="AT324" s="11"/>
      <c r="AV324" s="11"/>
      <c r="AW324" s="11"/>
    </row>
    <row r="325" spans="1:49" x14ac:dyDescent="0.25">
      <c r="A325">
        <v>324</v>
      </c>
      <c r="B325">
        <v>10139</v>
      </c>
      <c r="C325">
        <v>8</v>
      </c>
      <c r="D325" s="4" t="str">
        <f>TEXT(Table1[[#This Row],[ORDER DATE]],"MMMM")</f>
        <v>July</v>
      </c>
      <c r="E325" s="4">
        <f t="shared" si="16"/>
        <v>2003</v>
      </c>
      <c r="F325" s="1">
        <v>37818</v>
      </c>
      <c r="G325" t="s">
        <v>12</v>
      </c>
      <c r="H325" t="s">
        <v>20</v>
      </c>
      <c r="I325">
        <v>121</v>
      </c>
      <c r="J325" t="s">
        <v>55</v>
      </c>
      <c r="K325">
        <v>41</v>
      </c>
      <c r="L325" s="10">
        <v>100</v>
      </c>
      <c r="M325" s="10">
        <f t="shared" si="17"/>
        <v>4100</v>
      </c>
      <c r="N325">
        <f>'CONDITIONS AND WORKINGS'!$D$2*M325</f>
        <v>263.21999999999997</v>
      </c>
      <c r="O325" s="4">
        <f>IF(Table1[[#This Row],[SALES]]&gt;='CONDITIONS AND WORKINGS'!$B$2,Table1[[#This Row],[SALES]]*'CONDITIONS AND WORKINGS'!$B$3,0)</f>
        <v>342.35</v>
      </c>
      <c r="P325" s="10">
        <f t="shared" si="15"/>
        <v>4363.22</v>
      </c>
      <c r="Q325" s="4" t="str">
        <f>IF(Table1[[#This Row],[STATUS]]='CONDITIONS AND WORKINGS'!$B$6,'CONDITIONS AND WORKINGS'!$B$9,'CONDITIONS AND WORKINGS'!$B$10)</f>
        <v>"COMPLETED"</v>
      </c>
      <c r="R325" s="10">
        <f>Table1[[#This Row],[TOTAL SALES]]-Table1[[#This Row],[ 8.35% DISCOUNT]]</f>
        <v>4020.8700000000003</v>
      </c>
      <c r="S325" s="20"/>
      <c r="AQ325" s="11"/>
      <c r="AR325" s="11"/>
      <c r="AS325" s="11"/>
      <c r="AT325" s="11"/>
      <c r="AV325" s="11"/>
      <c r="AW325" s="11"/>
    </row>
    <row r="326" spans="1:49" x14ac:dyDescent="0.25">
      <c r="A326">
        <v>325</v>
      </c>
      <c r="B326">
        <v>10139</v>
      </c>
      <c r="C326">
        <v>1</v>
      </c>
      <c r="D326" s="4" t="str">
        <f>TEXT(Table1[[#This Row],[ORDER DATE]],"MMMM")</f>
        <v>July</v>
      </c>
      <c r="E326" s="4">
        <f t="shared" si="16"/>
        <v>2003</v>
      </c>
      <c r="F326" s="1">
        <v>37818</v>
      </c>
      <c r="G326" t="s">
        <v>12</v>
      </c>
      <c r="H326" t="s">
        <v>37</v>
      </c>
      <c r="I326">
        <v>121</v>
      </c>
      <c r="J326" t="s">
        <v>14</v>
      </c>
      <c r="K326">
        <v>46</v>
      </c>
      <c r="L326" s="10">
        <v>100</v>
      </c>
      <c r="M326" s="10">
        <f t="shared" si="17"/>
        <v>4600</v>
      </c>
      <c r="N326">
        <f>'CONDITIONS AND WORKINGS'!$D$2*M326</f>
        <v>295.32</v>
      </c>
      <c r="O326" s="4">
        <f>IF(Table1[[#This Row],[SALES]]&gt;='CONDITIONS AND WORKINGS'!$B$2,Table1[[#This Row],[SALES]]*'CONDITIONS AND WORKINGS'!$B$3,0)</f>
        <v>384.1</v>
      </c>
      <c r="P326" s="10">
        <f t="shared" si="15"/>
        <v>4895.32</v>
      </c>
      <c r="Q326" s="4" t="str">
        <f>IF(Table1[[#This Row],[STATUS]]='CONDITIONS AND WORKINGS'!$B$6,'CONDITIONS AND WORKINGS'!$B$9,'CONDITIONS AND WORKINGS'!$B$10)</f>
        <v>"COMPLETED"</v>
      </c>
      <c r="R326" s="10">
        <f>Table1[[#This Row],[TOTAL SALES]]-Table1[[#This Row],[ 8.35% DISCOUNT]]</f>
        <v>4511.2199999999993</v>
      </c>
      <c r="S326" s="20"/>
      <c r="AQ326" s="11"/>
      <c r="AR326" s="11"/>
      <c r="AS326" s="11"/>
      <c r="AT326" s="11"/>
      <c r="AV326" s="11"/>
      <c r="AW326" s="11"/>
    </row>
    <row r="327" spans="1:49" x14ac:dyDescent="0.25">
      <c r="A327">
        <v>326</v>
      </c>
      <c r="B327">
        <v>10139</v>
      </c>
      <c r="C327">
        <v>4</v>
      </c>
      <c r="D327" s="4" t="str">
        <f>TEXT(Table1[[#This Row],[ORDER DATE]],"MMMM")</f>
        <v>July</v>
      </c>
      <c r="E327" s="4">
        <f t="shared" si="16"/>
        <v>2003</v>
      </c>
      <c r="F327" s="1">
        <v>37818</v>
      </c>
      <c r="G327" t="s">
        <v>12</v>
      </c>
      <c r="H327" t="s">
        <v>35</v>
      </c>
      <c r="I327">
        <v>121</v>
      </c>
      <c r="J327" t="s">
        <v>14</v>
      </c>
      <c r="K327">
        <v>29</v>
      </c>
      <c r="L327" s="10">
        <v>100</v>
      </c>
      <c r="M327" s="10">
        <f t="shared" si="17"/>
        <v>2900</v>
      </c>
      <c r="N327">
        <f>'CONDITIONS AND WORKINGS'!$D$2*M327</f>
        <v>186.17999999999998</v>
      </c>
      <c r="O327" s="4">
        <f>IF(Table1[[#This Row],[SALES]]&gt;='CONDITIONS AND WORKINGS'!$B$2,Table1[[#This Row],[SALES]]*'CONDITIONS AND WORKINGS'!$B$3,0)</f>
        <v>242.15</v>
      </c>
      <c r="P327" s="10">
        <f t="shared" si="15"/>
        <v>3086.18</v>
      </c>
      <c r="Q327" s="4" t="str">
        <f>IF(Table1[[#This Row],[STATUS]]='CONDITIONS AND WORKINGS'!$B$6,'CONDITIONS AND WORKINGS'!$B$9,'CONDITIONS AND WORKINGS'!$B$10)</f>
        <v>"COMPLETED"</v>
      </c>
      <c r="R327" s="10">
        <f>Table1[[#This Row],[TOTAL SALES]]-Table1[[#This Row],[ 8.35% DISCOUNT]]</f>
        <v>2844.0299999999997</v>
      </c>
      <c r="S327" s="20"/>
      <c r="AQ327" s="11"/>
      <c r="AR327" s="11"/>
      <c r="AS327" s="11"/>
      <c r="AT327" s="11"/>
      <c r="AV327" s="11"/>
      <c r="AW327" s="11"/>
    </row>
    <row r="328" spans="1:49" x14ac:dyDescent="0.25">
      <c r="A328">
        <v>327</v>
      </c>
      <c r="B328">
        <v>10139</v>
      </c>
      <c r="C328">
        <v>7</v>
      </c>
      <c r="D328" s="4" t="str">
        <f>TEXT(Table1[[#This Row],[ORDER DATE]],"MMMM")</f>
        <v>July</v>
      </c>
      <c r="E328" s="4">
        <f t="shared" si="16"/>
        <v>2003</v>
      </c>
      <c r="F328" s="1">
        <v>37818</v>
      </c>
      <c r="G328" t="s">
        <v>12</v>
      </c>
      <c r="H328" t="s">
        <v>23</v>
      </c>
      <c r="I328">
        <v>121</v>
      </c>
      <c r="J328" t="s">
        <v>14</v>
      </c>
      <c r="K328">
        <v>31</v>
      </c>
      <c r="L328" s="10">
        <v>100</v>
      </c>
      <c r="M328" s="10">
        <f t="shared" si="17"/>
        <v>3100</v>
      </c>
      <c r="N328">
        <f>'CONDITIONS AND WORKINGS'!$D$2*M328</f>
        <v>199.01999999999998</v>
      </c>
      <c r="O328" s="4">
        <f>IF(Table1[[#This Row],[SALES]]&gt;='CONDITIONS AND WORKINGS'!$B$2,Table1[[#This Row],[SALES]]*'CONDITIONS AND WORKINGS'!$B$3,0)</f>
        <v>258.85000000000002</v>
      </c>
      <c r="P328" s="10">
        <f t="shared" si="15"/>
        <v>3299.02</v>
      </c>
      <c r="Q328" s="4" t="str">
        <f>IF(Table1[[#This Row],[STATUS]]='CONDITIONS AND WORKINGS'!$B$6,'CONDITIONS AND WORKINGS'!$B$9,'CONDITIONS AND WORKINGS'!$B$10)</f>
        <v>"COMPLETED"</v>
      </c>
      <c r="R328" s="10">
        <f>Table1[[#This Row],[TOTAL SALES]]-Table1[[#This Row],[ 8.35% DISCOUNT]]</f>
        <v>3040.17</v>
      </c>
      <c r="S328" s="20"/>
      <c r="AQ328" s="11"/>
      <c r="AR328" s="11"/>
      <c r="AS328" s="11"/>
      <c r="AT328" s="11"/>
      <c r="AV328" s="11"/>
      <c r="AW328" s="11"/>
    </row>
    <row r="329" spans="1:49" x14ac:dyDescent="0.25">
      <c r="A329">
        <v>328</v>
      </c>
      <c r="B329">
        <v>10139</v>
      </c>
      <c r="C329">
        <v>5</v>
      </c>
      <c r="D329" s="4" t="str">
        <f>TEXT(Table1[[#This Row],[ORDER DATE]],"MMMM")</f>
        <v>July</v>
      </c>
      <c r="E329" s="4">
        <f t="shared" si="16"/>
        <v>2003</v>
      </c>
      <c r="F329" s="1">
        <v>37818</v>
      </c>
      <c r="G329" t="s">
        <v>12</v>
      </c>
      <c r="H329" t="s">
        <v>27</v>
      </c>
      <c r="I329">
        <v>121</v>
      </c>
      <c r="J329" t="s">
        <v>14</v>
      </c>
      <c r="K329">
        <v>30</v>
      </c>
      <c r="L329" s="10">
        <v>100</v>
      </c>
      <c r="M329" s="10">
        <f t="shared" si="17"/>
        <v>3000</v>
      </c>
      <c r="N329">
        <f>'CONDITIONS AND WORKINGS'!$D$2*M329</f>
        <v>192.59999999999997</v>
      </c>
      <c r="O329" s="4">
        <f>IF(Table1[[#This Row],[SALES]]&gt;='CONDITIONS AND WORKINGS'!$B$2,Table1[[#This Row],[SALES]]*'CONDITIONS AND WORKINGS'!$B$3,0)</f>
        <v>250.50000000000003</v>
      </c>
      <c r="P329" s="10">
        <f t="shared" si="15"/>
        <v>3192.6</v>
      </c>
      <c r="Q329" s="4" t="str">
        <f>IF(Table1[[#This Row],[STATUS]]='CONDITIONS AND WORKINGS'!$B$6,'CONDITIONS AND WORKINGS'!$B$9,'CONDITIONS AND WORKINGS'!$B$10)</f>
        <v>"COMPLETED"</v>
      </c>
      <c r="R329" s="10">
        <f>Table1[[#This Row],[TOTAL SALES]]-Table1[[#This Row],[ 8.35% DISCOUNT]]</f>
        <v>2942.1</v>
      </c>
      <c r="S329" s="20"/>
      <c r="AQ329" s="11"/>
      <c r="AR329" s="11"/>
      <c r="AS329" s="11"/>
      <c r="AT329" s="11"/>
      <c r="AV329" s="11"/>
      <c r="AW329" s="11"/>
    </row>
    <row r="330" spans="1:49" x14ac:dyDescent="0.25">
      <c r="A330">
        <v>329</v>
      </c>
      <c r="B330">
        <v>10139</v>
      </c>
      <c r="C330">
        <v>6</v>
      </c>
      <c r="D330" s="4" t="str">
        <f>TEXT(Table1[[#This Row],[ORDER DATE]],"MMMM")</f>
        <v>July</v>
      </c>
      <c r="E330" s="4">
        <f t="shared" si="16"/>
        <v>2003</v>
      </c>
      <c r="F330" s="1">
        <v>37818</v>
      </c>
      <c r="G330" t="s">
        <v>12</v>
      </c>
      <c r="H330" t="s">
        <v>24</v>
      </c>
      <c r="I330">
        <v>121</v>
      </c>
      <c r="J330" t="s">
        <v>17</v>
      </c>
      <c r="K330">
        <v>49</v>
      </c>
      <c r="L330" s="10">
        <v>43.13</v>
      </c>
      <c r="M330" s="10">
        <f t="shared" si="17"/>
        <v>2113.3700000000003</v>
      </c>
      <c r="N330">
        <f>'CONDITIONS AND WORKINGS'!$D$2*M330</f>
        <v>135.67835400000001</v>
      </c>
      <c r="O330" s="4">
        <f>IF(Table1[[#This Row],[SALES]]&gt;='CONDITIONS AND WORKINGS'!$B$2,Table1[[#This Row],[SALES]]*'CONDITIONS AND WORKINGS'!$B$3,0)</f>
        <v>0</v>
      </c>
      <c r="P330" s="10">
        <f t="shared" si="15"/>
        <v>2249.0483540000005</v>
      </c>
      <c r="Q330" s="4" t="str">
        <f>IF(Table1[[#This Row],[STATUS]]='CONDITIONS AND WORKINGS'!$B$6,'CONDITIONS AND WORKINGS'!$B$9,'CONDITIONS AND WORKINGS'!$B$10)</f>
        <v>"COMPLETED"</v>
      </c>
      <c r="R330" s="10">
        <f>Table1[[#This Row],[TOTAL SALES]]-Table1[[#This Row],[ 8.35% DISCOUNT]]</f>
        <v>2249.0483540000005</v>
      </c>
      <c r="S330" s="20"/>
      <c r="AQ330" s="11"/>
      <c r="AR330" s="11"/>
      <c r="AS330" s="11"/>
      <c r="AT330" s="11"/>
      <c r="AV330" s="11"/>
      <c r="AW330" s="11"/>
    </row>
    <row r="331" spans="1:49" x14ac:dyDescent="0.25">
      <c r="A331">
        <v>330</v>
      </c>
      <c r="B331">
        <v>10139</v>
      </c>
      <c r="C331">
        <v>2</v>
      </c>
      <c r="D331" s="4" t="str">
        <f>TEXT(Table1[[#This Row],[ORDER DATE]],"MMMM")</f>
        <v>July</v>
      </c>
      <c r="E331" s="4">
        <f t="shared" si="16"/>
        <v>2003</v>
      </c>
      <c r="F331" s="1">
        <v>37818</v>
      </c>
      <c r="G331" t="s">
        <v>12</v>
      </c>
      <c r="H331" t="s">
        <v>36</v>
      </c>
      <c r="I331">
        <v>121</v>
      </c>
      <c r="J331" t="s">
        <v>17</v>
      </c>
      <c r="K331">
        <v>20</v>
      </c>
      <c r="L331" s="10">
        <v>90.06</v>
      </c>
      <c r="M331" s="10">
        <f t="shared" si="17"/>
        <v>1801.2</v>
      </c>
      <c r="N331">
        <f>'CONDITIONS AND WORKINGS'!$D$2*M331</f>
        <v>115.63703999999998</v>
      </c>
      <c r="O331" s="4">
        <f>IF(Table1[[#This Row],[SALES]]&gt;='CONDITIONS AND WORKINGS'!$B$2,Table1[[#This Row],[SALES]]*'CONDITIONS AND WORKINGS'!$B$3,0)</f>
        <v>0</v>
      </c>
      <c r="P331" s="10">
        <f t="shared" si="15"/>
        <v>1916.8370400000001</v>
      </c>
      <c r="Q331" s="4" t="str">
        <f>IF(Table1[[#This Row],[STATUS]]='CONDITIONS AND WORKINGS'!$B$6,'CONDITIONS AND WORKINGS'!$B$9,'CONDITIONS AND WORKINGS'!$B$10)</f>
        <v>"COMPLETED"</v>
      </c>
      <c r="R331" s="10">
        <f>Table1[[#This Row],[TOTAL SALES]]-Table1[[#This Row],[ 8.35% DISCOUNT]]</f>
        <v>1916.8370400000001</v>
      </c>
      <c r="S331" s="20"/>
      <c r="AQ331" s="11"/>
      <c r="AR331" s="11"/>
      <c r="AS331" s="11"/>
      <c r="AT331" s="11"/>
      <c r="AV331" s="11"/>
      <c r="AW331" s="11"/>
    </row>
    <row r="332" spans="1:49" x14ac:dyDescent="0.25">
      <c r="A332">
        <v>331</v>
      </c>
      <c r="B332">
        <v>10139</v>
      </c>
      <c r="C332">
        <v>3</v>
      </c>
      <c r="D332" s="4" t="str">
        <f>TEXT(Table1[[#This Row],[ORDER DATE]],"MMMM")</f>
        <v>July</v>
      </c>
      <c r="E332" s="4">
        <f t="shared" si="16"/>
        <v>2003</v>
      </c>
      <c r="F332" s="1">
        <v>37818</v>
      </c>
      <c r="G332" t="s">
        <v>12</v>
      </c>
      <c r="H332" t="s">
        <v>38</v>
      </c>
      <c r="I332">
        <v>121</v>
      </c>
      <c r="J332" t="s">
        <v>17</v>
      </c>
      <c r="K332">
        <v>20</v>
      </c>
      <c r="L332" s="10">
        <v>71.2</v>
      </c>
      <c r="M332" s="10">
        <f t="shared" si="17"/>
        <v>1424</v>
      </c>
      <c r="N332">
        <f>'CONDITIONS AND WORKINGS'!$D$2*M332</f>
        <v>91.420799999999986</v>
      </c>
      <c r="O332" s="4">
        <f>IF(Table1[[#This Row],[SALES]]&gt;='CONDITIONS AND WORKINGS'!$B$2,Table1[[#This Row],[SALES]]*'CONDITIONS AND WORKINGS'!$B$3,0)</f>
        <v>0</v>
      </c>
      <c r="P332" s="10">
        <f t="shared" si="15"/>
        <v>1515.4207999999999</v>
      </c>
      <c r="Q332" s="4" t="str">
        <f>IF(Table1[[#This Row],[STATUS]]='CONDITIONS AND WORKINGS'!$B$6,'CONDITIONS AND WORKINGS'!$B$9,'CONDITIONS AND WORKINGS'!$B$10)</f>
        <v>"COMPLETED"</v>
      </c>
      <c r="R332" s="10">
        <f>Table1[[#This Row],[TOTAL SALES]]-Table1[[#This Row],[ 8.35% DISCOUNT]]</f>
        <v>1515.4207999999999</v>
      </c>
      <c r="S332" s="20"/>
      <c r="AQ332" s="11"/>
      <c r="AR332" s="11"/>
      <c r="AS332" s="11"/>
      <c r="AT332" s="11"/>
      <c r="AV332" s="11"/>
      <c r="AW332" s="11"/>
    </row>
    <row r="333" spans="1:49" x14ac:dyDescent="0.25">
      <c r="A333">
        <v>332</v>
      </c>
      <c r="B333">
        <v>10140</v>
      </c>
      <c r="C333">
        <v>11</v>
      </c>
      <c r="D333" s="4" t="str">
        <f>TEXT(Table1[[#This Row],[ORDER DATE]],"MMMM")</f>
        <v>July</v>
      </c>
      <c r="E333" s="4">
        <f t="shared" si="16"/>
        <v>2003</v>
      </c>
      <c r="F333" s="1">
        <v>37826</v>
      </c>
      <c r="G333" t="s">
        <v>12</v>
      </c>
      <c r="H333" t="s">
        <v>25</v>
      </c>
      <c r="I333">
        <v>106</v>
      </c>
      <c r="J333" t="s">
        <v>55</v>
      </c>
      <c r="K333">
        <v>37</v>
      </c>
      <c r="L333" s="10">
        <v>100</v>
      </c>
      <c r="M333" s="10">
        <f t="shared" si="17"/>
        <v>3700</v>
      </c>
      <c r="N333">
        <f>'CONDITIONS AND WORKINGS'!$D$2*M333</f>
        <v>237.53999999999996</v>
      </c>
      <c r="O333" s="4">
        <f>IF(Table1[[#This Row],[SALES]]&gt;='CONDITIONS AND WORKINGS'!$B$2,Table1[[#This Row],[SALES]]*'CONDITIONS AND WORKINGS'!$B$3,0)</f>
        <v>308.95000000000005</v>
      </c>
      <c r="P333" s="10">
        <f t="shared" si="15"/>
        <v>3937.54</v>
      </c>
      <c r="Q333" s="4" t="str">
        <f>IF(Table1[[#This Row],[STATUS]]='CONDITIONS AND WORKINGS'!$B$6,'CONDITIONS AND WORKINGS'!$B$9,'CONDITIONS AND WORKINGS'!$B$10)</f>
        <v>"COMPLETED"</v>
      </c>
      <c r="R333" s="10">
        <f>Table1[[#This Row],[TOTAL SALES]]-Table1[[#This Row],[ 8.35% DISCOUNT]]</f>
        <v>3628.59</v>
      </c>
      <c r="S333" s="20"/>
      <c r="AQ333" s="11"/>
      <c r="AR333" s="11"/>
      <c r="AS333" s="11"/>
      <c r="AT333" s="11"/>
      <c r="AV333" s="11"/>
      <c r="AW333" s="11"/>
    </row>
    <row r="334" spans="1:49" x14ac:dyDescent="0.25">
      <c r="A334">
        <v>333</v>
      </c>
      <c r="B334">
        <v>10140</v>
      </c>
      <c r="C334">
        <v>1</v>
      </c>
      <c r="D334" s="4" t="str">
        <f>TEXT(Table1[[#This Row],[ORDER DATE]],"MMMM")</f>
        <v>July</v>
      </c>
      <c r="E334" s="4">
        <f t="shared" si="16"/>
        <v>2003</v>
      </c>
      <c r="F334" s="1">
        <v>37826</v>
      </c>
      <c r="G334" t="s">
        <v>12</v>
      </c>
      <c r="H334" t="s">
        <v>31</v>
      </c>
      <c r="I334">
        <v>106</v>
      </c>
      <c r="J334" t="s">
        <v>14</v>
      </c>
      <c r="K334">
        <v>47</v>
      </c>
      <c r="L334" s="10">
        <v>100</v>
      </c>
      <c r="M334" s="10">
        <f t="shared" si="17"/>
        <v>4700</v>
      </c>
      <c r="N334">
        <f>'CONDITIONS AND WORKINGS'!$D$2*M334</f>
        <v>301.73999999999995</v>
      </c>
      <c r="O334" s="4">
        <f>IF(Table1[[#This Row],[SALES]]&gt;='CONDITIONS AND WORKINGS'!$B$2,Table1[[#This Row],[SALES]]*'CONDITIONS AND WORKINGS'!$B$3,0)</f>
        <v>392.45000000000005</v>
      </c>
      <c r="P334" s="10">
        <f t="shared" si="15"/>
        <v>5001.74</v>
      </c>
      <c r="Q334" s="4" t="str">
        <f>IF(Table1[[#This Row],[STATUS]]='CONDITIONS AND WORKINGS'!$B$6,'CONDITIONS AND WORKINGS'!$B$9,'CONDITIONS AND WORKINGS'!$B$10)</f>
        <v>"COMPLETED"</v>
      </c>
      <c r="R334" s="10">
        <f>Table1[[#This Row],[TOTAL SALES]]-Table1[[#This Row],[ 8.35% DISCOUNT]]</f>
        <v>4609.29</v>
      </c>
      <c r="S334" s="20"/>
      <c r="AQ334" s="11"/>
      <c r="AR334" s="11"/>
      <c r="AS334" s="11"/>
      <c r="AT334" s="11"/>
      <c r="AV334" s="11"/>
      <c r="AW334" s="11"/>
    </row>
    <row r="335" spans="1:49" x14ac:dyDescent="0.25">
      <c r="A335">
        <v>334</v>
      </c>
      <c r="B335">
        <v>10140</v>
      </c>
      <c r="C335">
        <v>8</v>
      </c>
      <c r="D335" s="4" t="str">
        <f>TEXT(Table1[[#This Row],[ORDER DATE]],"MMMM")</f>
        <v>July</v>
      </c>
      <c r="E335" s="4">
        <f t="shared" si="16"/>
        <v>2003</v>
      </c>
      <c r="F335" s="1">
        <v>37826</v>
      </c>
      <c r="G335" t="s">
        <v>12</v>
      </c>
      <c r="H335" t="s">
        <v>33</v>
      </c>
      <c r="I335">
        <v>106</v>
      </c>
      <c r="J335" t="s">
        <v>14</v>
      </c>
      <c r="K335">
        <v>38</v>
      </c>
      <c r="L335" s="10">
        <v>100</v>
      </c>
      <c r="M335" s="10">
        <f t="shared" si="17"/>
        <v>3800</v>
      </c>
      <c r="N335">
        <f>'CONDITIONS AND WORKINGS'!$D$2*M335</f>
        <v>243.95999999999998</v>
      </c>
      <c r="O335" s="4">
        <f>IF(Table1[[#This Row],[SALES]]&gt;='CONDITIONS AND WORKINGS'!$B$2,Table1[[#This Row],[SALES]]*'CONDITIONS AND WORKINGS'!$B$3,0)</f>
        <v>317.3</v>
      </c>
      <c r="P335" s="10">
        <f t="shared" si="15"/>
        <v>4043.96</v>
      </c>
      <c r="Q335" s="4" t="str">
        <f>IF(Table1[[#This Row],[STATUS]]='CONDITIONS AND WORKINGS'!$B$6,'CONDITIONS AND WORKINGS'!$B$9,'CONDITIONS AND WORKINGS'!$B$10)</f>
        <v>"COMPLETED"</v>
      </c>
      <c r="R335" s="10">
        <f>Table1[[#This Row],[TOTAL SALES]]-Table1[[#This Row],[ 8.35% DISCOUNT]]</f>
        <v>3726.66</v>
      </c>
      <c r="S335" s="20"/>
      <c r="AQ335" s="11"/>
      <c r="AR335" s="11"/>
      <c r="AS335" s="11"/>
      <c r="AT335" s="11"/>
      <c r="AV335" s="11"/>
      <c r="AW335" s="11"/>
    </row>
    <row r="336" spans="1:49" x14ac:dyDescent="0.25">
      <c r="A336">
        <v>335</v>
      </c>
      <c r="B336">
        <v>10140</v>
      </c>
      <c r="C336">
        <v>5</v>
      </c>
      <c r="D336" s="4" t="str">
        <f>TEXT(Table1[[#This Row],[ORDER DATE]],"MMMM")</f>
        <v>July</v>
      </c>
      <c r="E336" s="4">
        <f t="shared" si="16"/>
        <v>2003</v>
      </c>
      <c r="F336" s="1">
        <v>37826</v>
      </c>
      <c r="G336" t="s">
        <v>12</v>
      </c>
      <c r="H336" t="s">
        <v>29</v>
      </c>
      <c r="I336">
        <v>106</v>
      </c>
      <c r="J336" t="s">
        <v>14</v>
      </c>
      <c r="K336">
        <v>40</v>
      </c>
      <c r="L336" s="10">
        <v>100</v>
      </c>
      <c r="M336" s="10">
        <f t="shared" si="17"/>
        <v>4000</v>
      </c>
      <c r="N336">
        <f>'CONDITIONS AND WORKINGS'!$D$2*M336</f>
        <v>256.79999999999995</v>
      </c>
      <c r="O336" s="4">
        <f>IF(Table1[[#This Row],[SALES]]&gt;='CONDITIONS AND WORKINGS'!$B$2,Table1[[#This Row],[SALES]]*'CONDITIONS AND WORKINGS'!$B$3,0)</f>
        <v>334</v>
      </c>
      <c r="P336" s="10">
        <f t="shared" si="15"/>
        <v>4256.8</v>
      </c>
      <c r="Q336" s="4" t="str">
        <f>IF(Table1[[#This Row],[STATUS]]='CONDITIONS AND WORKINGS'!$B$6,'CONDITIONS AND WORKINGS'!$B$9,'CONDITIONS AND WORKINGS'!$B$10)</f>
        <v>"COMPLETED"</v>
      </c>
      <c r="R336" s="10">
        <f>Table1[[#This Row],[TOTAL SALES]]-Table1[[#This Row],[ 8.35% DISCOUNT]]</f>
        <v>3922.8</v>
      </c>
      <c r="S336" s="20"/>
      <c r="AQ336" s="11"/>
      <c r="AR336" s="11"/>
      <c r="AS336" s="11"/>
      <c r="AT336" s="11"/>
      <c r="AV336" s="11"/>
      <c r="AW336" s="11"/>
    </row>
    <row r="337" spans="1:49" x14ac:dyDescent="0.25">
      <c r="A337">
        <v>336</v>
      </c>
      <c r="B337">
        <v>10140</v>
      </c>
      <c r="C337">
        <v>10</v>
      </c>
      <c r="D337" s="4" t="str">
        <f>TEXT(Table1[[#This Row],[ORDER DATE]],"MMMM")</f>
        <v>July</v>
      </c>
      <c r="E337" s="4">
        <f t="shared" si="16"/>
        <v>2003</v>
      </c>
      <c r="F337" s="1">
        <v>37826</v>
      </c>
      <c r="G337" t="s">
        <v>12</v>
      </c>
      <c r="H337" t="s">
        <v>30</v>
      </c>
      <c r="I337">
        <v>106</v>
      </c>
      <c r="J337" t="s">
        <v>14</v>
      </c>
      <c r="K337">
        <v>32</v>
      </c>
      <c r="L337" s="10">
        <v>100</v>
      </c>
      <c r="M337" s="10">
        <f t="shared" si="17"/>
        <v>3200</v>
      </c>
      <c r="N337">
        <f>'CONDITIONS AND WORKINGS'!$D$2*M337</f>
        <v>205.43999999999997</v>
      </c>
      <c r="O337" s="4">
        <f>IF(Table1[[#This Row],[SALES]]&gt;='CONDITIONS AND WORKINGS'!$B$2,Table1[[#This Row],[SALES]]*'CONDITIONS AND WORKINGS'!$B$3,0)</f>
        <v>267.2</v>
      </c>
      <c r="P337" s="10">
        <f t="shared" si="15"/>
        <v>3405.44</v>
      </c>
      <c r="Q337" s="4" t="str">
        <f>IF(Table1[[#This Row],[STATUS]]='CONDITIONS AND WORKINGS'!$B$6,'CONDITIONS AND WORKINGS'!$B$9,'CONDITIONS AND WORKINGS'!$B$10)</f>
        <v>"COMPLETED"</v>
      </c>
      <c r="R337" s="10">
        <f>Table1[[#This Row],[TOTAL SALES]]-Table1[[#This Row],[ 8.35% DISCOUNT]]</f>
        <v>3138.2400000000002</v>
      </c>
      <c r="S337" s="20"/>
      <c r="AQ337" s="11"/>
      <c r="AR337" s="11"/>
      <c r="AS337" s="11"/>
      <c r="AT337" s="11"/>
      <c r="AV337" s="11"/>
      <c r="AW337" s="11"/>
    </row>
    <row r="338" spans="1:49" x14ac:dyDescent="0.25">
      <c r="A338">
        <v>337</v>
      </c>
      <c r="B338">
        <v>10140</v>
      </c>
      <c r="C338">
        <v>6</v>
      </c>
      <c r="D338" s="4" t="str">
        <f>TEXT(Table1[[#This Row],[ORDER DATE]],"MMMM")</f>
        <v>July</v>
      </c>
      <c r="E338" s="4">
        <f t="shared" si="16"/>
        <v>2003</v>
      </c>
      <c r="F338" s="1">
        <v>37826</v>
      </c>
      <c r="G338" t="s">
        <v>12</v>
      </c>
      <c r="H338" t="s">
        <v>28</v>
      </c>
      <c r="I338">
        <v>106</v>
      </c>
      <c r="J338" t="s">
        <v>14</v>
      </c>
      <c r="K338">
        <v>36</v>
      </c>
      <c r="L338" s="10">
        <v>100</v>
      </c>
      <c r="M338" s="10">
        <f t="shared" si="17"/>
        <v>3600</v>
      </c>
      <c r="N338">
        <f>'CONDITIONS AND WORKINGS'!$D$2*M338</f>
        <v>231.11999999999998</v>
      </c>
      <c r="O338" s="4">
        <f>IF(Table1[[#This Row],[SALES]]&gt;='CONDITIONS AND WORKINGS'!$B$2,Table1[[#This Row],[SALES]]*'CONDITIONS AND WORKINGS'!$B$3,0)</f>
        <v>300.60000000000002</v>
      </c>
      <c r="P338" s="10">
        <f t="shared" si="15"/>
        <v>3831.12</v>
      </c>
      <c r="Q338" s="4" t="str">
        <f>IF(Table1[[#This Row],[STATUS]]='CONDITIONS AND WORKINGS'!$B$6,'CONDITIONS AND WORKINGS'!$B$9,'CONDITIONS AND WORKINGS'!$B$10)</f>
        <v>"COMPLETED"</v>
      </c>
      <c r="R338" s="10">
        <f>Table1[[#This Row],[TOTAL SALES]]-Table1[[#This Row],[ 8.35% DISCOUNT]]</f>
        <v>3530.52</v>
      </c>
      <c r="S338" s="20"/>
      <c r="AQ338" s="11"/>
      <c r="AR338" s="11"/>
      <c r="AS338" s="11"/>
      <c r="AT338" s="11"/>
      <c r="AV338" s="11"/>
      <c r="AW338" s="11"/>
    </row>
    <row r="339" spans="1:49" x14ac:dyDescent="0.25">
      <c r="A339">
        <v>338</v>
      </c>
      <c r="B339">
        <v>10140</v>
      </c>
      <c r="C339">
        <v>4</v>
      </c>
      <c r="D339" s="4" t="str">
        <f>TEXT(Table1[[#This Row],[ORDER DATE]],"MMMM")</f>
        <v>July</v>
      </c>
      <c r="E339" s="4">
        <f t="shared" si="16"/>
        <v>2003</v>
      </c>
      <c r="F339" s="1">
        <v>37826</v>
      </c>
      <c r="G339" t="s">
        <v>12</v>
      </c>
      <c r="H339" t="s">
        <v>26</v>
      </c>
      <c r="I339">
        <v>106</v>
      </c>
      <c r="J339" t="s">
        <v>14</v>
      </c>
      <c r="K339">
        <v>26</v>
      </c>
      <c r="L339" s="10">
        <v>100</v>
      </c>
      <c r="M339" s="10">
        <f t="shared" si="17"/>
        <v>2600</v>
      </c>
      <c r="N339">
        <f>'CONDITIONS AND WORKINGS'!$D$2*M339</f>
        <v>166.92</v>
      </c>
      <c r="O339" s="4">
        <f>IF(Table1[[#This Row],[SALES]]&gt;='CONDITIONS AND WORKINGS'!$B$2,Table1[[#This Row],[SALES]]*'CONDITIONS AND WORKINGS'!$B$3,0)</f>
        <v>217.10000000000002</v>
      </c>
      <c r="P339" s="10">
        <f t="shared" si="15"/>
        <v>2766.92</v>
      </c>
      <c r="Q339" s="4" t="str">
        <f>IF(Table1[[#This Row],[STATUS]]='CONDITIONS AND WORKINGS'!$B$6,'CONDITIONS AND WORKINGS'!$B$9,'CONDITIONS AND WORKINGS'!$B$10)</f>
        <v>"COMPLETED"</v>
      </c>
      <c r="R339" s="10">
        <f>Table1[[#This Row],[TOTAL SALES]]-Table1[[#This Row],[ 8.35% DISCOUNT]]</f>
        <v>2549.8200000000002</v>
      </c>
      <c r="S339" s="20"/>
      <c r="AQ339" s="11"/>
      <c r="AR339" s="11"/>
      <c r="AS339" s="11"/>
      <c r="AT339" s="11"/>
      <c r="AV339" s="11"/>
      <c r="AW339" s="11"/>
    </row>
    <row r="340" spans="1:49" x14ac:dyDescent="0.25">
      <c r="A340">
        <v>339</v>
      </c>
      <c r="B340">
        <v>10140</v>
      </c>
      <c r="C340">
        <v>2</v>
      </c>
      <c r="D340" s="4" t="str">
        <f>TEXT(Table1[[#This Row],[ORDER DATE]],"MMMM")</f>
        <v>July</v>
      </c>
      <c r="E340" s="4">
        <f t="shared" si="16"/>
        <v>2003</v>
      </c>
      <c r="F340" s="1">
        <v>37826</v>
      </c>
      <c r="G340" t="s">
        <v>12</v>
      </c>
      <c r="H340" t="s">
        <v>40</v>
      </c>
      <c r="I340">
        <v>106</v>
      </c>
      <c r="J340" t="s">
        <v>17</v>
      </c>
      <c r="K340">
        <v>46</v>
      </c>
      <c r="L340" s="10">
        <v>61.99</v>
      </c>
      <c r="M340" s="10">
        <f t="shared" si="17"/>
        <v>2851.54</v>
      </c>
      <c r="N340">
        <f>'CONDITIONS AND WORKINGS'!$D$2*M340</f>
        <v>183.06886799999998</v>
      </c>
      <c r="O340" s="4">
        <f>IF(Table1[[#This Row],[SALES]]&gt;='CONDITIONS AND WORKINGS'!$B$2,Table1[[#This Row],[SALES]]*'CONDITIONS AND WORKINGS'!$B$3,0)</f>
        <v>238.10359</v>
      </c>
      <c r="P340" s="10">
        <f t="shared" si="15"/>
        <v>3034.6088679999998</v>
      </c>
      <c r="Q340" s="4" t="str">
        <f>IF(Table1[[#This Row],[STATUS]]='CONDITIONS AND WORKINGS'!$B$6,'CONDITIONS AND WORKINGS'!$B$9,'CONDITIONS AND WORKINGS'!$B$10)</f>
        <v>"COMPLETED"</v>
      </c>
      <c r="R340" s="10">
        <f>Table1[[#This Row],[TOTAL SALES]]-Table1[[#This Row],[ 8.35% DISCOUNT]]</f>
        <v>2796.5052779999996</v>
      </c>
      <c r="S340" s="20"/>
      <c r="AQ340" s="11"/>
      <c r="AR340" s="11"/>
      <c r="AS340" s="11"/>
      <c r="AT340" s="11"/>
      <c r="AV340" s="11"/>
      <c r="AW340" s="11"/>
    </row>
    <row r="341" spans="1:49" x14ac:dyDescent="0.25">
      <c r="A341">
        <v>340</v>
      </c>
      <c r="B341">
        <v>10140</v>
      </c>
      <c r="C341">
        <v>3</v>
      </c>
      <c r="D341" s="4" t="str">
        <f>TEXT(Table1[[#This Row],[ORDER DATE]],"MMMM")</f>
        <v>July</v>
      </c>
      <c r="E341" s="4">
        <f t="shared" si="16"/>
        <v>2003</v>
      </c>
      <c r="F341" s="1">
        <v>37826</v>
      </c>
      <c r="G341" t="s">
        <v>12</v>
      </c>
      <c r="H341" t="s">
        <v>34</v>
      </c>
      <c r="I341">
        <v>106</v>
      </c>
      <c r="J341" t="s">
        <v>17</v>
      </c>
      <c r="K341">
        <v>26</v>
      </c>
      <c r="L341" s="10">
        <v>100</v>
      </c>
      <c r="M341" s="10">
        <f t="shared" si="17"/>
        <v>2600</v>
      </c>
      <c r="N341">
        <f>'CONDITIONS AND WORKINGS'!$D$2*M341</f>
        <v>166.92</v>
      </c>
      <c r="O341" s="4">
        <f>IF(Table1[[#This Row],[SALES]]&gt;='CONDITIONS AND WORKINGS'!$B$2,Table1[[#This Row],[SALES]]*'CONDITIONS AND WORKINGS'!$B$3,0)</f>
        <v>217.10000000000002</v>
      </c>
      <c r="P341" s="10">
        <f t="shared" si="15"/>
        <v>2766.92</v>
      </c>
      <c r="Q341" s="4" t="str">
        <f>IF(Table1[[#This Row],[STATUS]]='CONDITIONS AND WORKINGS'!$B$6,'CONDITIONS AND WORKINGS'!$B$9,'CONDITIONS AND WORKINGS'!$B$10)</f>
        <v>"COMPLETED"</v>
      </c>
      <c r="R341" s="10">
        <f>Table1[[#This Row],[TOTAL SALES]]-Table1[[#This Row],[ 8.35% DISCOUNT]]</f>
        <v>2549.8200000000002</v>
      </c>
      <c r="S341" s="20"/>
      <c r="AQ341" s="11"/>
      <c r="AR341" s="11"/>
      <c r="AS341" s="11"/>
      <c r="AT341" s="11"/>
      <c r="AV341" s="11"/>
      <c r="AW341" s="11"/>
    </row>
    <row r="342" spans="1:49" x14ac:dyDescent="0.25">
      <c r="A342">
        <v>341</v>
      </c>
      <c r="B342">
        <v>10140</v>
      </c>
      <c r="C342">
        <v>7</v>
      </c>
      <c r="D342" s="4" t="str">
        <f>TEXT(Table1[[#This Row],[ORDER DATE]],"MMMM")</f>
        <v>July</v>
      </c>
      <c r="E342" s="4">
        <f t="shared" si="16"/>
        <v>2003</v>
      </c>
      <c r="F342" s="1">
        <v>37826</v>
      </c>
      <c r="G342" t="s">
        <v>12</v>
      </c>
      <c r="H342" t="s">
        <v>32</v>
      </c>
      <c r="I342">
        <v>106</v>
      </c>
      <c r="J342" t="s">
        <v>17</v>
      </c>
      <c r="K342">
        <v>28</v>
      </c>
      <c r="L342" s="10">
        <v>60.76</v>
      </c>
      <c r="M342" s="10">
        <f t="shared" si="17"/>
        <v>1701.28</v>
      </c>
      <c r="N342">
        <f>'CONDITIONS AND WORKINGS'!$D$2*M342</f>
        <v>109.22217599999999</v>
      </c>
      <c r="O342" s="4">
        <f>IF(Table1[[#This Row],[SALES]]&gt;='CONDITIONS AND WORKINGS'!$B$2,Table1[[#This Row],[SALES]]*'CONDITIONS AND WORKINGS'!$B$3,0)</f>
        <v>0</v>
      </c>
      <c r="P342" s="10">
        <f t="shared" si="15"/>
        <v>1810.502176</v>
      </c>
      <c r="Q342" s="4" t="str">
        <f>IF(Table1[[#This Row],[STATUS]]='CONDITIONS AND WORKINGS'!$B$6,'CONDITIONS AND WORKINGS'!$B$9,'CONDITIONS AND WORKINGS'!$B$10)</f>
        <v>"COMPLETED"</v>
      </c>
      <c r="R342" s="10">
        <f>Table1[[#This Row],[TOTAL SALES]]-Table1[[#This Row],[ 8.35% DISCOUNT]]</f>
        <v>1810.502176</v>
      </c>
      <c r="S342" s="20"/>
      <c r="AQ342" s="11"/>
      <c r="AR342" s="11"/>
      <c r="AS342" s="11"/>
      <c r="AT342" s="11"/>
      <c r="AV342" s="11"/>
      <c r="AW342" s="11"/>
    </row>
    <row r="343" spans="1:49" x14ac:dyDescent="0.25">
      <c r="A343">
        <v>342</v>
      </c>
      <c r="B343">
        <v>10140</v>
      </c>
      <c r="C343">
        <v>9</v>
      </c>
      <c r="D343" s="4" t="str">
        <f>TEXT(Table1[[#This Row],[ORDER DATE]],"MMMM")</f>
        <v>July</v>
      </c>
      <c r="E343" s="4">
        <f t="shared" si="16"/>
        <v>2003</v>
      </c>
      <c r="F343" s="1">
        <v>37826</v>
      </c>
      <c r="G343" t="s">
        <v>12</v>
      </c>
      <c r="H343" t="s">
        <v>39</v>
      </c>
      <c r="I343">
        <v>106</v>
      </c>
      <c r="J343" t="s">
        <v>17</v>
      </c>
      <c r="K343">
        <v>29</v>
      </c>
      <c r="L343" s="10">
        <v>43.27</v>
      </c>
      <c r="M343" s="10">
        <f t="shared" si="17"/>
        <v>1254.8300000000002</v>
      </c>
      <c r="N343">
        <f>'CONDITIONS AND WORKINGS'!$D$2*M343</f>
        <v>80.560085999999998</v>
      </c>
      <c r="O343" s="4">
        <f>IF(Table1[[#This Row],[SALES]]&gt;='CONDITIONS AND WORKINGS'!$B$2,Table1[[#This Row],[SALES]]*'CONDITIONS AND WORKINGS'!$B$3,0)</f>
        <v>0</v>
      </c>
      <c r="P343" s="10">
        <f t="shared" si="15"/>
        <v>1335.3900860000001</v>
      </c>
      <c r="Q343" s="4" t="str">
        <f>IF(Table1[[#This Row],[STATUS]]='CONDITIONS AND WORKINGS'!$B$6,'CONDITIONS AND WORKINGS'!$B$9,'CONDITIONS AND WORKINGS'!$B$10)</f>
        <v>"COMPLETED"</v>
      </c>
      <c r="R343" s="10">
        <f>Table1[[#This Row],[TOTAL SALES]]-Table1[[#This Row],[ 8.35% DISCOUNT]]</f>
        <v>1335.3900860000001</v>
      </c>
      <c r="S343" s="20"/>
      <c r="AQ343" s="11"/>
      <c r="AR343" s="11"/>
      <c r="AS343" s="11"/>
      <c r="AT343" s="11"/>
      <c r="AV343" s="11"/>
      <c r="AW343" s="11"/>
    </row>
    <row r="344" spans="1:49" x14ac:dyDescent="0.25">
      <c r="A344">
        <v>343</v>
      </c>
      <c r="B344">
        <v>10141</v>
      </c>
      <c r="C344">
        <v>8</v>
      </c>
      <c r="D344" s="4" t="str">
        <f>TEXT(Table1[[#This Row],[ORDER DATE]],"MMMM")</f>
        <v>August</v>
      </c>
      <c r="E344" s="4">
        <f t="shared" si="16"/>
        <v>2003</v>
      </c>
      <c r="F344" s="1">
        <v>37834</v>
      </c>
      <c r="G344" t="s">
        <v>12</v>
      </c>
      <c r="H344" t="s">
        <v>45</v>
      </c>
      <c r="I344">
        <v>174</v>
      </c>
      <c r="J344" t="s">
        <v>14</v>
      </c>
      <c r="K344">
        <v>47</v>
      </c>
      <c r="L344" s="10">
        <v>100</v>
      </c>
      <c r="M344" s="10">
        <f t="shared" si="17"/>
        <v>4700</v>
      </c>
      <c r="N344">
        <f>'CONDITIONS AND WORKINGS'!$D$2*M344</f>
        <v>301.73999999999995</v>
      </c>
      <c r="O344" s="4">
        <f>IF(Table1[[#This Row],[SALES]]&gt;='CONDITIONS AND WORKINGS'!$B$2,Table1[[#This Row],[SALES]]*'CONDITIONS AND WORKINGS'!$B$3,0)</f>
        <v>392.45000000000005</v>
      </c>
      <c r="P344" s="10">
        <f t="shared" si="15"/>
        <v>5001.74</v>
      </c>
      <c r="Q344" s="4" t="str">
        <f>IF(Table1[[#This Row],[STATUS]]='CONDITIONS AND WORKINGS'!$B$6,'CONDITIONS AND WORKINGS'!$B$9,'CONDITIONS AND WORKINGS'!$B$10)</f>
        <v>"COMPLETED"</v>
      </c>
      <c r="R344" s="10">
        <f>Table1[[#This Row],[TOTAL SALES]]-Table1[[#This Row],[ 8.35% DISCOUNT]]</f>
        <v>4609.29</v>
      </c>
      <c r="S344" s="20"/>
      <c r="AQ344" s="11"/>
      <c r="AR344" s="11"/>
      <c r="AS344" s="11"/>
      <c r="AT344" s="11"/>
      <c r="AV344" s="11"/>
      <c r="AW344" s="11"/>
    </row>
    <row r="345" spans="1:49" x14ac:dyDescent="0.25">
      <c r="A345">
        <v>344</v>
      </c>
      <c r="B345">
        <v>10141</v>
      </c>
      <c r="C345">
        <v>4</v>
      </c>
      <c r="D345" s="4" t="str">
        <f>TEXT(Table1[[#This Row],[ORDER DATE]],"MMMM")</f>
        <v>August</v>
      </c>
      <c r="E345" s="4">
        <f t="shared" si="16"/>
        <v>2003</v>
      </c>
      <c r="F345" s="1">
        <v>37834</v>
      </c>
      <c r="G345" t="s">
        <v>12</v>
      </c>
      <c r="H345" t="s">
        <v>47</v>
      </c>
      <c r="I345">
        <v>174</v>
      </c>
      <c r="J345" t="s">
        <v>14</v>
      </c>
      <c r="K345">
        <v>39</v>
      </c>
      <c r="L345" s="10">
        <v>100</v>
      </c>
      <c r="M345" s="10">
        <f t="shared" si="17"/>
        <v>3900</v>
      </c>
      <c r="N345">
        <f>'CONDITIONS AND WORKINGS'!$D$2*M345</f>
        <v>250.37999999999997</v>
      </c>
      <c r="O345" s="4">
        <f>IF(Table1[[#This Row],[SALES]]&gt;='CONDITIONS AND WORKINGS'!$B$2,Table1[[#This Row],[SALES]]*'CONDITIONS AND WORKINGS'!$B$3,0)</f>
        <v>325.65000000000003</v>
      </c>
      <c r="P345" s="10">
        <f t="shared" si="15"/>
        <v>4150.38</v>
      </c>
      <c r="Q345" s="4" t="str">
        <f>IF(Table1[[#This Row],[STATUS]]='CONDITIONS AND WORKINGS'!$B$6,'CONDITIONS AND WORKINGS'!$B$9,'CONDITIONS AND WORKINGS'!$B$10)</f>
        <v>"COMPLETED"</v>
      </c>
      <c r="R345" s="10">
        <f>Table1[[#This Row],[TOTAL SALES]]-Table1[[#This Row],[ 8.35% DISCOUNT]]</f>
        <v>3824.73</v>
      </c>
      <c r="S345" s="20"/>
      <c r="AQ345" s="11"/>
      <c r="AR345" s="11"/>
      <c r="AS345" s="11"/>
      <c r="AT345" s="11"/>
      <c r="AV345" s="11"/>
      <c r="AW345" s="11"/>
    </row>
    <row r="346" spans="1:49" x14ac:dyDescent="0.25">
      <c r="A346">
        <v>345</v>
      </c>
      <c r="B346">
        <v>10141</v>
      </c>
      <c r="C346">
        <v>3</v>
      </c>
      <c r="D346" s="4" t="str">
        <f>TEXT(Table1[[#This Row],[ORDER DATE]],"MMMM")</f>
        <v>August</v>
      </c>
      <c r="E346" s="4">
        <f t="shared" si="16"/>
        <v>2003</v>
      </c>
      <c r="F346" s="1">
        <v>37834</v>
      </c>
      <c r="G346" t="s">
        <v>12</v>
      </c>
      <c r="H346" t="s">
        <v>46</v>
      </c>
      <c r="I346">
        <v>174</v>
      </c>
      <c r="J346" t="s">
        <v>14</v>
      </c>
      <c r="K346">
        <v>44</v>
      </c>
      <c r="L346" s="10">
        <v>100</v>
      </c>
      <c r="M346" s="10">
        <f t="shared" si="17"/>
        <v>4400</v>
      </c>
      <c r="N346">
        <f>'CONDITIONS AND WORKINGS'!$D$2*M346</f>
        <v>282.47999999999996</v>
      </c>
      <c r="O346" s="4">
        <f>IF(Table1[[#This Row],[SALES]]&gt;='CONDITIONS AND WORKINGS'!$B$2,Table1[[#This Row],[SALES]]*'CONDITIONS AND WORKINGS'!$B$3,0)</f>
        <v>367.40000000000003</v>
      </c>
      <c r="P346" s="10">
        <f t="shared" si="15"/>
        <v>4682.4799999999996</v>
      </c>
      <c r="Q346" s="4" t="str">
        <f>IF(Table1[[#This Row],[STATUS]]='CONDITIONS AND WORKINGS'!$B$6,'CONDITIONS AND WORKINGS'!$B$9,'CONDITIONS AND WORKINGS'!$B$10)</f>
        <v>"COMPLETED"</v>
      </c>
      <c r="R346" s="10">
        <f>Table1[[#This Row],[TOTAL SALES]]-Table1[[#This Row],[ 8.35% DISCOUNT]]</f>
        <v>4315.08</v>
      </c>
      <c r="S346" s="20"/>
      <c r="AQ346" s="11"/>
      <c r="AR346" s="11"/>
      <c r="AS346" s="11"/>
      <c r="AT346" s="11"/>
      <c r="AV346" s="11"/>
      <c r="AW346" s="11"/>
    </row>
    <row r="347" spans="1:49" x14ac:dyDescent="0.25">
      <c r="A347">
        <v>346</v>
      </c>
      <c r="B347">
        <v>10141</v>
      </c>
      <c r="C347">
        <v>9</v>
      </c>
      <c r="D347" s="4" t="str">
        <f>TEXT(Table1[[#This Row],[ORDER DATE]],"MMMM")</f>
        <v>August</v>
      </c>
      <c r="E347" s="4">
        <f t="shared" si="16"/>
        <v>2003</v>
      </c>
      <c r="F347" s="1">
        <v>37834</v>
      </c>
      <c r="G347" t="s">
        <v>12</v>
      </c>
      <c r="H347" t="s">
        <v>44</v>
      </c>
      <c r="I347">
        <v>174</v>
      </c>
      <c r="J347" t="s">
        <v>14</v>
      </c>
      <c r="K347">
        <v>34</v>
      </c>
      <c r="L347" s="10">
        <v>100</v>
      </c>
      <c r="M347" s="10">
        <f t="shared" si="17"/>
        <v>3400</v>
      </c>
      <c r="N347">
        <f>'CONDITIONS AND WORKINGS'!$D$2*M347</f>
        <v>218.27999999999997</v>
      </c>
      <c r="O347" s="4">
        <f>IF(Table1[[#This Row],[SALES]]&gt;='CONDITIONS AND WORKINGS'!$B$2,Table1[[#This Row],[SALES]]*'CONDITIONS AND WORKINGS'!$B$3,0)</f>
        <v>283.90000000000003</v>
      </c>
      <c r="P347" s="10">
        <f t="shared" si="15"/>
        <v>3618.2799999999997</v>
      </c>
      <c r="Q347" s="4" t="str">
        <f>IF(Table1[[#This Row],[STATUS]]='CONDITIONS AND WORKINGS'!$B$6,'CONDITIONS AND WORKINGS'!$B$9,'CONDITIONS AND WORKINGS'!$B$10)</f>
        <v>"COMPLETED"</v>
      </c>
      <c r="R347" s="10">
        <f>Table1[[#This Row],[TOTAL SALES]]-Table1[[#This Row],[ 8.35% DISCOUNT]]</f>
        <v>3334.3799999999997</v>
      </c>
      <c r="S347" s="20"/>
      <c r="AQ347" s="11"/>
      <c r="AR347" s="11"/>
      <c r="AS347" s="11"/>
      <c r="AT347" s="11"/>
      <c r="AV347" s="11"/>
      <c r="AW347" s="11"/>
    </row>
    <row r="348" spans="1:49" x14ac:dyDescent="0.25">
      <c r="A348">
        <v>347</v>
      </c>
      <c r="B348">
        <v>10141</v>
      </c>
      <c r="C348">
        <v>1</v>
      </c>
      <c r="D348" s="4" t="str">
        <f>TEXT(Table1[[#This Row],[ORDER DATE]],"MMMM")</f>
        <v>August</v>
      </c>
      <c r="E348" s="4">
        <f t="shared" si="16"/>
        <v>2003</v>
      </c>
      <c r="F348" s="1">
        <v>37834</v>
      </c>
      <c r="G348" t="s">
        <v>12</v>
      </c>
      <c r="H348" t="s">
        <v>49</v>
      </c>
      <c r="I348">
        <v>174</v>
      </c>
      <c r="J348" t="s">
        <v>14</v>
      </c>
      <c r="K348">
        <v>40</v>
      </c>
      <c r="L348" s="10">
        <v>94.62</v>
      </c>
      <c r="M348" s="10">
        <f t="shared" si="17"/>
        <v>3784.8</v>
      </c>
      <c r="N348">
        <f>'CONDITIONS AND WORKINGS'!$D$2*M348</f>
        <v>242.98415999999997</v>
      </c>
      <c r="O348" s="4">
        <f>IF(Table1[[#This Row],[SALES]]&gt;='CONDITIONS AND WORKINGS'!$B$2,Table1[[#This Row],[SALES]]*'CONDITIONS AND WORKINGS'!$B$3,0)</f>
        <v>316.03080000000006</v>
      </c>
      <c r="P348" s="10">
        <f t="shared" si="15"/>
        <v>4027.7841600000002</v>
      </c>
      <c r="Q348" s="4" t="str">
        <f>IF(Table1[[#This Row],[STATUS]]='CONDITIONS AND WORKINGS'!$B$6,'CONDITIONS AND WORKINGS'!$B$9,'CONDITIONS AND WORKINGS'!$B$10)</f>
        <v>"COMPLETED"</v>
      </c>
      <c r="R348" s="10">
        <f>Table1[[#This Row],[TOTAL SALES]]-Table1[[#This Row],[ 8.35% DISCOUNT]]</f>
        <v>3711.7533600000002</v>
      </c>
      <c r="S348" s="20"/>
      <c r="AQ348" s="11"/>
      <c r="AR348" s="11"/>
      <c r="AS348" s="11"/>
      <c r="AT348" s="11"/>
      <c r="AV348" s="11"/>
      <c r="AW348" s="11"/>
    </row>
    <row r="349" spans="1:49" x14ac:dyDescent="0.25">
      <c r="A349">
        <v>348</v>
      </c>
      <c r="B349">
        <v>10141</v>
      </c>
      <c r="C349">
        <v>5</v>
      </c>
      <c r="D349" s="4" t="str">
        <f>TEXT(Table1[[#This Row],[ORDER DATE]],"MMMM")</f>
        <v>August</v>
      </c>
      <c r="E349" s="4">
        <f t="shared" si="16"/>
        <v>2003</v>
      </c>
      <c r="F349" s="1">
        <v>37834</v>
      </c>
      <c r="G349" t="s">
        <v>12</v>
      </c>
      <c r="H349" t="s">
        <v>43</v>
      </c>
      <c r="I349">
        <v>174</v>
      </c>
      <c r="J349" t="s">
        <v>17</v>
      </c>
      <c r="K349">
        <v>21</v>
      </c>
      <c r="L349" s="10">
        <v>100</v>
      </c>
      <c r="M349" s="10">
        <f t="shared" si="17"/>
        <v>2100</v>
      </c>
      <c r="N349">
        <f>'CONDITIONS AND WORKINGS'!$D$2*M349</f>
        <v>134.82</v>
      </c>
      <c r="O349" s="4">
        <f>IF(Table1[[#This Row],[SALES]]&gt;='CONDITIONS AND WORKINGS'!$B$2,Table1[[#This Row],[SALES]]*'CONDITIONS AND WORKINGS'!$B$3,0)</f>
        <v>0</v>
      </c>
      <c r="P349" s="10">
        <f t="shared" si="15"/>
        <v>2234.8200000000002</v>
      </c>
      <c r="Q349" s="4" t="str">
        <f>IF(Table1[[#This Row],[STATUS]]='CONDITIONS AND WORKINGS'!$B$6,'CONDITIONS AND WORKINGS'!$B$9,'CONDITIONS AND WORKINGS'!$B$10)</f>
        <v>"COMPLETED"</v>
      </c>
      <c r="R349" s="10">
        <f>Table1[[#This Row],[TOTAL SALES]]-Table1[[#This Row],[ 8.35% DISCOUNT]]</f>
        <v>2234.8200000000002</v>
      </c>
      <c r="S349" s="20"/>
      <c r="AQ349" s="11"/>
      <c r="AR349" s="11"/>
      <c r="AS349" s="11"/>
      <c r="AT349" s="11"/>
      <c r="AV349" s="11"/>
      <c r="AW349" s="11"/>
    </row>
    <row r="350" spans="1:49" x14ac:dyDescent="0.25">
      <c r="A350">
        <v>349</v>
      </c>
      <c r="B350">
        <v>10141</v>
      </c>
      <c r="C350">
        <v>7</v>
      </c>
      <c r="D350" s="4" t="str">
        <f>TEXT(Table1[[#This Row],[ORDER DATE]],"MMMM")</f>
        <v>August</v>
      </c>
      <c r="E350" s="4">
        <f t="shared" si="16"/>
        <v>2003</v>
      </c>
      <c r="F350" s="1">
        <v>37834</v>
      </c>
      <c r="G350" t="s">
        <v>12</v>
      </c>
      <c r="H350" t="s">
        <v>53</v>
      </c>
      <c r="I350">
        <v>174</v>
      </c>
      <c r="J350" t="s">
        <v>17</v>
      </c>
      <c r="K350">
        <v>24</v>
      </c>
      <c r="L350" s="10">
        <v>45.99</v>
      </c>
      <c r="M350" s="10">
        <f t="shared" si="17"/>
        <v>1103.76</v>
      </c>
      <c r="N350">
        <f>'CONDITIONS AND WORKINGS'!$D$2*M350</f>
        <v>70.861391999999995</v>
      </c>
      <c r="O350" s="4">
        <f>IF(Table1[[#This Row],[SALES]]&gt;='CONDITIONS AND WORKINGS'!$B$2,Table1[[#This Row],[SALES]]*'CONDITIONS AND WORKINGS'!$B$3,0)</f>
        <v>0</v>
      </c>
      <c r="P350" s="10">
        <f t="shared" si="15"/>
        <v>1174.621392</v>
      </c>
      <c r="Q350" s="4" t="str">
        <f>IF(Table1[[#This Row],[STATUS]]='CONDITIONS AND WORKINGS'!$B$6,'CONDITIONS AND WORKINGS'!$B$9,'CONDITIONS AND WORKINGS'!$B$10)</f>
        <v>"COMPLETED"</v>
      </c>
      <c r="R350" s="10">
        <f>Table1[[#This Row],[TOTAL SALES]]-Table1[[#This Row],[ 8.35% DISCOUNT]]</f>
        <v>1174.621392</v>
      </c>
      <c r="S350" s="20"/>
      <c r="AQ350" s="11"/>
      <c r="AR350" s="11"/>
      <c r="AS350" s="11"/>
      <c r="AT350" s="11"/>
      <c r="AV350" s="11"/>
      <c r="AW350" s="11"/>
    </row>
    <row r="351" spans="1:49" x14ac:dyDescent="0.25">
      <c r="A351">
        <v>350</v>
      </c>
      <c r="B351">
        <v>10141</v>
      </c>
      <c r="C351">
        <v>2</v>
      </c>
      <c r="D351" s="4" t="str">
        <f>TEXT(Table1[[#This Row],[ORDER DATE]],"MMMM")</f>
        <v>August</v>
      </c>
      <c r="E351" s="4">
        <f t="shared" si="16"/>
        <v>2003</v>
      </c>
      <c r="F351" s="1">
        <v>37834</v>
      </c>
      <c r="G351" t="s">
        <v>12</v>
      </c>
      <c r="H351" t="s">
        <v>50</v>
      </c>
      <c r="I351">
        <v>174</v>
      </c>
      <c r="J351" t="s">
        <v>17</v>
      </c>
      <c r="K351">
        <v>20</v>
      </c>
      <c r="L351" s="10">
        <v>54.33</v>
      </c>
      <c r="M351" s="10">
        <f t="shared" si="17"/>
        <v>1086.5999999999999</v>
      </c>
      <c r="N351">
        <f>'CONDITIONS AND WORKINGS'!$D$2*M351</f>
        <v>69.759719999999987</v>
      </c>
      <c r="O351" s="4">
        <f>IF(Table1[[#This Row],[SALES]]&gt;='CONDITIONS AND WORKINGS'!$B$2,Table1[[#This Row],[SALES]]*'CONDITIONS AND WORKINGS'!$B$3,0)</f>
        <v>0</v>
      </c>
      <c r="P351" s="10">
        <f t="shared" si="15"/>
        <v>1156.3597199999999</v>
      </c>
      <c r="Q351" s="4" t="str">
        <f>IF(Table1[[#This Row],[STATUS]]='CONDITIONS AND WORKINGS'!$B$6,'CONDITIONS AND WORKINGS'!$B$9,'CONDITIONS AND WORKINGS'!$B$10)</f>
        <v>"COMPLETED"</v>
      </c>
      <c r="R351" s="10">
        <f>Table1[[#This Row],[TOTAL SALES]]-Table1[[#This Row],[ 8.35% DISCOUNT]]</f>
        <v>1156.3597199999999</v>
      </c>
      <c r="S351" s="20"/>
      <c r="AQ351" s="11"/>
      <c r="AR351" s="11"/>
      <c r="AS351" s="11"/>
      <c r="AT351" s="11"/>
      <c r="AV351" s="11"/>
      <c r="AW351" s="11"/>
    </row>
    <row r="352" spans="1:49" x14ac:dyDescent="0.25">
      <c r="A352">
        <v>351</v>
      </c>
      <c r="B352">
        <v>10141</v>
      </c>
      <c r="C352">
        <v>6</v>
      </c>
      <c r="D352" s="4" t="str">
        <f>TEXT(Table1[[#This Row],[ORDER DATE]],"MMMM")</f>
        <v>August</v>
      </c>
      <c r="E352" s="4">
        <f t="shared" si="16"/>
        <v>2003</v>
      </c>
      <c r="F352" s="1">
        <v>37834</v>
      </c>
      <c r="G352" t="s">
        <v>12</v>
      </c>
      <c r="H352" t="s">
        <v>51</v>
      </c>
      <c r="I352">
        <v>174</v>
      </c>
      <c r="J352" t="s">
        <v>17</v>
      </c>
      <c r="K352">
        <v>21</v>
      </c>
      <c r="L352" s="10">
        <v>42.43</v>
      </c>
      <c r="M352" s="10">
        <f t="shared" si="17"/>
        <v>891.03</v>
      </c>
      <c r="N352">
        <f>'CONDITIONS AND WORKINGS'!$D$2*M352</f>
        <v>57.204125999999995</v>
      </c>
      <c r="O352" s="4">
        <f>IF(Table1[[#This Row],[SALES]]&gt;='CONDITIONS AND WORKINGS'!$B$2,Table1[[#This Row],[SALES]]*'CONDITIONS AND WORKINGS'!$B$3,0)</f>
        <v>0</v>
      </c>
      <c r="P352" s="10">
        <f t="shared" si="15"/>
        <v>948.23412599999995</v>
      </c>
      <c r="Q352" s="4" t="str">
        <f>IF(Table1[[#This Row],[STATUS]]='CONDITIONS AND WORKINGS'!$B$6,'CONDITIONS AND WORKINGS'!$B$9,'CONDITIONS AND WORKINGS'!$B$10)</f>
        <v>"COMPLETED"</v>
      </c>
      <c r="R352" s="10">
        <f>Table1[[#This Row],[TOTAL SALES]]-Table1[[#This Row],[ 8.35% DISCOUNT]]</f>
        <v>948.23412599999995</v>
      </c>
      <c r="S352" s="20"/>
      <c r="AQ352" s="11"/>
      <c r="AR352" s="11"/>
      <c r="AS352" s="11"/>
      <c r="AT352" s="11"/>
      <c r="AV352" s="11"/>
      <c r="AW352" s="11"/>
    </row>
    <row r="353" spans="1:49" x14ac:dyDescent="0.25">
      <c r="A353">
        <v>352</v>
      </c>
      <c r="B353">
        <v>10142</v>
      </c>
      <c r="C353">
        <v>11</v>
      </c>
      <c r="D353" s="4" t="str">
        <f>TEXT(Table1[[#This Row],[ORDER DATE]],"MMMM")</f>
        <v>August</v>
      </c>
      <c r="E353" s="4">
        <f t="shared" si="16"/>
        <v>2003</v>
      </c>
      <c r="F353" s="1">
        <v>37841</v>
      </c>
      <c r="G353" t="s">
        <v>12</v>
      </c>
      <c r="H353" t="s">
        <v>58</v>
      </c>
      <c r="I353">
        <v>140</v>
      </c>
      <c r="J353" t="s">
        <v>55</v>
      </c>
      <c r="K353">
        <v>46</v>
      </c>
      <c r="L353" s="10">
        <v>100</v>
      </c>
      <c r="M353" s="10">
        <f t="shared" si="17"/>
        <v>4600</v>
      </c>
      <c r="N353">
        <f>'CONDITIONS AND WORKINGS'!$D$2*M353</f>
        <v>295.32</v>
      </c>
      <c r="O353" s="4">
        <f>IF(Table1[[#This Row],[SALES]]&gt;='CONDITIONS AND WORKINGS'!$B$2,Table1[[#This Row],[SALES]]*'CONDITIONS AND WORKINGS'!$B$3,0)</f>
        <v>384.1</v>
      </c>
      <c r="P353" s="10">
        <f t="shared" si="15"/>
        <v>4895.32</v>
      </c>
      <c r="Q353" s="4" t="str">
        <f>IF(Table1[[#This Row],[STATUS]]='CONDITIONS AND WORKINGS'!$B$6,'CONDITIONS AND WORKINGS'!$B$9,'CONDITIONS AND WORKINGS'!$B$10)</f>
        <v>"COMPLETED"</v>
      </c>
      <c r="R353" s="10">
        <f>Table1[[#This Row],[TOTAL SALES]]-Table1[[#This Row],[ 8.35% DISCOUNT]]</f>
        <v>4511.2199999999993</v>
      </c>
      <c r="S353" s="20"/>
      <c r="AQ353" s="11"/>
      <c r="AR353" s="11"/>
      <c r="AS353" s="11"/>
      <c r="AT353" s="11"/>
      <c r="AV353" s="11"/>
      <c r="AW353" s="11"/>
    </row>
    <row r="354" spans="1:49" x14ac:dyDescent="0.25">
      <c r="A354">
        <v>353</v>
      </c>
      <c r="B354">
        <v>10142</v>
      </c>
      <c r="C354">
        <v>12</v>
      </c>
      <c r="D354" s="4" t="str">
        <f>TEXT(Table1[[#This Row],[ORDER DATE]],"MMMM")</f>
        <v>August</v>
      </c>
      <c r="E354" s="4">
        <f t="shared" si="16"/>
        <v>2003</v>
      </c>
      <c r="F354" s="1">
        <v>37841</v>
      </c>
      <c r="G354" t="s">
        <v>12</v>
      </c>
      <c r="H354" t="s">
        <v>54</v>
      </c>
      <c r="I354">
        <v>140</v>
      </c>
      <c r="J354" t="s">
        <v>55</v>
      </c>
      <c r="K354">
        <v>33</v>
      </c>
      <c r="L354" s="10">
        <v>100</v>
      </c>
      <c r="M354" s="10">
        <f t="shared" si="17"/>
        <v>3300</v>
      </c>
      <c r="N354">
        <f>'CONDITIONS AND WORKINGS'!$D$2*M354</f>
        <v>211.85999999999999</v>
      </c>
      <c r="O354" s="4">
        <f>IF(Table1[[#This Row],[SALES]]&gt;='CONDITIONS AND WORKINGS'!$B$2,Table1[[#This Row],[SALES]]*'CONDITIONS AND WORKINGS'!$B$3,0)</f>
        <v>275.55</v>
      </c>
      <c r="P354" s="10">
        <f t="shared" si="15"/>
        <v>3511.86</v>
      </c>
      <c r="Q354" s="4" t="str">
        <f>IF(Table1[[#This Row],[STATUS]]='CONDITIONS AND WORKINGS'!$B$6,'CONDITIONS AND WORKINGS'!$B$9,'CONDITIONS AND WORKINGS'!$B$10)</f>
        <v>"COMPLETED"</v>
      </c>
      <c r="R354" s="10">
        <f>Table1[[#This Row],[TOTAL SALES]]-Table1[[#This Row],[ 8.35% DISCOUNT]]</f>
        <v>3236.31</v>
      </c>
      <c r="S354" s="20"/>
      <c r="AQ354" s="11"/>
      <c r="AR354" s="11"/>
      <c r="AS354" s="11"/>
      <c r="AT354" s="11"/>
      <c r="AV354" s="11"/>
      <c r="AW354" s="11"/>
    </row>
    <row r="355" spans="1:49" x14ac:dyDescent="0.25">
      <c r="A355">
        <v>354</v>
      </c>
      <c r="B355">
        <v>10142</v>
      </c>
      <c r="C355">
        <v>8</v>
      </c>
      <c r="D355" s="4" t="str">
        <f>TEXT(Table1[[#This Row],[ORDER DATE]],"MMMM")</f>
        <v>August</v>
      </c>
      <c r="E355" s="4">
        <f t="shared" si="16"/>
        <v>2003</v>
      </c>
      <c r="F355" s="1">
        <v>37841</v>
      </c>
      <c r="G355" t="s">
        <v>12</v>
      </c>
      <c r="H355" t="s">
        <v>64</v>
      </c>
      <c r="I355">
        <v>140</v>
      </c>
      <c r="J355" t="s">
        <v>14</v>
      </c>
      <c r="K355">
        <v>47</v>
      </c>
      <c r="L355" s="10">
        <v>100</v>
      </c>
      <c r="M355" s="10">
        <f t="shared" si="17"/>
        <v>4700</v>
      </c>
      <c r="N355">
        <f>'CONDITIONS AND WORKINGS'!$D$2*M355</f>
        <v>301.73999999999995</v>
      </c>
      <c r="O355" s="4">
        <f>IF(Table1[[#This Row],[SALES]]&gt;='CONDITIONS AND WORKINGS'!$B$2,Table1[[#This Row],[SALES]]*'CONDITIONS AND WORKINGS'!$B$3,0)</f>
        <v>392.45000000000005</v>
      </c>
      <c r="P355" s="10">
        <f t="shared" si="15"/>
        <v>5001.74</v>
      </c>
      <c r="Q355" s="4" t="str">
        <f>IF(Table1[[#This Row],[STATUS]]='CONDITIONS AND WORKINGS'!$B$6,'CONDITIONS AND WORKINGS'!$B$9,'CONDITIONS AND WORKINGS'!$B$10)</f>
        <v>"COMPLETED"</v>
      </c>
      <c r="R355" s="10">
        <f>Table1[[#This Row],[TOTAL SALES]]-Table1[[#This Row],[ 8.35% DISCOUNT]]</f>
        <v>4609.29</v>
      </c>
      <c r="S355" s="20"/>
      <c r="AQ355" s="11"/>
      <c r="AR355" s="11"/>
      <c r="AS355" s="11"/>
      <c r="AT355" s="11"/>
      <c r="AV355" s="11"/>
      <c r="AW355" s="11"/>
    </row>
    <row r="356" spans="1:49" x14ac:dyDescent="0.25">
      <c r="A356">
        <v>355</v>
      </c>
      <c r="B356">
        <v>10142</v>
      </c>
      <c r="C356">
        <v>13</v>
      </c>
      <c r="D356" s="4" t="str">
        <f>TEXT(Table1[[#This Row],[ORDER DATE]],"MMMM")</f>
        <v>August</v>
      </c>
      <c r="E356" s="4">
        <f t="shared" si="16"/>
        <v>2003</v>
      </c>
      <c r="F356" s="1">
        <v>37841</v>
      </c>
      <c r="G356" t="s">
        <v>12</v>
      </c>
      <c r="H356" t="s">
        <v>41</v>
      </c>
      <c r="I356">
        <v>140</v>
      </c>
      <c r="J356" t="s">
        <v>14</v>
      </c>
      <c r="K356">
        <v>33</v>
      </c>
      <c r="L356" s="10">
        <v>100</v>
      </c>
      <c r="M356" s="10">
        <f t="shared" si="17"/>
        <v>3300</v>
      </c>
      <c r="N356">
        <f>'CONDITIONS AND WORKINGS'!$D$2*M356</f>
        <v>211.85999999999999</v>
      </c>
      <c r="O356" s="4">
        <f>IF(Table1[[#This Row],[SALES]]&gt;='CONDITIONS AND WORKINGS'!$B$2,Table1[[#This Row],[SALES]]*'CONDITIONS AND WORKINGS'!$B$3,0)</f>
        <v>275.55</v>
      </c>
      <c r="P356" s="10">
        <f t="shared" si="15"/>
        <v>3511.86</v>
      </c>
      <c r="Q356" s="4" t="str">
        <f>IF(Table1[[#This Row],[STATUS]]='CONDITIONS AND WORKINGS'!$B$6,'CONDITIONS AND WORKINGS'!$B$9,'CONDITIONS AND WORKINGS'!$B$10)</f>
        <v>"COMPLETED"</v>
      </c>
      <c r="R356" s="10">
        <f>Table1[[#This Row],[TOTAL SALES]]-Table1[[#This Row],[ 8.35% DISCOUNT]]</f>
        <v>3236.31</v>
      </c>
      <c r="S356" s="20"/>
      <c r="AQ356" s="11"/>
      <c r="AR356" s="11"/>
      <c r="AS356" s="11"/>
      <c r="AT356" s="11"/>
      <c r="AV356" s="11"/>
      <c r="AW356" s="11"/>
    </row>
    <row r="357" spans="1:49" x14ac:dyDescent="0.25">
      <c r="A357">
        <v>356</v>
      </c>
      <c r="B357">
        <v>10142</v>
      </c>
      <c r="C357">
        <v>1</v>
      </c>
      <c r="D357" s="4" t="str">
        <f>TEXT(Table1[[#This Row],[ORDER DATE]],"MMMM")</f>
        <v>August</v>
      </c>
      <c r="E357" s="4">
        <f t="shared" si="16"/>
        <v>2003</v>
      </c>
      <c r="F357" s="1">
        <v>37841</v>
      </c>
      <c r="G357" t="s">
        <v>12</v>
      </c>
      <c r="H357" t="s">
        <v>62</v>
      </c>
      <c r="I357">
        <v>140</v>
      </c>
      <c r="J357" t="s">
        <v>14</v>
      </c>
      <c r="K357">
        <v>49</v>
      </c>
      <c r="L357" s="10">
        <v>98.25</v>
      </c>
      <c r="M357" s="10">
        <f t="shared" si="17"/>
        <v>4814.25</v>
      </c>
      <c r="N357">
        <f>'CONDITIONS AND WORKINGS'!$D$2*M357</f>
        <v>309.07484999999997</v>
      </c>
      <c r="O357" s="4">
        <f>IF(Table1[[#This Row],[SALES]]&gt;='CONDITIONS AND WORKINGS'!$B$2,Table1[[#This Row],[SALES]]*'CONDITIONS AND WORKINGS'!$B$3,0)</f>
        <v>401.98987500000004</v>
      </c>
      <c r="P357" s="10">
        <f t="shared" si="15"/>
        <v>5123.32485</v>
      </c>
      <c r="Q357" s="4" t="str">
        <f>IF(Table1[[#This Row],[STATUS]]='CONDITIONS AND WORKINGS'!$B$6,'CONDITIONS AND WORKINGS'!$B$9,'CONDITIONS AND WORKINGS'!$B$10)</f>
        <v>"COMPLETED"</v>
      </c>
      <c r="R357" s="10">
        <f>Table1[[#This Row],[TOTAL SALES]]-Table1[[#This Row],[ 8.35% DISCOUNT]]</f>
        <v>4721.3349749999998</v>
      </c>
      <c r="S357" s="20"/>
      <c r="AQ357" s="11"/>
      <c r="AR357" s="11"/>
      <c r="AS357" s="11"/>
      <c r="AT357" s="11"/>
      <c r="AV357" s="11"/>
      <c r="AW357" s="11"/>
    </row>
    <row r="358" spans="1:49" x14ac:dyDescent="0.25">
      <c r="A358">
        <v>357</v>
      </c>
      <c r="B358">
        <v>10142</v>
      </c>
      <c r="C358">
        <v>15</v>
      </c>
      <c r="D358" s="4" t="str">
        <f>TEXT(Table1[[#This Row],[ORDER DATE]],"MMMM")</f>
        <v>August</v>
      </c>
      <c r="E358" s="4">
        <f t="shared" si="16"/>
        <v>2003</v>
      </c>
      <c r="F358" s="1">
        <v>37841</v>
      </c>
      <c r="G358" t="s">
        <v>12</v>
      </c>
      <c r="H358" t="s">
        <v>42</v>
      </c>
      <c r="I358">
        <v>140</v>
      </c>
      <c r="J358" t="s">
        <v>14</v>
      </c>
      <c r="K358">
        <v>24</v>
      </c>
      <c r="L358" s="10">
        <v>100</v>
      </c>
      <c r="M358" s="10">
        <f t="shared" si="17"/>
        <v>2400</v>
      </c>
      <c r="N358">
        <f>'CONDITIONS AND WORKINGS'!$D$2*M358</f>
        <v>154.07999999999998</v>
      </c>
      <c r="O358" s="4">
        <f>IF(Table1[[#This Row],[SALES]]&gt;='CONDITIONS AND WORKINGS'!$B$2,Table1[[#This Row],[SALES]]*'CONDITIONS AND WORKINGS'!$B$3,0)</f>
        <v>200.4</v>
      </c>
      <c r="P358" s="10">
        <f t="shared" si="15"/>
        <v>2554.08</v>
      </c>
      <c r="Q358" s="4" t="str">
        <f>IF(Table1[[#This Row],[STATUS]]='CONDITIONS AND WORKINGS'!$B$6,'CONDITIONS AND WORKINGS'!$B$9,'CONDITIONS AND WORKINGS'!$B$10)</f>
        <v>"COMPLETED"</v>
      </c>
      <c r="R358" s="10">
        <f>Table1[[#This Row],[TOTAL SALES]]-Table1[[#This Row],[ 8.35% DISCOUNT]]</f>
        <v>2353.6799999999998</v>
      </c>
      <c r="S358" s="20"/>
      <c r="AQ358" s="11"/>
      <c r="AR358" s="11"/>
      <c r="AS358" s="11"/>
      <c r="AT358" s="11"/>
      <c r="AV358" s="11"/>
      <c r="AW358" s="11"/>
    </row>
    <row r="359" spans="1:49" x14ac:dyDescent="0.25">
      <c r="A359">
        <v>358</v>
      </c>
      <c r="B359">
        <v>10142</v>
      </c>
      <c r="C359">
        <v>9</v>
      </c>
      <c r="D359" s="4" t="str">
        <f>TEXT(Table1[[#This Row],[ORDER DATE]],"MMMM")</f>
        <v>August</v>
      </c>
      <c r="E359" s="4">
        <f t="shared" si="16"/>
        <v>2003</v>
      </c>
      <c r="F359" s="1">
        <v>37841</v>
      </c>
      <c r="G359" t="s">
        <v>12</v>
      </c>
      <c r="H359" t="s">
        <v>68</v>
      </c>
      <c r="I359">
        <v>140</v>
      </c>
      <c r="J359" t="s">
        <v>14</v>
      </c>
      <c r="K359">
        <v>43</v>
      </c>
      <c r="L359" s="10">
        <v>84.01</v>
      </c>
      <c r="M359" s="10">
        <f t="shared" si="17"/>
        <v>3612.4300000000003</v>
      </c>
      <c r="N359">
        <f>'CONDITIONS AND WORKINGS'!$D$2*M359</f>
        <v>231.91800599999999</v>
      </c>
      <c r="O359" s="4">
        <f>IF(Table1[[#This Row],[SALES]]&gt;='CONDITIONS AND WORKINGS'!$B$2,Table1[[#This Row],[SALES]]*'CONDITIONS AND WORKINGS'!$B$3,0)</f>
        <v>301.63790500000005</v>
      </c>
      <c r="P359" s="10">
        <f t="shared" si="15"/>
        <v>3844.3480060000002</v>
      </c>
      <c r="Q359" s="4" t="str">
        <f>IF(Table1[[#This Row],[STATUS]]='CONDITIONS AND WORKINGS'!$B$6,'CONDITIONS AND WORKINGS'!$B$9,'CONDITIONS AND WORKINGS'!$B$10)</f>
        <v>"COMPLETED"</v>
      </c>
      <c r="R359" s="10">
        <f>Table1[[#This Row],[TOTAL SALES]]-Table1[[#This Row],[ 8.35% DISCOUNT]]</f>
        <v>3542.7101010000001</v>
      </c>
      <c r="S359" s="20"/>
      <c r="AQ359" s="11"/>
      <c r="AR359" s="11"/>
      <c r="AS359" s="11"/>
      <c r="AT359" s="11"/>
      <c r="AV359" s="11"/>
      <c r="AW359" s="11"/>
    </row>
    <row r="360" spans="1:49" x14ac:dyDescent="0.25">
      <c r="A360">
        <v>359</v>
      </c>
      <c r="B360">
        <v>10142</v>
      </c>
      <c r="C360">
        <v>6</v>
      </c>
      <c r="D360" s="4" t="str">
        <f>TEXT(Table1[[#This Row],[ORDER DATE]],"MMMM")</f>
        <v>August</v>
      </c>
      <c r="E360" s="4">
        <f t="shared" si="16"/>
        <v>2003</v>
      </c>
      <c r="F360" s="1">
        <v>37841</v>
      </c>
      <c r="G360" t="s">
        <v>12</v>
      </c>
      <c r="H360" t="s">
        <v>57</v>
      </c>
      <c r="I360">
        <v>140</v>
      </c>
      <c r="J360" t="s">
        <v>14</v>
      </c>
      <c r="K360">
        <v>33</v>
      </c>
      <c r="L360" s="10">
        <v>100</v>
      </c>
      <c r="M360" s="10">
        <f t="shared" si="17"/>
        <v>3300</v>
      </c>
      <c r="N360">
        <f>'CONDITIONS AND WORKINGS'!$D$2*M360</f>
        <v>211.85999999999999</v>
      </c>
      <c r="O360" s="4">
        <f>IF(Table1[[#This Row],[SALES]]&gt;='CONDITIONS AND WORKINGS'!$B$2,Table1[[#This Row],[SALES]]*'CONDITIONS AND WORKINGS'!$B$3,0)</f>
        <v>275.55</v>
      </c>
      <c r="P360" s="10">
        <f t="shared" si="15"/>
        <v>3511.86</v>
      </c>
      <c r="Q360" s="4" t="str">
        <f>IF(Table1[[#This Row],[STATUS]]='CONDITIONS AND WORKINGS'!$B$6,'CONDITIONS AND WORKINGS'!$B$9,'CONDITIONS AND WORKINGS'!$B$10)</f>
        <v>"COMPLETED"</v>
      </c>
      <c r="R360" s="10">
        <f>Table1[[#This Row],[TOTAL SALES]]-Table1[[#This Row],[ 8.35% DISCOUNT]]</f>
        <v>3236.31</v>
      </c>
      <c r="S360" s="20"/>
      <c r="AQ360" s="11"/>
      <c r="AR360" s="11"/>
      <c r="AS360" s="11"/>
      <c r="AT360" s="11"/>
      <c r="AV360" s="11"/>
      <c r="AW360" s="11"/>
    </row>
    <row r="361" spans="1:49" x14ac:dyDescent="0.25">
      <c r="A361">
        <v>360</v>
      </c>
      <c r="B361">
        <v>10142</v>
      </c>
      <c r="C361">
        <v>4</v>
      </c>
      <c r="D361" s="4" t="str">
        <f>TEXT(Table1[[#This Row],[ORDER DATE]],"MMMM")</f>
        <v>August</v>
      </c>
      <c r="E361" s="4">
        <f t="shared" si="16"/>
        <v>2003</v>
      </c>
      <c r="F361" s="1">
        <v>37841</v>
      </c>
      <c r="G361" t="s">
        <v>12</v>
      </c>
      <c r="H361" t="s">
        <v>66</v>
      </c>
      <c r="I361">
        <v>140</v>
      </c>
      <c r="J361" t="s">
        <v>14</v>
      </c>
      <c r="K361">
        <v>38</v>
      </c>
      <c r="L361" s="10">
        <v>85.41</v>
      </c>
      <c r="M361" s="10">
        <f t="shared" si="17"/>
        <v>3245.58</v>
      </c>
      <c r="N361">
        <f>'CONDITIONS AND WORKINGS'!$D$2*M361</f>
        <v>208.36623599999999</v>
      </c>
      <c r="O361" s="4">
        <f>IF(Table1[[#This Row],[SALES]]&gt;='CONDITIONS AND WORKINGS'!$B$2,Table1[[#This Row],[SALES]]*'CONDITIONS AND WORKINGS'!$B$3,0)</f>
        <v>271.00593000000003</v>
      </c>
      <c r="P361" s="10">
        <f t="shared" si="15"/>
        <v>3453.9462359999998</v>
      </c>
      <c r="Q361" s="4" t="str">
        <f>IF(Table1[[#This Row],[STATUS]]='CONDITIONS AND WORKINGS'!$B$6,'CONDITIONS AND WORKINGS'!$B$9,'CONDITIONS AND WORKINGS'!$B$10)</f>
        <v>"COMPLETED"</v>
      </c>
      <c r="R361" s="10">
        <f>Table1[[#This Row],[TOTAL SALES]]-Table1[[#This Row],[ 8.35% DISCOUNT]]</f>
        <v>3182.9403059999995</v>
      </c>
      <c r="S361" s="20"/>
      <c r="AQ361" s="11"/>
      <c r="AR361" s="11"/>
      <c r="AS361" s="11"/>
      <c r="AT361" s="11"/>
      <c r="AV361" s="11"/>
      <c r="AW361" s="11"/>
    </row>
    <row r="362" spans="1:49" x14ac:dyDescent="0.25">
      <c r="A362">
        <v>361</v>
      </c>
      <c r="B362">
        <v>10142</v>
      </c>
      <c r="C362">
        <v>16</v>
      </c>
      <c r="D362" s="4" t="str">
        <f>TEXT(Table1[[#This Row],[ORDER DATE]],"MMMM")</f>
        <v>August</v>
      </c>
      <c r="E362" s="4">
        <f t="shared" si="16"/>
        <v>2003</v>
      </c>
      <c r="F362" s="1">
        <v>37841</v>
      </c>
      <c r="G362" t="s">
        <v>12</v>
      </c>
      <c r="H362" t="s">
        <v>48</v>
      </c>
      <c r="I362">
        <v>140</v>
      </c>
      <c r="J362" t="s">
        <v>14</v>
      </c>
      <c r="K362">
        <v>42</v>
      </c>
      <c r="L362" s="10">
        <v>74.569999999999993</v>
      </c>
      <c r="M362" s="10">
        <f t="shared" si="17"/>
        <v>3131.9399999999996</v>
      </c>
      <c r="N362">
        <f>'CONDITIONS AND WORKINGS'!$D$2*M362</f>
        <v>201.07054799999995</v>
      </c>
      <c r="O362" s="4">
        <f>IF(Table1[[#This Row],[SALES]]&gt;='CONDITIONS AND WORKINGS'!$B$2,Table1[[#This Row],[SALES]]*'CONDITIONS AND WORKINGS'!$B$3,0)</f>
        <v>261.51698999999996</v>
      </c>
      <c r="P362" s="10">
        <f t="shared" si="15"/>
        <v>3333.0105479999997</v>
      </c>
      <c r="Q362" s="4" t="str">
        <f>IF(Table1[[#This Row],[STATUS]]='CONDITIONS AND WORKINGS'!$B$6,'CONDITIONS AND WORKINGS'!$B$9,'CONDITIONS AND WORKINGS'!$B$10)</f>
        <v>"COMPLETED"</v>
      </c>
      <c r="R362" s="10">
        <f>Table1[[#This Row],[TOTAL SALES]]-Table1[[#This Row],[ 8.35% DISCOUNT]]</f>
        <v>3071.4935579999997</v>
      </c>
      <c r="S362" s="20"/>
      <c r="AQ362" s="11"/>
      <c r="AR362" s="11"/>
      <c r="AS362" s="11"/>
      <c r="AT362" s="11"/>
      <c r="AV362" s="11"/>
      <c r="AW362" s="11"/>
    </row>
    <row r="363" spans="1:49" x14ac:dyDescent="0.25">
      <c r="A363">
        <v>362</v>
      </c>
      <c r="B363">
        <v>10142</v>
      </c>
      <c r="C363">
        <v>2</v>
      </c>
      <c r="D363" s="4" t="str">
        <f>TEXT(Table1[[#This Row],[ORDER DATE]],"MMMM")</f>
        <v>August</v>
      </c>
      <c r="E363" s="4">
        <f t="shared" si="16"/>
        <v>2003</v>
      </c>
      <c r="F363" s="1">
        <v>37841</v>
      </c>
      <c r="G363" t="s">
        <v>12</v>
      </c>
      <c r="H363" t="s">
        <v>65</v>
      </c>
      <c r="I363">
        <v>140</v>
      </c>
      <c r="J363" t="s">
        <v>17</v>
      </c>
      <c r="K363">
        <v>41</v>
      </c>
      <c r="L363" s="10">
        <v>64</v>
      </c>
      <c r="M363" s="10">
        <f t="shared" si="17"/>
        <v>2624</v>
      </c>
      <c r="N363">
        <f>'CONDITIONS AND WORKINGS'!$D$2*M363</f>
        <v>168.46079999999998</v>
      </c>
      <c r="O363" s="4">
        <f>IF(Table1[[#This Row],[SALES]]&gt;='CONDITIONS AND WORKINGS'!$B$2,Table1[[#This Row],[SALES]]*'CONDITIONS AND WORKINGS'!$B$3,0)</f>
        <v>219.10400000000001</v>
      </c>
      <c r="P363" s="10">
        <f t="shared" si="15"/>
        <v>2792.4607999999998</v>
      </c>
      <c r="Q363" s="4" t="str">
        <f>IF(Table1[[#This Row],[STATUS]]='CONDITIONS AND WORKINGS'!$B$6,'CONDITIONS AND WORKINGS'!$B$9,'CONDITIONS AND WORKINGS'!$B$10)</f>
        <v>"COMPLETED"</v>
      </c>
      <c r="R363" s="10">
        <f>Table1[[#This Row],[TOTAL SALES]]-Table1[[#This Row],[ 8.35% DISCOUNT]]</f>
        <v>2573.3568</v>
      </c>
      <c r="S363" s="20"/>
      <c r="AQ363" s="11"/>
      <c r="AR363" s="11"/>
      <c r="AS363" s="11"/>
      <c r="AT363" s="11"/>
      <c r="AV363" s="11"/>
      <c r="AW363" s="11"/>
    </row>
    <row r="364" spans="1:49" x14ac:dyDescent="0.25">
      <c r="A364">
        <v>363</v>
      </c>
      <c r="B364">
        <v>10142</v>
      </c>
      <c r="C364">
        <v>3</v>
      </c>
      <c r="D364" s="4" t="str">
        <f>TEXT(Table1[[#This Row],[ORDER DATE]],"MMMM")</f>
        <v>August</v>
      </c>
      <c r="E364" s="4">
        <f t="shared" si="16"/>
        <v>2003</v>
      </c>
      <c r="F364" s="1">
        <v>37841</v>
      </c>
      <c r="G364" t="s">
        <v>12</v>
      </c>
      <c r="H364" t="s">
        <v>63</v>
      </c>
      <c r="I364">
        <v>140</v>
      </c>
      <c r="J364" t="s">
        <v>17</v>
      </c>
      <c r="K364">
        <v>21</v>
      </c>
      <c r="L364" s="10">
        <v>100</v>
      </c>
      <c r="M364" s="10">
        <f t="shared" si="17"/>
        <v>2100</v>
      </c>
      <c r="N364">
        <f>'CONDITIONS AND WORKINGS'!$D$2*M364</f>
        <v>134.82</v>
      </c>
      <c r="O364" s="4">
        <f>IF(Table1[[#This Row],[SALES]]&gt;='CONDITIONS AND WORKINGS'!$B$2,Table1[[#This Row],[SALES]]*'CONDITIONS AND WORKINGS'!$B$3,0)</f>
        <v>0</v>
      </c>
      <c r="P364" s="10">
        <f t="shared" si="15"/>
        <v>2234.8200000000002</v>
      </c>
      <c r="Q364" s="4" t="str">
        <f>IF(Table1[[#This Row],[STATUS]]='CONDITIONS AND WORKINGS'!$B$6,'CONDITIONS AND WORKINGS'!$B$9,'CONDITIONS AND WORKINGS'!$B$10)</f>
        <v>"COMPLETED"</v>
      </c>
      <c r="R364" s="10">
        <f>Table1[[#This Row],[TOTAL SALES]]-Table1[[#This Row],[ 8.35% DISCOUNT]]</f>
        <v>2234.8200000000002</v>
      </c>
      <c r="S364" s="20"/>
      <c r="AQ364" s="11"/>
      <c r="AR364" s="11"/>
      <c r="AS364" s="11"/>
      <c r="AT364" s="11"/>
      <c r="AV364" s="11"/>
      <c r="AW364" s="11"/>
    </row>
    <row r="365" spans="1:49" x14ac:dyDescent="0.25">
      <c r="A365">
        <v>364</v>
      </c>
      <c r="B365">
        <v>10142</v>
      </c>
      <c r="C365">
        <v>10</v>
      </c>
      <c r="D365" s="4" t="str">
        <f>TEXT(Table1[[#This Row],[ORDER DATE]],"MMMM")</f>
        <v>August</v>
      </c>
      <c r="E365" s="4">
        <f t="shared" si="16"/>
        <v>2003</v>
      </c>
      <c r="F365" s="1">
        <v>37841</v>
      </c>
      <c r="G365" t="s">
        <v>12</v>
      </c>
      <c r="H365" t="s">
        <v>59</v>
      </c>
      <c r="I365">
        <v>140</v>
      </c>
      <c r="J365" t="s">
        <v>17</v>
      </c>
      <c r="K365">
        <v>22</v>
      </c>
      <c r="L365" s="10">
        <v>97.81</v>
      </c>
      <c r="M365" s="10">
        <f t="shared" si="17"/>
        <v>2151.8200000000002</v>
      </c>
      <c r="N365">
        <f>'CONDITIONS AND WORKINGS'!$D$2*M365</f>
        <v>138.14684399999999</v>
      </c>
      <c r="O365" s="4">
        <f>IF(Table1[[#This Row],[SALES]]&gt;='CONDITIONS AND WORKINGS'!$B$2,Table1[[#This Row],[SALES]]*'CONDITIONS AND WORKINGS'!$B$3,0)</f>
        <v>0</v>
      </c>
      <c r="P365" s="10">
        <f t="shared" si="15"/>
        <v>2289.966844</v>
      </c>
      <c r="Q365" s="4" t="str">
        <f>IF(Table1[[#This Row],[STATUS]]='CONDITIONS AND WORKINGS'!$B$6,'CONDITIONS AND WORKINGS'!$B$9,'CONDITIONS AND WORKINGS'!$B$10)</f>
        <v>"COMPLETED"</v>
      </c>
      <c r="R365" s="10">
        <f>Table1[[#This Row],[TOTAL SALES]]-Table1[[#This Row],[ 8.35% DISCOUNT]]</f>
        <v>2289.966844</v>
      </c>
      <c r="S365" s="20"/>
      <c r="AQ365" s="11"/>
      <c r="AR365" s="11"/>
      <c r="AS365" s="11"/>
      <c r="AT365" s="11"/>
      <c r="AV365" s="11"/>
      <c r="AW365" s="11"/>
    </row>
    <row r="366" spans="1:49" x14ac:dyDescent="0.25">
      <c r="A366">
        <v>365</v>
      </c>
      <c r="B366">
        <v>10142</v>
      </c>
      <c r="C366">
        <v>14</v>
      </c>
      <c r="D366" s="4" t="str">
        <f>TEXT(Table1[[#This Row],[ORDER DATE]],"MMMM")</f>
        <v>August</v>
      </c>
      <c r="E366" s="4">
        <f t="shared" si="16"/>
        <v>2003</v>
      </c>
      <c r="F366" s="1">
        <v>37841</v>
      </c>
      <c r="G366" t="s">
        <v>12</v>
      </c>
      <c r="H366" t="s">
        <v>52</v>
      </c>
      <c r="I366">
        <v>140</v>
      </c>
      <c r="J366" t="s">
        <v>17</v>
      </c>
      <c r="K366">
        <v>42</v>
      </c>
      <c r="L366" s="10">
        <v>49.79</v>
      </c>
      <c r="M366" s="10">
        <f t="shared" si="17"/>
        <v>2091.1799999999998</v>
      </c>
      <c r="N366">
        <f>'CONDITIONS AND WORKINGS'!$D$2*M366</f>
        <v>134.25375599999998</v>
      </c>
      <c r="O366" s="4">
        <f>IF(Table1[[#This Row],[SALES]]&gt;='CONDITIONS AND WORKINGS'!$B$2,Table1[[#This Row],[SALES]]*'CONDITIONS AND WORKINGS'!$B$3,0)</f>
        <v>0</v>
      </c>
      <c r="P366" s="10">
        <f t="shared" si="15"/>
        <v>2225.4337559999999</v>
      </c>
      <c r="Q366" s="4" t="str">
        <f>IF(Table1[[#This Row],[STATUS]]='CONDITIONS AND WORKINGS'!$B$6,'CONDITIONS AND WORKINGS'!$B$9,'CONDITIONS AND WORKINGS'!$B$10)</f>
        <v>"COMPLETED"</v>
      </c>
      <c r="R366" s="10">
        <f>Table1[[#This Row],[TOTAL SALES]]-Table1[[#This Row],[ 8.35% DISCOUNT]]</f>
        <v>2225.4337559999999</v>
      </c>
      <c r="S366" s="20"/>
      <c r="AQ366" s="11"/>
      <c r="AR366" s="11"/>
      <c r="AS366" s="11"/>
      <c r="AT366" s="11"/>
      <c r="AV366" s="11"/>
      <c r="AW366" s="11"/>
    </row>
    <row r="367" spans="1:49" x14ac:dyDescent="0.25">
      <c r="A367">
        <v>366</v>
      </c>
      <c r="B367">
        <v>10142</v>
      </c>
      <c r="C367">
        <v>5</v>
      </c>
      <c r="D367" s="4" t="str">
        <f>TEXT(Table1[[#This Row],[ORDER DATE]],"MMMM")</f>
        <v>August</v>
      </c>
      <c r="E367" s="4">
        <f t="shared" si="16"/>
        <v>2003</v>
      </c>
      <c r="F367" s="1">
        <v>37841</v>
      </c>
      <c r="G367" t="s">
        <v>12</v>
      </c>
      <c r="H367" t="s">
        <v>69</v>
      </c>
      <c r="I367">
        <v>140</v>
      </c>
      <c r="J367" t="s">
        <v>17</v>
      </c>
      <c r="K367">
        <v>39</v>
      </c>
      <c r="L367" s="10">
        <v>44.23</v>
      </c>
      <c r="M367" s="10">
        <f t="shared" si="17"/>
        <v>1724.9699999999998</v>
      </c>
      <c r="N367">
        <f>'CONDITIONS AND WORKINGS'!$D$2*M367</f>
        <v>110.74307399999998</v>
      </c>
      <c r="O367" s="4">
        <f>IF(Table1[[#This Row],[SALES]]&gt;='CONDITIONS AND WORKINGS'!$B$2,Table1[[#This Row],[SALES]]*'CONDITIONS AND WORKINGS'!$B$3,0)</f>
        <v>0</v>
      </c>
      <c r="P367" s="10">
        <f t="shared" si="15"/>
        <v>1835.7130739999998</v>
      </c>
      <c r="Q367" s="4" t="str">
        <f>IF(Table1[[#This Row],[STATUS]]='CONDITIONS AND WORKINGS'!$B$6,'CONDITIONS AND WORKINGS'!$B$9,'CONDITIONS AND WORKINGS'!$B$10)</f>
        <v>"COMPLETED"</v>
      </c>
      <c r="R367" s="10">
        <f>Table1[[#This Row],[TOTAL SALES]]-Table1[[#This Row],[ 8.35% DISCOUNT]]</f>
        <v>1835.7130739999998</v>
      </c>
      <c r="S367" s="20"/>
      <c r="AQ367" s="11"/>
      <c r="AR367" s="11"/>
      <c r="AS367" s="11"/>
      <c r="AT367" s="11"/>
      <c r="AV367" s="11"/>
      <c r="AW367" s="11"/>
    </row>
    <row r="368" spans="1:49" x14ac:dyDescent="0.25">
      <c r="A368">
        <v>367</v>
      </c>
      <c r="B368">
        <v>10142</v>
      </c>
      <c r="C368">
        <v>7</v>
      </c>
      <c r="D368" s="4" t="str">
        <f>TEXT(Table1[[#This Row],[ORDER DATE]],"MMMM")</f>
        <v>August</v>
      </c>
      <c r="E368" s="4">
        <f t="shared" si="16"/>
        <v>2003</v>
      </c>
      <c r="F368" s="1">
        <v>37841</v>
      </c>
      <c r="G368" t="s">
        <v>12</v>
      </c>
      <c r="H368" t="s">
        <v>61</v>
      </c>
      <c r="I368">
        <v>140</v>
      </c>
      <c r="J368" t="s">
        <v>17</v>
      </c>
      <c r="K368">
        <v>24</v>
      </c>
      <c r="L368" s="10">
        <v>70.22</v>
      </c>
      <c r="M368" s="10">
        <f t="shared" si="17"/>
        <v>1685.28</v>
      </c>
      <c r="N368">
        <f>'CONDITIONS AND WORKINGS'!$D$2*M368</f>
        <v>108.19497599999998</v>
      </c>
      <c r="O368" s="4">
        <f>IF(Table1[[#This Row],[SALES]]&gt;='CONDITIONS AND WORKINGS'!$B$2,Table1[[#This Row],[SALES]]*'CONDITIONS AND WORKINGS'!$B$3,0)</f>
        <v>0</v>
      </c>
      <c r="P368" s="10">
        <f t="shared" si="15"/>
        <v>1793.474976</v>
      </c>
      <c r="Q368" s="4" t="str">
        <f>IF(Table1[[#This Row],[STATUS]]='CONDITIONS AND WORKINGS'!$B$6,'CONDITIONS AND WORKINGS'!$B$9,'CONDITIONS AND WORKINGS'!$B$10)</f>
        <v>"COMPLETED"</v>
      </c>
      <c r="R368" s="10">
        <f>Table1[[#This Row],[TOTAL SALES]]-Table1[[#This Row],[ 8.35% DISCOUNT]]</f>
        <v>1793.474976</v>
      </c>
      <c r="S368" s="20"/>
      <c r="AQ368" s="11"/>
      <c r="AR368" s="11"/>
      <c r="AS368" s="11"/>
      <c r="AT368" s="11"/>
      <c r="AV368" s="11"/>
      <c r="AW368" s="11"/>
    </row>
    <row r="369" spans="1:49" x14ac:dyDescent="0.25">
      <c r="A369">
        <v>368</v>
      </c>
      <c r="B369">
        <v>10143</v>
      </c>
      <c r="C369">
        <v>15</v>
      </c>
      <c r="D369" s="4" t="str">
        <f>TEXT(Table1[[#This Row],[ORDER DATE]],"MMMM")</f>
        <v>August</v>
      </c>
      <c r="E369" s="4">
        <f t="shared" si="16"/>
        <v>2003</v>
      </c>
      <c r="F369" s="1">
        <v>37843</v>
      </c>
      <c r="G369" t="s">
        <v>12</v>
      </c>
      <c r="H369" t="s">
        <v>56</v>
      </c>
      <c r="I369">
        <v>151</v>
      </c>
      <c r="J369" t="s">
        <v>14</v>
      </c>
      <c r="K369">
        <v>49</v>
      </c>
      <c r="L369" s="10">
        <v>100</v>
      </c>
      <c r="M369" s="10">
        <f t="shared" si="17"/>
        <v>4900</v>
      </c>
      <c r="N369">
        <f>'CONDITIONS AND WORKINGS'!$D$2*M369</f>
        <v>314.58</v>
      </c>
      <c r="O369" s="4">
        <f>IF(Table1[[#This Row],[SALES]]&gt;='CONDITIONS AND WORKINGS'!$B$2,Table1[[#This Row],[SALES]]*'CONDITIONS AND WORKINGS'!$B$3,0)</f>
        <v>409.15000000000003</v>
      </c>
      <c r="P369" s="10">
        <f t="shared" si="15"/>
        <v>5214.58</v>
      </c>
      <c r="Q369" s="4" t="str">
        <f>IF(Table1[[#This Row],[STATUS]]='CONDITIONS AND WORKINGS'!$B$6,'CONDITIONS AND WORKINGS'!$B$9,'CONDITIONS AND WORKINGS'!$B$10)</f>
        <v>"COMPLETED"</v>
      </c>
      <c r="R369" s="10">
        <f>Table1[[#This Row],[TOTAL SALES]]-Table1[[#This Row],[ 8.35% DISCOUNT]]</f>
        <v>4805.43</v>
      </c>
      <c r="S369" s="20"/>
      <c r="AQ369" s="11"/>
      <c r="AR369" s="11"/>
      <c r="AS369" s="11"/>
      <c r="AT369" s="11"/>
      <c r="AV369" s="11"/>
      <c r="AW369" s="11"/>
    </row>
    <row r="370" spans="1:49" x14ac:dyDescent="0.25">
      <c r="A370">
        <v>369</v>
      </c>
      <c r="B370">
        <v>10143</v>
      </c>
      <c r="C370">
        <v>7</v>
      </c>
      <c r="D370" s="4" t="str">
        <f>TEXT(Table1[[#This Row],[ORDER DATE]],"MMMM")</f>
        <v>August</v>
      </c>
      <c r="E370" s="4">
        <f t="shared" si="16"/>
        <v>2003</v>
      </c>
      <c r="F370" s="1">
        <v>37843</v>
      </c>
      <c r="G370" t="s">
        <v>12</v>
      </c>
      <c r="H370" t="s">
        <v>70</v>
      </c>
      <c r="I370">
        <v>151</v>
      </c>
      <c r="J370" t="s">
        <v>14</v>
      </c>
      <c r="K370">
        <v>32</v>
      </c>
      <c r="L370" s="10">
        <v>100</v>
      </c>
      <c r="M370" s="10">
        <f t="shared" si="17"/>
        <v>3200</v>
      </c>
      <c r="N370">
        <f>'CONDITIONS AND WORKINGS'!$D$2*M370</f>
        <v>205.43999999999997</v>
      </c>
      <c r="O370" s="4">
        <f>IF(Table1[[#This Row],[SALES]]&gt;='CONDITIONS AND WORKINGS'!$B$2,Table1[[#This Row],[SALES]]*'CONDITIONS AND WORKINGS'!$B$3,0)</f>
        <v>267.2</v>
      </c>
      <c r="P370" s="10">
        <f t="shared" si="15"/>
        <v>3405.44</v>
      </c>
      <c r="Q370" s="4" t="str">
        <f>IF(Table1[[#This Row],[STATUS]]='CONDITIONS AND WORKINGS'!$B$6,'CONDITIONS AND WORKINGS'!$B$9,'CONDITIONS AND WORKINGS'!$B$10)</f>
        <v>"COMPLETED"</v>
      </c>
      <c r="R370" s="10">
        <f>Table1[[#This Row],[TOTAL SALES]]-Table1[[#This Row],[ 8.35% DISCOUNT]]</f>
        <v>3138.2400000000002</v>
      </c>
      <c r="S370" s="20"/>
      <c r="AQ370" s="11"/>
      <c r="AR370" s="11"/>
      <c r="AS370" s="11"/>
      <c r="AT370" s="11"/>
      <c r="AV370" s="11"/>
      <c r="AW370" s="11"/>
    </row>
    <row r="371" spans="1:49" x14ac:dyDescent="0.25">
      <c r="A371">
        <v>370</v>
      </c>
      <c r="B371">
        <v>10143</v>
      </c>
      <c r="C371">
        <v>2</v>
      </c>
      <c r="D371" s="4" t="str">
        <f>TEXT(Table1[[#This Row],[ORDER DATE]],"MMMM")</f>
        <v>August</v>
      </c>
      <c r="E371" s="4">
        <f t="shared" si="16"/>
        <v>2003</v>
      </c>
      <c r="F371" s="1">
        <v>37843</v>
      </c>
      <c r="G371" t="s">
        <v>12</v>
      </c>
      <c r="H371" t="s">
        <v>76</v>
      </c>
      <c r="I371">
        <v>151</v>
      </c>
      <c r="J371" t="s">
        <v>14</v>
      </c>
      <c r="K371">
        <v>36</v>
      </c>
      <c r="L371" s="10">
        <v>100</v>
      </c>
      <c r="M371" s="10">
        <f t="shared" si="17"/>
        <v>3600</v>
      </c>
      <c r="N371">
        <f>'CONDITIONS AND WORKINGS'!$D$2*M371</f>
        <v>231.11999999999998</v>
      </c>
      <c r="O371" s="4">
        <f>IF(Table1[[#This Row],[SALES]]&gt;='CONDITIONS AND WORKINGS'!$B$2,Table1[[#This Row],[SALES]]*'CONDITIONS AND WORKINGS'!$B$3,0)</f>
        <v>300.60000000000002</v>
      </c>
      <c r="P371" s="10">
        <f t="shared" si="15"/>
        <v>3831.12</v>
      </c>
      <c r="Q371" s="4" t="str">
        <f>IF(Table1[[#This Row],[STATUS]]='CONDITIONS AND WORKINGS'!$B$6,'CONDITIONS AND WORKINGS'!$B$9,'CONDITIONS AND WORKINGS'!$B$10)</f>
        <v>"COMPLETED"</v>
      </c>
      <c r="R371" s="10">
        <f>Table1[[#This Row],[TOTAL SALES]]-Table1[[#This Row],[ 8.35% DISCOUNT]]</f>
        <v>3530.52</v>
      </c>
      <c r="S371" s="20"/>
      <c r="AQ371" s="11"/>
      <c r="AR371" s="11"/>
      <c r="AS371" s="11"/>
      <c r="AT371" s="11"/>
      <c r="AV371" s="11"/>
      <c r="AW371" s="11"/>
    </row>
    <row r="372" spans="1:49" x14ac:dyDescent="0.25">
      <c r="A372">
        <v>371</v>
      </c>
      <c r="B372">
        <v>10143</v>
      </c>
      <c r="C372">
        <v>12</v>
      </c>
      <c r="D372" s="4" t="str">
        <f>TEXT(Table1[[#This Row],[ORDER DATE]],"MMMM")</f>
        <v>August</v>
      </c>
      <c r="E372" s="4">
        <f t="shared" si="16"/>
        <v>2003</v>
      </c>
      <c r="F372" s="1">
        <v>37843</v>
      </c>
      <c r="G372" t="s">
        <v>12</v>
      </c>
      <c r="H372" t="s">
        <v>71</v>
      </c>
      <c r="I372">
        <v>151</v>
      </c>
      <c r="J372" t="s">
        <v>14</v>
      </c>
      <c r="K372">
        <v>34</v>
      </c>
      <c r="L372" s="10">
        <v>100</v>
      </c>
      <c r="M372" s="10">
        <f t="shared" si="17"/>
        <v>3400</v>
      </c>
      <c r="N372">
        <f>'CONDITIONS AND WORKINGS'!$D$2*M372</f>
        <v>218.27999999999997</v>
      </c>
      <c r="O372" s="4">
        <f>IF(Table1[[#This Row],[SALES]]&gt;='CONDITIONS AND WORKINGS'!$B$2,Table1[[#This Row],[SALES]]*'CONDITIONS AND WORKINGS'!$B$3,0)</f>
        <v>283.90000000000003</v>
      </c>
      <c r="P372" s="10">
        <f t="shared" si="15"/>
        <v>3618.2799999999997</v>
      </c>
      <c r="Q372" s="4" t="str">
        <f>IF(Table1[[#This Row],[STATUS]]='CONDITIONS AND WORKINGS'!$B$6,'CONDITIONS AND WORKINGS'!$B$9,'CONDITIONS AND WORKINGS'!$B$10)</f>
        <v>"COMPLETED"</v>
      </c>
      <c r="R372" s="10">
        <f>Table1[[#This Row],[TOTAL SALES]]-Table1[[#This Row],[ 8.35% DISCOUNT]]</f>
        <v>3334.3799999999997</v>
      </c>
      <c r="S372" s="20"/>
      <c r="AQ372" s="11"/>
      <c r="AR372" s="11"/>
      <c r="AS372" s="11"/>
      <c r="AT372" s="11"/>
      <c r="AV372" s="11"/>
      <c r="AW372" s="11"/>
    </row>
    <row r="373" spans="1:49" x14ac:dyDescent="0.25">
      <c r="A373">
        <v>372</v>
      </c>
      <c r="B373">
        <v>10143</v>
      </c>
      <c r="C373">
        <v>13</v>
      </c>
      <c r="D373" s="4" t="str">
        <f>TEXT(Table1[[#This Row],[ORDER DATE]],"MMMM")</f>
        <v>August</v>
      </c>
      <c r="E373" s="4">
        <f t="shared" si="16"/>
        <v>2003</v>
      </c>
      <c r="F373" s="1">
        <v>37843</v>
      </c>
      <c r="G373" t="s">
        <v>12</v>
      </c>
      <c r="H373" t="s">
        <v>75</v>
      </c>
      <c r="I373">
        <v>151</v>
      </c>
      <c r="J373" t="s">
        <v>14</v>
      </c>
      <c r="K373">
        <v>46</v>
      </c>
      <c r="L373" s="10">
        <v>74.84</v>
      </c>
      <c r="M373" s="10">
        <f t="shared" si="17"/>
        <v>3442.6400000000003</v>
      </c>
      <c r="N373">
        <f>'CONDITIONS AND WORKINGS'!$D$2*M373</f>
        <v>221.01748799999999</v>
      </c>
      <c r="O373" s="4">
        <f>IF(Table1[[#This Row],[SALES]]&gt;='CONDITIONS AND WORKINGS'!$B$2,Table1[[#This Row],[SALES]]*'CONDITIONS AND WORKINGS'!$B$3,0)</f>
        <v>287.46044000000006</v>
      </c>
      <c r="P373" s="10">
        <f t="shared" si="15"/>
        <v>3663.6574880000003</v>
      </c>
      <c r="Q373" s="4" t="str">
        <f>IF(Table1[[#This Row],[STATUS]]='CONDITIONS AND WORKINGS'!$B$6,'CONDITIONS AND WORKINGS'!$B$9,'CONDITIONS AND WORKINGS'!$B$10)</f>
        <v>"COMPLETED"</v>
      </c>
      <c r="R373" s="10">
        <f>Table1[[#This Row],[TOTAL SALES]]-Table1[[#This Row],[ 8.35% DISCOUNT]]</f>
        <v>3376.197048</v>
      </c>
      <c r="S373" s="20"/>
      <c r="AQ373" s="11"/>
      <c r="AR373" s="11"/>
      <c r="AS373" s="11"/>
      <c r="AT373" s="11"/>
      <c r="AV373" s="11"/>
      <c r="AW373" s="11"/>
    </row>
    <row r="374" spans="1:49" x14ac:dyDescent="0.25">
      <c r="A374">
        <v>373</v>
      </c>
      <c r="B374">
        <v>10143</v>
      </c>
      <c r="C374">
        <v>5</v>
      </c>
      <c r="D374" s="4" t="str">
        <f>TEXT(Table1[[#This Row],[ORDER DATE]],"MMMM")</f>
        <v>August</v>
      </c>
      <c r="E374" s="4">
        <f t="shared" si="16"/>
        <v>2003</v>
      </c>
      <c r="F374" s="1">
        <v>37843</v>
      </c>
      <c r="G374" t="s">
        <v>12</v>
      </c>
      <c r="H374" t="s">
        <v>81</v>
      </c>
      <c r="I374">
        <v>151</v>
      </c>
      <c r="J374" t="s">
        <v>17</v>
      </c>
      <c r="K374">
        <v>34</v>
      </c>
      <c r="L374" s="10">
        <v>85.87</v>
      </c>
      <c r="M374" s="10">
        <f t="shared" si="17"/>
        <v>2919.58</v>
      </c>
      <c r="N374">
        <f>'CONDITIONS AND WORKINGS'!$D$2*M374</f>
        <v>187.43703599999998</v>
      </c>
      <c r="O374" s="4">
        <f>IF(Table1[[#This Row],[SALES]]&gt;='CONDITIONS AND WORKINGS'!$B$2,Table1[[#This Row],[SALES]]*'CONDITIONS AND WORKINGS'!$B$3,0)</f>
        <v>243.78493</v>
      </c>
      <c r="P374" s="10">
        <f t="shared" si="15"/>
        <v>3107.0170359999997</v>
      </c>
      <c r="Q374" s="4" t="str">
        <f>IF(Table1[[#This Row],[STATUS]]='CONDITIONS AND WORKINGS'!$B$6,'CONDITIONS AND WORKINGS'!$B$9,'CONDITIONS AND WORKINGS'!$B$10)</f>
        <v>"COMPLETED"</v>
      </c>
      <c r="R374" s="10">
        <f>Table1[[#This Row],[TOTAL SALES]]-Table1[[#This Row],[ 8.35% DISCOUNT]]</f>
        <v>2863.2321059999999</v>
      </c>
      <c r="S374" s="20"/>
      <c r="AQ374" s="11"/>
      <c r="AR374" s="11"/>
      <c r="AS374" s="11"/>
      <c r="AT374" s="11"/>
      <c r="AV374" s="11"/>
      <c r="AW374" s="11"/>
    </row>
    <row r="375" spans="1:49" x14ac:dyDescent="0.25">
      <c r="A375">
        <v>374</v>
      </c>
      <c r="B375">
        <v>10143</v>
      </c>
      <c r="C375">
        <v>3</v>
      </c>
      <c r="D375" s="4" t="str">
        <f>TEXT(Table1[[#This Row],[ORDER DATE]],"MMMM")</f>
        <v>August</v>
      </c>
      <c r="E375" s="4">
        <f t="shared" si="16"/>
        <v>2003</v>
      </c>
      <c r="F375" s="1">
        <v>37843</v>
      </c>
      <c r="G375" t="s">
        <v>12</v>
      </c>
      <c r="H375" t="s">
        <v>77</v>
      </c>
      <c r="I375">
        <v>151</v>
      </c>
      <c r="J375" t="s">
        <v>17</v>
      </c>
      <c r="K375">
        <v>28</v>
      </c>
      <c r="L375" s="10">
        <v>96</v>
      </c>
      <c r="M375" s="10">
        <f t="shared" si="17"/>
        <v>2688</v>
      </c>
      <c r="N375">
        <f>'CONDITIONS AND WORKINGS'!$D$2*M375</f>
        <v>172.56959999999998</v>
      </c>
      <c r="O375" s="4">
        <f>IF(Table1[[#This Row],[SALES]]&gt;='CONDITIONS AND WORKINGS'!$B$2,Table1[[#This Row],[SALES]]*'CONDITIONS AND WORKINGS'!$B$3,0)</f>
        <v>224.44800000000001</v>
      </c>
      <c r="P375" s="10">
        <f t="shared" si="15"/>
        <v>2860.5695999999998</v>
      </c>
      <c r="Q375" s="4" t="str">
        <f>IF(Table1[[#This Row],[STATUS]]='CONDITIONS AND WORKINGS'!$B$6,'CONDITIONS AND WORKINGS'!$B$9,'CONDITIONS AND WORKINGS'!$B$10)</f>
        <v>"COMPLETED"</v>
      </c>
      <c r="R375" s="10">
        <f>Table1[[#This Row],[TOTAL SALES]]-Table1[[#This Row],[ 8.35% DISCOUNT]]</f>
        <v>2636.1215999999999</v>
      </c>
      <c r="S375" s="20"/>
      <c r="AQ375" s="11"/>
      <c r="AR375" s="11"/>
      <c r="AS375" s="11"/>
      <c r="AT375" s="11"/>
      <c r="AV375" s="11"/>
      <c r="AW375" s="11"/>
    </row>
    <row r="376" spans="1:49" x14ac:dyDescent="0.25">
      <c r="A376">
        <v>375</v>
      </c>
      <c r="B376">
        <v>10143</v>
      </c>
      <c r="C376">
        <v>16</v>
      </c>
      <c r="D376" s="4" t="str">
        <f>TEXT(Table1[[#This Row],[ORDER DATE]],"MMMM")</f>
        <v>August</v>
      </c>
      <c r="E376" s="4">
        <f t="shared" si="16"/>
        <v>2003</v>
      </c>
      <c r="F376" s="1">
        <v>37843</v>
      </c>
      <c r="G376" t="s">
        <v>12</v>
      </c>
      <c r="H376" t="s">
        <v>67</v>
      </c>
      <c r="I376">
        <v>151</v>
      </c>
      <c r="J376" t="s">
        <v>17</v>
      </c>
      <c r="K376">
        <v>31</v>
      </c>
      <c r="L376" s="10">
        <v>85.29</v>
      </c>
      <c r="M376" s="10">
        <f t="shared" si="17"/>
        <v>2643.9900000000002</v>
      </c>
      <c r="N376">
        <f>'CONDITIONS AND WORKINGS'!$D$2*M376</f>
        <v>169.744158</v>
      </c>
      <c r="O376" s="4">
        <f>IF(Table1[[#This Row],[SALES]]&gt;='CONDITIONS AND WORKINGS'!$B$2,Table1[[#This Row],[SALES]]*'CONDITIONS AND WORKINGS'!$B$3,0)</f>
        <v>220.77316500000003</v>
      </c>
      <c r="P376" s="10">
        <f t="shared" si="15"/>
        <v>2813.7341580000002</v>
      </c>
      <c r="Q376" s="4" t="str">
        <f>IF(Table1[[#This Row],[STATUS]]='CONDITIONS AND WORKINGS'!$B$6,'CONDITIONS AND WORKINGS'!$B$9,'CONDITIONS AND WORKINGS'!$B$10)</f>
        <v>"COMPLETED"</v>
      </c>
      <c r="R376" s="10">
        <f>Table1[[#This Row],[TOTAL SALES]]-Table1[[#This Row],[ 8.35% DISCOUNT]]</f>
        <v>2592.9609930000001</v>
      </c>
      <c r="S376" s="20"/>
      <c r="AQ376" s="11"/>
      <c r="AR376" s="11"/>
      <c r="AS376" s="11"/>
      <c r="AT376" s="11"/>
      <c r="AV376" s="11"/>
      <c r="AW376" s="11"/>
    </row>
    <row r="377" spans="1:49" x14ac:dyDescent="0.25">
      <c r="A377">
        <v>376</v>
      </c>
      <c r="B377">
        <v>10143</v>
      </c>
      <c r="C377">
        <v>11</v>
      </c>
      <c r="D377" s="4" t="str">
        <f>TEXT(Table1[[#This Row],[ORDER DATE]],"MMMM")</f>
        <v>August</v>
      </c>
      <c r="E377" s="4">
        <f t="shared" si="16"/>
        <v>2003</v>
      </c>
      <c r="F377" s="1">
        <v>37843</v>
      </c>
      <c r="G377" t="s">
        <v>12</v>
      </c>
      <c r="H377" t="s">
        <v>79</v>
      </c>
      <c r="I377">
        <v>151</v>
      </c>
      <c r="J377" t="s">
        <v>17</v>
      </c>
      <c r="K377">
        <v>26</v>
      </c>
      <c r="L377" s="10">
        <v>100</v>
      </c>
      <c r="M377" s="10">
        <f t="shared" si="17"/>
        <v>2600</v>
      </c>
      <c r="N377">
        <f>'CONDITIONS AND WORKINGS'!$D$2*M377</f>
        <v>166.92</v>
      </c>
      <c r="O377" s="4">
        <f>IF(Table1[[#This Row],[SALES]]&gt;='CONDITIONS AND WORKINGS'!$B$2,Table1[[#This Row],[SALES]]*'CONDITIONS AND WORKINGS'!$B$3,0)</f>
        <v>217.10000000000002</v>
      </c>
      <c r="P377" s="10">
        <f t="shared" si="15"/>
        <v>2766.92</v>
      </c>
      <c r="Q377" s="4" t="str">
        <f>IF(Table1[[#This Row],[STATUS]]='CONDITIONS AND WORKINGS'!$B$6,'CONDITIONS AND WORKINGS'!$B$9,'CONDITIONS AND WORKINGS'!$B$10)</f>
        <v>"COMPLETED"</v>
      </c>
      <c r="R377" s="10">
        <f>Table1[[#This Row],[TOTAL SALES]]-Table1[[#This Row],[ 8.35% DISCOUNT]]</f>
        <v>2549.8200000000002</v>
      </c>
      <c r="S377" s="20"/>
      <c r="AQ377" s="11"/>
      <c r="AR377" s="11"/>
      <c r="AS377" s="11"/>
      <c r="AT377" s="11"/>
      <c r="AV377" s="11"/>
      <c r="AW377" s="11"/>
    </row>
    <row r="378" spans="1:49" x14ac:dyDescent="0.25">
      <c r="A378">
        <v>377</v>
      </c>
      <c r="B378">
        <v>10143</v>
      </c>
      <c r="C378">
        <v>9</v>
      </c>
      <c r="D378" s="4" t="str">
        <f>TEXT(Table1[[#This Row],[ORDER DATE]],"MMMM")</f>
        <v>August</v>
      </c>
      <c r="E378" s="4">
        <f t="shared" si="16"/>
        <v>2003</v>
      </c>
      <c r="F378" s="1">
        <v>37843</v>
      </c>
      <c r="G378" t="s">
        <v>12</v>
      </c>
      <c r="H378" t="s">
        <v>86</v>
      </c>
      <c r="I378">
        <v>151</v>
      </c>
      <c r="J378" t="s">
        <v>17</v>
      </c>
      <c r="K378">
        <v>33</v>
      </c>
      <c r="L378" s="10">
        <v>77.59</v>
      </c>
      <c r="M378" s="10">
        <f t="shared" si="17"/>
        <v>2560.4700000000003</v>
      </c>
      <c r="N378">
        <f>'CONDITIONS AND WORKINGS'!$D$2*M378</f>
        <v>164.38217399999999</v>
      </c>
      <c r="O378" s="4">
        <f>IF(Table1[[#This Row],[SALES]]&gt;='CONDITIONS AND WORKINGS'!$B$2,Table1[[#This Row],[SALES]]*'CONDITIONS AND WORKINGS'!$B$3,0)</f>
        <v>213.79924500000004</v>
      </c>
      <c r="P378" s="10">
        <f t="shared" si="15"/>
        <v>2724.8521740000001</v>
      </c>
      <c r="Q378" s="4" t="str">
        <f>IF(Table1[[#This Row],[STATUS]]='CONDITIONS AND WORKINGS'!$B$6,'CONDITIONS AND WORKINGS'!$B$9,'CONDITIONS AND WORKINGS'!$B$10)</f>
        <v>"COMPLETED"</v>
      </c>
      <c r="R378" s="10">
        <f>Table1[[#This Row],[TOTAL SALES]]-Table1[[#This Row],[ 8.35% DISCOUNT]]</f>
        <v>2511.0529289999999</v>
      </c>
      <c r="S378" s="20"/>
      <c r="AQ378" s="11"/>
      <c r="AR378" s="11"/>
      <c r="AS378" s="11"/>
      <c r="AT378" s="11"/>
      <c r="AV378" s="11"/>
      <c r="AW378" s="11"/>
    </row>
    <row r="379" spans="1:49" x14ac:dyDescent="0.25">
      <c r="A379">
        <v>378</v>
      </c>
      <c r="B379">
        <v>10143</v>
      </c>
      <c r="C379">
        <v>4</v>
      </c>
      <c r="D379" s="4" t="str">
        <f>TEXT(Table1[[#This Row],[ORDER DATE]],"MMMM")</f>
        <v>August</v>
      </c>
      <c r="E379" s="4">
        <f t="shared" si="16"/>
        <v>2003</v>
      </c>
      <c r="F379" s="1">
        <v>37843</v>
      </c>
      <c r="G379" t="s">
        <v>12</v>
      </c>
      <c r="H379" t="s">
        <v>73</v>
      </c>
      <c r="I379">
        <v>151</v>
      </c>
      <c r="J379" t="s">
        <v>17</v>
      </c>
      <c r="K379">
        <v>26</v>
      </c>
      <c r="L379" s="10">
        <v>82.77</v>
      </c>
      <c r="M379" s="10">
        <f t="shared" si="17"/>
        <v>2152.02</v>
      </c>
      <c r="N379">
        <f>'CONDITIONS AND WORKINGS'!$D$2*M379</f>
        <v>138.15968399999997</v>
      </c>
      <c r="O379" s="4">
        <f>IF(Table1[[#This Row],[SALES]]&gt;='CONDITIONS AND WORKINGS'!$B$2,Table1[[#This Row],[SALES]]*'CONDITIONS AND WORKINGS'!$B$3,0)</f>
        <v>0</v>
      </c>
      <c r="P379" s="10">
        <f t="shared" si="15"/>
        <v>2290.1796839999997</v>
      </c>
      <c r="Q379" s="4" t="str">
        <f>IF(Table1[[#This Row],[STATUS]]='CONDITIONS AND WORKINGS'!$B$6,'CONDITIONS AND WORKINGS'!$B$9,'CONDITIONS AND WORKINGS'!$B$10)</f>
        <v>"COMPLETED"</v>
      </c>
      <c r="R379" s="10">
        <f>Table1[[#This Row],[TOTAL SALES]]-Table1[[#This Row],[ 8.35% DISCOUNT]]</f>
        <v>2290.1796839999997</v>
      </c>
      <c r="S379" s="20"/>
      <c r="AQ379" s="11"/>
      <c r="AR379" s="11"/>
      <c r="AS379" s="11"/>
      <c r="AT379" s="11"/>
      <c r="AV379" s="11"/>
      <c r="AW379" s="11"/>
    </row>
    <row r="380" spans="1:49" x14ac:dyDescent="0.25">
      <c r="A380">
        <v>379</v>
      </c>
      <c r="B380">
        <v>10143</v>
      </c>
      <c r="C380">
        <v>10</v>
      </c>
      <c r="D380" s="4" t="str">
        <f>TEXT(Table1[[#This Row],[ORDER DATE]],"MMMM")</f>
        <v>August</v>
      </c>
      <c r="E380" s="4">
        <f t="shared" si="16"/>
        <v>2003</v>
      </c>
      <c r="F380" s="1">
        <v>37843</v>
      </c>
      <c r="G380" t="s">
        <v>12</v>
      </c>
      <c r="H380" t="s">
        <v>82</v>
      </c>
      <c r="I380">
        <v>151</v>
      </c>
      <c r="J380" t="s">
        <v>17</v>
      </c>
      <c r="K380">
        <v>37</v>
      </c>
      <c r="L380" s="10">
        <v>50.65</v>
      </c>
      <c r="M380" s="10">
        <f t="shared" si="17"/>
        <v>1874.05</v>
      </c>
      <c r="N380">
        <f>'CONDITIONS AND WORKINGS'!$D$2*M380</f>
        <v>120.31400999999998</v>
      </c>
      <c r="O380" s="4">
        <f>IF(Table1[[#This Row],[SALES]]&gt;='CONDITIONS AND WORKINGS'!$B$2,Table1[[#This Row],[SALES]]*'CONDITIONS AND WORKINGS'!$B$3,0)</f>
        <v>0</v>
      </c>
      <c r="P380" s="10">
        <f t="shared" si="15"/>
        <v>1994.36401</v>
      </c>
      <c r="Q380" s="4" t="str">
        <f>IF(Table1[[#This Row],[STATUS]]='CONDITIONS AND WORKINGS'!$B$6,'CONDITIONS AND WORKINGS'!$B$9,'CONDITIONS AND WORKINGS'!$B$10)</f>
        <v>"COMPLETED"</v>
      </c>
      <c r="R380" s="10">
        <f>Table1[[#This Row],[TOTAL SALES]]-Table1[[#This Row],[ 8.35% DISCOUNT]]</f>
        <v>1994.36401</v>
      </c>
      <c r="S380" s="20"/>
      <c r="AQ380" s="11"/>
      <c r="AR380" s="11"/>
      <c r="AS380" s="11"/>
      <c r="AT380" s="11"/>
      <c r="AV380" s="11"/>
      <c r="AW380" s="11"/>
    </row>
    <row r="381" spans="1:49" x14ac:dyDescent="0.25">
      <c r="A381">
        <v>380</v>
      </c>
      <c r="B381">
        <v>10143</v>
      </c>
      <c r="C381">
        <v>6</v>
      </c>
      <c r="D381" s="4" t="str">
        <f>TEXT(Table1[[#This Row],[ORDER DATE]],"MMMM")</f>
        <v>August</v>
      </c>
      <c r="E381" s="4">
        <f t="shared" si="16"/>
        <v>2003</v>
      </c>
      <c r="F381" s="1">
        <v>37843</v>
      </c>
      <c r="G381" t="s">
        <v>12</v>
      </c>
      <c r="H381" t="s">
        <v>78</v>
      </c>
      <c r="I381">
        <v>151</v>
      </c>
      <c r="J381" t="s">
        <v>17</v>
      </c>
      <c r="K381">
        <v>28</v>
      </c>
      <c r="L381" s="10">
        <v>66.19</v>
      </c>
      <c r="M381" s="10">
        <f t="shared" si="17"/>
        <v>1853.32</v>
      </c>
      <c r="N381">
        <f>'CONDITIONS AND WORKINGS'!$D$2*M381</f>
        <v>118.98314399999998</v>
      </c>
      <c r="O381" s="4">
        <f>IF(Table1[[#This Row],[SALES]]&gt;='CONDITIONS AND WORKINGS'!$B$2,Table1[[#This Row],[SALES]]*'CONDITIONS AND WORKINGS'!$B$3,0)</f>
        <v>0</v>
      </c>
      <c r="P381" s="10">
        <f t="shared" si="15"/>
        <v>1972.303144</v>
      </c>
      <c r="Q381" s="4" t="str">
        <f>IF(Table1[[#This Row],[STATUS]]='CONDITIONS AND WORKINGS'!$B$6,'CONDITIONS AND WORKINGS'!$B$9,'CONDITIONS AND WORKINGS'!$B$10)</f>
        <v>"COMPLETED"</v>
      </c>
      <c r="R381" s="10">
        <f>Table1[[#This Row],[TOTAL SALES]]-Table1[[#This Row],[ 8.35% DISCOUNT]]</f>
        <v>1972.303144</v>
      </c>
      <c r="S381" s="20"/>
      <c r="AQ381" s="11"/>
      <c r="AR381" s="11"/>
      <c r="AS381" s="11"/>
      <c r="AT381" s="11"/>
      <c r="AV381" s="11"/>
      <c r="AW381" s="11"/>
    </row>
    <row r="382" spans="1:49" x14ac:dyDescent="0.25">
      <c r="A382">
        <v>381</v>
      </c>
      <c r="B382">
        <v>10143</v>
      </c>
      <c r="C382">
        <v>14</v>
      </c>
      <c r="D382" s="4" t="str">
        <f>TEXT(Table1[[#This Row],[ORDER DATE]],"MMMM")</f>
        <v>August</v>
      </c>
      <c r="E382" s="4">
        <f t="shared" si="16"/>
        <v>2003</v>
      </c>
      <c r="F382" s="1">
        <v>37843</v>
      </c>
      <c r="G382" t="s">
        <v>12</v>
      </c>
      <c r="H382" t="s">
        <v>60</v>
      </c>
      <c r="I382">
        <v>151</v>
      </c>
      <c r="J382" t="s">
        <v>17</v>
      </c>
      <c r="K382">
        <v>23</v>
      </c>
      <c r="L382" s="10">
        <v>80.510000000000005</v>
      </c>
      <c r="M382" s="10">
        <f t="shared" si="17"/>
        <v>1851.73</v>
      </c>
      <c r="N382">
        <f>'CONDITIONS AND WORKINGS'!$D$2*M382</f>
        <v>118.88106599999999</v>
      </c>
      <c r="O382" s="4">
        <f>IF(Table1[[#This Row],[SALES]]&gt;='CONDITIONS AND WORKINGS'!$B$2,Table1[[#This Row],[SALES]]*'CONDITIONS AND WORKINGS'!$B$3,0)</f>
        <v>0</v>
      </c>
      <c r="P382" s="10">
        <f t="shared" si="15"/>
        <v>1970.6110659999999</v>
      </c>
      <c r="Q382" s="4" t="str">
        <f>IF(Table1[[#This Row],[STATUS]]='CONDITIONS AND WORKINGS'!$B$6,'CONDITIONS AND WORKINGS'!$B$9,'CONDITIONS AND WORKINGS'!$B$10)</f>
        <v>"COMPLETED"</v>
      </c>
      <c r="R382" s="10">
        <f>Table1[[#This Row],[TOTAL SALES]]-Table1[[#This Row],[ 8.35% DISCOUNT]]</f>
        <v>1970.6110659999999</v>
      </c>
      <c r="S382" s="20"/>
      <c r="AQ382" s="11"/>
      <c r="AR382" s="11"/>
      <c r="AS382" s="11"/>
      <c r="AT382" s="11"/>
      <c r="AV382" s="11"/>
      <c r="AW382" s="11"/>
    </row>
    <row r="383" spans="1:49" x14ac:dyDescent="0.25">
      <c r="A383">
        <v>382</v>
      </c>
      <c r="B383">
        <v>10143</v>
      </c>
      <c r="C383">
        <v>8</v>
      </c>
      <c r="D383" s="4" t="str">
        <f>TEXT(Table1[[#This Row],[ORDER DATE]],"MMMM")</f>
        <v>August</v>
      </c>
      <c r="E383" s="4">
        <f t="shared" si="16"/>
        <v>2003</v>
      </c>
      <c r="F383" s="1">
        <v>37843</v>
      </c>
      <c r="G383" t="s">
        <v>12</v>
      </c>
      <c r="H383" t="s">
        <v>74</v>
      </c>
      <c r="I383">
        <v>151</v>
      </c>
      <c r="J383" t="s">
        <v>17</v>
      </c>
      <c r="K383">
        <v>27</v>
      </c>
      <c r="L383" s="10">
        <v>60.97</v>
      </c>
      <c r="M383" s="10">
        <f t="shared" si="17"/>
        <v>1646.19</v>
      </c>
      <c r="N383">
        <f>'CONDITIONS AND WORKINGS'!$D$2*M383</f>
        <v>105.68539799999999</v>
      </c>
      <c r="O383" s="4">
        <f>IF(Table1[[#This Row],[SALES]]&gt;='CONDITIONS AND WORKINGS'!$B$2,Table1[[#This Row],[SALES]]*'CONDITIONS AND WORKINGS'!$B$3,0)</f>
        <v>0</v>
      </c>
      <c r="P383" s="10">
        <f t="shared" si="15"/>
        <v>1751.8753980000001</v>
      </c>
      <c r="Q383" s="4" t="str">
        <f>IF(Table1[[#This Row],[STATUS]]='CONDITIONS AND WORKINGS'!$B$6,'CONDITIONS AND WORKINGS'!$B$9,'CONDITIONS AND WORKINGS'!$B$10)</f>
        <v>"COMPLETED"</v>
      </c>
      <c r="R383" s="10">
        <f>Table1[[#This Row],[TOTAL SALES]]-Table1[[#This Row],[ 8.35% DISCOUNT]]</f>
        <v>1751.8753980000001</v>
      </c>
      <c r="S383" s="20"/>
      <c r="AQ383" s="11"/>
      <c r="AR383" s="11"/>
      <c r="AS383" s="11"/>
      <c r="AT383" s="11"/>
      <c r="AV383" s="11"/>
      <c r="AW383" s="11"/>
    </row>
    <row r="384" spans="1:49" x14ac:dyDescent="0.25">
      <c r="A384">
        <v>383</v>
      </c>
      <c r="B384">
        <v>10143</v>
      </c>
      <c r="C384">
        <v>1</v>
      </c>
      <c r="D384" s="4" t="str">
        <f>TEXT(Table1[[#This Row],[ORDER DATE]],"MMMM")</f>
        <v>August</v>
      </c>
      <c r="E384" s="4">
        <f t="shared" si="16"/>
        <v>2003</v>
      </c>
      <c r="F384" s="1">
        <v>37843</v>
      </c>
      <c r="G384" t="s">
        <v>12</v>
      </c>
      <c r="H384" t="s">
        <v>87</v>
      </c>
      <c r="I384">
        <v>151</v>
      </c>
      <c r="J384" t="s">
        <v>17</v>
      </c>
      <c r="K384">
        <v>34</v>
      </c>
      <c r="L384" s="10">
        <v>36.659999999999997</v>
      </c>
      <c r="M384" s="10">
        <f t="shared" si="17"/>
        <v>1246.4399999999998</v>
      </c>
      <c r="N384">
        <f>'CONDITIONS AND WORKINGS'!$D$2*M384</f>
        <v>80.021447999999978</v>
      </c>
      <c r="O384" s="4">
        <f>IF(Table1[[#This Row],[SALES]]&gt;='CONDITIONS AND WORKINGS'!$B$2,Table1[[#This Row],[SALES]]*'CONDITIONS AND WORKINGS'!$B$3,0)</f>
        <v>0</v>
      </c>
      <c r="P384" s="10">
        <f t="shared" si="15"/>
        <v>1326.4614479999998</v>
      </c>
      <c r="Q384" s="4" t="str">
        <f>IF(Table1[[#This Row],[STATUS]]='CONDITIONS AND WORKINGS'!$B$6,'CONDITIONS AND WORKINGS'!$B$9,'CONDITIONS AND WORKINGS'!$B$10)</f>
        <v>"COMPLETED"</v>
      </c>
      <c r="R384" s="10">
        <f>Table1[[#This Row],[TOTAL SALES]]-Table1[[#This Row],[ 8.35% DISCOUNT]]</f>
        <v>1326.4614479999998</v>
      </c>
      <c r="S384" s="20"/>
      <c r="AQ384" s="11"/>
      <c r="AR384" s="11"/>
      <c r="AS384" s="11"/>
      <c r="AT384" s="11"/>
      <c r="AV384" s="11"/>
      <c r="AW384" s="11"/>
    </row>
    <row r="385" spans="1:49" x14ac:dyDescent="0.25">
      <c r="A385">
        <v>384</v>
      </c>
      <c r="B385">
        <v>10144</v>
      </c>
      <c r="C385">
        <v>1</v>
      </c>
      <c r="D385" s="4" t="str">
        <f>TEXT(Table1[[#This Row],[ORDER DATE]],"MMMM")</f>
        <v>August</v>
      </c>
      <c r="E385" s="4">
        <f t="shared" si="16"/>
        <v>2003</v>
      </c>
      <c r="F385" s="1">
        <v>37846</v>
      </c>
      <c r="G385" t="s">
        <v>12</v>
      </c>
      <c r="H385" t="s">
        <v>84</v>
      </c>
      <c r="I385">
        <v>191</v>
      </c>
      <c r="J385" t="s">
        <v>17</v>
      </c>
      <c r="K385">
        <v>20</v>
      </c>
      <c r="L385" s="10">
        <v>81.86</v>
      </c>
      <c r="M385" s="10">
        <f t="shared" si="17"/>
        <v>1637.2</v>
      </c>
      <c r="N385">
        <f>'CONDITIONS AND WORKINGS'!$D$2*M385</f>
        <v>105.10824</v>
      </c>
      <c r="O385" s="4">
        <f>IF(Table1[[#This Row],[SALES]]&gt;='CONDITIONS AND WORKINGS'!$B$2,Table1[[#This Row],[SALES]]*'CONDITIONS AND WORKINGS'!$B$3,0)</f>
        <v>0</v>
      </c>
      <c r="P385" s="10">
        <f t="shared" si="15"/>
        <v>1742.3082400000001</v>
      </c>
      <c r="Q385" s="4" t="str">
        <f>IF(Table1[[#This Row],[STATUS]]='CONDITIONS AND WORKINGS'!$B$6,'CONDITIONS AND WORKINGS'!$B$9,'CONDITIONS AND WORKINGS'!$B$10)</f>
        <v>"COMPLETED"</v>
      </c>
      <c r="R385" s="10">
        <f>Table1[[#This Row],[TOTAL SALES]]-Table1[[#This Row],[ 8.35% DISCOUNT]]</f>
        <v>1742.3082400000001</v>
      </c>
      <c r="S385" s="20"/>
      <c r="AQ385" s="11"/>
      <c r="AR385" s="11"/>
      <c r="AS385" s="11"/>
      <c r="AT385" s="11"/>
      <c r="AV385" s="11"/>
      <c r="AW385" s="11"/>
    </row>
    <row r="386" spans="1:49" x14ac:dyDescent="0.25">
      <c r="A386">
        <v>385</v>
      </c>
      <c r="B386">
        <v>10145</v>
      </c>
      <c r="C386">
        <v>5</v>
      </c>
      <c r="D386" s="4" t="str">
        <f>TEXT(Table1[[#This Row],[ORDER DATE]],"MMMM")</f>
        <v>August</v>
      </c>
      <c r="E386" s="4">
        <f t="shared" si="16"/>
        <v>2003</v>
      </c>
      <c r="F386" s="1">
        <v>37858</v>
      </c>
      <c r="G386" t="s">
        <v>12</v>
      </c>
      <c r="H386" t="s">
        <v>91</v>
      </c>
      <c r="I386">
        <v>104</v>
      </c>
      <c r="J386" t="s">
        <v>55</v>
      </c>
      <c r="K386">
        <v>49</v>
      </c>
      <c r="L386" s="10">
        <v>100</v>
      </c>
      <c r="M386" s="10">
        <f t="shared" si="17"/>
        <v>4900</v>
      </c>
      <c r="N386">
        <f>'CONDITIONS AND WORKINGS'!$D$2*M386</f>
        <v>314.58</v>
      </c>
      <c r="O386" s="4">
        <f>IF(Table1[[#This Row],[SALES]]&gt;='CONDITIONS AND WORKINGS'!$B$2,Table1[[#This Row],[SALES]]*'CONDITIONS AND WORKINGS'!$B$3,0)</f>
        <v>409.15000000000003</v>
      </c>
      <c r="P386" s="10">
        <f t="shared" ref="P386:P449" si="18">M386+N386</f>
        <v>5214.58</v>
      </c>
      <c r="Q386" s="4" t="str">
        <f>IF(Table1[[#This Row],[STATUS]]='CONDITIONS AND WORKINGS'!$B$6,'CONDITIONS AND WORKINGS'!$B$9,'CONDITIONS AND WORKINGS'!$B$10)</f>
        <v>"COMPLETED"</v>
      </c>
      <c r="R386" s="10">
        <f>Table1[[#This Row],[TOTAL SALES]]-Table1[[#This Row],[ 8.35% DISCOUNT]]</f>
        <v>4805.43</v>
      </c>
      <c r="S386" s="20"/>
      <c r="AQ386" s="11"/>
      <c r="AR386" s="11"/>
      <c r="AS386" s="11"/>
      <c r="AT386" s="11"/>
      <c r="AV386" s="11"/>
      <c r="AW386" s="11"/>
    </row>
    <row r="387" spans="1:49" x14ac:dyDescent="0.25">
      <c r="A387">
        <v>386</v>
      </c>
      <c r="B387">
        <v>10145</v>
      </c>
      <c r="C387">
        <v>9</v>
      </c>
      <c r="D387" s="4" t="str">
        <f>TEXT(Table1[[#This Row],[ORDER DATE]],"MMMM")</f>
        <v>August</v>
      </c>
      <c r="E387" s="4">
        <f t="shared" ref="E387:E450" si="19">YEAR(F387)</f>
        <v>2003</v>
      </c>
      <c r="F387" s="1">
        <v>37858</v>
      </c>
      <c r="G387" t="s">
        <v>12</v>
      </c>
      <c r="H387" t="s">
        <v>89</v>
      </c>
      <c r="I387">
        <v>104</v>
      </c>
      <c r="J387" t="s">
        <v>14</v>
      </c>
      <c r="K387">
        <v>37</v>
      </c>
      <c r="L387" s="10">
        <v>100</v>
      </c>
      <c r="M387" s="10">
        <f t="shared" ref="M387:M450" si="20">K387*L387</f>
        <v>3700</v>
      </c>
      <c r="N387">
        <f>'CONDITIONS AND WORKINGS'!$D$2*M387</f>
        <v>237.53999999999996</v>
      </c>
      <c r="O387" s="4">
        <f>IF(Table1[[#This Row],[SALES]]&gt;='CONDITIONS AND WORKINGS'!$B$2,Table1[[#This Row],[SALES]]*'CONDITIONS AND WORKINGS'!$B$3,0)</f>
        <v>308.95000000000005</v>
      </c>
      <c r="P387" s="10">
        <f t="shared" si="18"/>
        <v>3937.54</v>
      </c>
      <c r="Q387" s="4" t="str">
        <f>IF(Table1[[#This Row],[STATUS]]='CONDITIONS AND WORKINGS'!$B$6,'CONDITIONS AND WORKINGS'!$B$9,'CONDITIONS AND WORKINGS'!$B$10)</f>
        <v>"COMPLETED"</v>
      </c>
      <c r="R387" s="10">
        <f>Table1[[#This Row],[TOTAL SALES]]-Table1[[#This Row],[ 8.35% DISCOUNT]]</f>
        <v>3628.59</v>
      </c>
      <c r="S387" s="20"/>
      <c r="AQ387" s="11"/>
      <c r="AR387" s="11"/>
      <c r="AS387" s="11"/>
      <c r="AT387" s="11"/>
      <c r="AV387" s="11"/>
      <c r="AW387" s="11"/>
    </row>
    <row r="388" spans="1:49" x14ac:dyDescent="0.25">
      <c r="A388">
        <v>387</v>
      </c>
      <c r="B388">
        <v>10145</v>
      </c>
      <c r="C388">
        <v>8</v>
      </c>
      <c r="D388" s="4" t="str">
        <f>TEXT(Table1[[#This Row],[ORDER DATE]],"MMMM")</f>
        <v>August</v>
      </c>
      <c r="E388" s="4">
        <f t="shared" si="19"/>
        <v>2003</v>
      </c>
      <c r="F388" s="1">
        <v>37858</v>
      </c>
      <c r="G388" t="s">
        <v>12</v>
      </c>
      <c r="H388" t="s">
        <v>88</v>
      </c>
      <c r="I388">
        <v>104</v>
      </c>
      <c r="J388" t="s">
        <v>14</v>
      </c>
      <c r="K388">
        <v>33</v>
      </c>
      <c r="L388" s="10">
        <v>100</v>
      </c>
      <c r="M388" s="10">
        <f t="shared" si="20"/>
        <v>3300</v>
      </c>
      <c r="N388">
        <f>'CONDITIONS AND WORKINGS'!$D$2*M388</f>
        <v>211.85999999999999</v>
      </c>
      <c r="O388" s="4">
        <f>IF(Table1[[#This Row],[SALES]]&gt;='CONDITIONS AND WORKINGS'!$B$2,Table1[[#This Row],[SALES]]*'CONDITIONS AND WORKINGS'!$B$3,0)</f>
        <v>275.55</v>
      </c>
      <c r="P388" s="10">
        <f t="shared" si="18"/>
        <v>3511.86</v>
      </c>
      <c r="Q388" s="4" t="str">
        <f>IF(Table1[[#This Row],[STATUS]]='CONDITIONS AND WORKINGS'!$B$6,'CONDITIONS AND WORKINGS'!$B$9,'CONDITIONS AND WORKINGS'!$B$10)</f>
        <v>"COMPLETED"</v>
      </c>
      <c r="R388" s="10">
        <f>Table1[[#This Row],[TOTAL SALES]]-Table1[[#This Row],[ 8.35% DISCOUNT]]</f>
        <v>3236.31</v>
      </c>
      <c r="S388" s="20"/>
      <c r="AQ388" s="11"/>
      <c r="AR388" s="11"/>
      <c r="AS388" s="11"/>
      <c r="AT388" s="11"/>
      <c r="AV388" s="11"/>
      <c r="AW388" s="11"/>
    </row>
    <row r="389" spans="1:49" x14ac:dyDescent="0.25">
      <c r="A389">
        <v>388</v>
      </c>
      <c r="B389">
        <v>10145</v>
      </c>
      <c r="C389">
        <v>7</v>
      </c>
      <c r="D389" s="4" t="str">
        <f>TEXT(Table1[[#This Row],[ORDER DATE]],"MMMM")</f>
        <v>August</v>
      </c>
      <c r="E389" s="4">
        <f t="shared" si="19"/>
        <v>2003</v>
      </c>
      <c r="F389" s="1">
        <v>37858</v>
      </c>
      <c r="G389" t="s">
        <v>12</v>
      </c>
      <c r="H389" t="s">
        <v>93</v>
      </c>
      <c r="I389">
        <v>104</v>
      </c>
      <c r="J389" t="s">
        <v>14</v>
      </c>
      <c r="K389">
        <v>43</v>
      </c>
      <c r="L389" s="10">
        <v>95.8</v>
      </c>
      <c r="M389" s="10">
        <f t="shared" si="20"/>
        <v>4119.3999999999996</v>
      </c>
      <c r="N389">
        <f>'CONDITIONS AND WORKINGS'!$D$2*M389</f>
        <v>264.46547999999996</v>
      </c>
      <c r="O389" s="4">
        <f>IF(Table1[[#This Row],[SALES]]&gt;='CONDITIONS AND WORKINGS'!$B$2,Table1[[#This Row],[SALES]]*'CONDITIONS AND WORKINGS'!$B$3,0)</f>
        <v>343.9699</v>
      </c>
      <c r="P389" s="10">
        <f t="shared" si="18"/>
        <v>4383.8654799999995</v>
      </c>
      <c r="Q389" s="4" t="str">
        <f>IF(Table1[[#This Row],[STATUS]]='CONDITIONS AND WORKINGS'!$B$6,'CONDITIONS AND WORKINGS'!$B$9,'CONDITIONS AND WORKINGS'!$B$10)</f>
        <v>"COMPLETED"</v>
      </c>
      <c r="R389" s="10">
        <f>Table1[[#This Row],[TOTAL SALES]]-Table1[[#This Row],[ 8.35% DISCOUNT]]</f>
        <v>4039.8955799999994</v>
      </c>
      <c r="S389" s="20"/>
      <c r="AQ389" s="11"/>
      <c r="AR389" s="11"/>
      <c r="AS389" s="11"/>
      <c r="AT389" s="11"/>
      <c r="AV389" s="11"/>
      <c r="AW389" s="11"/>
    </row>
    <row r="390" spans="1:49" x14ac:dyDescent="0.25">
      <c r="A390">
        <v>389</v>
      </c>
      <c r="B390">
        <v>10145</v>
      </c>
      <c r="C390">
        <v>11</v>
      </c>
      <c r="D390" s="4" t="str">
        <f>TEXT(Table1[[#This Row],[ORDER DATE]],"MMMM")</f>
        <v>August</v>
      </c>
      <c r="E390" s="4">
        <f t="shared" si="19"/>
        <v>2003</v>
      </c>
      <c r="F390" s="1">
        <v>37858</v>
      </c>
      <c r="G390" t="s">
        <v>12</v>
      </c>
      <c r="H390" t="s">
        <v>90</v>
      </c>
      <c r="I390">
        <v>104</v>
      </c>
      <c r="J390" t="s">
        <v>14</v>
      </c>
      <c r="K390">
        <v>47</v>
      </c>
      <c r="L390" s="10">
        <v>83.03</v>
      </c>
      <c r="M390" s="10">
        <f t="shared" si="20"/>
        <v>3902.41</v>
      </c>
      <c r="N390">
        <f>'CONDITIONS AND WORKINGS'!$D$2*M390</f>
        <v>250.53472199999996</v>
      </c>
      <c r="O390" s="4">
        <f>IF(Table1[[#This Row],[SALES]]&gt;='CONDITIONS AND WORKINGS'!$B$2,Table1[[#This Row],[SALES]]*'CONDITIONS AND WORKINGS'!$B$3,0)</f>
        <v>325.85123500000003</v>
      </c>
      <c r="P390" s="10">
        <f t="shared" si="18"/>
        <v>4152.9447220000002</v>
      </c>
      <c r="Q390" s="4" t="str">
        <f>IF(Table1[[#This Row],[STATUS]]='CONDITIONS AND WORKINGS'!$B$6,'CONDITIONS AND WORKINGS'!$B$9,'CONDITIONS AND WORKINGS'!$B$10)</f>
        <v>"COMPLETED"</v>
      </c>
      <c r="R390" s="10">
        <f>Table1[[#This Row],[TOTAL SALES]]-Table1[[#This Row],[ 8.35% DISCOUNT]]</f>
        <v>3827.0934870000001</v>
      </c>
      <c r="S390" s="20"/>
      <c r="AQ390" s="11"/>
      <c r="AR390" s="11"/>
      <c r="AS390" s="11"/>
      <c r="AT390" s="11"/>
      <c r="AV390" s="11"/>
      <c r="AW390" s="11"/>
    </row>
    <row r="391" spans="1:49" x14ac:dyDescent="0.25">
      <c r="A391">
        <v>390</v>
      </c>
      <c r="B391">
        <v>10145</v>
      </c>
      <c r="C391">
        <v>6</v>
      </c>
      <c r="D391" s="4" t="str">
        <f>TEXT(Table1[[#This Row],[ORDER DATE]],"MMMM")</f>
        <v>August</v>
      </c>
      <c r="E391" s="4">
        <f t="shared" si="19"/>
        <v>2003</v>
      </c>
      <c r="F391" s="1">
        <v>37858</v>
      </c>
      <c r="G391" t="s">
        <v>12</v>
      </c>
      <c r="H391" t="s">
        <v>92</v>
      </c>
      <c r="I391">
        <v>104</v>
      </c>
      <c r="J391" t="s">
        <v>14</v>
      </c>
      <c r="K391">
        <v>45</v>
      </c>
      <c r="L391" s="10">
        <v>83.26</v>
      </c>
      <c r="M391" s="10">
        <f t="shared" si="20"/>
        <v>3746.7000000000003</v>
      </c>
      <c r="N391">
        <f>'CONDITIONS AND WORKINGS'!$D$2*M391</f>
        <v>240.53814</v>
      </c>
      <c r="O391" s="4">
        <f>IF(Table1[[#This Row],[SALES]]&gt;='CONDITIONS AND WORKINGS'!$B$2,Table1[[#This Row],[SALES]]*'CONDITIONS AND WORKINGS'!$B$3,0)</f>
        <v>312.84945000000005</v>
      </c>
      <c r="P391" s="10">
        <f t="shared" si="18"/>
        <v>3987.2381400000004</v>
      </c>
      <c r="Q391" s="4" t="str">
        <f>IF(Table1[[#This Row],[STATUS]]='CONDITIONS AND WORKINGS'!$B$6,'CONDITIONS AND WORKINGS'!$B$9,'CONDITIONS AND WORKINGS'!$B$10)</f>
        <v>"COMPLETED"</v>
      </c>
      <c r="R391" s="10">
        <f>Table1[[#This Row],[TOTAL SALES]]-Table1[[#This Row],[ 8.35% DISCOUNT]]</f>
        <v>3674.3886900000002</v>
      </c>
      <c r="S391" s="20"/>
      <c r="AQ391" s="11"/>
      <c r="AR391" s="11"/>
      <c r="AS391" s="11"/>
      <c r="AT391" s="11"/>
      <c r="AV391" s="11"/>
      <c r="AW391" s="11"/>
    </row>
    <row r="392" spans="1:49" x14ac:dyDescent="0.25">
      <c r="A392">
        <v>391</v>
      </c>
      <c r="B392">
        <v>10145</v>
      </c>
      <c r="C392">
        <v>16</v>
      </c>
      <c r="D392" s="4" t="str">
        <f>TEXT(Table1[[#This Row],[ORDER DATE]],"MMMM")</f>
        <v>August</v>
      </c>
      <c r="E392" s="4">
        <f t="shared" si="19"/>
        <v>2003</v>
      </c>
      <c r="F392" s="1">
        <v>37858</v>
      </c>
      <c r="G392" t="s">
        <v>12</v>
      </c>
      <c r="H392" t="s">
        <v>83</v>
      </c>
      <c r="I392">
        <v>104</v>
      </c>
      <c r="J392" t="s">
        <v>14</v>
      </c>
      <c r="K392">
        <v>40</v>
      </c>
      <c r="L392" s="10">
        <v>87.54</v>
      </c>
      <c r="M392" s="10">
        <f t="shared" si="20"/>
        <v>3501.6000000000004</v>
      </c>
      <c r="N392">
        <f>'CONDITIONS AND WORKINGS'!$D$2*M392</f>
        <v>224.80271999999999</v>
      </c>
      <c r="O392" s="4">
        <f>IF(Table1[[#This Row],[SALES]]&gt;='CONDITIONS AND WORKINGS'!$B$2,Table1[[#This Row],[SALES]]*'CONDITIONS AND WORKINGS'!$B$3,0)</f>
        <v>292.38360000000006</v>
      </c>
      <c r="P392" s="10">
        <f t="shared" si="18"/>
        <v>3726.4027200000005</v>
      </c>
      <c r="Q392" s="4" t="str">
        <f>IF(Table1[[#This Row],[STATUS]]='CONDITIONS AND WORKINGS'!$B$6,'CONDITIONS AND WORKINGS'!$B$9,'CONDITIONS AND WORKINGS'!$B$10)</f>
        <v>"COMPLETED"</v>
      </c>
      <c r="R392" s="10">
        <f>Table1[[#This Row],[TOTAL SALES]]-Table1[[#This Row],[ 8.35% DISCOUNT]]</f>
        <v>3434.0191200000004</v>
      </c>
      <c r="S392" s="20"/>
      <c r="AQ392" s="11"/>
      <c r="AR392" s="11"/>
      <c r="AS392" s="11"/>
      <c r="AT392" s="11"/>
      <c r="AV392" s="11"/>
      <c r="AW392" s="11"/>
    </row>
    <row r="393" spans="1:49" x14ac:dyDescent="0.25">
      <c r="A393">
        <v>392</v>
      </c>
      <c r="B393">
        <v>10145</v>
      </c>
      <c r="C393">
        <v>4</v>
      </c>
      <c r="D393" s="4" t="str">
        <f>TEXT(Table1[[#This Row],[ORDER DATE]],"MMMM")</f>
        <v>August</v>
      </c>
      <c r="E393" s="4">
        <f t="shared" si="19"/>
        <v>2003</v>
      </c>
      <c r="F393" s="1">
        <v>37858</v>
      </c>
      <c r="G393" t="s">
        <v>12</v>
      </c>
      <c r="H393" t="s">
        <v>102</v>
      </c>
      <c r="I393">
        <v>104</v>
      </c>
      <c r="J393" t="s">
        <v>14</v>
      </c>
      <c r="K393">
        <v>27</v>
      </c>
      <c r="L393" s="10">
        <v>100</v>
      </c>
      <c r="M393" s="10">
        <f t="shared" si="20"/>
        <v>2700</v>
      </c>
      <c r="N393">
        <f>'CONDITIONS AND WORKINGS'!$D$2*M393</f>
        <v>173.33999999999997</v>
      </c>
      <c r="O393" s="4">
        <f>IF(Table1[[#This Row],[SALES]]&gt;='CONDITIONS AND WORKINGS'!$B$2,Table1[[#This Row],[SALES]]*'CONDITIONS AND WORKINGS'!$B$3,0)</f>
        <v>225.45000000000002</v>
      </c>
      <c r="P393" s="10">
        <f t="shared" si="18"/>
        <v>2873.34</v>
      </c>
      <c r="Q393" s="4" t="str">
        <f>IF(Table1[[#This Row],[STATUS]]='CONDITIONS AND WORKINGS'!$B$6,'CONDITIONS AND WORKINGS'!$B$9,'CONDITIONS AND WORKINGS'!$B$10)</f>
        <v>"COMPLETED"</v>
      </c>
      <c r="R393" s="10">
        <f>Table1[[#This Row],[TOTAL SALES]]-Table1[[#This Row],[ 8.35% DISCOUNT]]</f>
        <v>2647.8900000000003</v>
      </c>
      <c r="S393" s="20"/>
      <c r="AQ393" s="11"/>
      <c r="AR393" s="11"/>
      <c r="AS393" s="11"/>
      <c r="AT393" s="11"/>
      <c r="AV393" s="11"/>
      <c r="AW393" s="11"/>
    </row>
    <row r="394" spans="1:49" x14ac:dyDescent="0.25">
      <c r="A394">
        <v>393</v>
      </c>
      <c r="B394">
        <v>10145</v>
      </c>
      <c r="C394">
        <v>12</v>
      </c>
      <c r="D394" s="4" t="str">
        <f>TEXT(Table1[[#This Row],[ORDER DATE]],"MMMM")</f>
        <v>August</v>
      </c>
      <c r="E394" s="4">
        <f t="shared" si="19"/>
        <v>2003</v>
      </c>
      <c r="F394" s="1">
        <v>37858</v>
      </c>
      <c r="G394" t="s">
        <v>12</v>
      </c>
      <c r="H394" t="s">
        <v>95</v>
      </c>
      <c r="I394">
        <v>104</v>
      </c>
      <c r="J394" t="s">
        <v>14</v>
      </c>
      <c r="K394">
        <v>33</v>
      </c>
      <c r="L394" s="10">
        <v>93.9</v>
      </c>
      <c r="M394" s="10">
        <f t="shared" si="20"/>
        <v>3098.7000000000003</v>
      </c>
      <c r="N394">
        <f>'CONDITIONS AND WORKINGS'!$D$2*M394</f>
        <v>198.93654000000001</v>
      </c>
      <c r="O394" s="4">
        <f>IF(Table1[[#This Row],[SALES]]&gt;='CONDITIONS AND WORKINGS'!$B$2,Table1[[#This Row],[SALES]]*'CONDITIONS AND WORKINGS'!$B$3,0)</f>
        <v>258.74145000000004</v>
      </c>
      <c r="P394" s="10">
        <f t="shared" si="18"/>
        <v>3297.6365400000004</v>
      </c>
      <c r="Q394" s="4" t="str">
        <f>IF(Table1[[#This Row],[STATUS]]='CONDITIONS AND WORKINGS'!$B$6,'CONDITIONS AND WORKINGS'!$B$9,'CONDITIONS AND WORKINGS'!$B$10)</f>
        <v>"COMPLETED"</v>
      </c>
      <c r="R394" s="10">
        <f>Table1[[#This Row],[TOTAL SALES]]-Table1[[#This Row],[ 8.35% DISCOUNT]]</f>
        <v>3038.8950900000004</v>
      </c>
      <c r="S394" s="20"/>
      <c r="AQ394" s="11"/>
      <c r="AR394" s="11"/>
      <c r="AS394" s="11"/>
      <c r="AT394" s="11"/>
      <c r="AV394" s="11"/>
      <c r="AW394" s="11"/>
    </row>
    <row r="395" spans="1:49" x14ac:dyDescent="0.25">
      <c r="A395">
        <v>394</v>
      </c>
      <c r="B395">
        <v>10145</v>
      </c>
      <c r="C395">
        <v>2</v>
      </c>
      <c r="D395" s="4" t="str">
        <f>TEXT(Table1[[#This Row],[ORDER DATE]],"MMMM")</f>
        <v>August</v>
      </c>
      <c r="E395" s="4">
        <f t="shared" si="19"/>
        <v>2003</v>
      </c>
      <c r="F395" s="1">
        <v>37858</v>
      </c>
      <c r="G395" t="s">
        <v>12</v>
      </c>
      <c r="H395" t="s">
        <v>106</v>
      </c>
      <c r="I395">
        <v>104</v>
      </c>
      <c r="J395" t="s">
        <v>14</v>
      </c>
      <c r="K395">
        <v>38</v>
      </c>
      <c r="L395" s="10">
        <v>81.36</v>
      </c>
      <c r="M395" s="10">
        <f t="shared" si="20"/>
        <v>3091.68</v>
      </c>
      <c r="N395">
        <f>'CONDITIONS AND WORKINGS'!$D$2*M395</f>
        <v>198.48585599999996</v>
      </c>
      <c r="O395" s="4">
        <f>IF(Table1[[#This Row],[SALES]]&gt;='CONDITIONS AND WORKINGS'!$B$2,Table1[[#This Row],[SALES]]*'CONDITIONS AND WORKINGS'!$B$3,0)</f>
        <v>258.15528</v>
      </c>
      <c r="P395" s="10">
        <f t="shared" si="18"/>
        <v>3290.1658559999996</v>
      </c>
      <c r="Q395" s="4" t="str">
        <f>IF(Table1[[#This Row],[STATUS]]='CONDITIONS AND WORKINGS'!$B$6,'CONDITIONS AND WORKINGS'!$B$9,'CONDITIONS AND WORKINGS'!$B$10)</f>
        <v>"COMPLETED"</v>
      </c>
      <c r="R395" s="10">
        <f>Table1[[#This Row],[TOTAL SALES]]-Table1[[#This Row],[ 8.35% DISCOUNT]]</f>
        <v>3032.0105759999997</v>
      </c>
      <c r="S395" s="20"/>
      <c r="AQ395" s="11"/>
      <c r="AR395" s="11"/>
      <c r="AS395" s="11"/>
      <c r="AT395" s="11"/>
      <c r="AV395" s="11"/>
      <c r="AW395" s="11"/>
    </row>
    <row r="396" spans="1:49" x14ac:dyDescent="0.25">
      <c r="A396">
        <v>395</v>
      </c>
      <c r="B396">
        <v>10145</v>
      </c>
      <c r="C396">
        <v>15</v>
      </c>
      <c r="D396" s="4" t="str">
        <f>TEXT(Table1[[#This Row],[ORDER DATE]],"MMMM")</f>
        <v>August</v>
      </c>
      <c r="E396" s="4">
        <f t="shared" si="19"/>
        <v>2003</v>
      </c>
      <c r="F396" s="1">
        <v>37858</v>
      </c>
      <c r="G396" t="s">
        <v>12</v>
      </c>
      <c r="H396" t="s">
        <v>85</v>
      </c>
      <c r="I396">
        <v>104</v>
      </c>
      <c r="J396" t="s">
        <v>17</v>
      </c>
      <c r="K396">
        <v>33</v>
      </c>
      <c r="L396" s="10">
        <v>84.77</v>
      </c>
      <c r="M396" s="10">
        <f t="shared" si="20"/>
        <v>2797.41</v>
      </c>
      <c r="N396">
        <f>'CONDITIONS AND WORKINGS'!$D$2*M396</f>
        <v>179.59372199999999</v>
      </c>
      <c r="O396" s="4">
        <f>IF(Table1[[#This Row],[SALES]]&gt;='CONDITIONS AND WORKINGS'!$B$2,Table1[[#This Row],[SALES]]*'CONDITIONS AND WORKINGS'!$B$3,0)</f>
        <v>233.58373499999999</v>
      </c>
      <c r="P396" s="10">
        <f t="shared" si="18"/>
        <v>2977.0037219999999</v>
      </c>
      <c r="Q396" s="4" t="str">
        <f>IF(Table1[[#This Row],[STATUS]]='CONDITIONS AND WORKINGS'!$B$6,'CONDITIONS AND WORKINGS'!$B$9,'CONDITIONS AND WORKINGS'!$B$10)</f>
        <v>"COMPLETED"</v>
      </c>
      <c r="R396" s="10">
        <f>Table1[[#This Row],[TOTAL SALES]]-Table1[[#This Row],[ 8.35% DISCOUNT]]</f>
        <v>2743.4199869999998</v>
      </c>
      <c r="S396" s="20"/>
      <c r="AQ396" s="11"/>
      <c r="AR396" s="11"/>
      <c r="AS396" s="11"/>
      <c r="AT396" s="11"/>
      <c r="AV396" s="11"/>
      <c r="AW396" s="11"/>
    </row>
    <row r="397" spans="1:49" x14ac:dyDescent="0.25">
      <c r="A397">
        <v>396</v>
      </c>
      <c r="B397">
        <v>10145</v>
      </c>
      <c r="C397">
        <v>13</v>
      </c>
      <c r="D397" s="4" t="str">
        <f>TEXT(Table1[[#This Row],[ORDER DATE]],"MMMM")</f>
        <v>August</v>
      </c>
      <c r="E397" s="4">
        <f t="shared" si="19"/>
        <v>2003</v>
      </c>
      <c r="F397" s="1">
        <v>37858</v>
      </c>
      <c r="G397" t="s">
        <v>12</v>
      </c>
      <c r="H397" t="s">
        <v>72</v>
      </c>
      <c r="I397">
        <v>104</v>
      </c>
      <c r="J397" t="s">
        <v>17</v>
      </c>
      <c r="K397">
        <v>20</v>
      </c>
      <c r="L397" s="10">
        <v>100</v>
      </c>
      <c r="M397" s="10">
        <f t="shared" si="20"/>
        <v>2000</v>
      </c>
      <c r="N397">
        <f>'CONDITIONS AND WORKINGS'!$D$2*M397</f>
        <v>128.39999999999998</v>
      </c>
      <c r="O397" s="4">
        <f>IF(Table1[[#This Row],[SALES]]&gt;='CONDITIONS AND WORKINGS'!$B$2,Table1[[#This Row],[SALES]]*'CONDITIONS AND WORKINGS'!$B$3,0)</f>
        <v>0</v>
      </c>
      <c r="P397" s="10">
        <f t="shared" si="18"/>
        <v>2128.4</v>
      </c>
      <c r="Q397" s="4" t="str">
        <f>IF(Table1[[#This Row],[STATUS]]='CONDITIONS AND WORKINGS'!$B$6,'CONDITIONS AND WORKINGS'!$B$9,'CONDITIONS AND WORKINGS'!$B$10)</f>
        <v>"COMPLETED"</v>
      </c>
      <c r="R397" s="10">
        <f>Table1[[#This Row],[TOTAL SALES]]-Table1[[#This Row],[ 8.35% DISCOUNT]]</f>
        <v>2128.4</v>
      </c>
      <c r="S397" s="20"/>
      <c r="AQ397" s="11"/>
      <c r="AR397" s="11"/>
      <c r="AS397" s="11"/>
      <c r="AT397" s="11"/>
      <c r="AV397" s="11"/>
      <c r="AW397" s="11"/>
    </row>
    <row r="398" spans="1:49" x14ac:dyDescent="0.25">
      <c r="A398">
        <v>397</v>
      </c>
      <c r="B398">
        <v>10145</v>
      </c>
      <c r="C398">
        <v>14</v>
      </c>
      <c r="D398" s="4" t="str">
        <f>TEXT(Table1[[#This Row],[ORDER DATE]],"MMMM")</f>
        <v>August</v>
      </c>
      <c r="E398" s="4">
        <f t="shared" si="19"/>
        <v>2003</v>
      </c>
      <c r="F398" s="1">
        <v>37858</v>
      </c>
      <c r="G398" t="s">
        <v>12</v>
      </c>
      <c r="H398" t="s">
        <v>80</v>
      </c>
      <c r="I398">
        <v>104</v>
      </c>
      <c r="J398" t="s">
        <v>17</v>
      </c>
      <c r="K398">
        <v>30</v>
      </c>
      <c r="L398" s="10">
        <v>85.32</v>
      </c>
      <c r="M398" s="10">
        <f t="shared" si="20"/>
        <v>2559.6</v>
      </c>
      <c r="N398">
        <f>'CONDITIONS AND WORKINGS'!$D$2*M398</f>
        <v>164.32631999999998</v>
      </c>
      <c r="O398" s="4">
        <f>IF(Table1[[#This Row],[SALES]]&gt;='CONDITIONS AND WORKINGS'!$B$2,Table1[[#This Row],[SALES]]*'CONDITIONS AND WORKINGS'!$B$3,0)</f>
        <v>213.72659999999999</v>
      </c>
      <c r="P398" s="10">
        <f t="shared" si="18"/>
        <v>2723.92632</v>
      </c>
      <c r="Q398" s="4" t="str">
        <f>IF(Table1[[#This Row],[STATUS]]='CONDITIONS AND WORKINGS'!$B$6,'CONDITIONS AND WORKINGS'!$B$9,'CONDITIONS AND WORKINGS'!$B$10)</f>
        <v>"COMPLETED"</v>
      </c>
      <c r="R398" s="10">
        <f>Table1[[#This Row],[TOTAL SALES]]-Table1[[#This Row],[ 8.35% DISCOUNT]]</f>
        <v>2510.1997200000001</v>
      </c>
      <c r="S398" s="20"/>
      <c r="AQ398" s="11"/>
      <c r="AR398" s="11"/>
      <c r="AS398" s="11"/>
      <c r="AT398" s="11"/>
      <c r="AV398" s="11"/>
      <c r="AW398" s="11"/>
    </row>
    <row r="399" spans="1:49" x14ac:dyDescent="0.25">
      <c r="A399">
        <v>398</v>
      </c>
      <c r="B399">
        <v>10145</v>
      </c>
      <c r="C399">
        <v>3</v>
      </c>
      <c r="D399" s="4" t="str">
        <f>TEXT(Table1[[#This Row],[ORDER DATE]],"MMMM")</f>
        <v>August</v>
      </c>
      <c r="E399" s="4">
        <f t="shared" si="19"/>
        <v>2003</v>
      </c>
      <c r="F399" s="1">
        <v>37858</v>
      </c>
      <c r="G399" t="s">
        <v>12</v>
      </c>
      <c r="H399" t="s">
        <v>108</v>
      </c>
      <c r="I399">
        <v>104</v>
      </c>
      <c r="J399" t="s">
        <v>17</v>
      </c>
      <c r="K399">
        <v>27</v>
      </c>
      <c r="L399" s="10">
        <v>60.95</v>
      </c>
      <c r="M399" s="10">
        <f t="shared" si="20"/>
        <v>1645.65</v>
      </c>
      <c r="N399">
        <f>'CONDITIONS AND WORKINGS'!$D$2*M399</f>
        <v>105.65073</v>
      </c>
      <c r="O399" s="4">
        <f>IF(Table1[[#This Row],[SALES]]&gt;='CONDITIONS AND WORKINGS'!$B$2,Table1[[#This Row],[SALES]]*'CONDITIONS AND WORKINGS'!$B$3,0)</f>
        <v>0</v>
      </c>
      <c r="P399" s="10">
        <f t="shared" si="18"/>
        <v>1751.3007300000002</v>
      </c>
      <c r="Q399" s="4" t="str">
        <f>IF(Table1[[#This Row],[STATUS]]='CONDITIONS AND WORKINGS'!$B$6,'CONDITIONS AND WORKINGS'!$B$9,'CONDITIONS AND WORKINGS'!$B$10)</f>
        <v>"COMPLETED"</v>
      </c>
      <c r="R399" s="10">
        <f>Table1[[#This Row],[TOTAL SALES]]-Table1[[#This Row],[ 8.35% DISCOUNT]]</f>
        <v>1751.3007300000002</v>
      </c>
      <c r="S399" s="20"/>
      <c r="AQ399" s="11"/>
      <c r="AR399" s="11"/>
      <c r="AS399" s="11"/>
      <c r="AT399" s="11"/>
      <c r="AV399" s="11"/>
      <c r="AW399" s="11"/>
    </row>
    <row r="400" spans="1:49" x14ac:dyDescent="0.25">
      <c r="A400">
        <v>399</v>
      </c>
      <c r="B400">
        <v>10145</v>
      </c>
      <c r="C400">
        <v>10</v>
      </c>
      <c r="D400" s="4" t="str">
        <f>TEXT(Table1[[#This Row],[ORDER DATE]],"MMMM")</f>
        <v>August</v>
      </c>
      <c r="E400" s="4">
        <f t="shared" si="19"/>
        <v>2003</v>
      </c>
      <c r="F400" s="1">
        <v>37858</v>
      </c>
      <c r="G400" t="s">
        <v>12</v>
      </c>
      <c r="H400" t="s">
        <v>94</v>
      </c>
      <c r="I400">
        <v>104</v>
      </c>
      <c r="J400" t="s">
        <v>17</v>
      </c>
      <c r="K400">
        <v>30</v>
      </c>
      <c r="L400" s="10">
        <v>49.67</v>
      </c>
      <c r="M400" s="10">
        <f t="shared" si="20"/>
        <v>1490.1000000000001</v>
      </c>
      <c r="N400">
        <f>'CONDITIONS AND WORKINGS'!$D$2*M400</f>
        <v>95.664419999999993</v>
      </c>
      <c r="O400" s="4">
        <f>IF(Table1[[#This Row],[SALES]]&gt;='CONDITIONS AND WORKINGS'!$B$2,Table1[[#This Row],[SALES]]*'CONDITIONS AND WORKINGS'!$B$3,0)</f>
        <v>0</v>
      </c>
      <c r="P400" s="10">
        <f t="shared" si="18"/>
        <v>1585.7644200000002</v>
      </c>
      <c r="Q400" s="4" t="str">
        <f>IF(Table1[[#This Row],[STATUS]]='CONDITIONS AND WORKINGS'!$B$6,'CONDITIONS AND WORKINGS'!$B$9,'CONDITIONS AND WORKINGS'!$B$10)</f>
        <v>"COMPLETED"</v>
      </c>
      <c r="R400" s="10">
        <f>Table1[[#This Row],[TOTAL SALES]]-Table1[[#This Row],[ 8.35% DISCOUNT]]</f>
        <v>1585.7644200000002</v>
      </c>
      <c r="S400" s="20"/>
      <c r="AQ400" s="11"/>
      <c r="AR400" s="11"/>
      <c r="AS400" s="11"/>
      <c r="AT400" s="11"/>
      <c r="AV400" s="11"/>
      <c r="AW400" s="11"/>
    </row>
    <row r="401" spans="1:49" x14ac:dyDescent="0.25">
      <c r="A401">
        <v>400</v>
      </c>
      <c r="B401">
        <v>10145</v>
      </c>
      <c r="C401">
        <v>1</v>
      </c>
      <c r="D401" s="4" t="str">
        <f>TEXT(Table1[[#This Row],[ORDER DATE]],"MMMM")</f>
        <v>August</v>
      </c>
      <c r="E401" s="4">
        <f t="shared" si="19"/>
        <v>2003</v>
      </c>
      <c r="F401" s="1">
        <v>37858</v>
      </c>
      <c r="G401" t="s">
        <v>12</v>
      </c>
      <c r="H401" t="s">
        <v>111</v>
      </c>
      <c r="I401">
        <v>104</v>
      </c>
      <c r="J401" t="s">
        <v>17</v>
      </c>
      <c r="K401">
        <v>31</v>
      </c>
      <c r="L401" s="10">
        <v>35.799999999999997</v>
      </c>
      <c r="M401" s="10">
        <f t="shared" si="20"/>
        <v>1109.8</v>
      </c>
      <c r="N401">
        <f>'CONDITIONS AND WORKINGS'!$D$2*M401</f>
        <v>71.249159999999989</v>
      </c>
      <c r="O401" s="4">
        <f>IF(Table1[[#This Row],[SALES]]&gt;='CONDITIONS AND WORKINGS'!$B$2,Table1[[#This Row],[SALES]]*'CONDITIONS AND WORKINGS'!$B$3,0)</f>
        <v>0</v>
      </c>
      <c r="P401" s="10">
        <f t="shared" si="18"/>
        <v>1181.04916</v>
      </c>
      <c r="Q401" s="4" t="str">
        <f>IF(Table1[[#This Row],[STATUS]]='CONDITIONS AND WORKINGS'!$B$6,'CONDITIONS AND WORKINGS'!$B$9,'CONDITIONS AND WORKINGS'!$B$10)</f>
        <v>"COMPLETED"</v>
      </c>
      <c r="R401" s="10">
        <f>Table1[[#This Row],[TOTAL SALES]]-Table1[[#This Row],[ 8.35% DISCOUNT]]</f>
        <v>1181.04916</v>
      </c>
      <c r="S401" s="20"/>
      <c r="AQ401" s="11"/>
      <c r="AR401" s="11"/>
      <c r="AS401" s="11"/>
      <c r="AT401" s="11"/>
      <c r="AV401" s="11"/>
      <c r="AW401" s="11"/>
    </row>
    <row r="402" spans="1:49" x14ac:dyDescent="0.25">
      <c r="A402">
        <v>401</v>
      </c>
      <c r="B402">
        <v>10146</v>
      </c>
      <c r="C402">
        <v>1</v>
      </c>
      <c r="D402" s="4" t="str">
        <f>TEXT(Table1[[#This Row],[ORDER DATE]],"MMMM")</f>
        <v>September</v>
      </c>
      <c r="E402" s="4">
        <f t="shared" si="19"/>
        <v>2003</v>
      </c>
      <c r="F402" s="1">
        <v>37867</v>
      </c>
      <c r="G402" t="s">
        <v>12</v>
      </c>
      <c r="H402" t="s">
        <v>97</v>
      </c>
      <c r="I402">
        <v>189</v>
      </c>
      <c r="J402" t="s">
        <v>14</v>
      </c>
      <c r="K402">
        <v>29</v>
      </c>
      <c r="L402" s="10">
        <v>100</v>
      </c>
      <c r="M402" s="10">
        <f t="shared" si="20"/>
        <v>2900</v>
      </c>
      <c r="N402">
        <f>'CONDITIONS AND WORKINGS'!$D$2*M402</f>
        <v>186.17999999999998</v>
      </c>
      <c r="O402" s="4">
        <f>IF(Table1[[#This Row],[SALES]]&gt;='CONDITIONS AND WORKINGS'!$B$2,Table1[[#This Row],[SALES]]*'CONDITIONS AND WORKINGS'!$B$3,0)</f>
        <v>242.15</v>
      </c>
      <c r="P402" s="10">
        <f t="shared" si="18"/>
        <v>3086.18</v>
      </c>
      <c r="Q402" s="4" t="str">
        <f>IF(Table1[[#This Row],[STATUS]]='CONDITIONS AND WORKINGS'!$B$6,'CONDITIONS AND WORKINGS'!$B$9,'CONDITIONS AND WORKINGS'!$B$10)</f>
        <v>"COMPLETED"</v>
      </c>
      <c r="R402" s="10">
        <f>Table1[[#This Row],[TOTAL SALES]]-Table1[[#This Row],[ 8.35% DISCOUNT]]</f>
        <v>2844.0299999999997</v>
      </c>
      <c r="S402" s="20"/>
      <c r="AQ402" s="11"/>
      <c r="AR402" s="11"/>
      <c r="AS402" s="11"/>
      <c r="AT402" s="11"/>
      <c r="AV402" s="11"/>
      <c r="AW402" s="11"/>
    </row>
    <row r="403" spans="1:49" x14ac:dyDescent="0.25">
      <c r="A403">
        <v>402</v>
      </c>
      <c r="B403">
        <v>10146</v>
      </c>
      <c r="C403">
        <v>2</v>
      </c>
      <c r="D403" s="4" t="str">
        <f>TEXT(Table1[[#This Row],[ORDER DATE]],"MMMM")</f>
        <v>September</v>
      </c>
      <c r="E403" s="4">
        <f t="shared" si="19"/>
        <v>2003</v>
      </c>
      <c r="F403" s="1">
        <v>37867</v>
      </c>
      <c r="G403" t="s">
        <v>12</v>
      </c>
      <c r="H403" t="s">
        <v>105</v>
      </c>
      <c r="I403">
        <v>189</v>
      </c>
      <c r="J403" t="s">
        <v>14</v>
      </c>
      <c r="K403">
        <v>47</v>
      </c>
      <c r="L403" s="10">
        <v>67.14</v>
      </c>
      <c r="M403" s="10">
        <f t="shared" si="20"/>
        <v>3155.58</v>
      </c>
      <c r="N403">
        <f>'CONDITIONS AND WORKINGS'!$D$2*M403</f>
        <v>202.58823599999997</v>
      </c>
      <c r="O403" s="4">
        <f>IF(Table1[[#This Row],[SALES]]&gt;='CONDITIONS AND WORKINGS'!$B$2,Table1[[#This Row],[SALES]]*'CONDITIONS AND WORKINGS'!$B$3,0)</f>
        <v>263.49092999999999</v>
      </c>
      <c r="P403" s="10">
        <f t="shared" si="18"/>
        <v>3358.168236</v>
      </c>
      <c r="Q403" s="4" t="str">
        <f>IF(Table1[[#This Row],[STATUS]]='CONDITIONS AND WORKINGS'!$B$6,'CONDITIONS AND WORKINGS'!$B$9,'CONDITIONS AND WORKINGS'!$B$10)</f>
        <v>"COMPLETED"</v>
      </c>
      <c r="R403" s="10">
        <f>Table1[[#This Row],[TOTAL SALES]]-Table1[[#This Row],[ 8.35% DISCOUNT]]</f>
        <v>3094.677306</v>
      </c>
      <c r="S403" s="20"/>
      <c r="AQ403" s="11"/>
      <c r="AR403" s="11"/>
      <c r="AS403" s="11"/>
      <c r="AT403" s="11"/>
      <c r="AV403" s="11"/>
      <c r="AW403" s="11"/>
    </row>
    <row r="404" spans="1:49" x14ac:dyDescent="0.25">
      <c r="A404">
        <v>403</v>
      </c>
      <c r="B404">
        <v>10147</v>
      </c>
      <c r="C404">
        <v>7</v>
      </c>
      <c r="D404" s="4" t="str">
        <f>TEXT(Table1[[#This Row],[ORDER DATE]],"MMMM")</f>
        <v>September</v>
      </c>
      <c r="E404" s="4">
        <f t="shared" si="19"/>
        <v>2003</v>
      </c>
      <c r="F404" s="1">
        <v>37869</v>
      </c>
      <c r="G404" t="s">
        <v>12</v>
      </c>
      <c r="H404" t="s">
        <v>99</v>
      </c>
      <c r="I404">
        <v>142</v>
      </c>
      <c r="J404" t="s">
        <v>55</v>
      </c>
      <c r="K404">
        <v>48</v>
      </c>
      <c r="L404" s="10">
        <v>100</v>
      </c>
      <c r="M404" s="10">
        <f t="shared" si="20"/>
        <v>4800</v>
      </c>
      <c r="N404">
        <f>'CONDITIONS AND WORKINGS'!$D$2*M404</f>
        <v>308.15999999999997</v>
      </c>
      <c r="O404" s="4">
        <f>IF(Table1[[#This Row],[SALES]]&gt;='CONDITIONS AND WORKINGS'!$B$2,Table1[[#This Row],[SALES]]*'CONDITIONS AND WORKINGS'!$B$3,0)</f>
        <v>400.8</v>
      </c>
      <c r="P404" s="10">
        <f t="shared" si="18"/>
        <v>5108.16</v>
      </c>
      <c r="Q404" s="4" t="str">
        <f>IF(Table1[[#This Row],[STATUS]]='CONDITIONS AND WORKINGS'!$B$6,'CONDITIONS AND WORKINGS'!$B$9,'CONDITIONS AND WORKINGS'!$B$10)</f>
        <v>"COMPLETED"</v>
      </c>
      <c r="R404" s="10">
        <f>Table1[[#This Row],[TOTAL SALES]]-Table1[[#This Row],[ 8.35% DISCOUNT]]</f>
        <v>4707.3599999999997</v>
      </c>
      <c r="S404" s="20"/>
      <c r="AQ404" s="11"/>
      <c r="AR404" s="11"/>
      <c r="AS404" s="11"/>
      <c r="AT404" s="11"/>
      <c r="AV404" s="11"/>
      <c r="AW404" s="11"/>
    </row>
    <row r="405" spans="1:49" x14ac:dyDescent="0.25">
      <c r="A405">
        <v>404</v>
      </c>
      <c r="B405">
        <v>10147</v>
      </c>
      <c r="C405">
        <v>9</v>
      </c>
      <c r="D405" s="4" t="str">
        <f>TEXT(Table1[[#This Row],[ORDER DATE]],"MMMM")</f>
        <v>September</v>
      </c>
      <c r="E405" s="4">
        <f t="shared" si="19"/>
        <v>2003</v>
      </c>
      <c r="F405" s="1">
        <v>37869</v>
      </c>
      <c r="G405" t="s">
        <v>12</v>
      </c>
      <c r="H405" t="s">
        <v>100</v>
      </c>
      <c r="I405">
        <v>142</v>
      </c>
      <c r="J405" t="s">
        <v>14</v>
      </c>
      <c r="K405">
        <v>37</v>
      </c>
      <c r="L405" s="10">
        <v>100</v>
      </c>
      <c r="M405" s="10">
        <f t="shared" si="20"/>
        <v>3700</v>
      </c>
      <c r="N405">
        <f>'CONDITIONS AND WORKINGS'!$D$2*M405</f>
        <v>237.53999999999996</v>
      </c>
      <c r="O405" s="4">
        <f>IF(Table1[[#This Row],[SALES]]&gt;='CONDITIONS AND WORKINGS'!$B$2,Table1[[#This Row],[SALES]]*'CONDITIONS AND WORKINGS'!$B$3,0)</f>
        <v>308.95000000000005</v>
      </c>
      <c r="P405" s="10">
        <f t="shared" si="18"/>
        <v>3937.54</v>
      </c>
      <c r="Q405" s="4" t="str">
        <f>IF(Table1[[#This Row],[STATUS]]='CONDITIONS AND WORKINGS'!$B$6,'CONDITIONS AND WORKINGS'!$B$9,'CONDITIONS AND WORKINGS'!$B$10)</f>
        <v>"COMPLETED"</v>
      </c>
      <c r="R405" s="10">
        <f>Table1[[#This Row],[TOTAL SALES]]-Table1[[#This Row],[ 8.35% DISCOUNT]]</f>
        <v>3628.59</v>
      </c>
      <c r="S405" s="20"/>
      <c r="AQ405" s="11"/>
      <c r="AR405" s="11"/>
      <c r="AS405" s="11"/>
      <c r="AT405" s="11"/>
      <c r="AV405" s="11"/>
      <c r="AW405" s="11"/>
    </row>
    <row r="406" spans="1:49" x14ac:dyDescent="0.25">
      <c r="A406">
        <v>405</v>
      </c>
      <c r="B406">
        <v>10147</v>
      </c>
      <c r="C406">
        <v>5</v>
      </c>
      <c r="D406" s="4" t="str">
        <f>TEXT(Table1[[#This Row],[ORDER DATE]],"MMMM")</f>
        <v>September</v>
      </c>
      <c r="E406" s="4">
        <f t="shared" si="19"/>
        <v>2003</v>
      </c>
      <c r="F406" s="1">
        <v>37869</v>
      </c>
      <c r="G406" t="s">
        <v>12</v>
      </c>
      <c r="H406" t="s">
        <v>96</v>
      </c>
      <c r="I406">
        <v>142</v>
      </c>
      <c r="J406" t="s">
        <v>14</v>
      </c>
      <c r="K406">
        <v>31</v>
      </c>
      <c r="L406" s="10">
        <v>100</v>
      </c>
      <c r="M406" s="10">
        <f t="shared" si="20"/>
        <v>3100</v>
      </c>
      <c r="N406">
        <f>'CONDITIONS AND WORKINGS'!$D$2*M406</f>
        <v>199.01999999999998</v>
      </c>
      <c r="O406" s="4">
        <f>IF(Table1[[#This Row],[SALES]]&gt;='CONDITIONS AND WORKINGS'!$B$2,Table1[[#This Row],[SALES]]*'CONDITIONS AND WORKINGS'!$B$3,0)</f>
        <v>258.85000000000002</v>
      </c>
      <c r="P406" s="10">
        <f t="shared" si="18"/>
        <v>3299.02</v>
      </c>
      <c r="Q406" s="4" t="str">
        <f>IF(Table1[[#This Row],[STATUS]]='CONDITIONS AND WORKINGS'!$B$6,'CONDITIONS AND WORKINGS'!$B$9,'CONDITIONS AND WORKINGS'!$B$10)</f>
        <v>"COMPLETED"</v>
      </c>
      <c r="R406" s="10">
        <f>Table1[[#This Row],[TOTAL SALES]]-Table1[[#This Row],[ 8.35% DISCOUNT]]</f>
        <v>3040.17</v>
      </c>
      <c r="S406" s="20"/>
      <c r="AQ406" s="11"/>
      <c r="AR406" s="11"/>
      <c r="AS406" s="11"/>
      <c r="AT406" s="11"/>
      <c r="AV406" s="11"/>
      <c r="AW406" s="11"/>
    </row>
    <row r="407" spans="1:49" x14ac:dyDescent="0.25">
      <c r="A407">
        <v>406</v>
      </c>
      <c r="B407">
        <v>10147</v>
      </c>
      <c r="C407">
        <v>4</v>
      </c>
      <c r="D407" s="4" t="str">
        <f>TEXT(Table1[[#This Row],[ORDER DATE]],"MMMM")</f>
        <v>September</v>
      </c>
      <c r="E407" s="4">
        <f t="shared" si="19"/>
        <v>2003</v>
      </c>
      <c r="F407" s="1">
        <v>37869</v>
      </c>
      <c r="G407" t="s">
        <v>12</v>
      </c>
      <c r="H407" t="s">
        <v>101</v>
      </c>
      <c r="I407">
        <v>142</v>
      </c>
      <c r="J407" t="s">
        <v>14</v>
      </c>
      <c r="K407">
        <v>33</v>
      </c>
      <c r="L407" s="10">
        <v>97.89</v>
      </c>
      <c r="M407" s="10">
        <f t="shared" si="20"/>
        <v>3230.37</v>
      </c>
      <c r="N407">
        <f>'CONDITIONS AND WORKINGS'!$D$2*M407</f>
        <v>207.38975399999998</v>
      </c>
      <c r="O407" s="4">
        <f>IF(Table1[[#This Row],[SALES]]&gt;='CONDITIONS AND WORKINGS'!$B$2,Table1[[#This Row],[SALES]]*'CONDITIONS AND WORKINGS'!$B$3,0)</f>
        <v>269.73589500000003</v>
      </c>
      <c r="P407" s="10">
        <f t="shared" si="18"/>
        <v>3437.7597539999997</v>
      </c>
      <c r="Q407" s="4" t="str">
        <f>IF(Table1[[#This Row],[STATUS]]='CONDITIONS AND WORKINGS'!$B$6,'CONDITIONS AND WORKINGS'!$B$9,'CONDITIONS AND WORKINGS'!$B$10)</f>
        <v>"COMPLETED"</v>
      </c>
      <c r="R407" s="10">
        <f>Table1[[#This Row],[TOTAL SALES]]-Table1[[#This Row],[ 8.35% DISCOUNT]]</f>
        <v>3168.0238589999999</v>
      </c>
      <c r="S407" s="20"/>
      <c r="AQ407" s="11"/>
      <c r="AR407" s="11"/>
      <c r="AS407" s="11"/>
      <c r="AT407" s="11"/>
      <c r="AV407" s="11"/>
      <c r="AW407" s="11"/>
    </row>
    <row r="408" spans="1:49" x14ac:dyDescent="0.25">
      <c r="A408">
        <v>407</v>
      </c>
      <c r="B408">
        <v>10147</v>
      </c>
      <c r="C408">
        <v>10</v>
      </c>
      <c r="D408" s="4" t="str">
        <f>TEXT(Table1[[#This Row],[ORDER DATE]],"MMMM")</f>
        <v>September</v>
      </c>
      <c r="E408" s="4">
        <f t="shared" si="19"/>
        <v>2003</v>
      </c>
      <c r="F408" s="1">
        <v>37869</v>
      </c>
      <c r="G408" t="s">
        <v>12</v>
      </c>
      <c r="H408" t="s">
        <v>110</v>
      </c>
      <c r="I408">
        <v>142</v>
      </c>
      <c r="J408" t="s">
        <v>14</v>
      </c>
      <c r="K408">
        <v>36</v>
      </c>
      <c r="L408" s="10">
        <v>86.04</v>
      </c>
      <c r="M408" s="10">
        <f t="shared" si="20"/>
        <v>3097.44</v>
      </c>
      <c r="N408">
        <f>'CONDITIONS AND WORKINGS'!$D$2*M408</f>
        <v>198.85564799999997</v>
      </c>
      <c r="O408" s="4">
        <f>IF(Table1[[#This Row],[SALES]]&gt;='CONDITIONS AND WORKINGS'!$B$2,Table1[[#This Row],[SALES]]*'CONDITIONS AND WORKINGS'!$B$3,0)</f>
        <v>258.63624000000004</v>
      </c>
      <c r="P408" s="10">
        <f t="shared" si="18"/>
        <v>3296.2956480000003</v>
      </c>
      <c r="Q408" s="4" t="str">
        <f>IF(Table1[[#This Row],[STATUS]]='CONDITIONS AND WORKINGS'!$B$6,'CONDITIONS AND WORKINGS'!$B$9,'CONDITIONS AND WORKINGS'!$B$10)</f>
        <v>"COMPLETED"</v>
      </c>
      <c r="R408" s="10">
        <f>Table1[[#This Row],[TOTAL SALES]]-Table1[[#This Row],[ 8.35% DISCOUNT]]</f>
        <v>3037.6594080000004</v>
      </c>
      <c r="S408" s="20"/>
      <c r="AQ408" s="11"/>
      <c r="AR408" s="11"/>
      <c r="AS408" s="11"/>
      <c r="AT408" s="11"/>
      <c r="AV408" s="11"/>
      <c r="AW408" s="11"/>
    </row>
    <row r="409" spans="1:49" x14ac:dyDescent="0.25">
      <c r="A409">
        <v>408</v>
      </c>
      <c r="B409">
        <v>10147</v>
      </c>
      <c r="C409">
        <v>2</v>
      </c>
      <c r="D409" s="4" t="str">
        <f>TEXT(Table1[[#This Row],[ORDER DATE]],"MMMM")</f>
        <v>September</v>
      </c>
      <c r="E409" s="4">
        <f t="shared" si="19"/>
        <v>2003</v>
      </c>
      <c r="F409" s="1">
        <v>37869</v>
      </c>
      <c r="G409" t="s">
        <v>12</v>
      </c>
      <c r="H409" t="s">
        <v>98</v>
      </c>
      <c r="I409">
        <v>142</v>
      </c>
      <c r="J409" t="s">
        <v>17</v>
      </c>
      <c r="K409">
        <v>23</v>
      </c>
      <c r="L409" s="10">
        <v>100</v>
      </c>
      <c r="M409" s="10">
        <f t="shared" si="20"/>
        <v>2300</v>
      </c>
      <c r="N409">
        <f>'CONDITIONS AND WORKINGS'!$D$2*M409</f>
        <v>147.66</v>
      </c>
      <c r="O409" s="4">
        <f>IF(Table1[[#This Row],[SALES]]&gt;='CONDITIONS AND WORKINGS'!$B$2,Table1[[#This Row],[SALES]]*'CONDITIONS AND WORKINGS'!$B$3,0)</f>
        <v>192.05</v>
      </c>
      <c r="P409" s="10">
        <f t="shared" si="18"/>
        <v>2447.66</v>
      </c>
      <c r="Q409" s="4" t="str">
        <f>IF(Table1[[#This Row],[STATUS]]='CONDITIONS AND WORKINGS'!$B$6,'CONDITIONS AND WORKINGS'!$B$9,'CONDITIONS AND WORKINGS'!$B$10)</f>
        <v>"COMPLETED"</v>
      </c>
      <c r="R409" s="10">
        <f>Table1[[#This Row],[TOTAL SALES]]-Table1[[#This Row],[ 8.35% DISCOUNT]]</f>
        <v>2255.6099999999997</v>
      </c>
      <c r="S409" s="20"/>
      <c r="AQ409" s="11"/>
      <c r="AR409" s="11"/>
      <c r="AS409" s="11"/>
      <c r="AT409" s="11"/>
      <c r="AV409" s="11"/>
      <c r="AW409" s="11"/>
    </row>
    <row r="410" spans="1:49" x14ac:dyDescent="0.25">
      <c r="A410">
        <v>409</v>
      </c>
      <c r="B410">
        <v>10147</v>
      </c>
      <c r="C410">
        <v>3</v>
      </c>
      <c r="D410" s="4" t="str">
        <f>TEXT(Table1[[#This Row],[ORDER DATE]],"MMMM")</f>
        <v>September</v>
      </c>
      <c r="E410" s="4">
        <f t="shared" si="19"/>
        <v>2003</v>
      </c>
      <c r="F410" s="1">
        <v>37869</v>
      </c>
      <c r="G410" t="s">
        <v>12</v>
      </c>
      <c r="H410" t="s">
        <v>104</v>
      </c>
      <c r="I410">
        <v>142</v>
      </c>
      <c r="J410" t="s">
        <v>17</v>
      </c>
      <c r="K410">
        <v>26</v>
      </c>
      <c r="L410" s="10">
        <v>82.39</v>
      </c>
      <c r="M410" s="10">
        <f t="shared" si="20"/>
        <v>2142.14</v>
      </c>
      <c r="N410">
        <f>'CONDITIONS AND WORKINGS'!$D$2*M410</f>
        <v>137.52538799999996</v>
      </c>
      <c r="O410" s="4">
        <f>IF(Table1[[#This Row],[SALES]]&gt;='CONDITIONS AND WORKINGS'!$B$2,Table1[[#This Row],[SALES]]*'CONDITIONS AND WORKINGS'!$B$3,0)</f>
        <v>0</v>
      </c>
      <c r="P410" s="10">
        <f t="shared" si="18"/>
        <v>2279.6653879999999</v>
      </c>
      <c r="Q410" s="4" t="str">
        <f>IF(Table1[[#This Row],[STATUS]]='CONDITIONS AND WORKINGS'!$B$6,'CONDITIONS AND WORKINGS'!$B$9,'CONDITIONS AND WORKINGS'!$B$10)</f>
        <v>"COMPLETED"</v>
      </c>
      <c r="R410" s="10">
        <f>Table1[[#This Row],[TOTAL SALES]]-Table1[[#This Row],[ 8.35% DISCOUNT]]</f>
        <v>2279.6653879999999</v>
      </c>
      <c r="S410" s="20"/>
      <c r="AQ410" s="11"/>
      <c r="AR410" s="11"/>
      <c r="AS410" s="11"/>
      <c r="AT410" s="11"/>
      <c r="AV410" s="11"/>
      <c r="AW410" s="11"/>
    </row>
    <row r="411" spans="1:49" x14ac:dyDescent="0.25">
      <c r="A411">
        <v>410</v>
      </c>
      <c r="B411">
        <v>10147</v>
      </c>
      <c r="C411">
        <v>6</v>
      </c>
      <c r="D411" s="4" t="str">
        <f>TEXT(Table1[[#This Row],[ORDER DATE]],"MMMM")</f>
        <v>September</v>
      </c>
      <c r="E411" s="4">
        <f t="shared" si="19"/>
        <v>2003</v>
      </c>
      <c r="F411" s="1">
        <v>37869</v>
      </c>
      <c r="G411" t="s">
        <v>12</v>
      </c>
      <c r="H411" t="s">
        <v>109</v>
      </c>
      <c r="I411">
        <v>142</v>
      </c>
      <c r="J411" t="s">
        <v>17</v>
      </c>
      <c r="K411">
        <v>30</v>
      </c>
      <c r="L411" s="10">
        <v>68.58</v>
      </c>
      <c r="M411" s="10">
        <f t="shared" si="20"/>
        <v>2057.4</v>
      </c>
      <c r="N411">
        <f>'CONDITIONS AND WORKINGS'!$D$2*M411</f>
        <v>132.08508</v>
      </c>
      <c r="O411" s="4">
        <f>IF(Table1[[#This Row],[SALES]]&gt;='CONDITIONS AND WORKINGS'!$B$2,Table1[[#This Row],[SALES]]*'CONDITIONS AND WORKINGS'!$B$3,0)</f>
        <v>0</v>
      </c>
      <c r="P411" s="10">
        <f t="shared" si="18"/>
        <v>2189.4850799999999</v>
      </c>
      <c r="Q411" s="4" t="str">
        <f>IF(Table1[[#This Row],[STATUS]]='CONDITIONS AND WORKINGS'!$B$6,'CONDITIONS AND WORKINGS'!$B$9,'CONDITIONS AND WORKINGS'!$B$10)</f>
        <v>"COMPLETED"</v>
      </c>
      <c r="R411" s="10">
        <f>Table1[[#This Row],[TOTAL SALES]]-Table1[[#This Row],[ 8.35% DISCOUNT]]</f>
        <v>2189.4850799999999</v>
      </c>
      <c r="S411" s="20"/>
      <c r="AQ411" s="11"/>
      <c r="AR411" s="11"/>
      <c r="AS411" s="11"/>
      <c r="AT411" s="11"/>
      <c r="AV411" s="11"/>
      <c r="AW411" s="11"/>
    </row>
    <row r="412" spans="1:49" x14ac:dyDescent="0.25">
      <c r="A412">
        <v>411</v>
      </c>
      <c r="B412">
        <v>10147</v>
      </c>
      <c r="C412">
        <v>11</v>
      </c>
      <c r="D412" s="4" t="str">
        <f>TEXT(Table1[[#This Row],[ORDER DATE]],"MMMM")</f>
        <v>September</v>
      </c>
      <c r="E412" s="4">
        <f t="shared" si="19"/>
        <v>2003</v>
      </c>
      <c r="F412" s="1">
        <v>37869</v>
      </c>
      <c r="G412" t="s">
        <v>12</v>
      </c>
      <c r="H412" t="s">
        <v>107</v>
      </c>
      <c r="I412">
        <v>142</v>
      </c>
      <c r="J412" t="s">
        <v>17</v>
      </c>
      <c r="K412">
        <v>31</v>
      </c>
      <c r="L412" s="10">
        <v>64.67</v>
      </c>
      <c r="M412" s="10">
        <f t="shared" si="20"/>
        <v>2004.77</v>
      </c>
      <c r="N412">
        <f>'CONDITIONS AND WORKINGS'!$D$2*M412</f>
        <v>128.70623399999999</v>
      </c>
      <c r="O412" s="4">
        <f>IF(Table1[[#This Row],[SALES]]&gt;='CONDITIONS AND WORKINGS'!$B$2,Table1[[#This Row],[SALES]]*'CONDITIONS AND WORKINGS'!$B$3,0)</f>
        <v>0</v>
      </c>
      <c r="P412" s="10">
        <f t="shared" si="18"/>
        <v>2133.4762339999997</v>
      </c>
      <c r="Q412" s="4" t="str">
        <f>IF(Table1[[#This Row],[STATUS]]='CONDITIONS AND WORKINGS'!$B$6,'CONDITIONS AND WORKINGS'!$B$9,'CONDITIONS AND WORKINGS'!$B$10)</f>
        <v>"COMPLETED"</v>
      </c>
      <c r="R412" s="10">
        <f>Table1[[#This Row],[TOTAL SALES]]-Table1[[#This Row],[ 8.35% DISCOUNT]]</f>
        <v>2133.4762339999997</v>
      </c>
      <c r="S412" s="20"/>
      <c r="AQ412" s="11"/>
      <c r="AR412" s="11"/>
      <c r="AS412" s="11"/>
      <c r="AT412" s="11"/>
      <c r="AV412" s="11"/>
      <c r="AW412" s="11"/>
    </row>
    <row r="413" spans="1:49" x14ac:dyDescent="0.25">
      <c r="A413">
        <v>412</v>
      </c>
      <c r="B413">
        <v>10147</v>
      </c>
      <c r="C413">
        <v>8</v>
      </c>
      <c r="D413" s="4" t="str">
        <f>TEXT(Table1[[#This Row],[ORDER DATE]],"MMMM")</f>
        <v>September</v>
      </c>
      <c r="E413" s="4">
        <f t="shared" si="19"/>
        <v>2003</v>
      </c>
      <c r="F413" s="1">
        <v>37869</v>
      </c>
      <c r="G413" t="s">
        <v>12</v>
      </c>
      <c r="H413" t="s">
        <v>103</v>
      </c>
      <c r="I413">
        <v>142</v>
      </c>
      <c r="J413" t="s">
        <v>17</v>
      </c>
      <c r="K413">
        <v>21</v>
      </c>
      <c r="L413" s="10">
        <v>63.84</v>
      </c>
      <c r="M413" s="10">
        <f t="shared" si="20"/>
        <v>1340.64</v>
      </c>
      <c r="N413">
        <f>'CONDITIONS AND WORKINGS'!$D$2*M413</f>
        <v>86.069087999999994</v>
      </c>
      <c r="O413" s="4">
        <f>IF(Table1[[#This Row],[SALES]]&gt;='CONDITIONS AND WORKINGS'!$B$2,Table1[[#This Row],[SALES]]*'CONDITIONS AND WORKINGS'!$B$3,0)</f>
        <v>0</v>
      </c>
      <c r="P413" s="10">
        <f t="shared" si="18"/>
        <v>1426.7090880000001</v>
      </c>
      <c r="Q413" s="4" t="str">
        <f>IF(Table1[[#This Row],[STATUS]]='CONDITIONS AND WORKINGS'!$B$6,'CONDITIONS AND WORKINGS'!$B$9,'CONDITIONS AND WORKINGS'!$B$10)</f>
        <v>"COMPLETED"</v>
      </c>
      <c r="R413" s="10">
        <f>Table1[[#This Row],[TOTAL SALES]]-Table1[[#This Row],[ 8.35% DISCOUNT]]</f>
        <v>1426.7090880000001</v>
      </c>
      <c r="S413" s="20"/>
      <c r="AQ413" s="11"/>
      <c r="AR413" s="11"/>
      <c r="AS413" s="11"/>
      <c r="AT413" s="11"/>
      <c r="AV413" s="11"/>
      <c r="AW413" s="11"/>
    </row>
    <row r="414" spans="1:49" x14ac:dyDescent="0.25">
      <c r="A414">
        <v>413</v>
      </c>
      <c r="B414">
        <v>10147</v>
      </c>
      <c r="C414">
        <v>1</v>
      </c>
      <c r="D414" s="4" t="str">
        <f>TEXT(Table1[[#This Row],[ORDER DATE]],"MMMM")</f>
        <v>September</v>
      </c>
      <c r="E414" s="4">
        <f t="shared" si="19"/>
        <v>2003</v>
      </c>
      <c r="F414" s="1">
        <v>37869</v>
      </c>
      <c r="G414" t="s">
        <v>12</v>
      </c>
      <c r="H414" t="s">
        <v>116</v>
      </c>
      <c r="I414">
        <v>142</v>
      </c>
      <c r="J414" t="s">
        <v>17</v>
      </c>
      <c r="K414">
        <v>25</v>
      </c>
      <c r="L414" s="10">
        <v>42.67</v>
      </c>
      <c r="M414" s="10">
        <f t="shared" si="20"/>
        <v>1066.75</v>
      </c>
      <c r="N414">
        <f>'CONDITIONS AND WORKINGS'!$D$2*M414</f>
        <v>68.485349999999997</v>
      </c>
      <c r="O414" s="4">
        <f>IF(Table1[[#This Row],[SALES]]&gt;='CONDITIONS AND WORKINGS'!$B$2,Table1[[#This Row],[SALES]]*'CONDITIONS AND WORKINGS'!$B$3,0)</f>
        <v>0</v>
      </c>
      <c r="P414" s="10">
        <f t="shared" si="18"/>
        <v>1135.2353499999999</v>
      </c>
      <c r="Q414" s="4" t="str">
        <f>IF(Table1[[#This Row],[STATUS]]='CONDITIONS AND WORKINGS'!$B$6,'CONDITIONS AND WORKINGS'!$B$9,'CONDITIONS AND WORKINGS'!$B$10)</f>
        <v>"COMPLETED"</v>
      </c>
      <c r="R414" s="10">
        <f>Table1[[#This Row],[TOTAL SALES]]-Table1[[#This Row],[ 8.35% DISCOUNT]]</f>
        <v>1135.2353499999999</v>
      </c>
      <c r="S414" s="20"/>
      <c r="AQ414" s="11"/>
      <c r="AR414" s="11"/>
      <c r="AS414" s="11"/>
      <c r="AT414" s="11"/>
      <c r="AV414" s="11"/>
      <c r="AW414" s="11"/>
    </row>
    <row r="415" spans="1:49" x14ac:dyDescent="0.25">
      <c r="A415">
        <v>414</v>
      </c>
      <c r="B415">
        <v>10148</v>
      </c>
      <c r="C415">
        <v>9</v>
      </c>
      <c r="D415" s="4" t="str">
        <f>TEXT(Table1[[#This Row],[ORDER DATE]],"MMMM")</f>
        <v>September</v>
      </c>
      <c r="E415" s="4">
        <f t="shared" si="19"/>
        <v>2003</v>
      </c>
      <c r="F415" s="1">
        <v>37875</v>
      </c>
      <c r="G415" t="s">
        <v>12</v>
      </c>
      <c r="H415" t="s">
        <v>118</v>
      </c>
      <c r="I415">
        <v>143</v>
      </c>
      <c r="J415" t="s">
        <v>14</v>
      </c>
      <c r="K415">
        <v>47</v>
      </c>
      <c r="L415" s="10">
        <v>100</v>
      </c>
      <c r="M415" s="10">
        <f t="shared" si="20"/>
        <v>4700</v>
      </c>
      <c r="N415">
        <f>'CONDITIONS AND WORKINGS'!$D$2*M415</f>
        <v>301.73999999999995</v>
      </c>
      <c r="O415" s="4">
        <f>IF(Table1[[#This Row],[SALES]]&gt;='CONDITIONS AND WORKINGS'!$B$2,Table1[[#This Row],[SALES]]*'CONDITIONS AND WORKINGS'!$B$3,0)</f>
        <v>392.45000000000005</v>
      </c>
      <c r="P415" s="10">
        <f t="shared" si="18"/>
        <v>5001.74</v>
      </c>
      <c r="Q415" s="4" t="str">
        <f>IF(Table1[[#This Row],[STATUS]]='CONDITIONS AND WORKINGS'!$B$6,'CONDITIONS AND WORKINGS'!$B$9,'CONDITIONS AND WORKINGS'!$B$10)</f>
        <v>"COMPLETED"</v>
      </c>
      <c r="R415" s="10">
        <f>Table1[[#This Row],[TOTAL SALES]]-Table1[[#This Row],[ 8.35% DISCOUNT]]</f>
        <v>4609.29</v>
      </c>
      <c r="S415" s="20"/>
      <c r="AQ415" s="11"/>
      <c r="AR415" s="11"/>
      <c r="AS415" s="11"/>
      <c r="AT415" s="11"/>
      <c r="AV415" s="11"/>
      <c r="AW415" s="11"/>
    </row>
    <row r="416" spans="1:49" x14ac:dyDescent="0.25">
      <c r="A416">
        <v>415</v>
      </c>
      <c r="B416">
        <v>10148</v>
      </c>
      <c r="C416">
        <v>14</v>
      </c>
      <c r="D416" s="4" t="str">
        <f>TEXT(Table1[[#This Row],[ORDER DATE]],"MMMM")</f>
        <v>September</v>
      </c>
      <c r="E416" s="4">
        <f t="shared" si="19"/>
        <v>2003</v>
      </c>
      <c r="F416" s="1">
        <v>37875</v>
      </c>
      <c r="G416" t="s">
        <v>12</v>
      </c>
      <c r="H416" t="s">
        <v>44</v>
      </c>
      <c r="I416">
        <v>143</v>
      </c>
      <c r="J416" t="s">
        <v>14</v>
      </c>
      <c r="K416">
        <v>32</v>
      </c>
      <c r="L416" s="10">
        <v>100</v>
      </c>
      <c r="M416" s="10">
        <f t="shared" si="20"/>
        <v>3200</v>
      </c>
      <c r="N416">
        <f>'CONDITIONS AND WORKINGS'!$D$2*M416</f>
        <v>205.43999999999997</v>
      </c>
      <c r="O416" s="4">
        <f>IF(Table1[[#This Row],[SALES]]&gt;='CONDITIONS AND WORKINGS'!$B$2,Table1[[#This Row],[SALES]]*'CONDITIONS AND WORKINGS'!$B$3,0)</f>
        <v>267.2</v>
      </c>
      <c r="P416" s="10">
        <f t="shared" si="18"/>
        <v>3405.44</v>
      </c>
      <c r="Q416" s="4" t="str">
        <f>IF(Table1[[#This Row],[STATUS]]='CONDITIONS AND WORKINGS'!$B$6,'CONDITIONS AND WORKINGS'!$B$9,'CONDITIONS AND WORKINGS'!$B$10)</f>
        <v>"COMPLETED"</v>
      </c>
      <c r="R416" s="10">
        <f>Table1[[#This Row],[TOTAL SALES]]-Table1[[#This Row],[ 8.35% DISCOUNT]]</f>
        <v>3138.2400000000002</v>
      </c>
      <c r="S416" s="20"/>
      <c r="AQ416" s="11"/>
      <c r="AR416" s="11"/>
      <c r="AS416" s="11"/>
      <c r="AT416" s="11"/>
      <c r="AV416" s="11"/>
      <c r="AW416" s="11"/>
    </row>
    <row r="417" spans="1:49" x14ac:dyDescent="0.25">
      <c r="A417">
        <v>416</v>
      </c>
      <c r="B417">
        <v>10148</v>
      </c>
      <c r="C417">
        <v>3</v>
      </c>
      <c r="D417" s="4" t="str">
        <f>TEXT(Table1[[#This Row],[ORDER DATE]],"MMMM")</f>
        <v>September</v>
      </c>
      <c r="E417" s="4">
        <f t="shared" si="19"/>
        <v>2003</v>
      </c>
      <c r="F417" s="1">
        <v>37875</v>
      </c>
      <c r="G417" t="s">
        <v>12</v>
      </c>
      <c r="H417" t="s">
        <v>117</v>
      </c>
      <c r="I417">
        <v>143</v>
      </c>
      <c r="J417" t="s">
        <v>14</v>
      </c>
      <c r="K417">
        <v>34</v>
      </c>
      <c r="L417" s="10">
        <v>100</v>
      </c>
      <c r="M417" s="10">
        <f t="shared" si="20"/>
        <v>3400</v>
      </c>
      <c r="N417">
        <f>'CONDITIONS AND WORKINGS'!$D$2*M417</f>
        <v>218.27999999999997</v>
      </c>
      <c r="O417" s="4">
        <f>IF(Table1[[#This Row],[SALES]]&gt;='CONDITIONS AND WORKINGS'!$B$2,Table1[[#This Row],[SALES]]*'CONDITIONS AND WORKINGS'!$B$3,0)</f>
        <v>283.90000000000003</v>
      </c>
      <c r="P417" s="10">
        <f t="shared" si="18"/>
        <v>3618.2799999999997</v>
      </c>
      <c r="Q417" s="4" t="str">
        <f>IF(Table1[[#This Row],[STATUS]]='CONDITIONS AND WORKINGS'!$B$6,'CONDITIONS AND WORKINGS'!$B$9,'CONDITIONS AND WORKINGS'!$B$10)</f>
        <v>"COMPLETED"</v>
      </c>
      <c r="R417" s="10">
        <f>Table1[[#This Row],[TOTAL SALES]]-Table1[[#This Row],[ 8.35% DISCOUNT]]</f>
        <v>3334.3799999999997</v>
      </c>
      <c r="S417" s="20"/>
      <c r="AQ417" s="11"/>
      <c r="AR417" s="11"/>
      <c r="AS417" s="11"/>
      <c r="AT417" s="11"/>
      <c r="AV417" s="11"/>
      <c r="AW417" s="11"/>
    </row>
    <row r="418" spans="1:49" x14ac:dyDescent="0.25">
      <c r="A418">
        <v>417</v>
      </c>
      <c r="B418">
        <v>10148</v>
      </c>
      <c r="C418">
        <v>12</v>
      </c>
      <c r="D418" s="4" t="str">
        <f>TEXT(Table1[[#This Row],[ORDER DATE]],"MMMM")</f>
        <v>September</v>
      </c>
      <c r="E418" s="4">
        <f t="shared" si="19"/>
        <v>2003</v>
      </c>
      <c r="F418" s="1">
        <v>37875</v>
      </c>
      <c r="G418" t="s">
        <v>12</v>
      </c>
      <c r="H418" t="s">
        <v>113</v>
      </c>
      <c r="I418">
        <v>143</v>
      </c>
      <c r="J418" t="s">
        <v>14</v>
      </c>
      <c r="K418">
        <v>25</v>
      </c>
      <c r="L418" s="10">
        <v>100</v>
      </c>
      <c r="M418" s="10">
        <f t="shared" si="20"/>
        <v>2500</v>
      </c>
      <c r="N418">
        <f>'CONDITIONS AND WORKINGS'!$D$2*M418</f>
        <v>160.49999999999997</v>
      </c>
      <c r="O418" s="4">
        <f>IF(Table1[[#This Row],[SALES]]&gt;='CONDITIONS AND WORKINGS'!$B$2,Table1[[#This Row],[SALES]]*'CONDITIONS AND WORKINGS'!$B$3,0)</f>
        <v>208.75</v>
      </c>
      <c r="P418" s="10">
        <f t="shared" si="18"/>
        <v>2660.5</v>
      </c>
      <c r="Q418" s="4" t="str">
        <f>IF(Table1[[#This Row],[STATUS]]='CONDITIONS AND WORKINGS'!$B$6,'CONDITIONS AND WORKINGS'!$B$9,'CONDITIONS AND WORKINGS'!$B$10)</f>
        <v>"COMPLETED"</v>
      </c>
      <c r="R418" s="10">
        <f>Table1[[#This Row],[TOTAL SALES]]-Table1[[#This Row],[ 8.35% DISCOUNT]]</f>
        <v>2451.75</v>
      </c>
      <c r="S418" s="20"/>
      <c r="AQ418" s="11"/>
      <c r="AR418" s="11"/>
      <c r="AS418" s="11"/>
      <c r="AT418" s="11"/>
      <c r="AV418" s="11"/>
      <c r="AW418" s="11"/>
    </row>
    <row r="419" spans="1:49" x14ac:dyDescent="0.25">
      <c r="A419">
        <v>418</v>
      </c>
      <c r="B419">
        <v>10148</v>
      </c>
      <c r="C419">
        <v>11</v>
      </c>
      <c r="D419" s="4" t="str">
        <f>TEXT(Table1[[#This Row],[ORDER DATE]],"MMMM")</f>
        <v>September</v>
      </c>
      <c r="E419" s="4">
        <f t="shared" si="19"/>
        <v>2003</v>
      </c>
      <c r="F419" s="1">
        <v>37875</v>
      </c>
      <c r="G419" t="s">
        <v>12</v>
      </c>
      <c r="H419" t="s">
        <v>112</v>
      </c>
      <c r="I419">
        <v>143</v>
      </c>
      <c r="J419" t="s">
        <v>14</v>
      </c>
      <c r="K419">
        <v>28</v>
      </c>
      <c r="L419" s="10">
        <v>100</v>
      </c>
      <c r="M419" s="10">
        <f t="shared" si="20"/>
        <v>2800</v>
      </c>
      <c r="N419">
        <f>'CONDITIONS AND WORKINGS'!$D$2*M419</f>
        <v>179.76</v>
      </c>
      <c r="O419" s="4">
        <f>IF(Table1[[#This Row],[SALES]]&gt;='CONDITIONS AND WORKINGS'!$B$2,Table1[[#This Row],[SALES]]*'CONDITIONS AND WORKINGS'!$B$3,0)</f>
        <v>233.8</v>
      </c>
      <c r="P419" s="10">
        <f t="shared" si="18"/>
        <v>2979.76</v>
      </c>
      <c r="Q419" s="4" t="str">
        <f>IF(Table1[[#This Row],[STATUS]]='CONDITIONS AND WORKINGS'!$B$6,'CONDITIONS AND WORKINGS'!$B$9,'CONDITIONS AND WORKINGS'!$B$10)</f>
        <v>"COMPLETED"</v>
      </c>
      <c r="R419" s="10">
        <f>Table1[[#This Row],[TOTAL SALES]]-Table1[[#This Row],[ 8.35% DISCOUNT]]</f>
        <v>2745.96</v>
      </c>
      <c r="S419" s="20"/>
      <c r="AQ419" s="11"/>
      <c r="AR419" s="11"/>
      <c r="AS419" s="11"/>
      <c r="AT419" s="11"/>
      <c r="AV419" s="11"/>
      <c r="AW419" s="11"/>
    </row>
    <row r="420" spans="1:49" x14ac:dyDescent="0.25">
      <c r="A420">
        <v>419</v>
      </c>
      <c r="B420">
        <v>10148</v>
      </c>
      <c r="C420">
        <v>1</v>
      </c>
      <c r="D420" s="4" t="str">
        <f>TEXT(Table1[[#This Row],[ORDER DATE]],"MMMM")</f>
        <v>September</v>
      </c>
      <c r="E420" s="4">
        <f t="shared" si="19"/>
        <v>2003</v>
      </c>
      <c r="F420" s="1">
        <v>37875</v>
      </c>
      <c r="G420" t="s">
        <v>12</v>
      </c>
      <c r="H420" t="s">
        <v>16</v>
      </c>
      <c r="I420">
        <v>143</v>
      </c>
      <c r="J420" t="s">
        <v>14</v>
      </c>
      <c r="K420">
        <v>34</v>
      </c>
      <c r="L420" s="10">
        <v>100</v>
      </c>
      <c r="M420" s="10">
        <f t="shared" si="20"/>
        <v>3400</v>
      </c>
      <c r="N420">
        <f>'CONDITIONS AND WORKINGS'!$D$2*M420</f>
        <v>218.27999999999997</v>
      </c>
      <c r="O420" s="4">
        <f>IF(Table1[[#This Row],[SALES]]&gt;='CONDITIONS AND WORKINGS'!$B$2,Table1[[#This Row],[SALES]]*'CONDITIONS AND WORKINGS'!$B$3,0)</f>
        <v>283.90000000000003</v>
      </c>
      <c r="P420" s="10">
        <f t="shared" si="18"/>
        <v>3618.2799999999997</v>
      </c>
      <c r="Q420" s="4" t="str">
        <f>IF(Table1[[#This Row],[STATUS]]='CONDITIONS AND WORKINGS'!$B$6,'CONDITIONS AND WORKINGS'!$B$9,'CONDITIONS AND WORKINGS'!$B$10)</f>
        <v>"COMPLETED"</v>
      </c>
      <c r="R420" s="10">
        <f>Table1[[#This Row],[TOTAL SALES]]-Table1[[#This Row],[ 8.35% DISCOUNT]]</f>
        <v>3334.3799999999997</v>
      </c>
      <c r="S420" s="20"/>
      <c r="AQ420" s="11"/>
      <c r="AR420" s="11"/>
      <c r="AS420" s="11"/>
      <c r="AT420" s="11"/>
      <c r="AV420" s="11"/>
      <c r="AW420" s="11"/>
    </row>
    <row r="421" spans="1:49" x14ac:dyDescent="0.25">
      <c r="A421">
        <v>420</v>
      </c>
      <c r="B421">
        <v>10148</v>
      </c>
      <c r="C421">
        <v>10</v>
      </c>
      <c r="D421" s="4" t="str">
        <f>TEXT(Table1[[#This Row],[ORDER DATE]],"MMMM")</f>
        <v>September</v>
      </c>
      <c r="E421" s="4">
        <f t="shared" si="19"/>
        <v>2003</v>
      </c>
      <c r="F421" s="1">
        <v>37875</v>
      </c>
      <c r="G421" t="s">
        <v>12</v>
      </c>
      <c r="H421" t="s">
        <v>115</v>
      </c>
      <c r="I421">
        <v>143</v>
      </c>
      <c r="J421" t="s">
        <v>14</v>
      </c>
      <c r="K421">
        <v>27</v>
      </c>
      <c r="L421" s="10">
        <v>100</v>
      </c>
      <c r="M421" s="10">
        <f t="shared" si="20"/>
        <v>2700</v>
      </c>
      <c r="N421">
        <f>'CONDITIONS AND WORKINGS'!$D$2*M421</f>
        <v>173.33999999999997</v>
      </c>
      <c r="O421" s="4">
        <f>IF(Table1[[#This Row],[SALES]]&gt;='CONDITIONS AND WORKINGS'!$B$2,Table1[[#This Row],[SALES]]*'CONDITIONS AND WORKINGS'!$B$3,0)</f>
        <v>225.45000000000002</v>
      </c>
      <c r="P421" s="10">
        <f t="shared" si="18"/>
        <v>2873.34</v>
      </c>
      <c r="Q421" s="4" t="str">
        <f>IF(Table1[[#This Row],[STATUS]]='CONDITIONS AND WORKINGS'!$B$6,'CONDITIONS AND WORKINGS'!$B$9,'CONDITIONS AND WORKINGS'!$B$10)</f>
        <v>"COMPLETED"</v>
      </c>
      <c r="R421" s="10">
        <f>Table1[[#This Row],[TOTAL SALES]]-Table1[[#This Row],[ 8.35% DISCOUNT]]</f>
        <v>2647.8900000000003</v>
      </c>
      <c r="S421" s="20"/>
      <c r="AQ421" s="11"/>
      <c r="AR421" s="11"/>
      <c r="AS421" s="11"/>
      <c r="AT421" s="11"/>
      <c r="AV421" s="11"/>
      <c r="AW421" s="11"/>
    </row>
    <row r="422" spans="1:49" x14ac:dyDescent="0.25">
      <c r="A422">
        <v>421</v>
      </c>
      <c r="B422">
        <v>10148</v>
      </c>
      <c r="C422">
        <v>7</v>
      </c>
      <c r="D422" s="4" t="str">
        <f>TEXT(Table1[[#This Row],[ORDER DATE]],"MMMM")</f>
        <v>September</v>
      </c>
      <c r="E422" s="4">
        <f t="shared" si="19"/>
        <v>2003</v>
      </c>
      <c r="F422" s="1">
        <v>37875</v>
      </c>
      <c r="G422" t="s">
        <v>12</v>
      </c>
      <c r="H422" t="s">
        <v>119</v>
      </c>
      <c r="I422">
        <v>143</v>
      </c>
      <c r="J422" t="s">
        <v>14</v>
      </c>
      <c r="K422">
        <v>27</v>
      </c>
      <c r="L422" s="10">
        <v>100</v>
      </c>
      <c r="M422" s="10">
        <f t="shared" si="20"/>
        <v>2700</v>
      </c>
      <c r="N422">
        <f>'CONDITIONS AND WORKINGS'!$D$2*M422</f>
        <v>173.33999999999997</v>
      </c>
      <c r="O422" s="4">
        <f>IF(Table1[[#This Row],[SALES]]&gt;='CONDITIONS AND WORKINGS'!$B$2,Table1[[#This Row],[SALES]]*'CONDITIONS AND WORKINGS'!$B$3,0)</f>
        <v>225.45000000000002</v>
      </c>
      <c r="P422" s="10">
        <f t="shared" si="18"/>
        <v>2873.34</v>
      </c>
      <c r="Q422" s="4" t="str">
        <f>IF(Table1[[#This Row],[STATUS]]='CONDITIONS AND WORKINGS'!$B$6,'CONDITIONS AND WORKINGS'!$B$9,'CONDITIONS AND WORKINGS'!$B$10)</f>
        <v>"COMPLETED"</v>
      </c>
      <c r="R422" s="10">
        <f>Table1[[#This Row],[TOTAL SALES]]-Table1[[#This Row],[ 8.35% DISCOUNT]]</f>
        <v>2647.8900000000003</v>
      </c>
      <c r="S422" s="20"/>
      <c r="AQ422" s="11"/>
      <c r="AR422" s="11"/>
      <c r="AS422" s="11"/>
      <c r="AT422" s="11"/>
      <c r="AV422" s="11"/>
      <c r="AW422" s="11"/>
    </row>
    <row r="423" spans="1:49" x14ac:dyDescent="0.25">
      <c r="A423">
        <v>422</v>
      </c>
      <c r="B423">
        <v>10148</v>
      </c>
      <c r="C423">
        <v>13</v>
      </c>
      <c r="D423" s="4" t="str">
        <f>TEXT(Table1[[#This Row],[ORDER DATE]],"MMMM")</f>
        <v>September</v>
      </c>
      <c r="E423" s="4">
        <f t="shared" si="19"/>
        <v>2003</v>
      </c>
      <c r="F423" s="1">
        <v>37875</v>
      </c>
      <c r="G423" t="s">
        <v>12</v>
      </c>
      <c r="H423" t="s">
        <v>114</v>
      </c>
      <c r="I423">
        <v>143</v>
      </c>
      <c r="J423" t="s">
        <v>17</v>
      </c>
      <c r="K423">
        <v>23</v>
      </c>
      <c r="L423" s="10">
        <v>100</v>
      </c>
      <c r="M423" s="10">
        <f t="shared" si="20"/>
        <v>2300</v>
      </c>
      <c r="N423">
        <f>'CONDITIONS AND WORKINGS'!$D$2*M423</f>
        <v>147.66</v>
      </c>
      <c r="O423" s="4">
        <f>IF(Table1[[#This Row],[SALES]]&gt;='CONDITIONS AND WORKINGS'!$B$2,Table1[[#This Row],[SALES]]*'CONDITIONS AND WORKINGS'!$B$3,0)</f>
        <v>192.05</v>
      </c>
      <c r="P423" s="10">
        <f t="shared" si="18"/>
        <v>2447.66</v>
      </c>
      <c r="Q423" s="4" t="str">
        <f>IF(Table1[[#This Row],[STATUS]]='CONDITIONS AND WORKINGS'!$B$6,'CONDITIONS AND WORKINGS'!$B$9,'CONDITIONS AND WORKINGS'!$B$10)</f>
        <v>"COMPLETED"</v>
      </c>
      <c r="R423" s="10">
        <f>Table1[[#This Row],[TOTAL SALES]]-Table1[[#This Row],[ 8.35% DISCOUNT]]</f>
        <v>2255.6099999999997</v>
      </c>
      <c r="S423" s="20"/>
      <c r="AQ423" s="11"/>
      <c r="AR423" s="11"/>
      <c r="AS423" s="11"/>
      <c r="AT423" s="11"/>
      <c r="AV423" s="11"/>
      <c r="AW423" s="11"/>
    </row>
    <row r="424" spans="1:49" x14ac:dyDescent="0.25">
      <c r="A424">
        <v>423</v>
      </c>
      <c r="B424">
        <v>10148</v>
      </c>
      <c r="C424">
        <v>8</v>
      </c>
      <c r="D424" s="4" t="str">
        <f>TEXT(Table1[[#This Row],[ORDER DATE]],"MMMM")</f>
        <v>September</v>
      </c>
      <c r="E424" s="4">
        <f t="shared" si="19"/>
        <v>2003</v>
      </c>
      <c r="F424" s="1">
        <v>37875</v>
      </c>
      <c r="G424" t="s">
        <v>12</v>
      </c>
      <c r="H424" t="s">
        <v>124</v>
      </c>
      <c r="I424">
        <v>143</v>
      </c>
      <c r="J424" t="s">
        <v>17</v>
      </c>
      <c r="K424">
        <v>47</v>
      </c>
      <c r="L424" s="10">
        <v>56.85</v>
      </c>
      <c r="M424" s="10">
        <f t="shared" si="20"/>
        <v>2671.9500000000003</v>
      </c>
      <c r="N424">
        <f>'CONDITIONS AND WORKINGS'!$D$2*M424</f>
        <v>171.53918999999999</v>
      </c>
      <c r="O424" s="4">
        <f>IF(Table1[[#This Row],[SALES]]&gt;='CONDITIONS AND WORKINGS'!$B$2,Table1[[#This Row],[SALES]]*'CONDITIONS AND WORKINGS'!$B$3,0)</f>
        <v>223.10782500000005</v>
      </c>
      <c r="P424" s="10">
        <f t="shared" si="18"/>
        <v>2843.4891900000002</v>
      </c>
      <c r="Q424" s="4" t="str">
        <f>IF(Table1[[#This Row],[STATUS]]='CONDITIONS AND WORKINGS'!$B$6,'CONDITIONS AND WORKINGS'!$B$9,'CONDITIONS AND WORKINGS'!$B$10)</f>
        <v>"COMPLETED"</v>
      </c>
      <c r="R424" s="10">
        <f>Table1[[#This Row],[TOTAL SALES]]-Table1[[#This Row],[ 8.35% DISCOUNT]]</f>
        <v>2620.3813650000002</v>
      </c>
      <c r="S424" s="20"/>
      <c r="AQ424" s="11"/>
      <c r="AR424" s="11"/>
      <c r="AS424" s="11"/>
      <c r="AT424" s="11"/>
      <c r="AV424" s="11"/>
      <c r="AW424" s="11"/>
    </row>
    <row r="425" spans="1:49" x14ac:dyDescent="0.25">
      <c r="A425">
        <v>424</v>
      </c>
      <c r="B425">
        <v>10148</v>
      </c>
      <c r="C425">
        <v>2</v>
      </c>
      <c r="D425" s="4" t="str">
        <f>TEXT(Table1[[#This Row],[ORDER DATE]],"MMMM")</f>
        <v>September</v>
      </c>
      <c r="E425" s="4">
        <f t="shared" si="19"/>
        <v>2003</v>
      </c>
      <c r="F425" s="1">
        <v>37875</v>
      </c>
      <c r="G425" t="s">
        <v>12</v>
      </c>
      <c r="H425" t="s">
        <v>122</v>
      </c>
      <c r="I425">
        <v>143</v>
      </c>
      <c r="J425" t="s">
        <v>17</v>
      </c>
      <c r="K425">
        <v>29</v>
      </c>
      <c r="L425" s="10">
        <v>81.25</v>
      </c>
      <c r="M425" s="10">
        <f t="shared" si="20"/>
        <v>2356.25</v>
      </c>
      <c r="N425">
        <f>'CONDITIONS AND WORKINGS'!$D$2*M425</f>
        <v>151.27124999999998</v>
      </c>
      <c r="O425" s="4">
        <f>IF(Table1[[#This Row],[SALES]]&gt;='CONDITIONS AND WORKINGS'!$B$2,Table1[[#This Row],[SALES]]*'CONDITIONS AND WORKINGS'!$B$3,0)</f>
        <v>196.74687500000002</v>
      </c>
      <c r="P425" s="10">
        <f t="shared" si="18"/>
        <v>2507.5212499999998</v>
      </c>
      <c r="Q425" s="4" t="str">
        <f>IF(Table1[[#This Row],[STATUS]]='CONDITIONS AND WORKINGS'!$B$6,'CONDITIONS AND WORKINGS'!$B$9,'CONDITIONS AND WORKINGS'!$B$10)</f>
        <v>"COMPLETED"</v>
      </c>
      <c r="R425" s="10">
        <f>Table1[[#This Row],[TOTAL SALES]]-Table1[[#This Row],[ 8.35% DISCOUNT]]</f>
        <v>2310.774375</v>
      </c>
      <c r="S425" s="20"/>
      <c r="AQ425" s="11"/>
      <c r="AR425" s="11"/>
      <c r="AS425" s="11"/>
      <c r="AT425" s="11"/>
      <c r="AV425" s="11"/>
      <c r="AW425" s="11"/>
    </row>
    <row r="426" spans="1:49" x14ac:dyDescent="0.25">
      <c r="A426">
        <v>425</v>
      </c>
      <c r="B426">
        <v>10148</v>
      </c>
      <c r="C426">
        <v>5</v>
      </c>
      <c r="D426" s="4" t="str">
        <f>TEXT(Table1[[#This Row],[ORDER DATE]],"MMMM")</f>
        <v>September</v>
      </c>
      <c r="E426" s="4">
        <f t="shared" si="19"/>
        <v>2003</v>
      </c>
      <c r="F426" s="1">
        <v>37875</v>
      </c>
      <c r="G426" t="s">
        <v>12</v>
      </c>
      <c r="H426" t="s">
        <v>123</v>
      </c>
      <c r="I426">
        <v>143</v>
      </c>
      <c r="J426" t="s">
        <v>17</v>
      </c>
      <c r="K426">
        <v>31</v>
      </c>
      <c r="L426" s="10">
        <v>73.62</v>
      </c>
      <c r="M426" s="10">
        <f t="shared" si="20"/>
        <v>2282.2200000000003</v>
      </c>
      <c r="N426">
        <f>'CONDITIONS AND WORKINGS'!$D$2*M426</f>
        <v>146.51852400000001</v>
      </c>
      <c r="O426" s="4">
        <f>IF(Table1[[#This Row],[SALES]]&gt;='CONDITIONS AND WORKINGS'!$B$2,Table1[[#This Row],[SALES]]*'CONDITIONS AND WORKINGS'!$B$3,0)</f>
        <v>0</v>
      </c>
      <c r="P426" s="10">
        <f t="shared" si="18"/>
        <v>2428.7385240000003</v>
      </c>
      <c r="Q426" s="4" t="str">
        <f>IF(Table1[[#This Row],[STATUS]]='CONDITIONS AND WORKINGS'!$B$6,'CONDITIONS AND WORKINGS'!$B$9,'CONDITIONS AND WORKINGS'!$B$10)</f>
        <v>"COMPLETED"</v>
      </c>
      <c r="R426" s="10">
        <f>Table1[[#This Row],[TOTAL SALES]]-Table1[[#This Row],[ 8.35% DISCOUNT]]</f>
        <v>2428.7385240000003</v>
      </c>
      <c r="S426" s="20"/>
      <c r="AQ426" s="11"/>
      <c r="AR426" s="11"/>
      <c r="AS426" s="11"/>
      <c r="AT426" s="11"/>
      <c r="AV426" s="11"/>
      <c r="AW426" s="11"/>
    </row>
    <row r="427" spans="1:49" x14ac:dyDescent="0.25">
      <c r="A427">
        <v>426</v>
      </c>
      <c r="B427">
        <v>10148</v>
      </c>
      <c r="C427">
        <v>4</v>
      </c>
      <c r="D427" s="4" t="str">
        <f>TEXT(Table1[[#This Row],[ORDER DATE]],"MMMM")</f>
        <v>September</v>
      </c>
      <c r="E427" s="4">
        <f t="shared" si="19"/>
        <v>2003</v>
      </c>
      <c r="F427" s="1">
        <v>37875</v>
      </c>
      <c r="G427" t="s">
        <v>12</v>
      </c>
      <c r="H427" t="s">
        <v>120</v>
      </c>
      <c r="I427">
        <v>143</v>
      </c>
      <c r="J427" t="s">
        <v>17</v>
      </c>
      <c r="K427">
        <v>21</v>
      </c>
      <c r="L427" s="10">
        <v>73.599999999999994</v>
      </c>
      <c r="M427" s="10">
        <f t="shared" si="20"/>
        <v>1545.6</v>
      </c>
      <c r="N427">
        <f>'CONDITIONS AND WORKINGS'!$D$2*M427</f>
        <v>99.227519999999984</v>
      </c>
      <c r="O427" s="4">
        <f>IF(Table1[[#This Row],[SALES]]&gt;='CONDITIONS AND WORKINGS'!$B$2,Table1[[#This Row],[SALES]]*'CONDITIONS AND WORKINGS'!$B$3,0)</f>
        <v>0</v>
      </c>
      <c r="P427" s="10">
        <f t="shared" si="18"/>
        <v>1644.8275199999998</v>
      </c>
      <c r="Q427" s="4" t="str">
        <f>IF(Table1[[#This Row],[STATUS]]='CONDITIONS AND WORKINGS'!$B$6,'CONDITIONS AND WORKINGS'!$B$9,'CONDITIONS AND WORKINGS'!$B$10)</f>
        <v>"COMPLETED"</v>
      </c>
      <c r="R427" s="10">
        <f>Table1[[#This Row],[TOTAL SALES]]-Table1[[#This Row],[ 8.35% DISCOUNT]]</f>
        <v>1644.8275199999998</v>
      </c>
      <c r="S427" s="20"/>
      <c r="AQ427" s="11"/>
      <c r="AR427" s="11"/>
      <c r="AS427" s="11"/>
      <c r="AT427" s="11"/>
      <c r="AV427" s="11"/>
      <c r="AW427" s="11"/>
    </row>
    <row r="428" spans="1:49" x14ac:dyDescent="0.25">
      <c r="A428">
        <v>427</v>
      </c>
      <c r="B428">
        <v>10148</v>
      </c>
      <c r="C428">
        <v>6</v>
      </c>
      <c r="D428" s="4" t="str">
        <f>TEXT(Table1[[#This Row],[ORDER DATE]],"MMMM")</f>
        <v>September</v>
      </c>
      <c r="E428" s="4">
        <f t="shared" si="19"/>
        <v>2003</v>
      </c>
      <c r="F428" s="1">
        <v>37875</v>
      </c>
      <c r="G428" t="s">
        <v>12</v>
      </c>
      <c r="H428" t="s">
        <v>121</v>
      </c>
      <c r="I428">
        <v>143</v>
      </c>
      <c r="J428" t="s">
        <v>17</v>
      </c>
      <c r="K428">
        <v>25</v>
      </c>
      <c r="L428" s="10">
        <v>60.26</v>
      </c>
      <c r="M428" s="10">
        <f t="shared" si="20"/>
        <v>1506.5</v>
      </c>
      <c r="N428">
        <f>'CONDITIONS AND WORKINGS'!$D$2*M428</f>
        <v>96.717299999999994</v>
      </c>
      <c r="O428" s="4">
        <f>IF(Table1[[#This Row],[SALES]]&gt;='CONDITIONS AND WORKINGS'!$B$2,Table1[[#This Row],[SALES]]*'CONDITIONS AND WORKINGS'!$B$3,0)</f>
        <v>0</v>
      </c>
      <c r="P428" s="10">
        <f t="shared" si="18"/>
        <v>1603.2173</v>
      </c>
      <c r="Q428" s="4" t="str">
        <f>IF(Table1[[#This Row],[STATUS]]='CONDITIONS AND WORKINGS'!$B$6,'CONDITIONS AND WORKINGS'!$B$9,'CONDITIONS AND WORKINGS'!$B$10)</f>
        <v>"COMPLETED"</v>
      </c>
      <c r="R428" s="10">
        <f>Table1[[#This Row],[TOTAL SALES]]-Table1[[#This Row],[ 8.35% DISCOUNT]]</f>
        <v>1603.2173</v>
      </c>
      <c r="S428" s="20"/>
      <c r="AQ428" s="11"/>
      <c r="AR428" s="11"/>
      <c r="AS428" s="11"/>
      <c r="AT428" s="11"/>
      <c r="AV428" s="11"/>
      <c r="AW428" s="11"/>
    </row>
    <row r="429" spans="1:49" x14ac:dyDescent="0.25">
      <c r="A429">
        <v>428</v>
      </c>
      <c r="B429">
        <v>10149</v>
      </c>
      <c r="C429">
        <v>4</v>
      </c>
      <c r="D429" s="4" t="str">
        <f>TEXT(Table1[[#This Row],[ORDER DATE]],"MMMM")</f>
        <v>September</v>
      </c>
      <c r="E429" s="4">
        <f t="shared" si="19"/>
        <v>2003</v>
      </c>
      <c r="F429" s="1">
        <v>37876</v>
      </c>
      <c r="G429" t="s">
        <v>12</v>
      </c>
      <c r="H429" t="s">
        <v>23</v>
      </c>
      <c r="I429">
        <v>183</v>
      </c>
      <c r="J429" t="s">
        <v>14</v>
      </c>
      <c r="K429">
        <v>50</v>
      </c>
      <c r="L429" s="10">
        <v>100</v>
      </c>
      <c r="M429" s="10">
        <f t="shared" si="20"/>
        <v>5000</v>
      </c>
      <c r="N429">
        <f>'CONDITIONS AND WORKINGS'!$D$2*M429</f>
        <v>320.99999999999994</v>
      </c>
      <c r="O429" s="4">
        <f>IF(Table1[[#This Row],[SALES]]&gt;='CONDITIONS AND WORKINGS'!$B$2,Table1[[#This Row],[SALES]]*'CONDITIONS AND WORKINGS'!$B$3,0)</f>
        <v>417.5</v>
      </c>
      <c r="P429" s="10">
        <f t="shared" si="18"/>
        <v>5321</v>
      </c>
      <c r="Q429" s="4" t="str">
        <f>IF(Table1[[#This Row],[STATUS]]='CONDITIONS AND WORKINGS'!$B$6,'CONDITIONS AND WORKINGS'!$B$9,'CONDITIONS AND WORKINGS'!$B$10)</f>
        <v>"COMPLETED"</v>
      </c>
      <c r="R429" s="10">
        <f>Table1[[#This Row],[TOTAL SALES]]-Table1[[#This Row],[ 8.35% DISCOUNT]]</f>
        <v>4903.5</v>
      </c>
      <c r="S429" s="20"/>
      <c r="AQ429" s="11"/>
      <c r="AR429" s="11"/>
      <c r="AS429" s="11"/>
      <c r="AT429" s="11"/>
      <c r="AV429" s="11"/>
      <c r="AW429" s="11"/>
    </row>
    <row r="430" spans="1:49" x14ac:dyDescent="0.25">
      <c r="A430">
        <v>429</v>
      </c>
      <c r="B430">
        <v>10149</v>
      </c>
      <c r="C430">
        <v>11</v>
      </c>
      <c r="D430" s="4" t="str">
        <f>TEXT(Table1[[#This Row],[ORDER DATE]],"MMMM")</f>
        <v>September</v>
      </c>
      <c r="E430" s="4">
        <f t="shared" si="19"/>
        <v>2003</v>
      </c>
      <c r="F430" s="1">
        <v>37876</v>
      </c>
      <c r="G430" t="s">
        <v>12</v>
      </c>
      <c r="H430" t="s">
        <v>13</v>
      </c>
      <c r="I430">
        <v>183</v>
      </c>
      <c r="J430" t="s">
        <v>14</v>
      </c>
      <c r="K430">
        <v>34</v>
      </c>
      <c r="L430" s="10">
        <v>100</v>
      </c>
      <c r="M430" s="10">
        <f t="shared" si="20"/>
        <v>3400</v>
      </c>
      <c r="N430">
        <f>'CONDITIONS AND WORKINGS'!$D$2*M430</f>
        <v>218.27999999999997</v>
      </c>
      <c r="O430" s="4">
        <f>IF(Table1[[#This Row],[SALES]]&gt;='CONDITIONS AND WORKINGS'!$B$2,Table1[[#This Row],[SALES]]*'CONDITIONS AND WORKINGS'!$B$3,0)</f>
        <v>283.90000000000003</v>
      </c>
      <c r="P430" s="10">
        <f t="shared" si="18"/>
        <v>3618.2799999999997</v>
      </c>
      <c r="Q430" s="4" t="str">
        <f>IF(Table1[[#This Row],[STATUS]]='CONDITIONS AND WORKINGS'!$B$6,'CONDITIONS AND WORKINGS'!$B$9,'CONDITIONS AND WORKINGS'!$B$10)</f>
        <v>"COMPLETED"</v>
      </c>
      <c r="R430" s="10">
        <f>Table1[[#This Row],[TOTAL SALES]]-Table1[[#This Row],[ 8.35% DISCOUNT]]</f>
        <v>3334.3799999999997</v>
      </c>
      <c r="S430" s="20"/>
      <c r="AQ430" s="11"/>
      <c r="AR430" s="11"/>
      <c r="AS430" s="11"/>
      <c r="AT430" s="11"/>
      <c r="AV430" s="11"/>
      <c r="AW430" s="11"/>
    </row>
    <row r="431" spans="1:49" x14ac:dyDescent="0.25">
      <c r="A431">
        <v>430</v>
      </c>
      <c r="B431">
        <v>10149</v>
      </c>
      <c r="C431">
        <v>8</v>
      </c>
      <c r="D431" s="4" t="str">
        <f>TEXT(Table1[[#This Row],[ORDER DATE]],"MMMM")</f>
        <v>September</v>
      </c>
      <c r="E431" s="4">
        <f t="shared" si="19"/>
        <v>2003</v>
      </c>
      <c r="F431" s="1">
        <v>37876</v>
      </c>
      <c r="G431" t="s">
        <v>12</v>
      </c>
      <c r="H431" t="s">
        <v>19</v>
      </c>
      <c r="I431">
        <v>183</v>
      </c>
      <c r="J431" t="s">
        <v>14</v>
      </c>
      <c r="K431">
        <v>33</v>
      </c>
      <c r="L431" s="10">
        <v>100</v>
      </c>
      <c r="M431" s="10">
        <f t="shared" si="20"/>
        <v>3300</v>
      </c>
      <c r="N431">
        <f>'CONDITIONS AND WORKINGS'!$D$2*M431</f>
        <v>211.85999999999999</v>
      </c>
      <c r="O431" s="4">
        <f>IF(Table1[[#This Row],[SALES]]&gt;='CONDITIONS AND WORKINGS'!$B$2,Table1[[#This Row],[SALES]]*'CONDITIONS AND WORKINGS'!$B$3,0)</f>
        <v>275.55</v>
      </c>
      <c r="P431" s="10">
        <f t="shared" si="18"/>
        <v>3511.86</v>
      </c>
      <c r="Q431" s="4" t="str">
        <f>IF(Table1[[#This Row],[STATUS]]='CONDITIONS AND WORKINGS'!$B$6,'CONDITIONS AND WORKINGS'!$B$9,'CONDITIONS AND WORKINGS'!$B$10)</f>
        <v>"COMPLETED"</v>
      </c>
      <c r="R431" s="10">
        <f>Table1[[#This Row],[TOTAL SALES]]-Table1[[#This Row],[ 8.35% DISCOUNT]]</f>
        <v>3236.31</v>
      </c>
      <c r="S431" s="20"/>
      <c r="AQ431" s="11"/>
      <c r="AR431" s="11"/>
      <c r="AS431" s="11"/>
      <c r="AT431" s="11"/>
      <c r="AV431" s="11"/>
      <c r="AW431" s="11"/>
    </row>
    <row r="432" spans="1:49" x14ac:dyDescent="0.25">
      <c r="A432">
        <v>431</v>
      </c>
      <c r="B432">
        <v>10149</v>
      </c>
      <c r="C432">
        <v>5</v>
      </c>
      <c r="D432" s="4" t="str">
        <f>TEXT(Table1[[#This Row],[ORDER DATE]],"MMMM")</f>
        <v>September</v>
      </c>
      <c r="E432" s="4">
        <f t="shared" si="19"/>
        <v>2003</v>
      </c>
      <c r="F432" s="1">
        <v>37876</v>
      </c>
      <c r="G432" t="s">
        <v>12</v>
      </c>
      <c r="H432" t="s">
        <v>20</v>
      </c>
      <c r="I432">
        <v>183</v>
      </c>
      <c r="J432" t="s">
        <v>14</v>
      </c>
      <c r="K432">
        <v>23</v>
      </c>
      <c r="L432" s="10">
        <v>100</v>
      </c>
      <c r="M432" s="10">
        <f t="shared" si="20"/>
        <v>2300</v>
      </c>
      <c r="N432">
        <f>'CONDITIONS AND WORKINGS'!$D$2*M432</f>
        <v>147.66</v>
      </c>
      <c r="O432" s="4">
        <f>IF(Table1[[#This Row],[SALES]]&gt;='CONDITIONS AND WORKINGS'!$B$2,Table1[[#This Row],[SALES]]*'CONDITIONS AND WORKINGS'!$B$3,0)</f>
        <v>192.05</v>
      </c>
      <c r="P432" s="10">
        <f t="shared" si="18"/>
        <v>2447.66</v>
      </c>
      <c r="Q432" s="4" t="str">
        <f>IF(Table1[[#This Row],[STATUS]]='CONDITIONS AND WORKINGS'!$B$6,'CONDITIONS AND WORKINGS'!$B$9,'CONDITIONS AND WORKINGS'!$B$10)</f>
        <v>"COMPLETED"</v>
      </c>
      <c r="R432" s="10">
        <f>Table1[[#This Row],[TOTAL SALES]]-Table1[[#This Row],[ 8.35% DISCOUNT]]</f>
        <v>2255.6099999999997</v>
      </c>
      <c r="S432" s="20"/>
      <c r="AQ432" s="11"/>
      <c r="AR432" s="11"/>
      <c r="AS432" s="11"/>
      <c r="AT432" s="11"/>
      <c r="AV432" s="11"/>
      <c r="AW432" s="11"/>
    </row>
    <row r="433" spans="1:49" x14ac:dyDescent="0.25">
      <c r="A433">
        <v>432</v>
      </c>
      <c r="B433">
        <v>10149</v>
      </c>
      <c r="C433">
        <v>2</v>
      </c>
      <c r="D433" s="4" t="str">
        <f>TEXT(Table1[[#This Row],[ORDER DATE]],"MMMM")</f>
        <v>September</v>
      </c>
      <c r="E433" s="4">
        <f t="shared" si="19"/>
        <v>2003</v>
      </c>
      <c r="F433" s="1">
        <v>37876</v>
      </c>
      <c r="G433" t="s">
        <v>12</v>
      </c>
      <c r="H433" t="s">
        <v>27</v>
      </c>
      <c r="I433">
        <v>183</v>
      </c>
      <c r="J433" t="s">
        <v>14</v>
      </c>
      <c r="K433">
        <v>42</v>
      </c>
      <c r="L433" s="10">
        <v>94.25</v>
      </c>
      <c r="M433" s="10">
        <f t="shared" si="20"/>
        <v>3958.5</v>
      </c>
      <c r="N433">
        <f>'CONDITIONS AND WORKINGS'!$D$2*M433</f>
        <v>254.13569999999999</v>
      </c>
      <c r="O433" s="4">
        <f>IF(Table1[[#This Row],[SALES]]&gt;='CONDITIONS AND WORKINGS'!$B$2,Table1[[#This Row],[SALES]]*'CONDITIONS AND WORKINGS'!$B$3,0)</f>
        <v>330.53475000000003</v>
      </c>
      <c r="P433" s="10">
        <f t="shared" si="18"/>
        <v>4212.6356999999998</v>
      </c>
      <c r="Q433" s="4" t="str">
        <f>IF(Table1[[#This Row],[STATUS]]='CONDITIONS AND WORKINGS'!$B$6,'CONDITIONS AND WORKINGS'!$B$9,'CONDITIONS AND WORKINGS'!$B$10)</f>
        <v>"COMPLETED"</v>
      </c>
      <c r="R433" s="10">
        <f>Table1[[#This Row],[TOTAL SALES]]-Table1[[#This Row],[ 8.35% DISCOUNT]]</f>
        <v>3882.10095</v>
      </c>
      <c r="S433" s="20"/>
      <c r="AQ433" s="11"/>
      <c r="AR433" s="11"/>
      <c r="AS433" s="11"/>
      <c r="AT433" s="11"/>
      <c r="AV433" s="11"/>
      <c r="AW433" s="11"/>
    </row>
    <row r="434" spans="1:49" x14ac:dyDescent="0.25">
      <c r="A434">
        <v>433</v>
      </c>
      <c r="B434">
        <v>10149</v>
      </c>
      <c r="C434">
        <v>6</v>
      </c>
      <c r="D434" s="4" t="str">
        <f>TEXT(Table1[[#This Row],[ORDER DATE]],"MMMM")</f>
        <v>September</v>
      </c>
      <c r="E434" s="4">
        <f t="shared" si="19"/>
        <v>2003</v>
      </c>
      <c r="F434" s="1">
        <v>37876</v>
      </c>
      <c r="G434" t="s">
        <v>12</v>
      </c>
      <c r="H434" t="s">
        <v>21</v>
      </c>
      <c r="I434">
        <v>183</v>
      </c>
      <c r="J434" t="s">
        <v>17</v>
      </c>
      <c r="K434">
        <v>49</v>
      </c>
      <c r="L434" s="10">
        <v>49.28</v>
      </c>
      <c r="M434" s="10">
        <f t="shared" si="20"/>
        <v>2414.7200000000003</v>
      </c>
      <c r="N434">
        <f>'CONDITIONS AND WORKINGS'!$D$2*M434</f>
        <v>155.025024</v>
      </c>
      <c r="O434" s="4">
        <f>IF(Table1[[#This Row],[SALES]]&gt;='CONDITIONS AND WORKINGS'!$B$2,Table1[[#This Row],[SALES]]*'CONDITIONS AND WORKINGS'!$B$3,0)</f>
        <v>201.62912000000003</v>
      </c>
      <c r="P434" s="10">
        <f t="shared" si="18"/>
        <v>2569.7450240000003</v>
      </c>
      <c r="Q434" s="4" t="str">
        <f>IF(Table1[[#This Row],[STATUS]]='CONDITIONS AND WORKINGS'!$B$6,'CONDITIONS AND WORKINGS'!$B$9,'CONDITIONS AND WORKINGS'!$B$10)</f>
        <v>"COMPLETED"</v>
      </c>
      <c r="R434" s="10">
        <f>Table1[[#This Row],[TOTAL SALES]]-Table1[[#This Row],[ 8.35% DISCOUNT]]</f>
        <v>2368.1159040000002</v>
      </c>
      <c r="S434" s="20"/>
      <c r="AQ434" s="11"/>
      <c r="AR434" s="11"/>
      <c r="AS434" s="11"/>
      <c r="AT434" s="11"/>
      <c r="AV434" s="11"/>
      <c r="AW434" s="11"/>
    </row>
    <row r="435" spans="1:49" x14ac:dyDescent="0.25">
      <c r="A435">
        <v>434</v>
      </c>
      <c r="B435">
        <v>10149</v>
      </c>
      <c r="C435">
        <v>1</v>
      </c>
      <c r="D435" s="4" t="str">
        <f>TEXT(Table1[[#This Row],[ORDER DATE]],"MMMM")</f>
        <v>September</v>
      </c>
      <c r="E435" s="4">
        <f t="shared" si="19"/>
        <v>2003</v>
      </c>
      <c r="F435" s="1">
        <v>37876</v>
      </c>
      <c r="G435" t="s">
        <v>12</v>
      </c>
      <c r="H435" t="s">
        <v>35</v>
      </c>
      <c r="I435">
        <v>183</v>
      </c>
      <c r="J435" t="s">
        <v>17</v>
      </c>
      <c r="K435">
        <v>20</v>
      </c>
      <c r="L435" s="10">
        <v>90.57</v>
      </c>
      <c r="M435" s="10">
        <f t="shared" si="20"/>
        <v>1811.3999999999999</v>
      </c>
      <c r="N435">
        <f>'CONDITIONS AND WORKINGS'!$D$2*M435</f>
        <v>116.29187999999998</v>
      </c>
      <c r="O435" s="4">
        <f>IF(Table1[[#This Row],[SALES]]&gt;='CONDITIONS AND WORKINGS'!$B$2,Table1[[#This Row],[SALES]]*'CONDITIONS AND WORKINGS'!$B$3,0)</f>
        <v>0</v>
      </c>
      <c r="P435" s="10">
        <f t="shared" si="18"/>
        <v>1927.6918799999999</v>
      </c>
      <c r="Q435" s="4" t="str">
        <f>IF(Table1[[#This Row],[STATUS]]='CONDITIONS AND WORKINGS'!$B$6,'CONDITIONS AND WORKINGS'!$B$9,'CONDITIONS AND WORKINGS'!$B$10)</f>
        <v>"COMPLETED"</v>
      </c>
      <c r="R435" s="10">
        <f>Table1[[#This Row],[TOTAL SALES]]-Table1[[#This Row],[ 8.35% DISCOUNT]]</f>
        <v>1927.6918799999999</v>
      </c>
      <c r="S435" s="20"/>
      <c r="AQ435" s="11"/>
      <c r="AR435" s="11"/>
      <c r="AS435" s="11"/>
      <c r="AT435" s="11"/>
      <c r="AV435" s="11"/>
      <c r="AW435" s="11"/>
    </row>
    <row r="436" spans="1:49" x14ac:dyDescent="0.25">
      <c r="A436">
        <v>435</v>
      </c>
      <c r="B436">
        <v>10149</v>
      </c>
      <c r="C436">
        <v>3</v>
      </c>
      <c r="D436" s="4" t="str">
        <f>TEXT(Table1[[#This Row],[ORDER DATE]],"MMMM")</f>
        <v>September</v>
      </c>
      <c r="E436" s="4">
        <f t="shared" si="19"/>
        <v>2003</v>
      </c>
      <c r="F436" s="1">
        <v>37876</v>
      </c>
      <c r="G436" t="s">
        <v>12</v>
      </c>
      <c r="H436" t="s">
        <v>24</v>
      </c>
      <c r="I436">
        <v>183</v>
      </c>
      <c r="J436" t="s">
        <v>17</v>
      </c>
      <c r="K436">
        <v>30</v>
      </c>
      <c r="L436" s="10">
        <v>58.22</v>
      </c>
      <c r="M436" s="10">
        <f t="shared" si="20"/>
        <v>1746.6</v>
      </c>
      <c r="N436">
        <f>'CONDITIONS AND WORKINGS'!$D$2*M436</f>
        <v>112.13171999999999</v>
      </c>
      <c r="O436" s="4">
        <f>IF(Table1[[#This Row],[SALES]]&gt;='CONDITIONS AND WORKINGS'!$B$2,Table1[[#This Row],[SALES]]*'CONDITIONS AND WORKINGS'!$B$3,0)</f>
        <v>0</v>
      </c>
      <c r="P436" s="10">
        <f t="shared" si="18"/>
        <v>1858.73172</v>
      </c>
      <c r="Q436" s="4" t="str">
        <f>IF(Table1[[#This Row],[STATUS]]='CONDITIONS AND WORKINGS'!$B$6,'CONDITIONS AND WORKINGS'!$B$9,'CONDITIONS AND WORKINGS'!$B$10)</f>
        <v>"COMPLETED"</v>
      </c>
      <c r="R436" s="10">
        <f>Table1[[#This Row],[TOTAL SALES]]-Table1[[#This Row],[ 8.35% DISCOUNT]]</f>
        <v>1858.73172</v>
      </c>
      <c r="S436" s="20"/>
      <c r="AQ436" s="11"/>
      <c r="AR436" s="11"/>
      <c r="AS436" s="11"/>
      <c r="AT436" s="11"/>
      <c r="AV436" s="11"/>
      <c r="AW436" s="11"/>
    </row>
    <row r="437" spans="1:49" x14ac:dyDescent="0.25">
      <c r="A437">
        <v>436</v>
      </c>
      <c r="B437">
        <v>10149</v>
      </c>
      <c r="C437">
        <v>10</v>
      </c>
      <c r="D437" s="4" t="str">
        <f>TEXT(Table1[[#This Row],[ORDER DATE]],"MMMM")</f>
        <v>September</v>
      </c>
      <c r="E437" s="4">
        <f t="shared" si="19"/>
        <v>2003</v>
      </c>
      <c r="F437" s="1">
        <v>37876</v>
      </c>
      <c r="G437" t="s">
        <v>12</v>
      </c>
      <c r="H437" t="s">
        <v>15</v>
      </c>
      <c r="I437">
        <v>183</v>
      </c>
      <c r="J437" t="s">
        <v>17</v>
      </c>
      <c r="K437">
        <v>24</v>
      </c>
      <c r="L437" s="10">
        <v>62.36</v>
      </c>
      <c r="M437" s="10">
        <f t="shared" si="20"/>
        <v>1496.6399999999999</v>
      </c>
      <c r="N437">
        <f>'CONDITIONS AND WORKINGS'!$D$2*M437</f>
        <v>96.084287999999987</v>
      </c>
      <c r="O437" s="4">
        <f>IF(Table1[[#This Row],[SALES]]&gt;='CONDITIONS AND WORKINGS'!$B$2,Table1[[#This Row],[SALES]]*'CONDITIONS AND WORKINGS'!$B$3,0)</f>
        <v>0</v>
      </c>
      <c r="P437" s="10">
        <f t="shared" si="18"/>
        <v>1592.7242879999999</v>
      </c>
      <c r="Q437" s="4" t="str">
        <f>IF(Table1[[#This Row],[STATUS]]='CONDITIONS AND WORKINGS'!$B$6,'CONDITIONS AND WORKINGS'!$B$9,'CONDITIONS AND WORKINGS'!$B$10)</f>
        <v>"COMPLETED"</v>
      </c>
      <c r="R437" s="10">
        <f>Table1[[#This Row],[TOTAL SALES]]-Table1[[#This Row],[ 8.35% DISCOUNT]]</f>
        <v>1592.7242879999999</v>
      </c>
      <c r="S437" s="20"/>
      <c r="AQ437" s="11"/>
      <c r="AR437" s="11"/>
      <c r="AS437" s="11"/>
      <c r="AT437" s="11"/>
      <c r="AV437" s="11"/>
      <c r="AW437" s="11"/>
    </row>
    <row r="438" spans="1:49" x14ac:dyDescent="0.25">
      <c r="A438">
        <v>437</v>
      </c>
      <c r="B438">
        <v>10149</v>
      </c>
      <c r="C438">
        <v>7</v>
      </c>
      <c r="D438" s="4" t="str">
        <f>TEXT(Table1[[#This Row],[ORDER DATE]],"MMMM")</f>
        <v>September</v>
      </c>
      <c r="E438" s="4">
        <f t="shared" si="19"/>
        <v>2003</v>
      </c>
      <c r="F438" s="1">
        <v>37876</v>
      </c>
      <c r="G438" t="s">
        <v>12</v>
      </c>
      <c r="H438" t="s">
        <v>22</v>
      </c>
      <c r="I438">
        <v>183</v>
      </c>
      <c r="J438" t="s">
        <v>17</v>
      </c>
      <c r="K438">
        <v>36</v>
      </c>
      <c r="L438" s="10">
        <v>33.19</v>
      </c>
      <c r="M438" s="10">
        <f t="shared" si="20"/>
        <v>1194.8399999999999</v>
      </c>
      <c r="N438">
        <f>'CONDITIONS AND WORKINGS'!$D$2*M438</f>
        <v>76.708727999999994</v>
      </c>
      <c r="O438" s="4">
        <f>IF(Table1[[#This Row],[SALES]]&gt;='CONDITIONS AND WORKINGS'!$B$2,Table1[[#This Row],[SALES]]*'CONDITIONS AND WORKINGS'!$B$3,0)</f>
        <v>0</v>
      </c>
      <c r="P438" s="10">
        <f t="shared" si="18"/>
        <v>1271.548728</v>
      </c>
      <c r="Q438" s="4" t="str">
        <f>IF(Table1[[#This Row],[STATUS]]='CONDITIONS AND WORKINGS'!$B$6,'CONDITIONS AND WORKINGS'!$B$9,'CONDITIONS AND WORKINGS'!$B$10)</f>
        <v>"COMPLETED"</v>
      </c>
      <c r="R438" s="10">
        <f>Table1[[#This Row],[TOTAL SALES]]-Table1[[#This Row],[ 8.35% DISCOUNT]]</f>
        <v>1271.548728</v>
      </c>
      <c r="S438" s="20"/>
      <c r="AQ438" s="11"/>
      <c r="AR438" s="11"/>
      <c r="AS438" s="11"/>
      <c r="AT438" s="11"/>
      <c r="AV438" s="11"/>
      <c r="AW438" s="11"/>
    </row>
    <row r="439" spans="1:49" x14ac:dyDescent="0.25">
      <c r="A439">
        <v>438</v>
      </c>
      <c r="B439">
        <v>10149</v>
      </c>
      <c r="C439">
        <v>9</v>
      </c>
      <c r="D439" s="4" t="str">
        <f>TEXT(Table1[[#This Row],[ORDER DATE]],"MMMM")</f>
        <v>September</v>
      </c>
      <c r="E439" s="4">
        <f t="shared" si="19"/>
        <v>2003</v>
      </c>
      <c r="F439" s="1">
        <v>37876</v>
      </c>
      <c r="G439" t="s">
        <v>12</v>
      </c>
      <c r="H439" t="s">
        <v>18</v>
      </c>
      <c r="I439">
        <v>183</v>
      </c>
      <c r="J439" t="s">
        <v>17</v>
      </c>
      <c r="K439">
        <v>26</v>
      </c>
      <c r="L439" s="10">
        <v>38.979999999999997</v>
      </c>
      <c r="M439" s="10">
        <f t="shared" si="20"/>
        <v>1013.4799999999999</v>
      </c>
      <c r="N439">
        <f>'CONDITIONS AND WORKINGS'!$D$2*M439</f>
        <v>65.065415999999985</v>
      </c>
      <c r="O439" s="4">
        <f>IF(Table1[[#This Row],[SALES]]&gt;='CONDITIONS AND WORKINGS'!$B$2,Table1[[#This Row],[SALES]]*'CONDITIONS AND WORKINGS'!$B$3,0)</f>
        <v>0</v>
      </c>
      <c r="P439" s="10">
        <f t="shared" si="18"/>
        <v>1078.5454159999999</v>
      </c>
      <c r="Q439" s="4" t="str">
        <f>IF(Table1[[#This Row],[STATUS]]='CONDITIONS AND WORKINGS'!$B$6,'CONDITIONS AND WORKINGS'!$B$9,'CONDITIONS AND WORKINGS'!$B$10)</f>
        <v>"COMPLETED"</v>
      </c>
      <c r="R439" s="10">
        <f>Table1[[#This Row],[TOTAL SALES]]-Table1[[#This Row],[ 8.35% DISCOUNT]]</f>
        <v>1078.5454159999999</v>
      </c>
      <c r="S439" s="20"/>
      <c r="AQ439" s="11"/>
      <c r="AR439" s="11"/>
      <c r="AS439" s="11"/>
      <c r="AT439" s="11"/>
      <c r="AV439" s="11"/>
      <c r="AW439" s="11"/>
    </row>
    <row r="440" spans="1:49" x14ac:dyDescent="0.25">
      <c r="A440">
        <v>439</v>
      </c>
      <c r="B440">
        <v>10150</v>
      </c>
      <c r="C440">
        <v>8</v>
      </c>
      <c r="D440" s="4" t="str">
        <f>TEXT(Table1[[#This Row],[ORDER DATE]],"MMMM")</f>
        <v>September</v>
      </c>
      <c r="E440" s="4">
        <f t="shared" si="19"/>
        <v>2003</v>
      </c>
      <c r="F440" s="1">
        <v>37883</v>
      </c>
      <c r="G440" t="s">
        <v>12</v>
      </c>
      <c r="H440" t="s">
        <v>25</v>
      </c>
      <c r="I440">
        <v>127</v>
      </c>
      <c r="J440" t="s">
        <v>55</v>
      </c>
      <c r="K440">
        <v>45</v>
      </c>
      <c r="L440" s="10">
        <v>100</v>
      </c>
      <c r="M440" s="10">
        <f t="shared" si="20"/>
        <v>4500</v>
      </c>
      <c r="N440">
        <f>'CONDITIONS AND WORKINGS'!$D$2*M440</f>
        <v>288.89999999999998</v>
      </c>
      <c r="O440" s="4">
        <f>IF(Table1[[#This Row],[SALES]]&gt;='CONDITIONS AND WORKINGS'!$B$2,Table1[[#This Row],[SALES]]*'CONDITIONS AND WORKINGS'!$B$3,0)</f>
        <v>375.75</v>
      </c>
      <c r="P440" s="10">
        <f t="shared" si="18"/>
        <v>4788.8999999999996</v>
      </c>
      <c r="Q440" s="4" t="str">
        <f>IF(Table1[[#This Row],[STATUS]]='CONDITIONS AND WORKINGS'!$B$6,'CONDITIONS AND WORKINGS'!$B$9,'CONDITIONS AND WORKINGS'!$B$10)</f>
        <v>"COMPLETED"</v>
      </c>
      <c r="R440" s="10">
        <f>Table1[[#This Row],[TOTAL SALES]]-Table1[[#This Row],[ 8.35% DISCOUNT]]</f>
        <v>4413.1499999999996</v>
      </c>
      <c r="S440" s="20"/>
      <c r="AQ440" s="11"/>
      <c r="AR440" s="11"/>
      <c r="AS440" s="11"/>
      <c r="AT440" s="11"/>
      <c r="AV440" s="11"/>
      <c r="AW440" s="11"/>
    </row>
    <row r="441" spans="1:49" x14ac:dyDescent="0.25">
      <c r="A441">
        <v>440</v>
      </c>
      <c r="B441">
        <v>10150</v>
      </c>
      <c r="C441">
        <v>2</v>
      </c>
      <c r="D441" s="4" t="str">
        <f>TEXT(Table1[[#This Row],[ORDER DATE]],"MMMM")</f>
        <v>September</v>
      </c>
      <c r="E441" s="4">
        <f t="shared" si="19"/>
        <v>2003</v>
      </c>
      <c r="F441" s="1">
        <v>37883</v>
      </c>
      <c r="G441" t="s">
        <v>12</v>
      </c>
      <c r="H441" t="s">
        <v>29</v>
      </c>
      <c r="I441">
        <v>127</v>
      </c>
      <c r="J441" t="s">
        <v>14</v>
      </c>
      <c r="K441">
        <v>49</v>
      </c>
      <c r="L441" s="10">
        <v>100</v>
      </c>
      <c r="M441" s="10">
        <f t="shared" si="20"/>
        <v>4900</v>
      </c>
      <c r="N441">
        <f>'CONDITIONS AND WORKINGS'!$D$2*M441</f>
        <v>314.58</v>
      </c>
      <c r="O441" s="4">
        <f>IF(Table1[[#This Row],[SALES]]&gt;='CONDITIONS AND WORKINGS'!$B$2,Table1[[#This Row],[SALES]]*'CONDITIONS AND WORKINGS'!$B$3,0)</f>
        <v>409.15000000000003</v>
      </c>
      <c r="P441" s="10">
        <f t="shared" si="18"/>
        <v>5214.58</v>
      </c>
      <c r="Q441" s="4" t="str">
        <f>IF(Table1[[#This Row],[STATUS]]='CONDITIONS AND WORKINGS'!$B$6,'CONDITIONS AND WORKINGS'!$B$9,'CONDITIONS AND WORKINGS'!$B$10)</f>
        <v>"COMPLETED"</v>
      </c>
      <c r="R441" s="10">
        <f>Table1[[#This Row],[TOTAL SALES]]-Table1[[#This Row],[ 8.35% DISCOUNT]]</f>
        <v>4805.43</v>
      </c>
      <c r="S441" s="20"/>
      <c r="AQ441" s="11"/>
      <c r="AR441" s="11"/>
      <c r="AS441" s="11"/>
      <c r="AT441" s="11"/>
      <c r="AV441" s="11"/>
      <c r="AW441" s="11"/>
    </row>
    <row r="442" spans="1:49" x14ac:dyDescent="0.25">
      <c r="A442">
        <v>441</v>
      </c>
      <c r="B442">
        <v>10150</v>
      </c>
      <c r="C442">
        <v>7</v>
      </c>
      <c r="D442" s="4" t="str">
        <f>TEXT(Table1[[#This Row],[ORDER DATE]],"MMMM")</f>
        <v>September</v>
      </c>
      <c r="E442" s="4">
        <f t="shared" si="19"/>
        <v>2003</v>
      </c>
      <c r="F442" s="1">
        <v>37883</v>
      </c>
      <c r="G442" t="s">
        <v>12</v>
      </c>
      <c r="H442" t="s">
        <v>30</v>
      </c>
      <c r="I442">
        <v>127</v>
      </c>
      <c r="J442" t="s">
        <v>14</v>
      </c>
      <c r="K442">
        <v>34</v>
      </c>
      <c r="L442" s="10">
        <v>100</v>
      </c>
      <c r="M442" s="10">
        <f t="shared" si="20"/>
        <v>3400</v>
      </c>
      <c r="N442">
        <f>'CONDITIONS AND WORKINGS'!$D$2*M442</f>
        <v>218.27999999999997</v>
      </c>
      <c r="O442" s="4">
        <f>IF(Table1[[#This Row],[SALES]]&gt;='CONDITIONS AND WORKINGS'!$B$2,Table1[[#This Row],[SALES]]*'CONDITIONS AND WORKINGS'!$B$3,0)</f>
        <v>283.90000000000003</v>
      </c>
      <c r="P442" s="10">
        <f t="shared" si="18"/>
        <v>3618.2799999999997</v>
      </c>
      <c r="Q442" s="4" t="str">
        <f>IF(Table1[[#This Row],[STATUS]]='CONDITIONS AND WORKINGS'!$B$6,'CONDITIONS AND WORKINGS'!$B$9,'CONDITIONS AND WORKINGS'!$B$10)</f>
        <v>"COMPLETED"</v>
      </c>
      <c r="R442" s="10">
        <f>Table1[[#This Row],[TOTAL SALES]]-Table1[[#This Row],[ 8.35% DISCOUNT]]</f>
        <v>3334.3799999999997</v>
      </c>
      <c r="S442" s="20"/>
      <c r="AQ442" s="11"/>
      <c r="AR442" s="11"/>
      <c r="AS442" s="11"/>
      <c r="AT442" s="11"/>
      <c r="AV442" s="11"/>
      <c r="AW442" s="11"/>
    </row>
    <row r="443" spans="1:49" x14ac:dyDescent="0.25">
      <c r="A443">
        <v>442</v>
      </c>
      <c r="B443">
        <v>10150</v>
      </c>
      <c r="C443">
        <v>9</v>
      </c>
      <c r="D443" s="4" t="str">
        <f>TEXT(Table1[[#This Row],[ORDER DATE]],"MMMM")</f>
        <v>September</v>
      </c>
      <c r="E443" s="4">
        <f t="shared" si="19"/>
        <v>2003</v>
      </c>
      <c r="F443" s="1">
        <v>37883</v>
      </c>
      <c r="G443" t="s">
        <v>12</v>
      </c>
      <c r="H443" t="s">
        <v>37</v>
      </c>
      <c r="I443">
        <v>127</v>
      </c>
      <c r="J443" t="s">
        <v>14</v>
      </c>
      <c r="K443">
        <v>47</v>
      </c>
      <c r="L443" s="10">
        <v>91.18</v>
      </c>
      <c r="M443" s="10">
        <f t="shared" si="20"/>
        <v>4285.46</v>
      </c>
      <c r="N443">
        <f>'CONDITIONS AND WORKINGS'!$D$2*M443</f>
        <v>275.126532</v>
      </c>
      <c r="O443" s="4">
        <f>IF(Table1[[#This Row],[SALES]]&gt;='CONDITIONS AND WORKINGS'!$B$2,Table1[[#This Row],[SALES]]*'CONDITIONS AND WORKINGS'!$B$3,0)</f>
        <v>357.83591000000001</v>
      </c>
      <c r="P443" s="10">
        <f t="shared" si="18"/>
        <v>4560.5865320000003</v>
      </c>
      <c r="Q443" s="4" t="str">
        <f>IF(Table1[[#This Row],[STATUS]]='CONDITIONS AND WORKINGS'!$B$6,'CONDITIONS AND WORKINGS'!$B$9,'CONDITIONS AND WORKINGS'!$B$10)</f>
        <v>"COMPLETED"</v>
      </c>
      <c r="R443" s="10">
        <f>Table1[[#This Row],[TOTAL SALES]]-Table1[[#This Row],[ 8.35% DISCOUNT]]</f>
        <v>4202.7506220000005</v>
      </c>
      <c r="S443" s="20"/>
      <c r="AQ443" s="11"/>
      <c r="AR443" s="11"/>
      <c r="AS443" s="11"/>
      <c r="AT443" s="11"/>
      <c r="AV443" s="11"/>
      <c r="AW443" s="11"/>
    </row>
    <row r="444" spans="1:49" x14ac:dyDescent="0.25">
      <c r="A444">
        <v>443</v>
      </c>
      <c r="B444">
        <v>10150</v>
      </c>
      <c r="C444">
        <v>5</v>
      </c>
      <c r="D444" s="4" t="str">
        <f>TEXT(Table1[[#This Row],[ORDER DATE]],"MMMM")</f>
        <v>September</v>
      </c>
      <c r="E444" s="4">
        <f t="shared" si="19"/>
        <v>2003</v>
      </c>
      <c r="F444" s="1">
        <v>37883</v>
      </c>
      <c r="G444" t="s">
        <v>12</v>
      </c>
      <c r="H444" t="s">
        <v>33</v>
      </c>
      <c r="I444">
        <v>127</v>
      </c>
      <c r="J444" t="s">
        <v>14</v>
      </c>
      <c r="K444">
        <v>30</v>
      </c>
      <c r="L444" s="10">
        <v>100</v>
      </c>
      <c r="M444" s="10">
        <f t="shared" si="20"/>
        <v>3000</v>
      </c>
      <c r="N444">
        <f>'CONDITIONS AND WORKINGS'!$D$2*M444</f>
        <v>192.59999999999997</v>
      </c>
      <c r="O444" s="4">
        <f>IF(Table1[[#This Row],[SALES]]&gt;='CONDITIONS AND WORKINGS'!$B$2,Table1[[#This Row],[SALES]]*'CONDITIONS AND WORKINGS'!$B$3,0)</f>
        <v>250.50000000000003</v>
      </c>
      <c r="P444" s="10">
        <f t="shared" si="18"/>
        <v>3192.6</v>
      </c>
      <c r="Q444" s="4" t="str">
        <f>IF(Table1[[#This Row],[STATUS]]='CONDITIONS AND WORKINGS'!$B$6,'CONDITIONS AND WORKINGS'!$B$9,'CONDITIONS AND WORKINGS'!$B$10)</f>
        <v>"COMPLETED"</v>
      </c>
      <c r="R444" s="10">
        <f>Table1[[#This Row],[TOTAL SALES]]-Table1[[#This Row],[ 8.35% DISCOUNT]]</f>
        <v>2942.1</v>
      </c>
      <c r="S444" s="20"/>
      <c r="AQ444" s="11"/>
      <c r="AR444" s="11"/>
      <c r="AS444" s="11"/>
      <c r="AT444" s="11"/>
      <c r="AV444" s="11"/>
      <c r="AW444" s="11"/>
    </row>
    <row r="445" spans="1:49" x14ac:dyDescent="0.25">
      <c r="A445">
        <v>444</v>
      </c>
      <c r="B445">
        <v>10150</v>
      </c>
      <c r="C445">
        <v>1</v>
      </c>
      <c r="D445" s="4" t="str">
        <f>TEXT(Table1[[#This Row],[ORDER DATE]],"MMMM")</f>
        <v>September</v>
      </c>
      <c r="E445" s="4">
        <f t="shared" si="19"/>
        <v>2003</v>
      </c>
      <c r="F445" s="1">
        <v>37883</v>
      </c>
      <c r="G445" t="s">
        <v>12</v>
      </c>
      <c r="H445" t="s">
        <v>26</v>
      </c>
      <c r="I445">
        <v>127</v>
      </c>
      <c r="J445" t="s">
        <v>14</v>
      </c>
      <c r="K445">
        <v>20</v>
      </c>
      <c r="L445" s="10">
        <v>100</v>
      </c>
      <c r="M445" s="10">
        <f t="shared" si="20"/>
        <v>2000</v>
      </c>
      <c r="N445">
        <f>'CONDITIONS AND WORKINGS'!$D$2*M445</f>
        <v>128.39999999999998</v>
      </c>
      <c r="O445" s="4">
        <f>IF(Table1[[#This Row],[SALES]]&gt;='CONDITIONS AND WORKINGS'!$B$2,Table1[[#This Row],[SALES]]*'CONDITIONS AND WORKINGS'!$B$3,0)</f>
        <v>0</v>
      </c>
      <c r="P445" s="10">
        <f t="shared" si="18"/>
        <v>2128.4</v>
      </c>
      <c r="Q445" s="4" t="str">
        <f>IF(Table1[[#This Row],[STATUS]]='CONDITIONS AND WORKINGS'!$B$6,'CONDITIONS AND WORKINGS'!$B$9,'CONDITIONS AND WORKINGS'!$B$10)</f>
        <v>"COMPLETED"</v>
      </c>
      <c r="R445" s="10">
        <f>Table1[[#This Row],[TOTAL SALES]]-Table1[[#This Row],[ 8.35% DISCOUNT]]</f>
        <v>2128.4</v>
      </c>
      <c r="S445" s="20"/>
      <c r="AQ445" s="11"/>
      <c r="AR445" s="11"/>
      <c r="AS445" s="11"/>
      <c r="AT445" s="11"/>
      <c r="AV445" s="11"/>
      <c r="AW445" s="11"/>
    </row>
    <row r="446" spans="1:49" x14ac:dyDescent="0.25">
      <c r="A446">
        <v>445</v>
      </c>
      <c r="B446">
        <v>10150</v>
      </c>
      <c r="C446">
        <v>4</v>
      </c>
      <c r="D446" s="4" t="str">
        <f>TEXT(Table1[[#This Row],[ORDER DATE]],"MMMM")</f>
        <v>September</v>
      </c>
      <c r="E446" s="4">
        <f t="shared" si="19"/>
        <v>2003</v>
      </c>
      <c r="F446" s="1">
        <v>37883</v>
      </c>
      <c r="G446" t="s">
        <v>12</v>
      </c>
      <c r="H446" t="s">
        <v>32</v>
      </c>
      <c r="I446">
        <v>127</v>
      </c>
      <c r="J446" t="s">
        <v>17</v>
      </c>
      <c r="K446">
        <v>49</v>
      </c>
      <c r="L446" s="10">
        <v>58.18</v>
      </c>
      <c r="M446" s="10">
        <f t="shared" si="20"/>
        <v>2850.82</v>
      </c>
      <c r="N446">
        <f>'CONDITIONS AND WORKINGS'!$D$2*M446</f>
        <v>183.02264399999999</v>
      </c>
      <c r="O446" s="4">
        <f>IF(Table1[[#This Row],[SALES]]&gt;='CONDITIONS AND WORKINGS'!$B$2,Table1[[#This Row],[SALES]]*'CONDITIONS AND WORKINGS'!$B$3,0)</f>
        <v>238.04347000000001</v>
      </c>
      <c r="P446" s="10">
        <f t="shared" si="18"/>
        <v>3033.8426440000003</v>
      </c>
      <c r="Q446" s="4" t="str">
        <f>IF(Table1[[#This Row],[STATUS]]='CONDITIONS AND WORKINGS'!$B$6,'CONDITIONS AND WORKINGS'!$B$9,'CONDITIONS AND WORKINGS'!$B$10)</f>
        <v>"COMPLETED"</v>
      </c>
      <c r="R446" s="10">
        <f>Table1[[#This Row],[TOTAL SALES]]-Table1[[#This Row],[ 8.35% DISCOUNT]]</f>
        <v>2795.7991740000002</v>
      </c>
      <c r="S446" s="20"/>
      <c r="AQ446" s="11"/>
      <c r="AR446" s="11"/>
      <c r="AS446" s="11"/>
      <c r="AT446" s="11"/>
      <c r="AV446" s="11"/>
      <c r="AW446" s="11"/>
    </row>
    <row r="447" spans="1:49" x14ac:dyDescent="0.25">
      <c r="A447">
        <v>446</v>
      </c>
      <c r="B447">
        <v>10150</v>
      </c>
      <c r="C447">
        <v>10</v>
      </c>
      <c r="D447" s="4" t="str">
        <f>TEXT(Table1[[#This Row],[ORDER DATE]],"MMMM")</f>
        <v>September</v>
      </c>
      <c r="E447" s="4">
        <f t="shared" si="19"/>
        <v>2003</v>
      </c>
      <c r="F447" s="1">
        <v>37883</v>
      </c>
      <c r="G447" t="s">
        <v>12</v>
      </c>
      <c r="H447" t="s">
        <v>36</v>
      </c>
      <c r="I447">
        <v>127</v>
      </c>
      <c r="J447" t="s">
        <v>17</v>
      </c>
      <c r="K447">
        <v>26</v>
      </c>
      <c r="L447" s="10">
        <v>100</v>
      </c>
      <c r="M447" s="10">
        <f t="shared" si="20"/>
        <v>2600</v>
      </c>
      <c r="N447">
        <f>'CONDITIONS AND WORKINGS'!$D$2*M447</f>
        <v>166.92</v>
      </c>
      <c r="O447" s="4">
        <f>IF(Table1[[#This Row],[SALES]]&gt;='CONDITIONS AND WORKINGS'!$B$2,Table1[[#This Row],[SALES]]*'CONDITIONS AND WORKINGS'!$B$3,0)</f>
        <v>217.10000000000002</v>
      </c>
      <c r="P447" s="10">
        <f t="shared" si="18"/>
        <v>2766.92</v>
      </c>
      <c r="Q447" s="4" t="str">
        <f>IF(Table1[[#This Row],[STATUS]]='CONDITIONS AND WORKINGS'!$B$6,'CONDITIONS AND WORKINGS'!$B$9,'CONDITIONS AND WORKINGS'!$B$10)</f>
        <v>"COMPLETED"</v>
      </c>
      <c r="R447" s="10">
        <f>Table1[[#This Row],[TOTAL SALES]]-Table1[[#This Row],[ 8.35% DISCOUNT]]</f>
        <v>2549.8200000000002</v>
      </c>
      <c r="S447" s="20"/>
      <c r="AQ447" s="11"/>
      <c r="AR447" s="11"/>
      <c r="AS447" s="11"/>
      <c r="AT447" s="11"/>
      <c r="AV447" s="11"/>
      <c r="AW447" s="11"/>
    </row>
    <row r="448" spans="1:49" x14ac:dyDescent="0.25">
      <c r="A448">
        <v>447</v>
      </c>
      <c r="B448">
        <v>10150</v>
      </c>
      <c r="C448">
        <v>3</v>
      </c>
      <c r="D448" s="4" t="str">
        <f>TEXT(Table1[[#This Row],[ORDER DATE]],"MMMM")</f>
        <v>September</v>
      </c>
      <c r="E448" s="4">
        <f t="shared" si="19"/>
        <v>2003</v>
      </c>
      <c r="F448" s="1">
        <v>37883</v>
      </c>
      <c r="G448" t="s">
        <v>12</v>
      </c>
      <c r="H448" t="s">
        <v>28</v>
      </c>
      <c r="I448">
        <v>127</v>
      </c>
      <c r="J448" t="s">
        <v>17</v>
      </c>
      <c r="K448">
        <v>20</v>
      </c>
      <c r="L448" s="10">
        <v>100</v>
      </c>
      <c r="M448" s="10">
        <f t="shared" si="20"/>
        <v>2000</v>
      </c>
      <c r="N448">
        <f>'CONDITIONS AND WORKINGS'!$D$2*M448</f>
        <v>128.39999999999998</v>
      </c>
      <c r="O448" s="4">
        <f>IF(Table1[[#This Row],[SALES]]&gt;='CONDITIONS AND WORKINGS'!$B$2,Table1[[#This Row],[SALES]]*'CONDITIONS AND WORKINGS'!$B$3,0)</f>
        <v>0</v>
      </c>
      <c r="P448" s="10">
        <f t="shared" si="18"/>
        <v>2128.4</v>
      </c>
      <c r="Q448" s="4" t="str">
        <f>IF(Table1[[#This Row],[STATUS]]='CONDITIONS AND WORKINGS'!$B$6,'CONDITIONS AND WORKINGS'!$B$9,'CONDITIONS AND WORKINGS'!$B$10)</f>
        <v>"COMPLETED"</v>
      </c>
      <c r="R448" s="10">
        <f>Table1[[#This Row],[TOTAL SALES]]-Table1[[#This Row],[ 8.35% DISCOUNT]]</f>
        <v>2128.4</v>
      </c>
      <c r="S448" s="20"/>
      <c r="AQ448" s="11"/>
      <c r="AR448" s="11"/>
      <c r="AS448" s="11"/>
      <c r="AT448" s="11"/>
      <c r="AV448" s="11"/>
      <c r="AW448" s="11"/>
    </row>
    <row r="449" spans="1:49" x14ac:dyDescent="0.25">
      <c r="A449">
        <v>448</v>
      </c>
      <c r="B449">
        <v>10150</v>
      </c>
      <c r="C449">
        <v>11</v>
      </c>
      <c r="D449" s="4" t="str">
        <f>TEXT(Table1[[#This Row],[ORDER DATE]],"MMMM")</f>
        <v>September</v>
      </c>
      <c r="E449" s="4">
        <f t="shared" si="19"/>
        <v>2003</v>
      </c>
      <c r="F449" s="1">
        <v>37883</v>
      </c>
      <c r="G449" t="s">
        <v>12</v>
      </c>
      <c r="H449" t="s">
        <v>38</v>
      </c>
      <c r="I449">
        <v>127</v>
      </c>
      <c r="J449" t="s">
        <v>17</v>
      </c>
      <c r="K449">
        <v>30</v>
      </c>
      <c r="L449" s="10">
        <v>49.97</v>
      </c>
      <c r="M449" s="10">
        <f t="shared" si="20"/>
        <v>1499.1</v>
      </c>
      <c r="N449">
        <f>'CONDITIONS AND WORKINGS'!$D$2*M449</f>
        <v>96.242219999999989</v>
      </c>
      <c r="O449" s="4">
        <f>IF(Table1[[#This Row],[SALES]]&gt;='CONDITIONS AND WORKINGS'!$B$2,Table1[[#This Row],[SALES]]*'CONDITIONS AND WORKINGS'!$B$3,0)</f>
        <v>0</v>
      </c>
      <c r="P449" s="10">
        <f t="shared" si="18"/>
        <v>1595.34222</v>
      </c>
      <c r="Q449" s="4" t="str">
        <f>IF(Table1[[#This Row],[STATUS]]='CONDITIONS AND WORKINGS'!$B$6,'CONDITIONS AND WORKINGS'!$B$9,'CONDITIONS AND WORKINGS'!$B$10)</f>
        <v>"COMPLETED"</v>
      </c>
      <c r="R449" s="10">
        <f>Table1[[#This Row],[TOTAL SALES]]-Table1[[#This Row],[ 8.35% DISCOUNT]]</f>
        <v>1595.34222</v>
      </c>
      <c r="S449" s="20"/>
      <c r="AQ449" s="11"/>
      <c r="AR449" s="11"/>
      <c r="AS449" s="11"/>
      <c r="AT449" s="11"/>
      <c r="AV449" s="11"/>
      <c r="AW449" s="11"/>
    </row>
    <row r="450" spans="1:49" x14ac:dyDescent="0.25">
      <c r="A450">
        <v>449</v>
      </c>
      <c r="B450">
        <v>10150</v>
      </c>
      <c r="C450">
        <v>6</v>
      </c>
      <c r="D450" s="4" t="str">
        <f>TEXT(Table1[[#This Row],[ORDER DATE]],"MMMM")</f>
        <v>September</v>
      </c>
      <c r="E450" s="4">
        <f t="shared" si="19"/>
        <v>2003</v>
      </c>
      <c r="F450" s="1">
        <v>37883</v>
      </c>
      <c r="G450" t="s">
        <v>12</v>
      </c>
      <c r="H450" t="s">
        <v>39</v>
      </c>
      <c r="I450">
        <v>127</v>
      </c>
      <c r="J450" t="s">
        <v>17</v>
      </c>
      <c r="K450">
        <v>30</v>
      </c>
      <c r="L450" s="10">
        <v>42.76</v>
      </c>
      <c r="M450" s="10">
        <f t="shared" si="20"/>
        <v>1282.8</v>
      </c>
      <c r="N450">
        <f>'CONDITIONS AND WORKINGS'!$D$2*M450</f>
        <v>82.355759999999989</v>
      </c>
      <c r="O450" s="4">
        <f>IF(Table1[[#This Row],[SALES]]&gt;='CONDITIONS AND WORKINGS'!$B$2,Table1[[#This Row],[SALES]]*'CONDITIONS AND WORKINGS'!$B$3,0)</f>
        <v>0</v>
      </c>
      <c r="P450" s="10">
        <f t="shared" ref="P450:P513" si="21">M450+N450</f>
        <v>1365.1557599999999</v>
      </c>
      <c r="Q450" s="4" t="str">
        <f>IF(Table1[[#This Row],[STATUS]]='CONDITIONS AND WORKINGS'!$B$6,'CONDITIONS AND WORKINGS'!$B$9,'CONDITIONS AND WORKINGS'!$B$10)</f>
        <v>"COMPLETED"</v>
      </c>
      <c r="R450" s="10">
        <f>Table1[[#This Row],[TOTAL SALES]]-Table1[[#This Row],[ 8.35% DISCOUNT]]</f>
        <v>1365.1557599999999</v>
      </c>
      <c r="S450" s="20"/>
      <c r="AQ450" s="11"/>
      <c r="AR450" s="11"/>
      <c r="AS450" s="11"/>
      <c r="AT450" s="11"/>
      <c r="AV450" s="11"/>
      <c r="AW450" s="11"/>
    </row>
    <row r="451" spans="1:49" x14ac:dyDescent="0.25">
      <c r="A451">
        <v>450</v>
      </c>
      <c r="B451">
        <v>10151</v>
      </c>
      <c r="C451">
        <v>2</v>
      </c>
      <c r="D451" s="4" t="str">
        <f>TEXT(Table1[[#This Row],[ORDER DATE]],"MMMM")</f>
        <v>September</v>
      </c>
      <c r="E451" s="4">
        <f t="shared" ref="E451:E514" si="22">YEAR(F451)</f>
        <v>2003</v>
      </c>
      <c r="F451" s="1">
        <v>37885</v>
      </c>
      <c r="G451" t="s">
        <v>12</v>
      </c>
      <c r="H451" t="s">
        <v>47</v>
      </c>
      <c r="I451">
        <v>161</v>
      </c>
      <c r="J451" t="s">
        <v>55</v>
      </c>
      <c r="K451">
        <v>43</v>
      </c>
      <c r="L451" s="10">
        <v>100</v>
      </c>
      <c r="M451" s="10">
        <f t="shared" ref="M451:M514" si="23">K451*L451</f>
        <v>4300</v>
      </c>
      <c r="N451">
        <f>'CONDITIONS AND WORKINGS'!$D$2*M451</f>
        <v>276.05999999999995</v>
      </c>
      <c r="O451" s="4">
        <f>IF(Table1[[#This Row],[SALES]]&gt;='CONDITIONS AND WORKINGS'!$B$2,Table1[[#This Row],[SALES]]*'CONDITIONS AND WORKINGS'!$B$3,0)</f>
        <v>359.05</v>
      </c>
      <c r="P451" s="10">
        <f t="shared" si="21"/>
        <v>4576.0599999999995</v>
      </c>
      <c r="Q451" s="4" t="str">
        <f>IF(Table1[[#This Row],[STATUS]]='CONDITIONS AND WORKINGS'!$B$6,'CONDITIONS AND WORKINGS'!$B$9,'CONDITIONS AND WORKINGS'!$B$10)</f>
        <v>"COMPLETED"</v>
      </c>
      <c r="R451" s="10">
        <f>Table1[[#This Row],[TOTAL SALES]]-Table1[[#This Row],[ 8.35% DISCOUNT]]</f>
        <v>4217.0099999999993</v>
      </c>
      <c r="S451" s="20"/>
      <c r="AQ451" s="11"/>
      <c r="AR451" s="11"/>
      <c r="AS451" s="11"/>
      <c r="AT451" s="11"/>
      <c r="AV451" s="11"/>
      <c r="AW451" s="11"/>
    </row>
    <row r="452" spans="1:49" x14ac:dyDescent="0.25">
      <c r="A452">
        <v>451</v>
      </c>
      <c r="B452">
        <v>10151</v>
      </c>
      <c r="C452">
        <v>6</v>
      </c>
      <c r="D452" s="4" t="str">
        <f>TEXT(Table1[[#This Row],[ORDER DATE]],"MMMM")</f>
        <v>September</v>
      </c>
      <c r="E452" s="4">
        <f t="shared" si="22"/>
        <v>2003</v>
      </c>
      <c r="F452" s="1">
        <v>37885</v>
      </c>
      <c r="G452" t="s">
        <v>12</v>
      </c>
      <c r="H452" t="s">
        <v>45</v>
      </c>
      <c r="I452">
        <v>161</v>
      </c>
      <c r="J452" t="s">
        <v>14</v>
      </c>
      <c r="K452">
        <v>49</v>
      </c>
      <c r="L452" s="10">
        <v>100</v>
      </c>
      <c r="M452" s="10">
        <f t="shared" si="23"/>
        <v>4900</v>
      </c>
      <c r="N452">
        <f>'CONDITIONS AND WORKINGS'!$D$2*M452</f>
        <v>314.58</v>
      </c>
      <c r="O452" s="4">
        <f>IF(Table1[[#This Row],[SALES]]&gt;='CONDITIONS AND WORKINGS'!$B$2,Table1[[#This Row],[SALES]]*'CONDITIONS AND WORKINGS'!$B$3,0)</f>
        <v>409.15000000000003</v>
      </c>
      <c r="P452" s="10">
        <f t="shared" si="21"/>
        <v>5214.58</v>
      </c>
      <c r="Q452" s="4" t="str">
        <f>IF(Table1[[#This Row],[STATUS]]='CONDITIONS AND WORKINGS'!$B$6,'CONDITIONS AND WORKINGS'!$B$9,'CONDITIONS AND WORKINGS'!$B$10)</f>
        <v>"COMPLETED"</v>
      </c>
      <c r="R452" s="10">
        <f>Table1[[#This Row],[TOTAL SALES]]-Table1[[#This Row],[ 8.35% DISCOUNT]]</f>
        <v>4805.43</v>
      </c>
      <c r="S452" s="20"/>
      <c r="AQ452" s="11"/>
      <c r="AR452" s="11"/>
      <c r="AS452" s="11"/>
      <c r="AT452" s="11"/>
      <c r="AV452" s="11"/>
      <c r="AW452" s="11"/>
    </row>
    <row r="453" spans="1:49" x14ac:dyDescent="0.25">
      <c r="A453">
        <v>452</v>
      </c>
      <c r="B453">
        <v>10151</v>
      </c>
      <c r="C453">
        <v>8</v>
      </c>
      <c r="D453" s="4" t="str">
        <f>TEXT(Table1[[#This Row],[ORDER DATE]],"MMMM")</f>
        <v>September</v>
      </c>
      <c r="E453" s="4">
        <f t="shared" si="22"/>
        <v>2003</v>
      </c>
      <c r="F453" s="1">
        <v>37885</v>
      </c>
      <c r="G453" t="s">
        <v>12</v>
      </c>
      <c r="H453" t="s">
        <v>31</v>
      </c>
      <c r="I453">
        <v>161</v>
      </c>
      <c r="J453" t="s">
        <v>14</v>
      </c>
      <c r="K453">
        <v>42</v>
      </c>
      <c r="L453" s="10">
        <v>100</v>
      </c>
      <c r="M453" s="10">
        <f t="shared" si="23"/>
        <v>4200</v>
      </c>
      <c r="N453">
        <f>'CONDITIONS AND WORKINGS'!$D$2*M453</f>
        <v>269.64</v>
      </c>
      <c r="O453" s="4">
        <f>IF(Table1[[#This Row],[SALES]]&gt;='CONDITIONS AND WORKINGS'!$B$2,Table1[[#This Row],[SALES]]*'CONDITIONS AND WORKINGS'!$B$3,0)</f>
        <v>350.70000000000005</v>
      </c>
      <c r="P453" s="10">
        <f t="shared" si="21"/>
        <v>4469.6400000000003</v>
      </c>
      <c r="Q453" s="4" t="str">
        <f>IF(Table1[[#This Row],[STATUS]]='CONDITIONS AND WORKINGS'!$B$6,'CONDITIONS AND WORKINGS'!$B$9,'CONDITIONS AND WORKINGS'!$B$10)</f>
        <v>"COMPLETED"</v>
      </c>
      <c r="R453" s="10">
        <f>Table1[[#This Row],[TOTAL SALES]]-Table1[[#This Row],[ 8.35% DISCOUNT]]</f>
        <v>4118.9400000000005</v>
      </c>
      <c r="S453" s="20"/>
      <c r="AQ453" s="11"/>
      <c r="AR453" s="11"/>
      <c r="AS453" s="11"/>
      <c r="AT453" s="11"/>
      <c r="AV453" s="11"/>
      <c r="AW453" s="11"/>
    </row>
    <row r="454" spans="1:49" x14ac:dyDescent="0.25">
      <c r="A454">
        <v>453</v>
      </c>
      <c r="B454">
        <v>10151</v>
      </c>
      <c r="C454">
        <v>7</v>
      </c>
      <c r="D454" s="4" t="str">
        <f>TEXT(Table1[[#This Row],[ORDER DATE]],"MMMM")</f>
        <v>September</v>
      </c>
      <c r="E454" s="4">
        <f t="shared" si="22"/>
        <v>2003</v>
      </c>
      <c r="F454" s="1">
        <v>37885</v>
      </c>
      <c r="G454" t="s">
        <v>12</v>
      </c>
      <c r="H454" t="s">
        <v>44</v>
      </c>
      <c r="I454">
        <v>161</v>
      </c>
      <c r="J454" t="s">
        <v>14</v>
      </c>
      <c r="K454">
        <v>21</v>
      </c>
      <c r="L454" s="10">
        <v>100</v>
      </c>
      <c r="M454" s="10">
        <f t="shared" si="23"/>
        <v>2100</v>
      </c>
      <c r="N454">
        <f>'CONDITIONS AND WORKINGS'!$D$2*M454</f>
        <v>134.82</v>
      </c>
      <c r="O454" s="4">
        <f>IF(Table1[[#This Row],[SALES]]&gt;='CONDITIONS AND WORKINGS'!$B$2,Table1[[#This Row],[SALES]]*'CONDITIONS AND WORKINGS'!$B$3,0)</f>
        <v>0</v>
      </c>
      <c r="P454" s="10">
        <f t="shared" si="21"/>
        <v>2234.8200000000002</v>
      </c>
      <c r="Q454" s="4" t="str">
        <f>IF(Table1[[#This Row],[STATUS]]='CONDITIONS AND WORKINGS'!$B$6,'CONDITIONS AND WORKINGS'!$B$9,'CONDITIONS AND WORKINGS'!$B$10)</f>
        <v>"COMPLETED"</v>
      </c>
      <c r="R454" s="10">
        <f>Table1[[#This Row],[TOTAL SALES]]-Table1[[#This Row],[ 8.35% DISCOUNT]]</f>
        <v>2234.8200000000002</v>
      </c>
      <c r="S454" s="20"/>
      <c r="AQ454" s="11"/>
      <c r="AR454" s="11"/>
      <c r="AS454" s="11"/>
      <c r="AT454" s="11"/>
      <c r="AV454" s="11"/>
      <c r="AW454" s="11"/>
    </row>
    <row r="455" spans="1:49" x14ac:dyDescent="0.25">
      <c r="A455">
        <v>454</v>
      </c>
      <c r="B455">
        <v>10151</v>
      </c>
      <c r="C455">
        <v>3</v>
      </c>
      <c r="D455" s="4" t="str">
        <f>TEXT(Table1[[#This Row],[ORDER DATE]],"MMMM")</f>
        <v>September</v>
      </c>
      <c r="E455" s="4">
        <f t="shared" si="22"/>
        <v>2003</v>
      </c>
      <c r="F455" s="1">
        <v>37885</v>
      </c>
      <c r="G455" t="s">
        <v>12</v>
      </c>
      <c r="H455" t="s">
        <v>43</v>
      </c>
      <c r="I455">
        <v>161</v>
      </c>
      <c r="J455" t="s">
        <v>14</v>
      </c>
      <c r="K455">
        <v>24</v>
      </c>
      <c r="L455" s="10">
        <v>100</v>
      </c>
      <c r="M455" s="10">
        <f t="shared" si="23"/>
        <v>2400</v>
      </c>
      <c r="N455">
        <f>'CONDITIONS AND WORKINGS'!$D$2*M455</f>
        <v>154.07999999999998</v>
      </c>
      <c r="O455" s="4">
        <f>IF(Table1[[#This Row],[SALES]]&gt;='CONDITIONS AND WORKINGS'!$B$2,Table1[[#This Row],[SALES]]*'CONDITIONS AND WORKINGS'!$B$3,0)</f>
        <v>200.4</v>
      </c>
      <c r="P455" s="10">
        <f t="shared" si="21"/>
        <v>2554.08</v>
      </c>
      <c r="Q455" s="4" t="str">
        <f>IF(Table1[[#This Row],[STATUS]]='CONDITIONS AND WORKINGS'!$B$6,'CONDITIONS AND WORKINGS'!$B$9,'CONDITIONS AND WORKINGS'!$B$10)</f>
        <v>"COMPLETED"</v>
      </c>
      <c r="R455" s="10">
        <f>Table1[[#This Row],[TOTAL SALES]]-Table1[[#This Row],[ 8.35% DISCOUNT]]</f>
        <v>2353.6799999999998</v>
      </c>
      <c r="S455" s="20"/>
      <c r="AQ455" s="11"/>
      <c r="AR455" s="11"/>
      <c r="AS455" s="11"/>
      <c r="AT455" s="11"/>
      <c r="AV455" s="11"/>
      <c r="AW455" s="11"/>
    </row>
    <row r="456" spans="1:49" x14ac:dyDescent="0.25">
      <c r="A456">
        <v>455</v>
      </c>
      <c r="B456">
        <v>10151</v>
      </c>
      <c r="C456">
        <v>1</v>
      </c>
      <c r="D456" s="4" t="str">
        <f>TEXT(Table1[[#This Row],[ORDER DATE]],"MMMM")</f>
        <v>September</v>
      </c>
      <c r="E456" s="4">
        <f t="shared" si="22"/>
        <v>2003</v>
      </c>
      <c r="F456" s="1">
        <v>37885</v>
      </c>
      <c r="G456" t="s">
        <v>12</v>
      </c>
      <c r="H456" t="s">
        <v>46</v>
      </c>
      <c r="I456">
        <v>161</v>
      </c>
      <c r="J456" t="s">
        <v>14</v>
      </c>
      <c r="K456">
        <v>26</v>
      </c>
      <c r="L456" s="10">
        <v>100</v>
      </c>
      <c r="M456" s="10">
        <f t="shared" si="23"/>
        <v>2600</v>
      </c>
      <c r="N456">
        <f>'CONDITIONS AND WORKINGS'!$D$2*M456</f>
        <v>166.92</v>
      </c>
      <c r="O456" s="4">
        <f>IF(Table1[[#This Row],[SALES]]&gt;='CONDITIONS AND WORKINGS'!$B$2,Table1[[#This Row],[SALES]]*'CONDITIONS AND WORKINGS'!$B$3,0)</f>
        <v>217.10000000000002</v>
      </c>
      <c r="P456" s="10">
        <f t="shared" si="21"/>
        <v>2766.92</v>
      </c>
      <c r="Q456" s="4" t="str">
        <f>IF(Table1[[#This Row],[STATUS]]='CONDITIONS AND WORKINGS'!$B$6,'CONDITIONS AND WORKINGS'!$B$9,'CONDITIONS AND WORKINGS'!$B$10)</f>
        <v>"COMPLETED"</v>
      </c>
      <c r="R456" s="10">
        <f>Table1[[#This Row],[TOTAL SALES]]-Table1[[#This Row],[ 8.35% DISCOUNT]]</f>
        <v>2549.8200000000002</v>
      </c>
      <c r="S456" s="20"/>
      <c r="AQ456" s="11"/>
      <c r="AR456" s="11"/>
      <c r="AS456" s="11"/>
      <c r="AT456" s="11"/>
      <c r="AV456" s="11"/>
      <c r="AW456" s="11"/>
    </row>
    <row r="457" spans="1:49" x14ac:dyDescent="0.25">
      <c r="A457">
        <v>456</v>
      </c>
      <c r="B457">
        <v>10151</v>
      </c>
      <c r="C457">
        <v>10</v>
      </c>
      <c r="D457" s="4" t="str">
        <f>TEXT(Table1[[#This Row],[ORDER DATE]],"MMMM")</f>
        <v>September</v>
      </c>
      <c r="E457" s="4">
        <f t="shared" si="22"/>
        <v>2003</v>
      </c>
      <c r="F457" s="1">
        <v>37885</v>
      </c>
      <c r="G457" t="s">
        <v>12</v>
      </c>
      <c r="H457" t="s">
        <v>34</v>
      </c>
      <c r="I457">
        <v>161</v>
      </c>
      <c r="J457" t="s">
        <v>14</v>
      </c>
      <c r="K457">
        <v>27</v>
      </c>
      <c r="L457" s="10">
        <v>100</v>
      </c>
      <c r="M457" s="10">
        <f t="shared" si="23"/>
        <v>2700</v>
      </c>
      <c r="N457">
        <f>'CONDITIONS AND WORKINGS'!$D$2*M457</f>
        <v>173.33999999999997</v>
      </c>
      <c r="O457" s="4">
        <f>IF(Table1[[#This Row],[SALES]]&gt;='CONDITIONS AND WORKINGS'!$B$2,Table1[[#This Row],[SALES]]*'CONDITIONS AND WORKINGS'!$B$3,0)</f>
        <v>225.45000000000002</v>
      </c>
      <c r="P457" s="10">
        <f t="shared" si="21"/>
        <v>2873.34</v>
      </c>
      <c r="Q457" s="4" t="str">
        <f>IF(Table1[[#This Row],[STATUS]]='CONDITIONS AND WORKINGS'!$B$6,'CONDITIONS AND WORKINGS'!$B$9,'CONDITIONS AND WORKINGS'!$B$10)</f>
        <v>"COMPLETED"</v>
      </c>
      <c r="R457" s="10">
        <f>Table1[[#This Row],[TOTAL SALES]]-Table1[[#This Row],[ 8.35% DISCOUNT]]</f>
        <v>2647.8900000000003</v>
      </c>
      <c r="S457" s="20"/>
      <c r="AQ457" s="11"/>
      <c r="AR457" s="11"/>
      <c r="AS457" s="11"/>
      <c r="AT457" s="11"/>
      <c r="AV457" s="11"/>
      <c r="AW457" s="11"/>
    </row>
    <row r="458" spans="1:49" x14ac:dyDescent="0.25">
      <c r="A458">
        <v>457</v>
      </c>
      <c r="B458">
        <v>10151</v>
      </c>
      <c r="C458">
        <v>9</v>
      </c>
      <c r="D458" s="4" t="str">
        <f>TEXT(Table1[[#This Row],[ORDER DATE]],"MMMM")</f>
        <v>September</v>
      </c>
      <c r="E458" s="4">
        <f t="shared" si="22"/>
        <v>2003</v>
      </c>
      <c r="F458" s="1">
        <v>37885</v>
      </c>
      <c r="G458" t="s">
        <v>12</v>
      </c>
      <c r="H458" t="s">
        <v>40</v>
      </c>
      <c r="I458">
        <v>161</v>
      </c>
      <c r="J458" t="s">
        <v>17</v>
      </c>
      <c r="K458">
        <v>39</v>
      </c>
      <c r="L458" s="10">
        <v>69.28</v>
      </c>
      <c r="M458" s="10">
        <f t="shared" si="23"/>
        <v>2701.92</v>
      </c>
      <c r="N458">
        <f>'CONDITIONS AND WORKINGS'!$D$2*M458</f>
        <v>173.46326399999998</v>
      </c>
      <c r="O458" s="4">
        <f>IF(Table1[[#This Row],[SALES]]&gt;='CONDITIONS AND WORKINGS'!$B$2,Table1[[#This Row],[SALES]]*'CONDITIONS AND WORKINGS'!$B$3,0)</f>
        <v>225.61032000000003</v>
      </c>
      <c r="P458" s="10">
        <f t="shared" si="21"/>
        <v>2875.3832640000001</v>
      </c>
      <c r="Q458" s="4" t="str">
        <f>IF(Table1[[#This Row],[STATUS]]='CONDITIONS AND WORKINGS'!$B$6,'CONDITIONS AND WORKINGS'!$B$9,'CONDITIONS AND WORKINGS'!$B$10)</f>
        <v>"COMPLETED"</v>
      </c>
      <c r="R458" s="10">
        <f>Table1[[#This Row],[TOTAL SALES]]-Table1[[#This Row],[ 8.35% DISCOUNT]]</f>
        <v>2649.7729439999998</v>
      </c>
      <c r="S458" s="20"/>
      <c r="AQ458" s="11"/>
      <c r="AR458" s="11"/>
      <c r="AS458" s="11"/>
      <c r="AT458" s="11"/>
      <c r="AV458" s="11"/>
      <c r="AW458" s="11"/>
    </row>
    <row r="459" spans="1:49" x14ac:dyDescent="0.25">
      <c r="A459">
        <v>458</v>
      </c>
      <c r="B459">
        <v>10151</v>
      </c>
      <c r="C459">
        <v>5</v>
      </c>
      <c r="D459" s="4" t="str">
        <f>TEXT(Table1[[#This Row],[ORDER DATE]],"MMMM")</f>
        <v>September</v>
      </c>
      <c r="E459" s="4">
        <f t="shared" si="22"/>
        <v>2003</v>
      </c>
      <c r="F459" s="1">
        <v>37885</v>
      </c>
      <c r="G459" t="s">
        <v>12</v>
      </c>
      <c r="H459" t="s">
        <v>53</v>
      </c>
      <c r="I459">
        <v>161</v>
      </c>
      <c r="J459" t="s">
        <v>17</v>
      </c>
      <c r="K459">
        <v>41</v>
      </c>
      <c r="L459" s="10">
        <v>63.85</v>
      </c>
      <c r="M459" s="10">
        <f t="shared" si="23"/>
        <v>2617.85</v>
      </c>
      <c r="N459">
        <f>'CONDITIONS AND WORKINGS'!$D$2*M459</f>
        <v>168.06596999999996</v>
      </c>
      <c r="O459" s="4">
        <f>IF(Table1[[#This Row],[SALES]]&gt;='CONDITIONS AND WORKINGS'!$B$2,Table1[[#This Row],[SALES]]*'CONDITIONS AND WORKINGS'!$B$3,0)</f>
        <v>218.590475</v>
      </c>
      <c r="P459" s="10">
        <f t="shared" si="21"/>
        <v>2785.91597</v>
      </c>
      <c r="Q459" s="4" t="str">
        <f>IF(Table1[[#This Row],[STATUS]]='CONDITIONS AND WORKINGS'!$B$6,'CONDITIONS AND WORKINGS'!$B$9,'CONDITIONS AND WORKINGS'!$B$10)</f>
        <v>"COMPLETED"</v>
      </c>
      <c r="R459" s="10">
        <f>Table1[[#This Row],[TOTAL SALES]]-Table1[[#This Row],[ 8.35% DISCOUNT]]</f>
        <v>2567.325495</v>
      </c>
      <c r="S459" s="20"/>
      <c r="AQ459" s="11"/>
      <c r="AR459" s="11"/>
      <c r="AS459" s="11"/>
      <c r="AT459" s="11"/>
      <c r="AV459" s="11"/>
      <c r="AW459" s="11"/>
    </row>
    <row r="460" spans="1:49" x14ac:dyDescent="0.25">
      <c r="A460">
        <v>459</v>
      </c>
      <c r="B460">
        <v>10151</v>
      </c>
      <c r="C460">
        <v>4</v>
      </c>
      <c r="D460" s="4" t="str">
        <f>TEXT(Table1[[#This Row],[ORDER DATE]],"MMMM")</f>
        <v>September</v>
      </c>
      <c r="E460" s="4">
        <f t="shared" si="22"/>
        <v>2003</v>
      </c>
      <c r="F460" s="1">
        <v>37885</v>
      </c>
      <c r="G460" t="s">
        <v>12</v>
      </c>
      <c r="H460" t="s">
        <v>51</v>
      </c>
      <c r="I460">
        <v>161</v>
      </c>
      <c r="J460" t="s">
        <v>17</v>
      </c>
      <c r="K460">
        <v>30</v>
      </c>
      <c r="L460" s="10">
        <v>40.31</v>
      </c>
      <c r="M460" s="10">
        <f t="shared" si="23"/>
        <v>1209.3000000000002</v>
      </c>
      <c r="N460">
        <f>'CONDITIONS AND WORKINGS'!$D$2*M460</f>
        <v>77.637060000000005</v>
      </c>
      <c r="O460" s="4">
        <f>IF(Table1[[#This Row],[SALES]]&gt;='CONDITIONS AND WORKINGS'!$B$2,Table1[[#This Row],[SALES]]*'CONDITIONS AND WORKINGS'!$B$3,0)</f>
        <v>0</v>
      </c>
      <c r="P460" s="10">
        <f t="shared" si="21"/>
        <v>1286.9370600000002</v>
      </c>
      <c r="Q460" s="4" t="str">
        <f>IF(Table1[[#This Row],[STATUS]]='CONDITIONS AND WORKINGS'!$B$6,'CONDITIONS AND WORKINGS'!$B$9,'CONDITIONS AND WORKINGS'!$B$10)</f>
        <v>"COMPLETED"</v>
      </c>
      <c r="R460" s="10">
        <f>Table1[[#This Row],[TOTAL SALES]]-Table1[[#This Row],[ 8.35% DISCOUNT]]</f>
        <v>1286.9370600000002</v>
      </c>
      <c r="S460" s="20"/>
      <c r="AQ460" s="11"/>
      <c r="AR460" s="11"/>
      <c r="AS460" s="11"/>
      <c r="AT460" s="11"/>
      <c r="AV460" s="11"/>
      <c r="AW460" s="11"/>
    </row>
    <row r="461" spans="1:49" x14ac:dyDescent="0.25">
      <c r="A461">
        <v>460</v>
      </c>
      <c r="B461">
        <v>10152</v>
      </c>
      <c r="C461">
        <v>1</v>
      </c>
      <c r="D461" s="4" t="str">
        <f>TEXT(Table1[[#This Row],[ORDER DATE]],"MMMM")</f>
        <v>September</v>
      </c>
      <c r="E461" s="4">
        <f t="shared" si="22"/>
        <v>2003</v>
      </c>
      <c r="F461" s="1">
        <v>37889</v>
      </c>
      <c r="G461" t="s">
        <v>12</v>
      </c>
      <c r="H461" t="s">
        <v>42</v>
      </c>
      <c r="I461">
        <v>129</v>
      </c>
      <c r="J461" t="s">
        <v>14</v>
      </c>
      <c r="K461">
        <v>35</v>
      </c>
      <c r="L461" s="10">
        <v>100</v>
      </c>
      <c r="M461" s="10">
        <f t="shared" si="23"/>
        <v>3500</v>
      </c>
      <c r="N461">
        <f>'CONDITIONS AND WORKINGS'!$D$2*M461</f>
        <v>224.7</v>
      </c>
      <c r="O461" s="4">
        <f>IF(Table1[[#This Row],[SALES]]&gt;='CONDITIONS AND WORKINGS'!$B$2,Table1[[#This Row],[SALES]]*'CONDITIONS AND WORKINGS'!$B$3,0)</f>
        <v>292.25</v>
      </c>
      <c r="P461" s="10">
        <f t="shared" si="21"/>
        <v>3724.7</v>
      </c>
      <c r="Q461" s="4" t="str">
        <f>IF(Table1[[#This Row],[STATUS]]='CONDITIONS AND WORKINGS'!$B$6,'CONDITIONS AND WORKINGS'!$B$9,'CONDITIONS AND WORKINGS'!$B$10)</f>
        <v>"COMPLETED"</v>
      </c>
      <c r="R461" s="10">
        <f>Table1[[#This Row],[TOTAL SALES]]-Table1[[#This Row],[ 8.35% DISCOUNT]]</f>
        <v>3432.45</v>
      </c>
      <c r="S461" s="20"/>
      <c r="AQ461" s="11"/>
      <c r="AR461" s="11"/>
      <c r="AS461" s="11"/>
      <c r="AT461" s="11"/>
      <c r="AV461" s="11"/>
      <c r="AW461" s="11"/>
    </row>
    <row r="462" spans="1:49" x14ac:dyDescent="0.25">
      <c r="A462">
        <v>461</v>
      </c>
      <c r="B462">
        <v>10152</v>
      </c>
      <c r="C462">
        <v>3</v>
      </c>
      <c r="D462" s="4" t="str">
        <f>TEXT(Table1[[#This Row],[ORDER DATE]],"MMMM")</f>
        <v>September</v>
      </c>
      <c r="E462" s="4">
        <f t="shared" si="22"/>
        <v>2003</v>
      </c>
      <c r="F462" s="1">
        <v>37889</v>
      </c>
      <c r="G462" t="s">
        <v>12</v>
      </c>
      <c r="H462" t="s">
        <v>49</v>
      </c>
      <c r="I462">
        <v>129</v>
      </c>
      <c r="J462" t="s">
        <v>17</v>
      </c>
      <c r="K462">
        <v>23</v>
      </c>
      <c r="L462" s="10">
        <v>100</v>
      </c>
      <c r="M462" s="10">
        <f t="shared" si="23"/>
        <v>2300</v>
      </c>
      <c r="N462">
        <f>'CONDITIONS AND WORKINGS'!$D$2*M462</f>
        <v>147.66</v>
      </c>
      <c r="O462" s="4">
        <f>IF(Table1[[#This Row],[SALES]]&gt;='CONDITIONS AND WORKINGS'!$B$2,Table1[[#This Row],[SALES]]*'CONDITIONS AND WORKINGS'!$B$3,0)</f>
        <v>192.05</v>
      </c>
      <c r="P462" s="10">
        <f t="shared" si="21"/>
        <v>2447.66</v>
      </c>
      <c r="Q462" s="4" t="str">
        <f>IF(Table1[[#This Row],[STATUS]]='CONDITIONS AND WORKINGS'!$B$6,'CONDITIONS AND WORKINGS'!$B$9,'CONDITIONS AND WORKINGS'!$B$10)</f>
        <v>"COMPLETED"</v>
      </c>
      <c r="R462" s="10">
        <f>Table1[[#This Row],[TOTAL SALES]]-Table1[[#This Row],[ 8.35% DISCOUNT]]</f>
        <v>2255.6099999999997</v>
      </c>
      <c r="S462" s="20"/>
      <c r="AQ462" s="11"/>
      <c r="AR462" s="11"/>
      <c r="AS462" s="11"/>
      <c r="AT462" s="11"/>
      <c r="AV462" s="11"/>
      <c r="AW462" s="11"/>
    </row>
    <row r="463" spans="1:49" x14ac:dyDescent="0.25">
      <c r="A463">
        <v>462</v>
      </c>
      <c r="B463">
        <v>10152</v>
      </c>
      <c r="C463">
        <v>2</v>
      </c>
      <c r="D463" s="4" t="str">
        <f>TEXT(Table1[[#This Row],[ORDER DATE]],"MMMM")</f>
        <v>September</v>
      </c>
      <c r="E463" s="4">
        <f t="shared" si="22"/>
        <v>2003</v>
      </c>
      <c r="F463" s="1">
        <v>37889</v>
      </c>
      <c r="G463" t="s">
        <v>12</v>
      </c>
      <c r="H463" t="s">
        <v>48</v>
      </c>
      <c r="I463">
        <v>129</v>
      </c>
      <c r="J463" t="s">
        <v>17</v>
      </c>
      <c r="K463">
        <v>33</v>
      </c>
      <c r="L463" s="10">
        <v>50.95</v>
      </c>
      <c r="M463" s="10">
        <f t="shared" si="23"/>
        <v>1681.3500000000001</v>
      </c>
      <c r="N463">
        <f>'CONDITIONS AND WORKINGS'!$D$2*M463</f>
        <v>107.94266999999999</v>
      </c>
      <c r="O463" s="4">
        <f>IF(Table1[[#This Row],[SALES]]&gt;='CONDITIONS AND WORKINGS'!$B$2,Table1[[#This Row],[SALES]]*'CONDITIONS AND WORKINGS'!$B$3,0)</f>
        <v>0</v>
      </c>
      <c r="P463" s="10">
        <f t="shared" si="21"/>
        <v>1789.29267</v>
      </c>
      <c r="Q463" s="4" t="str">
        <f>IF(Table1[[#This Row],[STATUS]]='CONDITIONS AND WORKINGS'!$B$6,'CONDITIONS AND WORKINGS'!$B$9,'CONDITIONS AND WORKINGS'!$B$10)</f>
        <v>"COMPLETED"</v>
      </c>
      <c r="R463" s="10">
        <f>Table1[[#This Row],[TOTAL SALES]]-Table1[[#This Row],[ 8.35% DISCOUNT]]</f>
        <v>1789.29267</v>
      </c>
      <c r="S463" s="20"/>
      <c r="AQ463" s="11"/>
      <c r="AR463" s="11"/>
      <c r="AS463" s="11"/>
      <c r="AT463" s="11"/>
      <c r="AV463" s="11"/>
      <c r="AW463" s="11"/>
    </row>
    <row r="464" spans="1:49" x14ac:dyDescent="0.25">
      <c r="A464">
        <v>463</v>
      </c>
      <c r="B464">
        <v>10152</v>
      </c>
      <c r="C464">
        <v>4</v>
      </c>
      <c r="D464" s="4" t="str">
        <f>TEXT(Table1[[#This Row],[ORDER DATE]],"MMMM")</f>
        <v>September</v>
      </c>
      <c r="E464" s="4">
        <f t="shared" si="22"/>
        <v>2003</v>
      </c>
      <c r="F464" s="1">
        <v>37889</v>
      </c>
      <c r="G464" t="s">
        <v>12</v>
      </c>
      <c r="H464" t="s">
        <v>50</v>
      </c>
      <c r="I464">
        <v>129</v>
      </c>
      <c r="J464" t="s">
        <v>17</v>
      </c>
      <c r="K464">
        <v>25</v>
      </c>
      <c r="L464" s="10">
        <v>65.31</v>
      </c>
      <c r="M464" s="10">
        <f t="shared" si="23"/>
        <v>1632.75</v>
      </c>
      <c r="N464">
        <f>'CONDITIONS AND WORKINGS'!$D$2*M464</f>
        <v>104.82254999999999</v>
      </c>
      <c r="O464" s="4">
        <f>IF(Table1[[#This Row],[SALES]]&gt;='CONDITIONS AND WORKINGS'!$B$2,Table1[[#This Row],[SALES]]*'CONDITIONS AND WORKINGS'!$B$3,0)</f>
        <v>0</v>
      </c>
      <c r="P464" s="10">
        <f t="shared" si="21"/>
        <v>1737.5725500000001</v>
      </c>
      <c r="Q464" s="4" t="str">
        <f>IF(Table1[[#This Row],[STATUS]]='CONDITIONS AND WORKINGS'!$B$6,'CONDITIONS AND WORKINGS'!$B$9,'CONDITIONS AND WORKINGS'!$B$10)</f>
        <v>"COMPLETED"</v>
      </c>
      <c r="R464" s="10">
        <f>Table1[[#This Row],[TOTAL SALES]]-Table1[[#This Row],[ 8.35% DISCOUNT]]</f>
        <v>1737.5725500000001</v>
      </c>
      <c r="S464" s="20"/>
      <c r="AQ464" s="11"/>
      <c r="AR464" s="11"/>
      <c r="AS464" s="11"/>
      <c r="AT464" s="11"/>
      <c r="AV464" s="11"/>
      <c r="AW464" s="11"/>
    </row>
    <row r="465" spans="1:49" x14ac:dyDescent="0.25">
      <c r="A465">
        <v>464</v>
      </c>
      <c r="B465">
        <v>10153</v>
      </c>
      <c r="C465">
        <v>10</v>
      </c>
      <c r="D465" s="4" t="str">
        <f>TEXT(Table1[[#This Row],[ORDER DATE]],"MMMM")</f>
        <v>September</v>
      </c>
      <c r="E465" s="4">
        <f t="shared" si="22"/>
        <v>2003</v>
      </c>
      <c r="F465" s="1">
        <v>37892</v>
      </c>
      <c r="G465" t="s">
        <v>12</v>
      </c>
      <c r="H465" t="s">
        <v>58</v>
      </c>
      <c r="I465">
        <v>124</v>
      </c>
      <c r="J465" t="s">
        <v>55</v>
      </c>
      <c r="K465">
        <v>49</v>
      </c>
      <c r="L465" s="10">
        <v>100</v>
      </c>
      <c r="M465" s="10">
        <f t="shared" si="23"/>
        <v>4900</v>
      </c>
      <c r="N465">
        <f>'CONDITIONS AND WORKINGS'!$D$2*M465</f>
        <v>314.58</v>
      </c>
      <c r="O465" s="4">
        <f>IF(Table1[[#This Row],[SALES]]&gt;='CONDITIONS AND WORKINGS'!$B$2,Table1[[#This Row],[SALES]]*'CONDITIONS AND WORKINGS'!$B$3,0)</f>
        <v>409.15000000000003</v>
      </c>
      <c r="P465" s="10">
        <f t="shared" si="21"/>
        <v>5214.58</v>
      </c>
      <c r="Q465" s="4" t="str">
        <f>IF(Table1[[#This Row],[STATUS]]='CONDITIONS AND WORKINGS'!$B$6,'CONDITIONS AND WORKINGS'!$B$9,'CONDITIONS AND WORKINGS'!$B$10)</f>
        <v>"COMPLETED"</v>
      </c>
      <c r="R465" s="10">
        <f>Table1[[#This Row],[TOTAL SALES]]-Table1[[#This Row],[ 8.35% DISCOUNT]]</f>
        <v>4805.43</v>
      </c>
      <c r="S465" s="20"/>
      <c r="AQ465" s="11"/>
      <c r="AR465" s="11"/>
      <c r="AS465" s="11"/>
      <c r="AT465" s="11"/>
      <c r="AV465" s="11"/>
      <c r="AW465" s="11"/>
    </row>
    <row r="466" spans="1:49" x14ac:dyDescent="0.25">
      <c r="A466">
        <v>465</v>
      </c>
      <c r="B466">
        <v>10153</v>
      </c>
      <c r="C466">
        <v>5</v>
      </c>
      <c r="D466" s="4" t="str">
        <f>TEXT(Table1[[#This Row],[ORDER DATE]],"MMMM")</f>
        <v>September</v>
      </c>
      <c r="E466" s="4">
        <f t="shared" si="22"/>
        <v>2003</v>
      </c>
      <c r="F466" s="1">
        <v>37892</v>
      </c>
      <c r="G466" t="s">
        <v>12</v>
      </c>
      <c r="H466" t="s">
        <v>57</v>
      </c>
      <c r="I466">
        <v>124</v>
      </c>
      <c r="J466" t="s">
        <v>14</v>
      </c>
      <c r="K466">
        <v>40</v>
      </c>
      <c r="L466" s="10">
        <v>100</v>
      </c>
      <c r="M466" s="10">
        <f t="shared" si="23"/>
        <v>4000</v>
      </c>
      <c r="N466">
        <f>'CONDITIONS AND WORKINGS'!$D$2*M466</f>
        <v>256.79999999999995</v>
      </c>
      <c r="O466" s="4">
        <f>IF(Table1[[#This Row],[SALES]]&gt;='CONDITIONS AND WORKINGS'!$B$2,Table1[[#This Row],[SALES]]*'CONDITIONS AND WORKINGS'!$B$3,0)</f>
        <v>334</v>
      </c>
      <c r="P466" s="10">
        <f t="shared" si="21"/>
        <v>4256.8</v>
      </c>
      <c r="Q466" s="4" t="str">
        <f>IF(Table1[[#This Row],[STATUS]]='CONDITIONS AND WORKINGS'!$B$6,'CONDITIONS AND WORKINGS'!$B$9,'CONDITIONS AND WORKINGS'!$B$10)</f>
        <v>"COMPLETED"</v>
      </c>
      <c r="R466" s="10">
        <f>Table1[[#This Row],[TOTAL SALES]]-Table1[[#This Row],[ 8.35% DISCOUNT]]</f>
        <v>3922.8</v>
      </c>
      <c r="S466" s="20"/>
      <c r="AQ466" s="11"/>
      <c r="AR466" s="11"/>
      <c r="AS466" s="11"/>
      <c r="AT466" s="11"/>
      <c r="AV466" s="11"/>
      <c r="AW466" s="11"/>
    </row>
    <row r="467" spans="1:49" x14ac:dyDescent="0.25">
      <c r="A467">
        <v>466</v>
      </c>
      <c r="B467">
        <v>10153</v>
      </c>
      <c r="C467">
        <v>12</v>
      </c>
      <c r="D467" s="4" t="str">
        <f>TEXT(Table1[[#This Row],[ORDER DATE]],"MMMM")</f>
        <v>September</v>
      </c>
      <c r="E467" s="4">
        <f t="shared" si="22"/>
        <v>2003</v>
      </c>
      <c r="F467" s="1">
        <v>37892</v>
      </c>
      <c r="G467" t="s">
        <v>12</v>
      </c>
      <c r="H467" t="s">
        <v>41</v>
      </c>
      <c r="I467">
        <v>124</v>
      </c>
      <c r="J467" t="s">
        <v>14</v>
      </c>
      <c r="K467">
        <v>42</v>
      </c>
      <c r="L467" s="10">
        <v>100</v>
      </c>
      <c r="M467" s="10">
        <f t="shared" si="23"/>
        <v>4200</v>
      </c>
      <c r="N467">
        <f>'CONDITIONS AND WORKINGS'!$D$2*M467</f>
        <v>269.64</v>
      </c>
      <c r="O467" s="4">
        <f>IF(Table1[[#This Row],[SALES]]&gt;='CONDITIONS AND WORKINGS'!$B$2,Table1[[#This Row],[SALES]]*'CONDITIONS AND WORKINGS'!$B$3,0)</f>
        <v>350.70000000000005</v>
      </c>
      <c r="P467" s="10">
        <f t="shared" si="21"/>
        <v>4469.6400000000003</v>
      </c>
      <c r="Q467" s="4" t="str">
        <f>IF(Table1[[#This Row],[STATUS]]='CONDITIONS AND WORKINGS'!$B$6,'CONDITIONS AND WORKINGS'!$B$9,'CONDITIONS AND WORKINGS'!$B$10)</f>
        <v>"COMPLETED"</v>
      </c>
      <c r="R467" s="10">
        <f>Table1[[#This Row],[TOTAL SALES]]-Table1[[#This Row],[ 8.35% DISCOUNT]]</f>
        <v>4118.9400000000005</v>
      </c>
      <c r="S467" s="20"/>
      <c r="AQ467" s="11"/>
      <c r="AR467" s="11"/>
      <c r="AS467" s="11"/>
      <c r="AT467" s="11"/>
      <c r="AV467" s="11"/>
      <c r="AW467" s="11"/>
    </row>
    <row r="468" spans="1:49" x14ac:dyDescent="0.25">
      <c r="A468">
        <v>467</v>
      </c>
      <c r="B468">
        <v>10153</v>
      </c>
      <c r="C468">
        <v>11</v>
      </c>
      <c r="D468" s="4" t="str">
        <f>TEXT(Table1[[#This Row],[ORDER DATE]],"MMMM")</f>
        <v>September</v>
      </c>
      <c r="E468" s="4">
        <f t="shared" si="22"/>
        <v>2003</v>
      </c>
      <c r="F468" s="1">
        <v>37892</v>
      </c>
      <c r="G468" t="s">
        <v>12</v>
      </c>
      <c r="H468" t="s">
        <v>54</v>
      </c>
      <c r="I468">
        <v>124</v>
      </c>
      <c r="J468" t="s">
        <v>14</v>
      </c>
      <c r="K468">
        <v>20</v>
      </c>
      <c r="L468" s="10">
        <v>100</v>
      </c>
      <c r="M468" s="10">
        <f t="shared" si="23"/>
        <v>2000</v>
      </c>
      <c r="N468">
        <f>'CONDITIONS AND WORKINGS'!$D$2*M468</f>
        <v>128.39999999999998</v>
      </c>
      <c r="O468" s="4">
        <f>IF(Table1[[#This Row],[SALES]]&gt;='CONDITIONS AND WORKINGS'!$B$2,Table1[[#This Row],[SALES]]*'CONDITIONS AND WORKINGS'!$B$3,0)</f>
        <v>0</v>
      </c>
      <c r="P468" s="10">
        <f t="shared" si="21"/>
        <v>2128.4</v>
      </c>
      <c r="Q468" s="4" t="str">
        <f>IF(Table1[[#This Row],[STATUS]]='CONDITIONS AND WORKINGS'!$B$6,'CONDITIONS AND WORKINGS'!$B$9,'CONDITIONS AND WORKINGS'!$B$10)</f>
        <v>"COMPLETED"</v>
      </c>
      <c r="R468" s="10">
        <f>Table1[[#This Row],[TOTAL SALES]]-Table1[[#This Row],[ 8.35% DISCOUNT]]</f>
        <v>2128.4</v>
      </c>
      <c r="S468" s="20"/>
      <c r="AQ468" s="11"/>
      <c r="AR468" s="11"/>
      <c r="AS468" s="11"/>
      <c r="AT468" s="11"/>
      <c r="AV468" s="11"/>
      <c r="AW468" s="11"/>
    </row>
    <row r="469" spans="1:49" x14ac:dyDescent="0.25">
      <c r="A469">
        <v>468</v>
      </c>
      <c r="B469">
        <v>10153</v>
      </c>
      <c r="C469">
        <v>2</v>
      </c>
      <c r="D469" s="4" t="str">
        <f>TEXT(Table1[[#This Row],[ORDER DATE]],"MMMM")</f>
        <v>September</v>
      </c>
      <c r="E469" s="4">
        <f t="shared" si="22"/>
        <v>2003</v>
      </c>
      <c r="F469" s="1">
        <v>37892</v>
      </c>
      <c r="G469" t="s">
        <v>12</v>
      </c>
      <c r="H469" t="s">
        <v>63</v>
      </c>
      <c r="I469">
        <v>124</v>
      </c>
      <c r="J469" t="s">
        <v>14</v>
      </c>
      <c r="K469">
        <v>50</v>
      </c>
      <c r="L469" s="10">
        <v>88.15</v>
      </c>
      <c r="M469" s="10">
        <f t="shared" si="23"/>
        <v>4407.5</v>
      </c>
      <c r="N469">
        <f>'CONDITIONS AND WORKINGS'!$D$2*M469</f>
        <v>282.96149999999994</v>
      </c>
      <c r="O469" s="4">
        <f>IF(Table1[[#This Row],[SALES]]&gt;='CONDITIONS AND WORKINGS'!$B$2,Table1[[#This Row],[SALES]]*'CONDITIONS AND WORKINGS'!$B$3,0)</f>
        <v>368.02625</v>
      </c>
      <c r="P469" s="10">
        <f t="shared" si="21"/>
        <v>4690.4615000000003</v>
      </c>
      <c r="Q469" s="4" t="str">
        <f>IF(Table1[[#This Row],[STATUS]]='CONDITIONS AND WORKINGS'!$B$6,'CONDITIONS AND WORKINGS'!$B$9,'CONDITIONS AND WORKINGS'!$B$10)</f>
        <v>"COMPLETED"</v>
      </c>
      <c r="R469" s="10">
        <f>Table1[[#This Row],[TOTAL SALES]]-Table1[[#This Row],[ 8.35% DISCOUNT]]</f>
        <v>4322.4352500000005</v>
      </c>
      <c r="S469" s="20"/>
      <c r="AQ469" s="11"/>
      <c r="AR469" s="11"/>
      <c r="AS469" s="11"/>
      <c r="AT469" s="11"/>
      <c r="AV469" s="11"/>
      <c r="AW469" s="11"/>
    </row>
    <row r="470" spans="1:49" x14ac:dyDescent="0.25">
      <c r="A470">
        <v>469</v>
      </c>
      <c r="B470">
        <v>10153</v>
      </c>
      <c r="C470">
        <v>7</v>
      </c>
      <c r="D470" s="4" t="str">
        <f>TEXT(Table1[[#This Row],[ORDER DATE]],"MMMM")</f>
        <v>September</v>
      </c>
      <c r="E470" s="4">
        <f t="shared" si="22"/>
        <v>2003</v>
      </c>
      <c r="F470" s="1">
        <v>37892</v>
      </c>
      <c r="G470" t="s">
        <v>12</v>
      </c>
      <c r="H470" t="s">
        <v>64</v>
      </c>
      <c r="I470">
        <v>124</v>
      </c>
      <c r="J470" t="s">
        <v>14</v>
      </c>
      <c r="K470">
        <v>31</v>
      </c>
      <c r="L470" s="10">
        <v>100</v>
      </c>
      <c r="M470" s="10">
        <f t="shared" si="23"/>
        <v>3100</v>
      </c>
      <c r="N470">
        <f>'CONDITIONS AND WORKINGS'!$D$2*M470</f>
        <v>199.01999999999998</v>
      </c>
      <c r="O470" s="4">
        <f>IF(Table1[[#This Row],[SALES]]&gt;='CONDITIONS AND WORKINGS'!$B$2,Table1[[#This Row],[SALES]]*'CONDITIONS AND WORKINGS'!$B$3,0)</f>
        <v>258.85000000000002</v>
      </c>
      <c r="P470" s="10">
        <f t="shared" si="21"/>
        <v>3299.02</v>
      </c>
      <c r="Q470" s="4" t="str">
        <f>IF(Table1[[#This Row],[STATUS]]='CONDITIONS AND WORKINGS'!$B$6,'CONDITIONS AND WORKINGS'!$B$9,'CONDITIONS AND WORKINGS'!$B$10)</f>
        <v>"COMPLETED"</v>
      </c>
      <c r="R470" s="10">
        <f>Table1[[#This Row],[TOTAL SALES]]-Table1[[#This Row],[ 8.35% DISCOUNT]]</f>
        <v>3040.17</v>
      </c>
      <c r="S470" s="20"/>
      <c r="AQ470" s="11"/>
      <c r="AR470" s="11"/>
      <c r="AS470" s="11"/>
      <c r="AT470" s="11"/>
      <c r="AV470" s="11"/>
      <c r="AW470" s="11"/>
    </row>
    <row r="471" spans="1:49" x14ac:dyDescent="0.25">
      <c r="A471">
        <v>470</v>
      </c>
      <c r="B471">
        <v>10153</v>
      </c>
      <c r="C471">
        <v>4</v>
      </c>
      <c r="D471" s="4" t="str">
        <f>TEXT(Table1[[#This Row],[ORDER DATE]],"MMMM")</f>
        <v>September</v>
      </c>
      <c r="E471" s="4">
        <f t="shared" si="22"/>
        <v>2003</v>
      </c>
      <c r="F471" s="1">
        <v>37892</v>
      </c>
      <c r="G471" t="s">
        <v>12</v>
      </c>
      <c r="H471" t="s">
        <v>69</v>
      </c>
      <c r="I471">
        <v>124</v>
      </c>
      <c r="J471" t="s">
        <v>14</v>
      </c>
      <c r="K471">
        <v>50</v>
      </c>
      <c r="L471" s="10">
        <v>60.06</v>
      </c>
      <c r="M471" s="10">
        <f t="shared" si="23"/>
        <v>3003</v>
      </c>
      <c r="N471">
        <f>'CONDITIONS AND WORKINGS'!$D$2*M471</f>
        <v>192.79259999999999</v>
      </c>
      <c r="O471" s="4">
        <f>IF(Table1[[#This Row],[SALES]]&gt;='CONDITIONS AND WORKINGS'!$B$2,Table1[[#This Row],[SALES]]*'CONDITIONS AND WORKINGS'!$B$3,0)</f>
        <v>250.75050000000002</v>
      </c>
      <c r="P471" s="10">
        <f t="shared" si="21"/>
        <v>3195.7925999999998</v>
      </c>
      <c r="Q471" s="4" t="str">
        <f>IF(Table1[[#This Row],[STATUS]]='CONDITIONS AND WORKINGS'!$B$6,'CONDITIONS AND WORKINGS'!$B$9,'CONDITIONS AND WORKINGS'!$B$10)</f>
        <v>"COMPLETED"</v>
      </c>
      <c r="R471" s="10">
        <f>Table1[[#This Row],[TOTAL SALES]]-Table1[[#This Row],[ 8.35% DISCOUNT]]</f>
        <v>2945.0420999999997</v>
      </c>
      <c r="S471" s="20"/>
      <c r="AQ471" s="11"/>
      <c r="AR471" s="11"/>
      <c r="AS471" s="11"/>
      <c r="AT471" s="11"/>
      <c r="AV471" s="11"/>
      <c r="AW471" s="11"/>
    </row>
    <row r="472" spans="1:49" x14ac:dyDescent="0.25">
      <c r="A472">
        <v>471</v>
      </c>
      <c r="B472">
        <v>10153</v>
      </c>
      <c r="C472">
        <v>1</v>
      </c>
      <c r="D472" s="4" t="str">
        <f>TEXT(Table1[[#This Row],[ORDER DATE]],"MMMM")</f>
        <v>September</v>
      </c>
      <c r="E472" s="4">
        <f t="shared" si="22"/>
        <v>2003</v>
      </c>
      <c r="F472" s="1">
        <v>37892</v>
      </c>
      <c r="G472" t="s">
        <v>12</v>
      </c>
      <c r="H472" t="s">
        <v>65</v>
      </c>
      <c r="I472">
        <v>124</v>
      </c>
      <c r="J472" t="s">
        <v>17</v>
      </c>
      <c r="K472">
        <v>43</v>
      </c>
      <c r="L472" s="10">
        <v>64.67</v>
      </c>
      <c r="M472" s="10">
        <f t="shared" si="23"/>
        <v>2780.81</v>
      </c>
      <c r="N472">
        <f>'CONDITIONS AND WORKINGS'!$D$2*M472</f>
        <v>178.52800199999999</v>
      </c>
      <c r="O472" s="4">
        <f>IF(Table1[[#This Row],[SALES]]&gt;='CONDITIONS AND WORKINGS'!$B$2,Table1[[#This Row],[SALES]]*'CONDITIONS AND WORKINGS'!$B$3,0)</f>
        <v>232.19763500000002</v>
      </c>
      <c r="P472" s="10">
        <f t="shared" si="21"/>
        <v>2959.338002</v>
      </c>
      <c r="Q472" s="4" t="str">
        <f>IF(Table1[[#This Row],[STATUS]]='CONDITIONS AND WORKINGS'!$B$6,'CONDITIONS AND WORKINGS'!$B$9,'CONDITIONS AND WORKINGS'!$B$10)</f>
        <v>"COMPLETED"</v>
      </c>
      <c r="R472" s="10">
        <f>Table1[[#This Row],[TOTAL SALES]]-Table1[[#This Row],[ 8.35% DISCOUNT]]</f>
        <v>2727.140367</v>
      </c>
      <c r="S472" s="20"/>
      <c r="AQ472" s="11"/>
      <c r="AR472" s="11"/>
      <c r="AS472" s="11"/>
      <c r="AT472" s="11"/>
      <c r="AV472" s="11"/>
      <c r="AW472" s="11"/>
    </row>
    <row r="473" spans="1:49" x14ac:dyDescent="0.25">
      <c r="A473">
        <v>472</v>
      </c>
      <c r="B473">
        <v>10153</v>
      </c>
      <c r="C473">
        <v>8</v>
      </c>
      <c r="D473" s="4" t="str">
        <f>TEXT(Table1[[#This Row],[ORDER DATE]],"MMMM")</f>
        <v>September</v>
      </c>
      <c r="E473" s="4">
        <f t="shared" si="22"/>
        <v>2003</v>
      </c>
      <c r="F473" s="1">
        <v>37892</v>
      </c>
      <c r="G473" t="s">
        <v>12</v>
      </c>
      <c r="H473" t="s">
        <v>68</v>
      </c>
      <c r="I473">
        <v>124</v>
      </c>
      <c r="J473" t="s">
        <v>17</v>
      </c>
      <c r="K473">
        <v>31</v>
      </c>
      <c r="L473" s="10">
        <v>87.48</v>
      </c>
      <c r="M473" s="10">
        <f t="shared" si="23"/>
        <v>2711.88</v>
      </c>
      <c r="N473">
        <f>'CONDITIONS AND WORKINGS'!$D$2*M473</f>
        <v>174.10269599999998</v>
      </c>
      <c r="O473" s="4">
        <f>IF(Table1[[#This Row],[SALES]]&gt;='CONDITIONS AND WORKINGS'!$B$2,Table1[[#This Row],[SALES]]*'CONDITIONS AND WORKINGS'!$B$3,0)</f>
        <v>226.44198000000003</v>
      </c>
      <c r="P473" s="10">
        <f t="shared" si="21"/>
        <v>2885.982696</v>
      </c>
      <c r="Q473" s="4" t="str">
        <f>IF(Table1[[#This Row],[STATUS]]='CONDITIONS AND WORKINGS'!$B$6,'CONDITIONS AND WORKINGS'!$B$9,'CONDITIONS AND WORKINGS'!$B$10)</f>
        <v>"COMPLETED"</v>
      </c>
      <c r="R473" s="10">
        <f>Table1[[#This Row],[TOTAL SALES]]-Table1[[#This Row],[ 8.35% DISCOUNT]]</f>
        <v>2659.540716</v>
      </c>
      <c r="S473" s="20"/>
      <c r="AQ473" s="11"/>
      <c r="AR473" s="11"/>
      <c r="AS473" s="11"/>
      <c r="AT473" s="11"/>
      <c r="AV473" s="11"/>
      <c r="AW473" s="11"/>
    </row>
    <row r="474" spans="1:49" x14ac:dyDescent="0.25">
      <c r="A474">
        <v>473</v>
      </c>
      <c r="B474">
        <v>10153</v>
      </c>
      <c r="C474">
        <v>9</v>
      </c>
      <c r="D474" s="4" t="str">
        <f>TEXT(Table1[[#This Row],[ORDER DATE]],"MMMM")</f>
        <v>September</v>
      </c>
      <c r="E474" s="4">
        <f t="shared" si="22"/>
        <v>2003</v>
      </c>
      <c r="F474" s="1">
        <v>37892</v>
      </c>
      <c r="G474" t="s">
        <v>12</v>
      </c>
      <c r="H474" t="s">
        <v>59</v>
      </c>
      <c r="I474">
        <v>124</v>
      </c>
      <c r="J474" t="s">
        <v>17</v>
      </c>
      <c r="K474">
        <v>29</v>
      </c>
      <c r="L474" s="10">
        <v>88.74</v>
      </c>
      <c r="M474" s="10">
        <f t="shared" si="23"/>
        <v>2573.46</v>
      </c>
      <c r="N474">
        <f>'CONDITIONS AND WORKINGS'!$D$2*M474</f>
        <v>165.21613199999999</v>
      </c>
      <c r="O474" s="4">
        <f>IF(Table1[[#This Row],[SALES]]&gt;='CONDITIONS AND WORKINGS'!$B$2,Table1[[#This Row],[SALES]]*'CONDITIONS AND WORKINGS'!$B$3,0)</f>
        <v>214.88391000000001</v>
      </c>
      <c r="P474" s="10">
        <f t="shared" si="21"/>
        <v>2738.6761320000001</v>
      </c>
      <c r="Q474" s="4" t="str">
        <f>IF(Table1[[#This Row],[STATUS]]='CONDITIONS AND WORKINGS'!$B$6,'CONDITIONS AND WORKINGS'!$B$9,'CONDITIONS AND WORKINGS'!$B$10)</f>
        <v>"COMPLETED"</v>
      </c>
      <c r="R474" s="10">
        <f>Table1[[#This Row],[TOTAL SALES]]-Table1[[#This Row],[ 8.35% DISCOUNT]]</f>
        <v>2523.792222</v>
      </c>
      <c r="S474" s="20"/>
      <c r="AQ474" s="11"/>
      <c r="AR474" s="11"/>
      <c r="AS474" s="11"/>
      <c r="AT474" s="11"/>
      <c r="AV474" s="11"/>
      <c r="AW474" s="11"/>
    </row>
    <row r="475" spans="1:49" x14ac:dyDescent="0.25">
      <c r="A475">
        <v>474</v>
      </c>
      <c r="B475">
        <v>10153</v>
      </c>
      <c r="C475">
        <v>3</v>
      </c>
      <c r="D475" s="4" t="str">
        <f>TEXT(Table1[[#This Row],[ORDER DATE]],"MMMM")</f>
        <v>September</v>
      </c>
      <c r="E475" s="4">
        <f t="shared" si="22"/>
        <v>2003</v>
      </c>
      <c r="F475" s="1">
        <v>37892</v>
      </c>
      <c r="G475" t="s">
        <v>12</v>
      </c>
      <c r="H475" t="s">
        <v>66</v>
      </c>
      <c r="I475">
        <v>124</v>
      </c>
      <c r="J475" t="s">
        <v>17</v>
      </c>
      <c r="K475">
        <v>20</v>
      </c>
      <c r="L475" s="10">
        <v>100</v>
      </c>
      <c r="M475" s="10">
        <f t="shared" si="23"/>
        <v>2000</v>
      </c>
      <c r="N475">
        <f>'CONDITIONS AND WORKINGS'!$D$2*M475</f>
        <v>128.39999999999998</v>
      </c>
      <c r="O475" s="4">
        <f>IF(Table1[[#This Row],[SALES]]&gt;='CONDITIONS AND WORKINGS'!$B$2,Table1[[#This Row],[SALES]]*'CONDITIONS AND WORKINGS'!$B$3,0)</f>
        <v>0</v>
      </c>
      <c r="P475" s="10">
        <f t="shared" si="21"/>
        <v>2128.4</v>
      </c>
      <c r="Q475" s="4" t="str">
        <f>IF(Table1[[#This Row],[STATUS]]='CONDITIONS AND WORKINGS'!$B$6,'CONDITIONS AND WORKINGS'!$B$9,'CONDITIONS AND WORKINGS'!$B$10)</f>
        <v>"COMPLETED"</v>
      </c>
      <c r="R475" s="10">
        <f>Table1[[#This Row],[TOTAL SALES]]-Table1[[#This Row],[ 8.35% DISCOUNT]]</f>
        <v>2128.4</v>
      </c>
      <c r="S475" s="20"/>
      <c r="AQ475" s="11"/>
      <c r="AR475" s="11"/>
      <c r="AS475" s="11"/>
      <c r="AT475" s="11"/>
      <c r="AV475" s="11"/>
      <c r="AW475" s="11"/>
    </row>
    <row r="476" spans="1:49" x14ac:dyDescent="0.25">
      <c r="A476">
        <v>475</v>
      </c>
      <c r="B476">
        <v>10153</v>
      </c>
      <c r="C476">
        <v>6</v>
      </c>
      <c r="D476" s="4" t="str">
        <f>TEXT(Table1[[#This Row],[ORDER DATE]],"MMMM")</f>
        <v>September</v>
      </c>
      <c r="E476" s="4">
        <f t="shared" si="22"/>
        <v>2003</v>
      </c>
      <c r="F476" s="1">
        <v>37892</v>
      </c>
      <c r="G476" t="s">
        <v>12</v>
      </c>
      <c r="H476" t="s">
        <v>61</v>
      </c>
      <c r="I476">
        <v>124</v>
      </c>
      <c r="J476" t="s">
        <v>17</v>
      </c>
      <c r="K476">
        <v>22</v>
      </c>
      <c r="L476" s="10">
        <v>83.38</v>
      </c>
      <c r="M476" s="10">
        <f t="shared" si="23"/>
        <v>1834.36</v>
      </c>
      <c r="N476">
        <f>'CONDITIONS AND WORKINGS'!$D$2*M476</f>
        <v>117.76591199999999</v>
      </c>
      <c r="O476" s="4">
        <f>IF(Table1[[#This Row],[SALES]]&gt;='CONDITIONS AND WORKINGS'!$B$2,Table1[[#This Row],[SALES]]*'CONDITIONS AND WORKINGS'!$B$3,0)</f>
        <v>0</v>
      </c>
      <c r="P476" s="10">
        <f t="shared" si="21"/>
        <v>1952.125912</v>
      </c>
      <c r="Q476" s="4" t="str">
        <f>IF(Table1[[#This Row],[STATUS]]='CONDITIONS AND WORKINGS'!$B$6,'CONDITIONS AND WORKINGS'!$B$9,'CONDITIONS AND WORKINGS'!$B$10)</f>
        <v>"COMPLETED"</v>
      </c>
      <c r="R476" s="10">
        <f>Table1[[#This Row],[TOTAL SALES]]-Table1[[#This Row],[ 8.35% DISCOUNT]]</f>
        <v>1952.125912</v>
      </c>
      <c r="S476" s="20"/>
      <c r="AQ476" s="11"/>
      <c r="AR476" s="11"/>
      <c r="AS476" s="11"/>
      <c r="AT476" s="11"/>
      <c r="AV476" s="11"/>
      <c r="AW476" s="11"/>
    </row>
    <row r="477" spans="1:49" x14ac:dyDescent="0.25">
      <c r="A477">
        <v>476</v>
      </c>
      <c r="B477">
        <v>10153</v>
      </c>
      <c r="C477">
        <v>13</v>
      </c>
      <c r="D477" s="4" t="str">
        <f>TEXT(Table1[[#This Row],[ORDER DATE]],"MMMM")</f>
        <v>September</v>
      </c>
      <c r="E477" s="4">
        <f t="shared" si="22"/>
        <v>2003</v>
      </c>
      <c r="F477" s="1">
        <v>37892</v>
      </c>
      <c r="G477" t="s">
        <v>12</v>
      </c>
      <c r="H477" t="s">
        <v>52</v>
      </c>
      <c r="I477">
        <v>124</v>
      </c>
      <c r="J477" t="s">
        <v>17</v>
      </c>
      <c r="K477">
        <v>31</v>
      </c>
      <c r="L477" s="10">
        <v>57.41</v>
      </c>
      <c r="M477" s="10">
        <f t="shared" si="23"/>
        <v>1779.7099999999998</v>
      </c>
      <c r="N477">
        <f>'CONDITIONS AND WORKINGS'!$D$2*M477</f>
        <v>114.25738199999998</v>
      </c>
      <c r="O477" s="4">
        <f>IF(Table1[[#This Row],[SALES]]&gt;='CONDITIONS AND WORKINGS'!$B$2,Table1[[#This Row],[SALES]]*'CONDITIONS AND WORKINGS'!$B$3,0)</f>
        <v>0</v>
      </c>
      <c r="P477" s="10">
        <f t="shared" si="21"/>
        <v>1893.9673819999998</v>
      </c>
      <c r="Q477" s="4" t="str">
        <f>IF(Table1[[#This Row],[STATUS]]='CONDITIONS AND WORKINGS'!$B$6,'CONDITIONS AND WORKINGS'!$B$9,'CONDITIONS AND WORKINGS'!$B$10)</f>
        <v>"COMPLETED"</v>
      </c>
      <c r="R477" s="10">
        <f>Table1[[#This Row],[TOTAL SALES]]-Table1[[#This Row],[ 8.35% DISCOUNT]]</f>
        <v>1893.9673819999998</v>
      </c>
      <c r="S477" s="20"/>
      <c r="AQ477" s="11"/>
      <c r="AR477" s="11"/>
      <c r="AS477" s="11"/>
      <c r="AT477" s="11"/>
      <c r="AV477" s="11"/>
      <c r="AW477" s="11"/>
    </row>
    <row r="478" spans="1:49" x14ac:dyDescent="0.25">
      <c r="A478">
        <v>477</v>
      </c>
      <c r="B478">
        <v>10154</v>
      </c>
      <c r="C478">
        <v>2</v>
      </c>
      <c r="D478" s="4" t="str">
        <f>TEXT(Table1[[#This Row],[ORDER DATE]],"MMMM")</f>
        <v>October</v>
      </c>
      <c r="E478" s="4">
        <f t="shared" si="22"/>
        <v>2003</v>
      </c>
      <c r="F478" s="1">
        <v>37896</v>
      </c>
      <c r="G478" t="s">
        <v>12</v>
      </c>
      <c r="H478" t="s">
        <v>62</v>
      </c>
      <c r="I478">
        <v>181</v>
      </c>
      <c r="J478" t="s">
        <v>17</v>
      </c>
      <c r="K478">
        <v>31</v>
      </c>
      <c r="L478" s="10">
        <v>91.17</v>
      </c>
      <c r="M478" s="10">
        <f t="shared" si="23"/>
        <v>2826.27</v>
      </c>
      <c r="N478">
        <f>'CONDITIONS AND WORKINGS'!$D$2*M478</f>
        <v>181.44653399999999</v>
      </c>
      <c r="O478" s="4">
        <f>IF(Table1[[#This Row],[SALES]]&gt;='CONDITIONS AND WORKINGS'!$B$2,Table1[[#This Row],[SALES]]*'CONDITIONS AND WORKINGS'!$B$3,0)</f>
        <v>235.99354500000001</v>
      </c>
      <c r="P478" s="10">
        <f t="shared" si="21"/>
        <v>3007.7165340000001</v>
      </c>
      <c r="Q478" s="4" t="str">
        <f>IF(Table1[[#This Row],[STATUS]]='CONDITIONS AND WORKINGS'!$B$6,'CONDITIONS AND WORKINGS'!$B$9,'CONDITIONS AND WORKINGS'!$B$10)</f>
        <v>"COMPLETED"</v>
      </c>
      <c r="R478" s="10">
        <f>Table1[[#This Row],[TOTAL SALES]]-Table1[[#This Row],[ 8.35% DISCOUNT]]</f>
        <v>2771.7229890000003</v>
      </c>
      <c r="S478" s="20"/>
      <c r="AQ478" s="11"/>
      <c r="AR478" s="11"/>
      <c r="AS478" s="11"/>
      <c r="AT478" s="11"/>
      <c r="AV478" s="11"/>
      <c r="AW478" s="11"/>
    </row>
    <row r="479" spans="1:49" x14ac:dyDescent="0.25">
      <c r="A479">
        <v>478</v>
      </c>
      <c r="B479">
        <v>10154</v>
      </c>
      <c r="C479">
        <v>1</v>
      </c>
      <c r="D479" s="4" t="str">
        <f>TEXT(Table1[[#This Row],[ORDER DATE]],"MMMM")</f>
        <v>October</v>
      </c>
      <c r="E479" s="4">
        <f t="shared" si="22"/>
        <v>2003</v>
      </c>
      <c r="F479" s="1">
        <v>37896</v>
      </c>
      <c r="G479" t="s">
        <v>12</v>
      </c>
      <c r="H479" t="s">
        <v>67</v>
      </c>
      <c r="I479">
        <v>181</v>
      </c>
      <c r="J479" t="s">
        <v>17</v>
      </c>
      <c r="K479">
        <v>36</v>
      </c>
      <c r="L479" s="10">
        <v>64.33</v>
      </c>
      <c r="M479" s="10">
        <f t="shared" si="23"/>
        <v>2315.88</v>
      </c>
      <c r="N479">
        <f>'CONDITIONS AND WORKINGS'!$D$2*M479</f>
        <v>148.679496</v>
      </c>
      <c r="O479" s="4">
        <f>IF(Table1[[#This Row],[SALES]]&gt;='CONDITIONS AND WORKINGS'!$B$2,Table1[[#This Row],[SALES]]*'CONDITIONS AND WORKINGS'!$B$3,0)</f>
        <v>193.37598000000003</v>
      </c>
      <c r="P479" s="10">
        <f t="shared" si="21"/>
        <v>2464.5594960000003</v>
      </c>
      <c r="Q479" s="4" t="str">
        <f>IF(Table1[[#This Row],[STATUS]]='CONDITIONS AND WORKINGS'!$B$6,'CONDITIONS AND WORKINGS'!$B$9,'CONDITIONS AND WORKINGS'!$B$10)</f>
        <v>"COMPLETED"</v>
      </c>
      <c r="R479" s="10">
        <f>Table1[[#This Row],[TOTAL SALES]]-Table1[[#This Row],[ 8.35% DISCOUNT]]</f>
        <v>2271.1835160000001</v>
      </c>
      <c r="S479" s="20"/>
      <c r="AQ479" s="11"/>
      <c r="AR479" s="11"/>
      <c r="AS479" s="11"/>
      <c r="AT479" s="11"/>
      <c r="AV479" s="11"/>
      <c r="AW479" s="11"/>
    </row>
    <row r="480" spans="1:49" x14ac:dyDescent="0.25">
      <c r="A480">
        <v>479</v>
      </c>
      <c r="B480">
        <v>10155</v>
      </c>
      <c r="C480">
        <v>5</v>
      </c>
      <c r="D480" s="4" t="str">
        <f>TEXT(Table1[[#This Row],[ORDER DATE]],"MMMM")</f>
        <v>October</v>
      </c>
      <c r="E480" s="4">
        <f t="shared" si="22"/>
        <v>2003</v>
      </c>
      <c r="F480" s="1">
        <v>37900</v>
      </c>
      <c r="G480" t="s">
        <v>12</v>
      </c>
      <c r="H480" t="s">
        <v>70</v>
      </c>
      <c r="I480">
        <v>117</v>
      </c>
      <c r="J480" t="s">
        <v>14</v>
      </c>
      <c r="K480">
        <v>38</v>
      </c>
      <c r="L480" s="10">
        <v>100</v>
      </c>
      <c r="M480" s="10">
        <f t="shared" si="23"/>
        <v>3800</v>
      </c>
      <c r="N480">
        <f>'CONDITIONS AND WORKINGS'!$D$2*M480</f>
        <v>243.95999999999998</v>
      </c>
      <c r="O480" s="4">
        <f>IF(Table1[[#This Row],[SALES]]&gt;='CONDITIONS AND WORKINGS'!$B$2,Table1[[#This Row],[SALES]]*'CONDITIONS AND WORKINGS'!$B$3,0)</f>
        <v>317.3</v>
      </c>
      <c r="P480" s="10">
        <f t="shared" si="21"/>
        <v>4043.96</v>
      </c>
      <c r="Q480" s="4" t="str">
        <f>IF(Table1[[#This Row],[STATUS]]='CONDITIONS AND WORKINGS'!$B$6,'CONDITIONS AND WORKINGS'!$B$9,'CONDITIONS AND WORKINGS'!$B$10)</f>
        <v>"COMPLETED"</v>
      </c>
      <c r="R480" s="10">
        <f>Table1[[#This Row],[TOTAL SALES]]-Table1[[#This Row],[ 8.35% DISCOUNT]]</f>
        <v>3726.66</v>
      </c>
      <c r="S480" s="20"/>
      <c r="AQ480" s="11"/>
      <c r="AR480" s="11"/>
      <c r="AS480" s="11"/>
      <c r="AT480" s="11"/>
      <c r="AV480" s="11"/>
      <c r="AW480" s="11"/>
    </row>
    <row r="481" spans="1:49" x14ac:dyDescent="0.25">
      <c r="A481">
        <v>480</v>
      </c>
      <c r="B481">
        <v>10155</v>
      </c>
      <c r="C481">
        <v>13</v>
      </c>
      <c r="D481" s="4" t="str">
        <f>TEXT(Table1[[#This Row],[ORDER DATE]],"MMMM")</f>
        <v>October</v>
      </c>
      <c r="E481" s="4">
        <f t="shared" si="22"/>
        <v>2003</v>
      </c>
      <c r="F481" s="1">
        <v>37900</v>
      </c>
      <c r="G481" t="s">
        <v>12</v>
      </c>
      <c r="H481" t="s">
        <v>56</v>
      </c>
      <c r="I481">
        <v>117</v>
      </c>
      <c r="J481" t="s">
        <v>14</v>
      </c>
      <c r="K481">
        <v>32</v>
      </c>
      <c r="L481" s="10">
        <v>100</v>
      </c>
      <c r="M481" s="10">
        <f t="shared" si="23"/>
        <v>3200</v>
      </c>
      <c r="N481">
        <f>'CONDITIONS AND WORKINGS'!$D$2*M481</f>
        <v>205.43999999999997</v>
      </c>
      <c r="O481" s="4">
        <f>IF(Table1[[#This Row],[SALES]]&gt;='CONDITIONS AND WORKINGS'!$B$2,Table1[[#This Row],[SALES]]*'CONDITIONS AND WORKINGS'!$B$3,0)</f>
        <v>267.2</v>
      </c>
      <c r="P481" s="10">
        <f t="shared" si="21"/>
        <v>3405.44</v>
      </c>
      <c r="Q481" s="4" t="str">
        <f>IF(Table1[[#This Row],[STATUS]]='CONDITIONS AND WORKINGS'!$B$6,'CONDITIONS AND WORKINGS'!$B$9,'CONDITIONS AND WORKINGS'!$B$10)</f>
        <v>"COMPLETED"</v>
      </c>
      <c r="R481" s="10">
        <f>Table1[[#This Row],[TOTAL SALES]]-Table1[[#This Row],[ 8.35% DISCOUNT]]</f>
        <v>3138.2400000000002</v>
      </c>
      <c r="S481" s="20"/>
      <c r="AQ481" s="11"/>
      <c r="AR481" s="11"/>
      <c r="AS481" s="11"/>
      <c r="AT481" s="11"/>
      <c r="AV481" s="11"/>
      <c r="AW481" s="11"/>
    </row>
    <row r="482" spans="1:49" x14ac:dyDescent="0.25">
      <c r="A482">
        <v>481</v>
      </c>
      <c r="B482">
        <v>10155</v>
      </c>
      <c r="C482">
        <v>3</v>
      </c>
      <c r="D482" s="4" t="str">
        <f>TEXT(Table1[[#This Row],[ORDER DATE]],"MMMM")</f>
        <v>October</v>
      </c>
      <c r="E482" s="4">
        <f t="shared" si="22"/>
        <v>2003</v>
      </c>
      <c r="F482" s="1">
        <v>37900</v>
      </c>
      <c r="G482" t="s">
        <v>12</v>
      </c>
      <c r="H482" t="s">
        <v>81</v>
      </c>
      <c r="I482">
        <v>117</v>
      </c>
      <c r="J482" t="s">
        <v>14</v>
      </c>
      <c r="K482">
        <v>44</v>
      </c>
      <c r="L482" s="10">
        <v>85.87</v>
      </c>
      <c r="M482" s="10">
        <f t="shared" si="23"/>
        <v>3778.28</v>
      </c>
      <c r="N482">
        <f>'CONDITIONS AND WORKINGS'!$D$2*M482</f>
        <v>242.56557599999999</v>
      </c>
      <c r="O482" s="4">
        <f>IF(Table1[[#This Row],[SALES]]&gt;='CONDITIONS AND WORKINGS'!$B$2,Table1[[#This Row],[SALES]]*'CONDITIONS AND WORKINGS'!$B$3,0)</f>
        <v>315.48638000000005</v>
      </c>
      <c r="P482" s="10">
        <f t="shared" si="21"/>
        <v>4020.8455760000002</v>
      </c>
      <c r="Q482" s="4" t="str">
        <f>IF(Table1[[#This Row],[STATUS]]='CONDITIONS AND WORKINGS'!$B$6,'CONDITIONS AND WORKINGS'!$B$9,'CONDITIONS AND WORKINGS'!$B$10)</f>
        <v>"COMPLETED"</v>
      </c>
      <c r="R482" s="10">
        <f>Table1[[#This Row],[TOTAL SALES]]-Table1[[#This Row],[ 8.35% DISCOUNT]]</f>
        <v>3705.3591960000003</v>
      </c>
      <c r="S482" s="20"/>
      <c r="AQ482" s="11"/>
      <c r="AR482" s="11"/>
      <c r="AS482" s="11"/>
      <c r="AT482" s="11"/>
      <c r="AV482" s="11"/>
      <c r="AW482" s="11"/>
    </row>
    <row r="483" spans="1:49" x14ac:dyDescent="0.25">
      <c r="A483">
        <v>482</v>
      </c>
      <c r="B483">
        <v>10155</v>
      </c>
      <c r="C483">
        <v>1</v>
      </c>
      <c r="D483" s="4" t="str">
        <f>TEXT(Table1[[#This Row],[ORDER DATE]],"MMMM")</f>
        <v>October</v>
      </c>
      <c r="E483" s="4">
        <f t="shared" si="22"/>
        <v>2003</v>
      </c>
      <c r="F483" s="1">
        <v>37900</v>
      </c>
      <c r="G483" t="s">
        <v>12</v>
      </c>
      <c r="H483" t="s">
        <v>77</v>
      </c>
      <c r="I483">
        <v>117</v>
      </c>
      <c r="J483" t="s">
        <v>14</v>
      </c>
      <c r="K483">
        <v>43</v>
      </c>
      <c r="L483" s="10">
        <v>86.4</v>
      </c>
      <c r="M483" s="10">
        <f t="shared" si="23"/>
        <v>3715.2000000000003</v>
      </c>
      <c r="N483">
        <f>'CONDITIONS AND WORKINGS'!$D$2*M483</f>
        <v>238.51584</v>
      </c>
      <c r="O483" s="4">
        <f>IF(Table1[[#This Row],[SALES]]&gt;='CONDITIONS AND WORKINGS'!$B$2,Table1[[#This Row],[SALES]]*'CONDITIONS AND WORKINGS'!$B$3,0)</f>
        <v>310.21920000000006</v>
      </c>
      <c r="P483" s="10">
        <f t="shared" si="21"/>
        <v>3953.7158400000003</v>
      </c>
      <c r="Q483" s="4" t="str">
        <f>IF(Table1[[#This Row],[STATUS]]='CONDITIONS AND WORKINGS'!$B$6,'CONDITIONS AND WORKINGS'!$B$9,'CONDITIONS AND WORKINGS'!$B$10)</f>
        <v>"COMPLETED"</v>
      </c>
      <c r="R483" s="10">
        <f>Table1[[#This Row],[TOTAL SALES]]-Table1[[#This Row],[ 8.35% DISCOUNT]]</f>
        <v>3643.4966400000003</v>
      </c>
      <c r="S483" s="20"/>
      <c r="AQ483" s="11"/>
      <c r="AR483" s="11"/>
      <c r="AS483" s="11"/>
      <c r="AT483" s="11"/>
      <c r="AV483" s="11"/>
      <c r="AW483" s="11"/>
    </row>
    <row r="484" spans="1:49" x14ac:dyDescent="0.25">
      <c r="A484">
        <v>483</v>
      </c>
      <c r="B484">
        <v>10155</v>
      </c>
      <c r="C484">
        <v>10</v>
      </c>
      <c r="D484" s="4" t="str">
        <f>TEXT(Table1[[#This Row],[ORDER DATE]],"MMMM")</f>
        <v>October</v>
      </c>
      <c r="E484" s="4">
        <f t="shared" si="22"/>
        <v>2003</v>
      </c>
      <c r="F484" s="1">
        <v>37900</v>
      </c>
      <c r="G484" t="s">
        <v>12</v>
      </c>
      <c r="H484" t="s">
        <v>71</v>
      </c>
      <c r="I484">
        <v>117</v>
      </c>
      <c r="J484" t="s">
        <v>14</v>
      </c>
      <c r="K484">
        <v>29</v>
      </c>
      <c r="L484" s="10">
        <v>100</v>
      </c>
      <c r="M484" s="10">
        <f t="shared" si="23"/>
        <v>2900</v>
      </c>
      <c r="N484">
        <f>'CONDITIONS AND WORKINGS'!$D$2*M484</f>
        <v>186.17999999999998</v>
      </c>
      <c r="O484" s="4">
        <f>IF(Table1[[#This Row],[SALES]]&gt;='CONDITIONS AND WORKINGS'!$B$2,Table1[[#This Row],[SALES]]*'CONDITIONS AND WORKINGS'!$B$3,0)</f>
        <v>242.15</v>
      </c>
      <c r="P484" s="10">
        <f t="shared" si="21"/>
        <v>3086.18</v>
      </c>
      <c r="Q484" s="4" t="str">
        <f>IF(Table1[[#This Row],[STATUS]]='CONDITIONS AND WORKINGS'!$B$6,'CONDITIONS AND WORKINGS'!$B$9,'CONDITIONS AND WORKINGS'!$B$10)</f>
        <v>"COMPLETED"</v>
      </c>
      <c r="R484" s="10">
        <f>Table1[[#This Row],[TOTAL SALES]]-Table1[[#This Row],[ 8.35% DISCOUNT]]</f>
        <v>2844.0299999999997</v>
      </c>
      <c r="S484" s="20"/>
      <c r="AQ484" s="11"/>
      <c r="AR484" s="11"/>
      <c r="AS484" s="11"/>
      <c r="AT484" s="11"/>
      <c r="AV484" s="11"/>
      <c r="AW484" s="11"/>
    </row>
    <row r="485" spans="1:49" x14ac:dyDescent="0.25">
      <c r="A485">
        <v>484</v>
      </c>
      <c r="B485">
        <v>10155</v>
      </c>
      <c r="C485">
        <v>11</v>
      </c>
      <c r="D485" s="4" t="str">
        <f>TEXT(Table1[[#This Row],[ORDER DATE]],"MMMM")</f>
        <v>October</v>
      </c>
      <c r="E485" s="4">
        <f t="shared" si="22"/>
        <v>2003</v>
      </c>
      <c r="F485" s="1">
        <v>37900</v>
      </c>
      <c r="G485" t="s">
        <v>12</v>
      </c>
      <c r="H485" t="s">
        <v>75</v>
      </c>
      <c r="I485">
        <v>117</v>
      </c>
      <c r="J485" t="s">
        <v>14</v>
      </c>
      <c r="K485">
        <v>44</v>
      </c>
      <c r="L485" s="10">
        <v>79.14</v>
      </c>
      <c r="M485" s="10">
        <f t="shared" si="23"/>
        <v>3482.16</v>
      </c>
      <c r="N485">
        <f>'CONDITIONS AND WORKINGS'!$D$2*M485</f>
        <v>223.55467199999995</v>
      </c>
      <c r="O485" s="4">
        <f>IF(Table1[[#This Row],[SALES]]&gt;='CONDITIONS AND WORKINGS'!$B$2,Table1[[#This Row],[SALES]]*'CONDITIONS AND WORKINGS'!$B$3,0)</f>
        <v>290.76035999999999</v>
      </c>
      <c r="P485" s="10">
        <f t="shared" si="21"/>
        <v>3705.7146719999996</v>
      </c>
      <c r="Q485" s="4" t="str">
        <f>IF(Table1[[#This Row],[STATUS]]='CONDITIONS AND WORKINGS'!$B$6,'CONDITIONS AND WORKINGS'!$B$9,'CONDITIONS AND WORKINGS'!$B$10)</f>
        <v>"COMPLETED"</v>
      </c>
      <c r="R485" s="10">
        <f>Table1[[#This Row],[TOTAL SALES]]-Table1[[#This Row],[ 8.35% DISCOUNT]]</f>
        <v>3414.9543119999998</v>
      </c>
      <c r="S485" s="20"/>
      <c r="AQ485" s="11"/>
      <c r="AR485" s="11"/>
      <c r="AS485" s="11"/>
      <c r="AT485" s="11"/>
      <c r="AV485" s="11"/>
      <c r="AW485" s="11"/>
    </row>
    <row r="486" spans="1:49" x14ac:dyDescent="0.25">
      <c r="A486">
        <v>485</v>
      </c>
      <c r="B486">
        <v>10155</v>
      </c>
      <c r="C486">
        <v>4</v>
      </c>
      <c r="D486" s="4" t="str">
        <f>TEXT(Table1[[#This Row],[ORDER DATE]],"MMMM")</f>
        <v>October</v>
      </c>
      <c r="E486" s="4">
        <f t="shared" si="22"/>
        <v>2003</v>
      </c>
      <c r="F486" s="1">
        <v>37900</v>
      </c>
      <c r="G486" t="s">
        <v>12</v>
      </c>
      <c r="H486" t="s">
        <v>78</v>
      </c>
      <c r="I486">
        <v>117</v>
      </c>
      <c r="J486" t="s">
        <v>14</v>
      </c>
      <c r="K486">
        <v>44</v>
      </c>
      <c r="L486" s="10">
        <v>77.11</v>
      </c>
      <c r="M486" s="10">
        <f t="shared" si="23"/>
        <v>3392.84</v>
      </c>
      <c r="N486">
        <f>'CONDITIONS AND WORKINGS'!$D$2*M486</f>
        <v>217.82032799999999</v>
      </c>
      <c r="O486" s="4">
        <f>IF(Table1[[#This Row],[SALES]]&gt;='CONDITIONS AND WORKINGS'!$B$2,Table1[[#This Row],[SALES]]*'CONDITIONS AND WORKINGS'!$B$3,0)</f>
        <v>283.30214000000001</v>
      </c>
      <c r="P486" s="10">
        <f t="shared" si="21"/>
        <v>3610.6603279999999</v>
      </c>
      <c r="Q486" s="4" t="str">
        <f>IF(Table1[[#This Row],[STATUS]]='CONDITIONS AND WORKINGS'!$B$6,'CONDITIONS AND WORKINGS'!$B$9,'CONDITIONS AND WORKINGS'!$B$10)</f>
        <v>"COMPLETED"</v>
      </c>
      <c r="R486" s="10">
        <f>Table1[[#This Row],[TOTAL SALES]]-Table1[[#This Row],[ 8.35% DISCOUNT]]</f>
        <v>3327.3581880000002</v>
      </c>
      <c r="S486" s="20"/>
      <c r="AQ486" s="11"/>
      <c r="AR486" s="11"/>
      <c r="AS486" s="11"/>
      <c r="AT486" s="11"/>
      <c r="AV486" s="11"/>
      <c r="AW486" s="11"/>
    </row>
    <row r="487" spans="1:49" x14ac:dyDescent="0.25">
      <c r="A487">
        <v>486</v>
      </c>
      <c r="B487">
        <v>10155</v>
      </c>
      <c r="C487">
        <v>9</v>
      </c>
      <c r="D487" s="4" t="str">
        <f>TEXT(Table1[[#This Row],[ORDER DATE]],"MMMM")</f>
        <v>October</v>
      </c>
      <c r="E487" s="4">
        <f t="shared" si="22"/>
        <v>2003</v>
      </c>
      <c r="F487" s="1">
        <v>37900</v>
      </c>
      <c r="G487" t="s">
        <v>12</v>
      </c>
      <c r="H487" t="s">
        <v>79</v>
      </c>
      <c r="I487">
        <v>117</v>
      </c>
      <c r="J487" t="s">
        <v>17</v>
      </c>
      <c r="K487">
        <v>32</v>
      </c>
      <c r="L487" s="10">
        <v>91.43</v>
      </c>
      <c r="M487" s="10">
        <f t="shared" si="23"/>
        <v>2925.76</v>
      </c>
      <c r="N487">
        <f>'CONDITIONS AND WORKINGS'!$D$2*M487</f>
        <v>187.83379199999999</v>
      </c>
      <c r="O487" s="4">
        <f>IF(Table1[[#This Row],[SALES]]&gt;='CONDITIONS AND WORKINGS'!$B$2,Table1[[#This Row],[SALES]]*'CONDITIONS AND WORKINGS'!$B$3,0)</f>
        <v>244.30096000000003</v>
      </c>
      <c r="P487" s="10">
        <f t="shared" si="21"/>
        <v>3113.5937920000001</v>
      </c>
      <c r="Q487" s="4" t="str">
        <f>IF(Table1[[#This Row],[STATUS]]='CONDITIONS AND WORKINGS'!$B$6,'CONDITIONS AND WORKINGS'!$B$9,'CONDITIONS AND WORKINGS'!$B$10)</f>
        <v>"COMPLETED"</v>
      </c>
      <c r="R487" s="10">
        <f>Table1[[#This Row],[TOTAL SALES]]-Table1[[#This Row],[ 8.35% DISCOUNT]]</f>
        <v>2869.2928320000001</v>
      </c>
      <c r="S487" s="20"/>
      <c r="AQ487" s="11"/>
      <c r="AR487" s="11"/>
      <c r="AS487" s="11"/>
      <c r="AT487" s="11"/>
      <c r="AV487" s="11"/>
      <c r="AW487" s="11"/>
    </row>
    <row r="488" spans="1:49" x14ac:dyDescent="0.25">
      <c r="A488">
        <v>487</v>
      </c>
      <c r="B488">
        <v>10155</v>
      </c>
      <c r="C488">
        <v>12</v>
      </c>
      <c r="D488" s="4" t="str">
        <f>TEXT(Table1[[#This Row],[ORDER DATE]],"MMMM")</f>
        <v>October</v>
      </c>
      <c r="E488" s="4">
        <f t="shared" si="22"/>
        <v>2003</v>
      </c>
      <c r="F488" s="1">
        <v>37900</v>
      </c>
      <c r="G488" t="s">
        <v>12</v>
      </c>
      <c r="H488" t="s">
        <v>60</v>
      </c>
      <c r="I488">
        <v>117</v>
      </c>
      <c r="J488" t="s">
        <v>17</v>
      </c>
      <c r="K488">
        <v>37</v>
      </c>
      <c r="L488" s="10">
        <v>67.930000000000007</v>
      </c>
      <c r="M488" s="10">
        <f t="shared" si="23"/>
        <v>2513.4100000000003</v>
      </c>
      <c r="N488">
        <f>'CONDITIONS AND WORKINGS'!$D$2*M488</f>
        <v>161.36092200000002</v>
      </c>
      <c r="O488" s="4">
        <f>IF(Table1[[#This Row],[SALES]]&gt;='CONDITIONS AND WORKINGS'!$B$2,Table1[[#This Row],[SALES]]*'CONDITIONS AND WORKINGS'!$B$3,0)</f>
        <v>209.86973500000005</v>
      </c>
      <c r="P488" s="10">
        <f t="shared" si="21"/>
        <v>2674.7709220000002</v>
      </c>
      <c r="Q488" s="4" t="str">
        <f>IF(Table1[[#This Row],[STATUS]]='CONDITIONS AND WORKINGS'!$B$6,'CONDITIONS AND WORKINGS'!$B$9,'CONDITIONS AND WORKINGS'!$B$10)</f>
        <v>"COMPLETED"</v>
      </c>
      <c r="R488" s="10">
        <f>Table1[[#This Row],[TOTAL SALES]]-Table1[[#This Row],[ 8.35% DISCOUNT]]</f>
        <v>2464.9011869999999</v>
      </c>
      <c r="S488" s="20"/>
      <c r="AQ488" s="11"/>
      <c r="AR488" s="11"/>
      <c r="AS488" s="11"/>
      <c r="AT488" s="11"/>
      <c r="AV488" s="11"/>
      <c r="AW488" s="11"/>
    </row>
    <row r="489" spans="1:49" x14ac:dyDescent="0.25">
      <c r="A489">
        <v>488</v>
      </c>
      <c r="B489">
        <v>10155</v>
      </c>
      <c r="C489">
        <v>2</v>
      </c>
      <c r="D489" s="4" t="str">
        <f>TEXT(Table1[[#This Row],[ORDER DATE]],"MMMM")</f>
        <v>October</v>
      </c>
      <c r="E489" s="4">
        <f t="shared" si="22"/>
        <v>2003</v>
      </c>
      <c r="F489" s="1">
        <v>37900</v>
      </c>
      <c r="G489" t="s">
        <v>12</v>
      </c>
      <c r="H489" t="s">
        <v>73</v>
      </c>
      <c r="I489">
        <v>117</v>
      </c>
      <c r="J489" t="s">
        <v>17</v>
      </c>
      <c r="K489">
        <v>20</v>
      </c>
      <c r="L489" s="10">
        <v>100</v>
      </c>
      <c r="M489" s="10">
        <f t="shared" si="23"/>
        <v>2000</v>
      </c>
      <c r="N489">
        <f>'CONDITIONS AND WORKINGS'!$D$2*M489</f>
        <v>128.39999999999998</v>
      </c>
      <c r="O489" s="4">
        <f>IF(Table1[[#This Row],[SALES]]&gt;='CONDITIONS AND WORKINGS'!$B$2,Table1[[#This Row],[SALES]]*'CONDITIONS AND WORKINGS'!$B$3,0)</f>
        <v>0</v>
      </c>
      <c r="P489" s="10">
        <f t="shared" si="21"/>
        <v>2128.4</v>
      </c>
      <c r="Q489" s="4" t="str">
        <f>IF(Table1[[#This Row],[STATUS]]='CONDITIONS AND WORKINGS'!$B$6,'CONDITIONS AND WORKINGS'!$B$9,'CONDITIONS AND WORKINGS'!$B$10)</f>
        <v>"COMPLETED"</v>
      </c>
      <c r="R489" s="10">
        <f>Table1[[#This Row],[TOTAL SALES]]-Table1[[#This Row],[ 8.35% DISCOUNT]]</f>
        <v>2128.4</v>
      </c>
      <c r="S489" s="20"/>
      <c r="AQ489" s="11"/>
      <c r="AR489" s="11"/>
      <c r="AS489" s="11"/>
      <c r="AT489" s="11"/>
      <c r="AV489" s="11"/>
      <c r="AW489" s="11"/>
    </row>
    <row r="490" spans="1:49" x14ac:dyDescent="0.25">
      <c r="A490">
        <v>489</v>
      </c>
      <c r="B490">
        <v>10155</v>
      </c>
      <c r="C490">
        <v>7</v>
      </c>
      <c r="D490" s="4" t="str">
        <f>TEXT(Table1[[#This Row],[ORDER DATE]],"MMMM")</f>
        <v>October</v>
      </c>
      <c r="E490" s="4">
        <f t="shared" si="22"/>
        <v>2003</v>
      </c>
      <c r="F490" s="1">
        <v>37900</v>
      </c>
      <c r="G490" t="s">
        <v>12</v>
      </c>
      <c r="H490" t="s">
        <v>86</v>
      </c>
      <c r="I490">
        <v>117</v>
      </c>
      <c r="J490" t="s">
        <v>17</v>
      </c>
      <c r="K490">
        <v>34</v>
      </c>
      <c r="L490" s="10">
        <v>55.89</v>
      </c>
      <c r="M490" s="10">
        <f t="shared" si="23"/>
        <v>1900.26</v>
      </c>
      <c r="N490">
        <f>'CONDITIONS AND WORKINGS'!$D$2*M490</f>
        <v>121.99669199999998</v>
      </c>
      <c r="O490" s="4">
        <f>IF(Table1[[#This Row],[SALES]]&gt;='CONDITIONS AND WORKINGS'!$B$2,Table1[[#This Row],[SALES]]*'CONDITIONS AND WORKINGS'!$B$3,0)</f>
        <v>0</v>
      </c>
      <c r="P490" s="10">
        <f t="shared" si="21"/>
        <v>2022.2566919999999</v>
      </c>
      <c r="Q490" s="4" t="str">
        <f>IF(Table1[[#This Row],[STATUS]]='CONDITIONS AND WORKINGS'!$B$6,'CONDITIONS AND WORKINGS'!$B$9,'CONDITIONS AND WORKINGS'!$B$10)</f>
        <v>"COMPLETED"</v>
      </c>
      <c r="R490" s="10">
        <f>Table1[[#This Row],[TOTAL SALES]]-Table1[[#This Row],[ 8.35% DISCOUNT]]</f>
        <v>2022.2566919999999</v>
      </c>
      <c r="S490" s="20"/>
      <c r="AQ490" s="11"/>
      <c r="AR490" s="11"/>
      <c r="AS490" s="11"/>
      <c r="AT490" s="11"/>
      <c r="AV490" s="11"/>
      <c r="AW490" s="11"/>
    </row>
    <row r="491" spans="1:49" x14ac:dyDescent="0.25">
      <c r="A491">
        <v>490</v>
      </c>
      <c r="B491">
        <v>10155</v>
      </c>
      <c r="C491">
        <v>8</v>
      </c>
      <c r="D491" s="4" t="str">
        <f>TEXT(Table1[[#This Row],[ORDER DATE]],"MMMM")</f>
        <v>October</v>
      </c>
      <c r="E491" s="4">
        <f t="shared" si="22"/>
        <v>2003</v>
      </c>
      <c r="F491" s="1">
        <v>37900</v>
      </c>
      <c r="G491" t="s">
        <v>12</v>
      </c>
      <c r="H491" t="s">
        <v>82</v>
      </c>
      <c r="I491">
        <v>117</v>
      </c>
      <c r="J491" t="s">
        <v>17</v>
      </c>
      <c r="K491">
        <v>34</v>
      </c>
      <c r="L491" s="10">
        <v>49.16</v>
      </c>
      <c r="M491" s="10">
        <f t="shared" si="23"/>
        <v>1671.4399999999998</v>
      </c>
      <c r="N491">
        <f>'CONDITIONS AND WORKINGS'!$D$2*M491</f>
        <v>107.30644799999997</v>
      </c>
      <c r="O491" s="4">
        <f>IF(Table1[[#This Row],[SALES]]&gt;='CONDITIONS AND WORKINGS'!$B$2,Table1[[#This Row],[SALES]]*'CONDITIONS AND WORKINGS'!$B$3,0)</f>
        <v>0</v>
      </c>
      <c r="P491" s="10">
        <f t="shared" si="21"/>
        <v>1778.7464479999999</v>
      </c>
      <c r="Q491" s="4" t="str">
        <f>IF(Table1[[#This Row],[STATUS]]='CONDITIONS AND WORKINGS'!$B$6,'CONDITIONS AND WORKINGS'!$B$9,'CONDITIONS AND WORKINGS'!$B$10)</f>
        <v>"COMPLETED"</v>
      </c>
      <c r="R491" s="10">
        <f>Table1[[#This Row],[TOTAL SALES]]-Table1[[#This Row],[ 8.35% DISCOUNT]]</f>
        <v>1778.7464479999999</v>
      </c>
      <c r="S491" s="20"/>
      <c r="AQ491" s="11"/>
      <c r="AR491" s="11"/>
      <c r="AS491" s="11"/>
      <c r="AT491" s="11"/>
      <c r="AV491" s="11"/>
      <c r="AW491" s="11"/>
    </row>
    <row r="492" spans="1:49" x14ac:dyDescent="0.25">
      <c r="A492">
        <v>491</v>
      </c>
      <c r="B492">
        <v>10155</v>
      </c>
      <c r="C492">
        <v>6</v>
      </c>
      <c r="D492" s="4" t="str">
        <f>TEXT(Table1[[#This Row],[ORDER DATE]],"MMMM")</f>
        <v>October</v>
      </c>
      <c r="E492" s="4">
        <f t="shared" si="22"/>
        <v>2003</v>
      </c>
      <c r="F492" s="1">
        <v>37900</v>
      </c>
      <c r="G492" t="s">
        <v>12</v>
      </c>
      <c r="H492" t="s">
        <v>74</v>
      </c>
      <c r="I492">
        <v>117</v>
      </c>
      <c r="J492" t="s">
        <v>17</v>
      </c>
      <c r="K492">
        <v>23</v>
      </c>
      <c r="L492" s="10">
        <v>72.62</v>
      </c>
      <c r="M492" s="10">
        <f t="shared" si="23"/>
        <v>1670.2600000000002</v>
      </c>
      <c r="N492">
        <f>'CONDITIONS AND WORKINGS'!$D$2*M492</f>
        <v>107.230692</v>
      </c>
      <c r="O492" s="4">
        <f>IF(Table1[[#This Row],[SALES]]&gt;='CONDITIONS AND WORKINGS'!$B$2,Table1[[#This Row],[SALES]]*'CONDITIONS AND WORKINGS'!$B$3,0)</f>
        <v>0</v>
      </c>
      <c r="P492" s="10">
        <f t="shared" si="21"/>
        <v>1777.4906920000003</v>
      </c>
      <c r="Q492" s="4" t="str">
        <f>IF(Table1[[#This Row],[STATUS]]='CONDITIONS AND WORKINGS'!$B$6,'CONDITIONS AND WORKINGS'!$B$9,'CONDITIONS AND WORKINGS'!$B$10)</f>
        <v>"COMPLETED"</v>
      </c>
      <c r="R492" s="10">
        <f>Table1[[#This Row],[TOTAL SALES]]-Table1[[#This Row],[ 8.35% DISCOUNT]]</f>
        <v>1777.4906920000003</v>
      </c>
      <c r="S492" s="20"/>
      <c r="AQ492" s="11"/>
      <c r="AR492" s="11"/>
      <c r="AS492" s="11"/>
      <c r="AT492" s="11"/>
      <c r="AV492" s="11"/>
      <c r="AW492" s="11"/>
    </row>
    <row r="493" spans="1:49" x14ac:dyDescent="0.25">
      <c r="A493">
        <v>492</v>
      </c>
      <c r="B493">
        <v>10156</v>
      </c>
      <c r="C493">
        <v>2</v>
      </c>
      <c r="D493" s="4" t="str">
        <f>TEXT(Table1[[#This Row],[ORDER DATE]],"MMMM")</f>
        <v>October</v>
      </c>
      <c r="E493" s="4">
        <f t="shared" si="22"/>
        <v>2003</v>
      </c>
      <c r="F493" s="1">
        <v>37902</v>
      </c>
      <c r="G493" t="s">
        <v>12</v>
      </c>
      <c r="H493" t="s">
        <v>76</v>
      </c>
      <c r="I493">
        <v>124</v>
      </c>
      <c r="J493" t="s">
        <v>14</v>
      </c>
      <c r="K493">
        <v>48</v>
      </c>
      <c r="L493" s="10">
        <v>100</v>
      </c>
      <c r="M493" s="10">
        <f t="shared" si="23"/>
        <v>4800</v>
      </c>
      <c r="N493">
        <f>'CONDITIONS AND WORKINGS'!$D$2*M493</f>
        <v>308.15999999999997</v>
      </c>
      <c r="O493" s="4">
        <f>IF(Table1[[#This Row],[SALES]]&gt;='CONDITIONS AND WORKINGS'!$B$2,Table1[[#This Row],[SALES]]*'CONDITIONS AND WORKINGS'!$B$3,0)</f>
        <v>400.8</v>
      </c>
      <c r="P493" s="10">
        <f t="shared" si="21"/>
        <v>5108.16</v>
      </c>
      <c r="Q493" s="4" t="str">
        <f>IF(Table1[[#This Row],[STATUS]]='CONDITIONS AND WORKINGS'!$B$6,'CONDITIONS AND WORKINGS'!$B$9,'CONDITIONS AND WORKINGS'!$B$10)</f>
        <v>"COMPLETED"</v>
      </c>
      <c r="R493" s="10">
        <f>Table1[[#This Row],[TOTAL SALES]]-Table1[[#This Row],[ 8.35% DISCOUNT]]</f>
        <v>4707.3599999999997</v>
      </c>
      <c r="S493" s="20"/>
      <c r="AQ493" s="11"/>
      <c r="AR493" s="11"/>
      <c r="AS493" s="11"/>
      <c r="AT493" s="11"/>
      <c r="AV493" s="11"/>
      <c r="AW493" s="11"/>
    </row>
    <row r="494" spans="1:49" x14ac:dyDescent="0.25">
      <c r="A494">
        <v>493</v>
      </c>
      <c r="B494">
        <v>10156</v>
      </c>
      <c r="C494">
        <v>1</v>
      </c>
      <c r="D494" s="4" t="str">
        <f>TEXT(Table1[[#This Row],[ORDER DATE]],"MMMM")</f>
        <v>October</v>
      </c>
      <c r="E494" s="4">
        <f t="shared" si="22"/>
        <v>2003</v>
      </c>
      <c r="F494" s="1">
        <v>37902</v>
      </c>
      <c r="G494" t="s">
        <v>12</v>
      </c>
      <c r="H494" t="s">
        <v>87</v>
      </c>
      <c r="I494">
        <v>124</v>
      </c>
      <c r="J494" t="s">
        <v>17</v>
      </c>
      <c r="K494">
        <v>20</v>
      </c>
      <c r="L494" s="10">
        <v>41.02</v>
      </c>
      <c r="M494" s="10">
        <f t="shared" si="23"/>
        <v>820.40000000000009</v>
      </c>
      <c r="N494">
        <f>'CONDITIONS AND WORKINGS'!$D$2*M494</f>
        <v>52.66968</v>
      </c>
      <c r="O494" s="4">
        <f>IF(Table1[[#This Row],[SALES]]&gt;='CONDITIONS AND WORKINGS'!$B$2,Table1[[#This Row],[SALES]]*'CONDITIONS AND WORKINGS'!$B$3,0)</f>
        <v>0</v>
      </c>
      <c r="P494" s="10">
        <f t="shared" si="21"/>
        <v>873.06968000000006</v>
      </c>
      <c r="Q494" s="4" t="str">
        <f>IF(Table1[[#This Row],[STATUS]]='CONDITIONS AND WORKINGS'!$B$6,'CONDITIONS AND WORKINGS'!$B$9,'CONDITIONS AND WORKINGS'!$B$10)</f>
        <v>"COMPLETED"</v>
      </c>
      <c r="R494" s="10">
        <f>Table1[[#This Row],[TOTAL SALES]]-Table1[[#This Row],[ 8.35% DISCOUNT]]</f>
        <v>873.06968000000006</v>
      </c>
      <c r="S494" s="20"/>
      <c r="AQ494" s="11"/>
      <c r="AR494" s="11"/>
      <c r="AS494" s="11"/>
      <c r="AT494" s="11"/>
      <c r="AV494" s="11"/>
      <c r="AW494" s="11"/>
    </row>
    <row r="495" spans="1:49" x14ac:dyDescent="0.25">
      <c r="A495">
        <v>494</v>
      </c>
      <c r="B495">
        <v>10158</v>
      </c>
      <c r="C495">
        <v>1</v>
      </c>
      <c r="D495" s="4" t="str">
        <f>TEXT(Table1[[#This Row],[ORDER DATE]],"MMMM")</f>
        <v>October</v>
      </c>
      <c r="E495" s="4">
        <f t="shared" si="22"/>
        <v>2003</v>
      </c>
      <c r="F495" s="1">
        <v>37904</v>
      </c>
      <c r="G495" t="s">
        <v>12</v>
      </c>
      <c r="H495" t="s">
        <v>90</v>
      </c>
      <c r="I495">
        <v>118</v>
      </c>
      <c r="J495" t="s">
        <v>17</v>
      </c>
      <c r="K495">
        <v>22</v>
      </c>
      <c r="L495" s="10">
        <v>67.03</v>
      </c>
      <c r="M495" s="10">
        <f t="shared" si="23"/>
        <v>1474.66</v>
      </c>
      <c r="N495">
        <f>'CONDITIONS AND WORKINGS'!$D$2*M495</f>
        <v>94.673171999999994</v>
      </c>
      <c r="O495" s="4">
        <f>IF(Table1[[#This Row],[SALES]]&gt;='CONDITIONS AND WORKINGS'!$B$2,Table1[[#This Row],[SALES]]*'CONDITIONS AND WORKINGS'!$B$3,0)</f>
        <v>0</v>
      </c>
      <c r="P495" s="10">
        <f t="shared" si="21"/>
        <v>1569.3331720000001</v>
      </c>
      <c r="Q495" s="4" t="str">
        <f>IF(Table1[[#This Row],[STATUS]]='CONDITIONS AND WORKINGS'!$B$6,'CONDITIONS AND WORKINGS'!$B$9,'CONDITIONS AND WORKINGS'!$B$10)</f>
        <v>"COMPLETED"</v>
      </c>
      <c r="R495" s="10">
        <f>Table1[[#This Row],[TOTAL SALES]]-Table1[[#This Row],[ 8.35% DISCOUNT]]</f>
        <v>1569.3331720000001</v>
      </c>
      <c r="S495" s="20"/>
      <c r="AQ495" s="11"/>
      <c r="AR495" s="11"/>
      <c r="AS495" s="11"/>
      <c r="AT495" s="11"/>
      <c r="AV495" s="11"/>
      <c r="AW495" s="11"/>
    </row>
    <row r="496" spans="1:49" x14ac:dyDescent="0.25">
      <c r="A496">
        <v>495</v>
      </c>
      <c r="B496">
        <v>10159</v>
      </c>
      <c r="C496">
        <v>2</v>
      </c>
      <c r="D496" s="4" t="str">
        <f>TEXT(Table1[[#This Row],[ORDER DATE]],"MMMM")</f>
        <v>October</v>
      </c>
      <c r="E496" s="4">
        <f t="shared" si="22"/>
        <v>2003</v>
      </c>
      <c r="F496" s="1">
        <v>37904</v>
      </c>
      <c r="G496" t="s">
        <v>12</v>
      </c>
      <c r="H496" t="s">
        <v>99</v>
      </c>
      <c r="I496">
        <v>105</v>
      </c>
      <c r="J496" t="s">
        <v>55</v>
      </c>
      <c r="K496">
        <v>41</v>
      </c>
      <c r="L496" s="10">
        <v>100</v>
      </c>
      <c r="M496" s="10">
        <f t="shared" si="23"/>
        <v>4100</v>
      </c>
      <c r="N496">
        <f>'CONDITIONS AND WORKINGS'!$D$2*M496</f>
        <v>263.21999999999997</v>
      </c>
      <c r="O496" s="4">
        <f>IF(Table1[[#This Row],[SALES]]&gt;='CONDITIONS AND WORKINGS'!$B$2,Table1[[#This Row],[SALES]]*'CONDITIONS AND WORKINGS'!$B$3,0)</f>
        <v>342.35</v>
      </c>
      <c r="P496" s="10">
        <f t="shared" si="21"/>
        <v>4363.22</v>
      </c>
      <c r="Q496" s="4" t="str">
        <f>IF(Table1[[#This Row],[STATUS]]='CONDITIONS AND WORKINGS'!$B$6,'CONDITIONS AND WORKINGS'!$B$9,'CONDITIONS AND WORKINGS'!$B$10)</f>
        <v>"COMPLETED"</v>
      </c>
      <c r="R496" s="10">
        <f>Table1[[#This Row],[TOTAL SALES]]-Table1[[#This Row],[ 8.35% DISCOUNT]]</f>
        <v>4020.8700000000003</v>
      </c>
      <c r="S496" s="20"/>
      <c r="AQ496" s="11"/>
      <c r="AR496" s="11"/>
      <c r="AS496" s="11"/>
      <c r="AT496" s="11"/>
      <c r="AV496" s="11"/>
      <c r="AW496" s="11"/>
    </row>
    <row r="497" spans="1:49" x14ac:dyDescent="0.25">
      <c r="A497">
        <v>496</v>
      </c>
      <c r="B497">
        <v>10159</v>
      </c>
      <c r="C497">
        <v>13</v>
      </c>
      <c r="D497" s="4" t="str">
        <f>TEXT(Table1[[#This Row],[ORDER DATE]],"MMMM")</f>
        <v>October</v>
      </c>
      <c r="E497" s="4">
        <f t="shared" si="22"/>
        <v>2003</v>
      </c>
      <c r="F497" s="1">
        <v>37904</v>
      </c>
      <c r="G497" t="s">
        <v>12</v>
      </c>
      <c r="H497" t="s">
        <v>91</v>
      </c>
      <c r="I497">
        <v>105</v>
      </c>
      <c r="J497" t="s">
        <v>14</v>
      </c>
      <c r="K497">
        <v>38</v>
      </c>
      <c r="L497" s="10">
        <v>100</v>
      </c>
      <c r="M497" s="10">
        <f t="shared" si="23"/>
        <v>3800</v>
      </c>
      <c r="N497">
        <f>'CONDITIONS AND WORKINGS'!$D$2*M497</f>
        <v>243.95999999999998</v>
      </c>
      <c r="O497" s="4">
        <f>IF(Table1[[#This Row],[SALES]]&gt;='CONDITIONS AND WORKINGS'!$B$2,Table1[[#This Row],[SALES]]*'CONDITIONS AND WORKINGS'!$B$3,0)</f>
        <v>317.3</v>
      </c>
      <c r="P497" s="10">
        <f t="shared" si="21"/>
        <v>4043.96</v>
      </c>
      <c r="Q497" s="4" t="str">
        <f>IF(Table1[[#This Row],[STATUS]]='CONDITIONS AND WORKINGS'!$B$6,'CONDITIONS AND WORKINGS'!$B$9,'CONDITIONS AND WORKINGS'!$B$10)</f>
        <v>"COMPLETED"</v>
      </c>
      <c r="R497" s="10">
        <f>Table1[[#This Row],[TOTAL SALES]]-Table1[[#This Row],[ 8.35% DISCOUNT]]</f>
        <v>3726.66</v>
      </c>
      <c r="S497" s="20"/>
      <c r="AQ497" s="11"/>
      <c r="AR497" s="11"/>
      <c r="AS497" s="11"/>
      <c r="AT497" s="11"/>
      <c r="AV497" s="11"/>
      <c r="AW497" s="11"/>
    </row>
    <row r="498" spans="1:49" x14ac:dyDescent="0.25">
      <c r="A498">
        <v>497</v>
      </c>
      <c r="B498">
        <v>10159</v>
      </c>
      <c r="C498">
        <v>15</v>
      </c>
      <c r="D498" s="4" t="str">
        <f>TEXT(Table1[[#This Row],[ORDER DATE]],"MMMM")</f>
        <v>October</v>
      </c>
      <c r="E498" s="4">
        <f t="shared" si="22"/>
        <v>2003</v>
      </c>
      <c r="F498" s="1">
        <v>37904</v>
      </c>
      <c r="G498" t="s">
        <v>12</v>
      </c>
      <c r="H498" t="s">
        <v>93</v>
      </c>
      <c r="I498">
        <v>105</v>
      </c>
      <c r="J498" t="s">
        <v>14</v>
      </c>
      <c r="K498">
        <v>44</v>
      </c>
      <c r="L498" s="10">
        <v>100</v>
      </c>
      <c r="M498" s="10">
        <f t="shared" si="23"/>
        <v>4400</v>
      </c>
      <c r="N498">
        <f>'CONDITIONS AND WORKINGS'!$D$2*M498</f>
        <v>282.47999999999996</v>
      </c>
      <c r="O498" s="4">
        <f>IF(Table1[[#This Row],[SALES]]&gt;='CONDITIONS AND WORKINGS'!$B$2,Table1[[#This Row],[SALES]]*'CONDITIONS AND WORKINGS'!$B$3,0)</f>
        <v>367.40000000000003</v>
      </c>
      <c r="P498" s="10">
        <f t="shared" si="21"/>
        <v>4682.4799999999996</v>
      </c>
      <c r="Q498" s="4" t="str">
        <f>IF(Table1[[#This Row],[STATUS]]='CONDITIONS AND WORKINGS'!$B$6,'CONDITIONS AND WORKINGS'!$B$9,'CONDITIONS AND WORKINGS'!$B$10)</f>
        <v>"COMPLETED"</v>
      </c>
      <c r="R498" s="10">
        <f>Table1[[#This Row],[TOTAL SALES]]-Table1[[#This Row],[ 8.35% DISCOUNT]]</f>
        <v>4315.08</v>
      </c>
      <c r="S498" s="20"/>
      <c r="AQ498" s="11"/>
      <c r="AR498" s="11"/>
      <c r="AS498" s="11"/>
      <c r="AT498" s="11"/>
      <c r="AV498" s="11"/>
      <c r="AW498" s="11"/>
    </row>
    <row r="499" spans="1:49" x14ac:dyDescent="0.25">
      <c r="A499">
        <v>498</v>
      </c>
      <c r="B499">
        <v>10159</v>
      </c>
      <c r="C499">
        <v>14</v>
      </c>
      <c r="D499" s="4" t="str">
        <f>TEXT(Table1[[#This Row],[ORDER DATE]],"MMMM")</f>
        <v>October</v>
      </c>
      <c r="E499" s="4">
        <f t="shared" si="22"/>
        <v>2003</v>
      </c>
      <c r="F499" s="1">
        <v>37904</v>
      </c>
      <c r="G499" t="s">
        <v>12</v>
      </c>
      <c r="H499" t="s">
        <v>92</v>
      </c>
      <c r="I499">
        <v>105</v>
      </c>
      <c r="J499" t="s">
        <v>14</v>
      </c>
      <c r="K499">
        <v>49</v>
      </c>
      <c r="L499" s="10">
        <v>100</v>
      </c>
      <c r="M499" s="10">
        <f t="shared" si="23"/>
        <v>4900</v>
      </c>
      <c r="N499">
        <f>'CONDITIONS AND WORKINGS'!$D$2*M499</f>
        <v>314.58</v>
      </c>
      <c r="O499" s="4">
        <f>IF(Table1[[#This Row],[SALES]]&gt;='CONDITIONS AND WORKINGS'!$B$2,Table1[[#This Row],[SALES]]*'CONDITIONS AND WORKINGS'!$B$3,0)</f>
        <v>409.15000000000003</v>
      </c>
      <c r="P499" s="10">
        <f t="shared" si="21"/>
        <v>5214.58</v>
      </c>
      <c r="Q499" s="4" t="str">
        <f>IF(Table1[[#This Row],[STATUS]]='CONDITIONS AND WORKINGS'!$B$6,'CONDITIONS AND WORKINGS'!$B$9,'CONDITIONS AND WORKINGS'!$B$10)</f>
        <v>"COMPLETED"</v>
      </c>
      <c r="R499" s="10">
        <f>Table1[[#This Row],[TOTAL SALES]]-Table1[[#This Row],[ 8.35% DISCOUNT]]</f>
        <v>4805.43</v>
      </c>
      <c r="S499" s="20"/>
      <c r="AQ499" s="11"/>
      <c r="AR499" s="11"/>
      <c r="AS499" s="11"/>
      <c r="AT499" s="11"/>
      <c r="AV499" s="11"/>
      <c r="AW499" s="11"/>
    </row>
    <row r="500" spans="1:49" x14ac:dyDescent="0.25">
      <c r="A500">
        <v>499</v>
      </c>
      <c r="B500">
        <v>10159</v>
      </c>
      <c r="C500">
        <v>17</v>
      </c>
      <c r="D500" s="4" t="str">
        <f>TEXT(Table1[[#This Row],[ORDER DATE]],"MMMM")</f>
        <v>October</v>
      </c>
      <c r="E500" s="4">
        <f t="shared" si="22"/>
        <v>2003</v>
      </c>
      <c r="F500" s="1">
        <v>37904</v>
      </c>
      <c r="G500" t="s">
        <v>12</v>
      </c>
      <c r="H500" t="s">
        <v>89</v>
      </c>
      <c r="I500">
        <v>105</v>
      </c>
      <c r="J500" t="s">
        <v>14</v>
      </c>
      <c r="K500">
        <v>37</v>
      </c>
      <c r="L500" s="10">
        <v>100</v>
      </c>
      <c r="M500" s="10">
        <f t="shared" si="23"/>
        <v>3700</v>
      </c>
      <c r="N500">
        <f>'CONDITIONS AND WORKINGS'!$D$2*M500</f>
        <v>237.53999999999996</v>
      </c>
      <c r="O500" s="4">
        <f>IF(Table1[[#This Row],[SALES]]&gt;='CONDITIONS AND WORKINGS'!$B$2,Table1[[#This Row],[SALES]]*'CONDITIONS AND WORKINGS'!$B$3,0)</f>
        <v>308.95000000000005</v>
      </c>
      <c r="P500" s="10">
        <f t="shared" si="21"/>
        <v>3937.54</v>
      </c>
      <c r="Q500" s="4" t="str">
        <f>IF(Table1[[#This Row],[STATUS]]='CONDITIONS AND WORKINGS'!$B$6,'CONDITIONS AND WORKINGS'!$B$9,'CONDITIONS AND WORKINGS'!$B$10)</f>
        <v>"COMPLETED"</v>
      </c>
      <c r="R500" s="10">
        <f>Table1[[#This Row],[TOTAL SALES]]-Table1[[#This Row],[ 8.35% DISCOUNT]]</f>
        <v>3628.59</v>
      </c>
      <c r="S500" s="20"/>
      <c r="AQ500" s="11"/>
      <c r="AR500" s="11"/>
      <c r="AS500" s="11"/>
      <c r="AT500" s="11"/>
      <c r="AV500" s="11"/>
      <c r="AW500" s="11"/>
    </row>
    <row r="501" spans="1:49" x14ac:dyDescent="0.25">
      <c r="A501">
        <v>500</v>
      </c>
      <c r="B501">
        <v>10159</v>
      </c>
      <c r="C501">
        <v>7</v>
      </c>
      <c r="D501" s="4" t="str">
        <f>TEXT(Table1[[#This Row],[ORDER DATE]],"MMMM")</f>
        <v>October</v>
      </c>
      <c r="E501" s="4">
        <f t="shared" si="22"/>
        <v>2003</v>
      </c>
      <c r="F501" s="1">
        <v>37904</v>
      </c>
      <c r="G501" t="s">
        <v>12</v>
      </c>
      <c r="H501" t="s">
        <v>97</v>
      </c>
      <c r="I501">
        <v>105</v>
      </c>
      <c r="J501" t="s">
        <v>14</v>
      </c>
      <c r="K501">
        <v>32</v>
      </c>
      <c r="L501" s="10">
        <v>100</v>
      </c>
      <c r="M501" s="10">
        <f t="shared" si="23"/>
        <v>3200</v>
      </c>
      <c r="N501">
        <f>'CONDITIONS AND WORKINGS'!$D$2*M501</f>
        <v>205.43999999999997</v>
      </c>
      <c r="O501" s="4">
        <f>IF(Table1[[#This Row],[SALES]]&gt;='CONDITIONS AND WORKINGS'!$B$2,Table1[[#This Row],[SALES]]*'CONDITIONS AND WORKINGS'!$B$3,0)</f>
        <v>267.2</v>
      </c>
      <c r="P501" s="10">
        <f t="shared" si="21"/>
        <v>3405.44</v>
      </c>
      <c r="Q501" s="4" t="str">
        <f>IF(Table1[[#This Row],[STATUS]]='CONDITIONS AND WORKINGS'!$B$6,'CONDITIONS AND WORKINGS'!$B$9,'CONDITIONS AND WORKINGS'!$B$10)</f>
        <v>"COMPLETED"</v>
      </c>
      <c r="R501" s="10">
        <f>Table1[[#This Row],[TOTAL SALES]]-Table1[[#This Row],[ 8.35% DISCOUNT]]</f>
        <v>3138.2400000000002</v>
      </c>
      <c r="S501" s="20"/>
      <c r="AQ501" s="11"/>
      <c r="AR501" s="11"/>
      <c r="AS501" s="11"/>
      <c r="AT501" s="11"/>
      <c r="AV501" s="11"/>
      <c r="AW501" s="11"/>
    </row>
    <row r="502" spans="1:49" x14ac:dyDescent="0.25">
      <c r="A502">
        <v>501</v>
      </c>
      <c r="B502">
        <v>10159</v>
      </c>
      <c r="C502">
        <v>16</v>
      </c>
      <c r="D502" s="4" t="str">
        <f>TEXT(Table1[[#This Row],[ORDER DATE]],"MMMM")</f>
        <v>October</v>
      </c>
      <c r="E502" s="4">
        <f t="shared" si="22"/>
        <v>2003</v>
      </c>
      <c r="F502" s="1">
        <v>37904</v>
      </c>
      <c r="G502" t="s">
        <v>12</v>
      </c>
      <c r="H502" t="s">
        <v>88</v>
      </c>
      <c r="I502">
        <v>105</v>
      </c>
      <c r="J502" t="s">
        <v>14</v>
      </c>
      <c r="K502">
        <v>22</v>
      </c>
      <c r="L502" s="10">
        <v>100</v>
      </c>
      <c r="M502" s="10">
        <f t="shared" si="23"/>
        <v>2200</v>
      </c>
      <c r="N502">
        <f>'CONDITIONS AND WORKINGS'!$D$2*M502</f>
        <v>141.23999999999998</v>
      </c>
      <c r="O502" s="4">
        <f>IF(Table1[[#This Row],[SALES]]&gt;='CONDITIONS AND WORKINGS'!$B$2,Table1[[#This Row],[SALES]]*'CONDITIONS AND WORKINGS'!$B$3,0)</f>
        <v>0</v>
      </c>
      <c r="P502" s="10">
        <f t="shared" si="21"/>
        <v>2341.2399999999998</v>
      </c>
      <c r="Q502" s="4" t="str">
        <f>IF(Table1[[#This Row],[STATUS]]='CONDITIONS AND WORKINGS'!$B$6,'CONDITIONS AND WORKINGS'!$B$9,'CONDITIONS AND WORKINGS'!$B$10)</f>
        <v>"COMPLETED"</v>
      </c>
      <c r="R502" s="10">
        <f>Table1[[#This Row],[TOTAL SALES]]-Table1[[#This Row],[ 8.35% DISCOUNT]]</f>
        <v>2341.2399999999998</v>
      </c>
      <c r="S502" s="20"/>
      <c r="AQ502" s="11"/>
      <c r="AR502" s="11"/>
      <c r="AS502" s="11"/>
      <c r="AT502" s="11"/>
      <c r="AV502" s="11"/>
      <c r="AW502" s="11"/>
    </row>
    <row r="503" spans="1:49" x14ac:dyDescent="0.25">
      <c r="A503">
        <v>502</v>
      </c>
      <c r="B503">
        <v>10159</v>
      </c>
      <c r="C503">
        <v>4</v>
      </c>
      <c r="D503" s="4" t="str">
        <f>TEXT(Table1[[#This Row],[ORDER DATE]],"MMMM")</f>
        <v>October</v>
      </c>
      <c r="E503" s="4">
        <f t="shared" si="22"/>
        <v>2003</v>
      </c>
      <c r="F503" s="1">
        <v>37904</v>
      </c>
      <c r="G503" t="s">
        <v>12</v>
      </c>
      <c r="H503" t="s">
        <v>100</v>
      </c>
      <c r="I503">
        <v>105</v>
      </c>
      <c r="J503" t="s">
        <v>14</v>
      </c>
      <c r="K503">
        <v>25</v>
      </c>
      <c r="L503" s="10">
        <v>100</v>
      </c>
      <c r="M503" s="10">
        <f t="shared" si="23"/>
        <v>2500</v>
      </c>
      <c r="N503">
        <f>'CONDITIONS AND WORKINGS'!$D$2*M503</f>
        <v>160.49999999999997</v>
      </c>
      <c r="O503" s="4">
        <f>IF(Table1[[#This Row],[SALES]]&gt;='CONDITIONS AND WORKINGS'!$B$2,Table1[[#This Row],[SALES]]*'CONDITIONS AND WORKINGS'!$B$3,0)</f>
        <v>208.75</v>
      </c>
      <c r="P503" s="10">
        <f t="shared" si="21"/>
        <v>2660.5</v>
      </c>
      <c r="Q503" s="4" t="str">
        <f>IF(Table1[[#This Row],[STATUS]]='CONDITIONS AND WORKINGS'!$B$6,'CONDITIONS AND WORKINGS'!$B$9,'CONDITIONS AND WORKINGS'!$B$10)</f>
        <v>"COMPLETED"</v>
      </c>
      <c r="R503" s="10">
        <f>Table1[[#This Row],[TOTAL SALES]]-Table1[[#This Row],[ 8.35% DISCOUNT]]</f>
        <v>2451.75</v>
      </c>
      <c r="S503" s="20"/>
      <c r="AQ503" s="11"/>
      <c r="AR503" s="11"/>
      <c r="AS503" s="11"/>
      <c r="AT503" s="11"/>
      <c r="AV503" s="11"/>
      <c r="AW503" s="11"/>
    </row>
    <row r="504" spans="1:49" x14ac:dyDescent="0.25">
      <c r="A504">
        <v>503</v>
      </c>
      <c r="B504">
        <v>10159</v>
      </c>
      <c r="C504">
        <v>1</v>
      </c>
      <c r="D504" s="4" t="str">
        <f>TEXT(Table1[[#This Row],[ORDER DATE]],"MMMM")</f>
        <v>October</v>
      </c>
      <c r="E504" s="4">
        <f t="shared" si="22"/>
        <v>2003</v>
      </c>
      <c r="F504" s="1">
        <v>37904</v>
      </c>
      <c r="G504" t="s">
        <v>12</v>
      </c>
      <c r="H504" t="s">
        <v>109</v>
      </c>
      <c r="I504">
        <v>105</v>
      </c>
      <c r="J504" t="s">
        <v>14</v>
      </c>
      <c r="K504">
        <v>50</v>
      </c>
      <c r="L504" s="10">
        <v>69.8</v>
      </c>
      <c r="M504" s="10">
        <f t="shared" si="23"/>
        <v>3490</v>
      </c>
      <c r="N504">
        <f>'CONDITIONS AND WORKINGS'!$D$2*M504</f>
        <v>224.05799999999996</v>
      </c>
      <c r="O504" s="4">
        <f>IF(Table1[[#This Row],[SALES]]&gt;='CONDITIONS AND WORKINGS'!$B$2,Table1[[#This Row],[SALES]]*'CONDITIONS AND WORKINGS'!$B$3,0)</f>
        <v>291.41500000000002</v>
      </c>
      <c r="P504" s="10">
        <f t="shared" si="21"/>
        <v>3714.058</v>
      </c>
      <c r="Q504" s="4" t="str">
        <f>IF(Table1[[#This Row],[STATUS]]='CONDITIONS AND WORKINGS'!$B$6,'CONDITIONS AND WORKINGS'!$B$9,'CONDITIONS AND WORKINGS'!$B$10)</f>
        <v>"COMPLETED"</v>
      </c>
      <c r="R504" s="10">
        <f>Table1[[#This Row],[TOTAL SALES]]-Table1[[#This Row],[ 8.35% DISCOUNT]]</f>
        <v>3422.643</v>
      </c>
      <c r="S504" s="20"/>
      <c r="AQ504" s="11"/>
      <c r="AR504" s="11"/>
      <c r="AS504" s="11"/>
      <c r="AT504" s="11"/>
      <c r="AV504" s="11"/>
      <c r="AW504" s="11"/>
    </row>
    <row r="505" spans="1:49" x14ac:dyDescent="0.25">
      <c r="A505">
        <v>504</v>
      </c>
      <c r="B505">
        <v>10159</v>
      </c>
      <c r="C505">
        <v>12</v>
      </c>
      <c r="D505" s="4" t="str">
        <f>TEXT(Table1[[#This Row],[ORDER DATE]],"MMMM")</f>
        <v>October</v>
      </c>
      <c r="E505" s="4">
        <f t="shared" si="22"/>
        <v>2003</v>
      </c>
      <c r="F505" s="1">
        <v>37904</v>
      </c>
      <c r="G505" t="s">
        <v>12</v>
      </c>
      <c r="H505" t="s">
        <v>102</v>
      </c>
      <c r="I505">
        <v>105</v>
      </c>
      <c r="J505" t="s">
        <v>17</v>
      </c>
      <c r="K505">
        <v>23</v>
      </c>
      <c r="L505" s="10">
        <v>100</v>
      </c>
      <c r="M505" s="10">
        <f t="shared" si="23"/>
        <v>2300</v>
      </c>
      <c r="N505">
        <f>'CONDITIONS AND WORKINGS'!$D$2*M505</f>
        <v>147.66</v>
      </c>
      <c r="O505" s="4">
        <f>IF(Table1[[#This Row],[SALES]]&gt;='CONDITIONS AND WORKINGS'!$B$2,Table1[[#This Row],[SALES]]*'CONDITIONS AND WORKINGS'!$B$3,0)</f>
        <v>192.05</v>
      </c>
      <c r="P505" s="10">
        <f t="shared" si="21"/>
        <v>2447.66</v>
      </c>
      <c r="Q505" s="4" t="str">
        <f>IF(Table1[[#This Row],[STATUS]]='CONDITIONS AND WORKINGS'!$B$6,'CONDITIONS AND WORKINGS'!$B$9,'CONDITIONS AND WORKINGS'!$B$10)</f>
        <v>"COMPLETED"</v>
      </c>
      <c r="R505" s="10">
        <f>Table1[[#This Row],[TOTAL SALES]]-Table1[[#This Row],[ 8.35% DISCOUNT]]</f>
        <v>2255.6099999999997</v>
      </c>
      <c r="S505" s="20"/>
      <c r="AQ505" s="11"/>
      <c r="AR505" s="11"/>
      <c r="AS505" s="11"/>
      <c r="AT505" s="11"/>
      <c r="AV505" s="11"/>
      <c r="AW505" s="11"/>
    </row>
    <row r="506" spans="1:49" x14ac:dyDescent="0.25">
      <c r="A506">
        <v>505</v>
      </c>
      <c r="B506">
        <v>10159</v>
      </c>
      <c r="C506">
        <v>10</v>
      </c>
      <c r="D506" s="4" t="str">
        <f>TEXT(Table1[[#This Row],[ORDER DATE]],"MMMM")</f>
        <v>October</v>
      </c>
      <c r="E506" s="4">
        <f t="shared" si="22"/>
        <v>2003</v>
      </c>
      <c r="F506" s="1">
        <v>37904</v>
      </c>
      <c r="G506" t="s">
        <v>12</v>
      </c>
      <c r="H506" t="s">
        <v>106</v>
      </c>
      <c r="I506">
        <v>105</v>
      </c>
      <c r="J506" t="s">
        <v>17</v>
      </c>
      <c r="K506">
        <v>31</v>
      </c>
      <c r="L506" s="10">
        <v>71.599999999999994</v>
      </c>
      <c r="M506" s="10">
        <f t="shared" si="23"/>
        <v>2219.6</v>
      </c>
      <c r="N506">
        <f>'CONDITIONS AND WORKINGS'!$D$2*M506</f>
        <v>142.49831999999998</v>
      </c>
      <c r="O506" s="4">
        <f>IF(Table1[[#This Row],[SALES]]&gt;='CONDITIONS AND WORKINGS'!$B$2,Table1[[#This Row],[SALES]]*'CONDITIONS AND WORKINGS'!$B$3,0)</f>
        <v>0</v>
      </c>
      <c r="P506" s="10">
        <f t="shared" si="21"/>
        <v>2362.0983200000001</v>
      </c>
      <c r="Q506" s="4" t="str">
        <f>IF(Table1[[#This Row],[STATUS]]='CONDITIONS AND WORKINGS'!$B$6,'CONDITIONS AND WORKINGS'!$B$9,'CONDITIONS AND WORKINGS'!$B$10)</f>
        <v>"COMPLETED"</v>
      </c>
      <c r="R506" s="10">
        <f>Table1[[#This Row],[TOTAL SALES]]-Table1[[#This Row],[ 8.35% DISCOUNT]]</f>
        <v>2362.0983200000001</v>
      </c>
      <c r="S506" s="20"/>
      <c r="AQ506" s="11"/>
      <c r="AR506" s="11"/>
      <c r="AS506" s="11"/>
      <c r="AT506" s="11"/>
      <c r="AV506" s="11"/>
      <c r="AW506" s="11"/>
    </row>
    <row r="507" spans="1:49" x14ac:dyDescent="0.25">
      <c r="A507">
        <v>506</v>
      </c>
      <c r="B507">
        <v>10159</v>
      </c>
      <c r="C507">
        <v>11</v>
      </c>
      <c r="D507" s="4" t="str">
        <f>TEXT(Table1[[#This Row],[ORDER DATE]],"MMMM")</f>
        <v>October</v>
      </c>
      <c r="E507" s="4">
        <f t="shared" si="22"/>
        <v>2003</v>
      </c>
      <c r="F507" s="1">
        <v>37904</v>
      </c>
      <c r="G507" t="s">
        <v>12</v>
      </c>
      <c r="H507" t="s">
        <v>108</v>
      </c>
      <c r="I507">
        <v>105</v>
      </c>
      <c r="J507" t="s">
        <v>17</v>
      </c>
      <c r="K507">
        <v>27</v>
      </c>
      <c r="L507" s="10">
        <v>80.34</v>
      </c>
      <c r="M507" s="10">
        <f t="shared" si="23"/>
        <v>2169.1800000000003</v>
      </c>
      <c r="N507">
        <f>'CONDITIONS AND WORKINGS'!$D$2*M507</f>
        <v>139.26135600000001</v>
      </c>
      <c r="O507" s="4">
        <f>IF(Table1[[#This Row],[SALES]]&gt;='CONDITIONS AND WORKINGS'!$B$2,Table1[[#This Row],[SALES]]*'CONDITIONS AND WORKINGS'!$B$3,0)</f>
        <v>0</v>
      </c>
      <c r="P507" s="10">
        <f t="shared" si="21"/>
        <v>2308.4413560000003</v>
      </c>
      <c r="Q507" s="4" t="str">
        <f>IF(Table1[[#This Row],[STATUS]]='CONDITIONS AND WORKINGS'!$B$6,'CONDITIONS AND WORKINGS'!$B$9,'CONDITIONS AND WORKINGS'!$B$10)</f>
        <v>"COMPLETED"</v>
      </c>
      <c r="R507" s="10">
        <f>Table1[[#This Row],[TOTAL SALES]]-Table1[[#This Row],[ 8.35% DISCOUNT]]</f>
        <v>2308.4413560000003</v>
      </c>
      <c r="S507" s="20"/>
      <c r="AQ507" s="11"/>
      <c r="AR507" s="11"/>
      <c r="AS507" s="11"/>
      <c r="AT507" s="11"/>
      <c r="AV507" s="11"/>
      <c r="AW507" s="11"/>
    </row>
    <row r="508" spans="1:49" x14ac:dyDescent="0.25">
      <c r="A508">
        <v>507</v>
      </c>
      <c r="B508">
        <v>10159</v>
      </c>
      <c r="C508">
        <v>18</v>
      </c>
      <c r="D508" s="4" t="str">
        <f>TEXT(Table1[[#This Row],[ORDER DATE]],"MMMM")</f>
        <v>October</v>
      </c>
      <c r="E508" s="4">
        <f t="shared" si="22"/>
        <v>2003</v>
      </c>
      <c r="F508" s="1">
        <v>37904</v>
      </c>
      <c r="G508" t="s">
        <v>12</v>
      </c>
      <c r="H508" t="s">
        <v>94</v>
      </c>
      <c r="I508">
        <v>105</v>
      </c>
      <c r="J508" t="s">
        <v>17</v>
      </c>
      <c r="K508">
        <v>42</v>
      </c>
      <c r="L508" s="10">
        <v>51.48</v>
      </c>
      <c r="M508" s="10">
        <f t="shared" si="23"/>
        <v>2162.16</v>
      </c>
      <c r="N508">
        <f>'CONDITIONS AND WORKINGS'!$D$2*M508</f>
        <v>138.81067199999998</v>
      </c>
      <c r="O508" s="4">
        <f>IF(Table1[[#This Row],[SALES]]&gt;='CONDITIONS AND WORKINGS'!$B$2,Table1[[#This Row],[SALES]]*'CONDITIONS AND WORKINGS'!$B$3,0)</f>
        <v>0</v>
      </c>
      <c r="P508" s="10">
        <f t="shared" si="21"/>
        <v>2300.9706719999999</v>
      </c>
      <c r="Q508" s="4" t="str">
        <f>IF(Table1[[#This Row],[STATUS]]='CONDITIONS AND WORKINGS'!$B$6,'CONDITIONS AND WORKINGS'!$B$9,'CONDITIONS AND WORKINGS'!$B$10)</f>
        <v>"COMPLETED"</v>
      </c>
      <c r="R508" s="10">
        <f>Table1[[#This Row],[TOTAL SALES]]-Table1[[#This Row],[ 8.35% DISCOUNT]]</f>
        <v>2300.9706719999999</v>
      </c>
      <c r="S508" s="20"/>
      <c r="AQ508" s="11"/>
      <c r="AR508" s="11"/>
      <c r="AS508" s="11"/>
      <c r="AT508" s="11"/>
      <c r="AV508" s="11"/>
      <c r="AW508" s="11"/>
    </row>
    <row r="509" spans="1:49" x14ac:dyDescent="0.25">
      <c r="A509">
        <v>508</v>
      </c>
      <c r="B509">
        <v>10159</v>
      </c>
      <c r="C509">
        <v>3</v>
      </c>
      <c r="D509" s="4" t="str">
        <f>TEXT(Table1[[#This Row],[ORDER DATE]],"MMMM")</f>
        <v>October</v>
      </c>
      <c r="E509" s="4">
        <f t="shared" si="22"/>
        <v>2003</v>
      </c>
      <c r="F509" s="1">
        <v>37904</v>
      </c>
      <c r="G509" t="s">
        <v>12</v>
      </c>
      <c r="H509" t="s">
        <v>103</v>
      </c>
      <c r="I509">
        <v>105</v>
      </c>
      <c r="J509" t="s">
        <v>17</v>
      </c>
      <c r="K509">
        <v>24</v>
      </c>
      <c r="L509" s="10">
        <v>73.42</v>
      </c>
      <c r="M509" s="10">
        <f t="shared" si="23"/>
        <v>1762.08</v>
      </c>
      <c r="N509">
        <f>'CONDITIONS AND WORKINGS'!$D$2*M509</f>
        <v>113.12553599999998</v>
      </c>
      <c r="O509" s="4">
        <f>IF(Table1[[#This Row],[SALES]]&gt;='CONDITIONS AND WORKINGS'!$B$2,Table1[[#This Row],[SALES]]*'CONDITIONS AND WORKINGS'!$B$3,0)</f>
        <v>0</v>
      </c>
      <c r="P509" s="10">
        <f t="shared" si="21"/>
        <v>1875.2055359999999</v>
      </c>
      <c r="Q509" s="4" t="str">
        <f>IF(Table1[[#This Row],[STATUS]]='CONDITIONS AND WORKINGS'!$B$6,'CONDITIONS AND WORKINGS'!$B$9,'CONDITIONS AND WORKINGS'!$B$10)</f>
        <v>"COMPLETED"</v>
      </c>
      <c r="R509" s="10">
        <f>Table1[[#This Row],[TOTAL SALES]]-Table1[[#This Row],[ 8.35% DISCOUNT]]</f>
        <v>1875.2055359999999</v>
      </c>
      <c r="S509" s="20"/>
      <c r="AQ509" s="11"/>
      <c r="AR509" s="11"/>
      <c r="AS509" s="11"/>
      <c r="AT509" s="11"/>
      <c r="AV509" s="11"/>
      <c r="AW509" s="11"/>
    </row>
    <row r="510" spans="1:49" x14ac:dyDescent="0.25">
      <c r="A510">
        <v>509</v>
      </c>
      <c r="B510">
        <v>10159</v>
      </c>
      <c r="C510">
        <v>5</v>
      </c>
      <c r="D510" s="4" t="str">
        <f>TEXT(Table1[[#This Row],[ORDER DATE]],"MMMM")</f>
        <v>October</v>
      </c>
      <c r="E510" s="4">
        <f t="shared" si="22"/>
        <v>2003</v>
      </c>
      <c r="F510" s="1">
        <v>37904</v>
      </c>
      <c r="G510" t="s">
        <v>12</v>
      </c>
      <c r="H510" t="s">
        <v>110</v>
      </c>
      <c r="I510">
        <v>105</v>
      </c>
      <c r="J510" t="s">
        <v>17</v>
      </c>
      <c r="K510">
        <v>21</v>
      </c>
      <c r="L510" s="10">
        <v>81.209999999999994</v>
      </c>
      <c r="M510" s="10">
        <f t="shared" si="23"/>
        <v>1705.4099999999999</v>
      </c>
      <c r="N510">
        <f>'CONDITIONS AND WORKINGS'!$D$2*M510</f>
        <v>109.48732199999998</v>
      </c>
      <c r="O510" s="4">
        <f>IF(Table1[[#This Row],[SALES]]&gt;='CONDITIONS AND WORKINGS'!$B$2,Table1[[#This Row],[SALES]]*'CONDITIONS AND WORKINGS'!$B$3,0)</f>
        <v>0</v>
      </c>
      <c r="P510" s="10">
        <f t="shared" si="21"/>
        <v>1814.8973219999998</v>
      </c>
      <c r="Q510" s="4" t="str">
        <f>IF(Table1[[#This Row],[STATUS]]='CONDITIONS AND WORKINGS'!$B$6,'CONDITIONS AND WORKINGS'!$B$9,'CONDITIONS AND WORKINGS'!$B$10)</f>
        <v>"COMPLETED"</v>
      </c>
      <c r="R510" s="10">
        <f>Table1[[#This Row],[TOTAL SALES]]-Table1[[#This Row],[ 8.35% DISCOUNT]]</f>
        <v>1814.8973219999998</v>
      </c>
      <c r="S510" s="20"/>
      <c r="AQ510" s="11"/>
      <c r="AR510" s="11"/>
      <c r="AS510" s="11"/>
      <c r="AT510" s="11"/>
      <c r="AV510" s="11"/>
      <c r="AW510" s="11"/>
    </row>
    <row r="511" spans="1:49" x14ac:dyDescent="0.25">
      <c r="A511">
        <v>510</v>
      </c>
      <c r="B511">
        <v>10159</v>
      </c>
      <c r="C511">
        <v>6</v>
      </c>
      <c r="D511" s="4" t="str">
        <f>TEXT(Table1[[#This Row],[ORDER DATE]],"MMMM")</f>
        <v>October</v>
      </c>
      <c r="E511" s="4">
        <f t="shared" si="22"/>
        <v>2003</v>
      </c>
      <c r="F511" s="1">
        <v>37904</v>
      </c>
      <c r="G511" t="s">
        <v>12</v>
      </c>
      <c r="H511" t="s">
        <v>107</v>
      </c>
      <c r="I511">
        <v>105</v>
      </c>
      <c r="J511" t="s">
        <v>17</v>
      </c>
      <c r="K511">
        <v>23</v>
      </c>
      <c r="L511" s="10">
        <v>67.099999999999994</v>
      </c>
      <c r="M511" s="10">
        <f t="shared" si="23"/>
        <v>1543.3</v>
      </c>
      <c r="N511">
        <f>'CONDITIONS AND WORKINGS'!$D$2*M511</f>
        <v>99.079859999999982</v>
      </c>
      <c r="O511" s="4">
        <f>IF(Table1[[#This Row],[SALES]]&gt;='CONDITIONS AND WORKINGS'!$B$2,Table1[[#This Row],[SALES]]*'CONDITIONS AND WORKINGS'!$B$3,0)</f>
        <v>0</v>
      </c>
      <c r="P511" s="10">
        <f t="shared" si="21"/>
        <v>1642.37986</v>
      </c>
      <c r="Q511" s="4" t="str">
        <f>IF(Table1[[#This Row],[STATUS]]='CONDITIONS AND WORKINGS'!$B$6,'CONDITIONS AND WORKINGS'!$B$9,'CONDITIONS AND WORKINGS'!$B$10)</f>
        <v>"COMPLETED"</v>
      </c>
      <c r="R511" s="10">
        <f>Table1[[#This Row],[TOTAL SALES]]-Table1[[#This Row],[ 8.35% DISCOUNT]]</f>
        <v>1642.37986</v>
      </c>
      <c r="S511" s="20"/>
      <c r="AQ511" s="11"/>
      <c r="AR511" s="11"/>
      <c r="AS511" s="11"/>
      <c r="AT511" s="11"/>
      <c r="AV511" s="11"/>
      <c r="AW511" s="11"/>
    </row>
    <row r="512" spans="1:49" x14ac:dyDescent="0.25">
      <c r="A512">
        <v>511</v>
      </c>
      <c r="B512">
        <v>10159</v>
      </c>
      <c r="C512">
        <v>8</v>
      </c>
      <c r="D512" s="4" t="str">
        <f>TEXT(Table1[[#This Row],[ORDER DATE]],"MMMM")</f>
        <v>October</v>
      </c>
      <c r="E512" s="4">
        <f t="shared" si="22"/>
        <v>2003</v>
      </c>
      <c r="F512" s="1">
        <v>37904</v>
      </c>
      <c r="G512" t="s">
        <v>12</v>
      </c>
      <c r="H512" t="s">
        <v>105</v>
      </c>
      <c r="I512">
        <v>105</v>
      </c>
      <c r="J512" t="s">
        <v>17</v>
      </c>
      <c r="K512">
        <v>21</v>
      </c>
      <c r="L512" s="10">
        <v>64.66</v>
      </c>
      <c r="M512" s="10">
        <f t="shared" si="23"/>
        <v>1357.86</v>
      </c>
      <c r="N512">
        <f>'CONDITIONS AND WORKINGS'!$D$2*M512</f>
        <v>87.174611999999982</v>
      </c>
      <c r="O512" s="4">
        <f>IF(Table1[[#This Row],[SALES]]&gt;='CONDITIONS AND WORKINGS'!$B$2,Table1[[#This Row],[SALES]]*'CONDITIONS AND WORKINGS'!$B$3,0)</f>
        <v>0</v>
      </c>
      <c r="P512" s="10">
        <f t="shared" si="21"/>
        <v>1445.0346119999999</v>
      </c>
      <c r="Q512" s="4" t="str">
        <f>IF(Table1[[#This Row],[STATUS]]='CONDITIONS AND WORKINGS'!$B$6,'CONDITIONS AND WORKINGS'!$B$9,'CONDITIONS AND WORKINGS'!$B$10)</f>
        <v>"COMPLETED"</v>
      </c>
      <c r="R512" s="10">
        <f>Table1[[#This Row],[TOTAL SALES]]-Table1[[#This Row],[ 8.35% DISCOUNT]]</f>
        <v>1445.0346119999999</v>
      </c>
      <c r="S512" s="20"/>
      <c r="AQ512" s="11"/>
      <c r="AR512" s="11"/>
      <c r="AS512" s="11"/>
      <c r="AT512" s="11"/>
      <c r="AV512" s="11"/>
      <c r="AW512" s="11"/>
    </row>
    <row r="513" spans="1:49" x14ac:dyDescent="0.25">
      <c r="A513">
        <v>512</v>
      </c>
      <c r="B513">
        <v>10159</v>
      </c>
      <c r="C513">
        <v>9</v>
      </c>
      <c r="D513" s="4" t="str">
        <f>TEXT(Table1[[#This Row],[ORDER DATE]],"MMMM")</f>
        <v>October</v>
      </c>
      <c r="E513" s="4">
        <f t="shared" si="22"/>
        <v>2003</v>
      </c>
      <c r="F513" s="1">
        <v>37904</v>
      </c>
      <c r="G513" t="s">
        <v>12</v>
      </c>
      <c r="H513" t="s">
        <v>111</v>
      </c>
      <c r="I513">
        <v>105</v>
      </c>
      <c r="J513" t="s">
        <v>17</v>
      </c>
      <c r="K513">
        <v>35</v>
      </c>
      <c r="L513" s="10">
        <v>35.4</v>
      </c>
      <c r="M513" s="10">
        <f t="shared" si="23"/>
        <v>1239</v>
      </c>
      <c r="N513">
        <f>'CONDITIONS AND WORKINGS'!$D$2*M513</f>
        <v>79.54379999999999</v>
      </c>
      <c r="O513" s="4">
        <f>IF(Table1[[#This Row],[SALES]]&gt;='CONDITIONS AND WORKINGS'!$B$2,Table1[[#This Row],[SALES]]*'CONDITIONS AND WORKINGS'!$B$3,0)</f>
        <v>0</v>
      </c>
      <c r="P513" s="10">
        <f t="shared" si="21"/>
        <v>1318.5437999999999</v>
      </c>
      <c r="Q513" s="4" t="str">
        <f>IF(Table1[[#This Row],[STATUS]]='CONDITIONS AND WORKINGS'!$B$6,'CONDITIONS AND WORKINGS'!$B$9,'CONDITIONS AND WORKINGS'!$B$10)</f>
        <v>"COMPLETED"</v>
      </c>
      <c r="R513" s="10">
        <f>Table1[[#This Row],[TOTAL SALES]]-Table1[[#This Row],[ 8.35% DISCOUNT]]</f>
        <v>1318.5437999999999</v>
      </c>
      <c r="S513" s="20"/>
      <c r="AQ513" s="11"/>
      <c r="AR513" s="11"/>
      <c r="AS513" s="11"/>
      <c r="AT513" s="11"/>
      <c r="AV513" s="11"/>
      <c r="AW513" s="11"/>
    </row>
    <row r="514" spans="1:49" x14ac:dyDescent="0.25">
      <c r="A514">
        <v>513</v>
      </c>
      <c r="B514">
        <v>10160</v>
      </c>
      <c r="C514">
        <v>6</v>
      </c>
      <c r="D514" s="4" t="str">
        <f>TEXT(Table1[[#This Row],[ORDER DATE]],"MMMM")</f>
        <v>October</v>
      </c>
      <c r="E514" s="4">
        <f t="shared" si="22"/>
        <v>2003</v>
      </c>
      <c r="F514" s="1">
        <v>37905</v>
      </c>
      <c r="G514" t="s">
        <v>12</v>
      </c>
      <c r="H514" t="s">
        <v>96</v>
      </c>
      <c r="I514">
        <v>155</v>
      </c>
      <c r="J514" t="s">
        <v>14</v>
      </c>
      <c r="K514">
        <v>46</v>
      </c>
      <c r="L514" s="10">
        <v>100</v>
      </c>
      <c r="M514" s="10">
        <f t="shared" si="23"/>
        <v>4600</v>
      </c>
      <c r="N514">
        <f>'CONDITIONS AND WORKINGS'!$D$2*M514</f>
        <v>295.32</v>
      </c>
      <c r="O514" s="4">
        <f>IF(Table1[[#This Row],[SALES]]&gt;='CONDITIONS AND WORKINGS'!$B$2,Table1[[#This Row],[SALES]]*'CONDITIONS AND WORKINGS'!$B$3,0)</f>
        <v>384.1</v>
      </c>
      <c r="P514" s="10">
        <f t="shared" ref="P514:P577" si="24">M514+N514</f>
        <v>4895.32</v>
      </c>
      <c r="Q514" s="4" t="str">
        <f>IF(Table1[[#This Row],[STATUS]]='CONDITIONS AND WORKINGS'!$B$6,'CONDITIONS AND WORKINGS'!$B$9,'CONDITIONS AND WORKINGS'!$B$10)</f>
        <v>"COMPLETED"</v>
      </c>
      <c r="R514" s="10">
        <f>Table1[[#This Row],[TOTAL SALES]]-Table1[[#This Row],[ 8.35% DISCOUNT]]</f>
        <v>4511.2199999999993</v>
      </c>
      <c r="S514" s="20"/>
      <c r="AQ514" s="11"/>
      <c r="AR514" s="11"/>
      <c r="AS514" s="11"/>
      <c r="AT514" s="11"/>
      <c r="AV514" s="11"/>
      <c r="AW514" s="11"/>
    </row>
    <row r="515" spans="1:49" x14ac:dyDescent="0.25">
      <c r="A515">
        <v>514</v>
      </c>
      <c r="B515">
        <v>10160</v>
      </c>
      <c r="C515">
        <v>5</v>
      </c>
      <c r="D515" s="4" t="str">
        <f>TEXT(Table1[[#This Row],[ORDER DATE]],"MMMM")</f>
        <v>October</v>
      </c>
      <c r="E515" s="4">
        <f t="shared" ref="E515:E578" si="25">YEAR(F515)</f>
        <v>2003</v>
      </c>
      <c r="F515" s="1">
        <v>37905</v>
      </c>
      <c r="G515" t="s">
        <v>12</v>
      </c>
      <c r="H515" t="s">
        <v>101</v>
      </c>
      <c r="I515">
        <v>155</v>
      </c>
      <c r="J515" t="s">
        <v>14</v>
      </c>
      <c r="K515">
        <v>50</v>
      </c>
      <c r="L515" s="10">
        <v>100</v>
      </c>
      <c r="M515" s="10">
        <f t="shared" ref="M515:M578" si="26">K515*L515</f>
        <v>5000</v>
      </c>
      <c r="N515">
        <f>'CONDITIONS AND WORKINGS'!$D$2*M515</f>
        <v>320.99999999999994</v>
      </c>
      <c r="O515" s="4">
        <f>IF(Table1[[#This Row],[SALES]]&gt;='CONDITIONS AND WORKINGS'!$B$2,Table1[[#This Row],[SALES]]*'CONDITIONS AND WORKINGS'!$B$3,0)</f>
        <v>417.5</v>
      </c>
      <c r="P515" s="10">
        <f t="shared" si="24"/>
        <v>5321</v>
      </c>
      <c r="Q515" s="4" t="str">
        <f>IF(Table1[[#This Row],[STATUS]]='CONDITIONS AND WORKINGS'!$B$6,'CONDITIONS AND WORKINGS'!$B$9,'CONDITIONS AND WORKINGS'!$B$10)</f>
        <v>"COMPLETED"</v>
      </c>
      <c r="R515" s="10">
        <f>Table1[[#This Row],[TOTAL SALES]]-Table1[[#This Row],[ 8.35% DISCOUNT]]</f>
        <v>4903.5</v>
      </c>
      <c r="S515" s="20"/>
      <c r="AQ515" s="11"/>
      <c r="AR515" s="11"/>
      <c r="AS515" s="11"/>
      <c r="AT515" s="11"/>
      <c r="AV515" s="11"/>
      <c r="AW515" s="11"/>
    </row>
    <row r="516" spans="1:49" x14ac:dyDescent="0.25">
      <c r="A516">
        <v>515</v>
      </c>
      <c r="B516">
        <v>10160</v>
      </c>
      <c r="C516">
        <v>3</v>
      </c>
      <c r="D516" s="4" t="str">
        <f>TEXT(Table1[[#This Row],[ORDER DATE]],"MMMM")</f>
        <v>October</v>
      </c>
      <c r="E516" s="4">
        <f t="shared" si="25"/>
        <v>2003</v>
      </c>
      <c r="F516" s="1">
        <v>37905</v>
      </c>
      <c r="G516" t="s">
        <v>12</v>
      </c>
      <c r="H516" t="s">
        <v>98</v>
      </c>
      <c r="I516">
        <v>155</v>
      </c>
      <c r="J516" t="s">
        <v>14</v>
      </c>
      <c r="K516">
        <v>35</v>
      </c>
      <c r="L516" s="10">
        <v>100</v>
      </c>
      <c r="M516" s="10">
        <f t="shared" si="26"/>
        <v>3500</v>
      </c>
      <c r="N516">
        <f>'CONDITIONS AND WORKINGS'!$D$2*M516</f>
        <v>224.7</v>
      </c>
      <c r="O516" s="4">
        <f>IF(Table1[[#This Row],[SALES]]&gt;='CONDITIONS AND WORKINGS'!$B$2,Table1[[#This Row],[SALES]]*'CONDITIONS AND WORKINGS'!$B$3,0)</f>
        <v>292.25</v>
      </c>
      <c r="P516" s="10">
        <f t="shared" si="24"/>
        <v>3724.7</v>
      </c>
      <c r="Q516" s="4" t="str">
        <f>IF(Table1[[#This Row],[STATUS]]='CONDITIONS AND WORKINGS'!$B$6,'CONDITIONS AND WORKINGS'!$B$9,'CONDITIONS AND WORKINGS'!$B$10)</f>
        <v>"COMPLETED"</v>
      </c>
      <c r="R516" s="10">
        <f>Table1[[#This Row],[TOTAL SALES]]-Table1[[#This Row],[ 8.35% DISCOUNT]]</f>
        <v>3432.45</v>
      </c>
      <c r="S516" s="20"/>
      <c r="AQ516" s="11"/>
      <c r="AR516" s="11"/>
      <c r="AS516" s="11"/>
      <c r="AT516" s="11"/>
      <c r="AV516" s="11"/>
      <c r="AW516" s="11"/>
    </row>
    <row r="517" spans="1:49" x14ac:dyDescent="0.25">
      <c r="A517">
        <v>516</v>
      </c>
      <c r="B517">
        <v>10160</v>
      </c>
      <c r="C517">
        <v>1</v>
      </c>
      <c r="D517" s="4" t="str">
        <f>TEXT(Table1[[#This Row],[ORDER DATE]],"MMMM")</f>
        <v>October</v>
      </c>
      <c r="E517" s="4">
        <f t="shared" si="25"/>
        <v>2003</v>
      </c>
      <c r="F517" s="1">
        <v>37905</v>
      </c>
      <c r="G517" t="s">
        <v>12</v>
      </c>
      <c r="H517" t="s">
        <v>44</v>
      </c>
      <c r="I517">
        <v>155</v>
      </c>
      <c r="J517" t="s">
        <v>14</v>
      </c>
      <c r="K517">
        <v>20</v>
      </c>
      <c r="L517" s="10">
        <v>100</v>
      </c>
      <c r="M517" s="10">
        <f t="shared" si="26"/>
        <v>2000</v>
      </c>
      <c r="N517">
        <f>'CONDITIONS AND WORKINGS'!$D$2*M517</f>
        <v>128.39999999999998</v>
      </c>
      <c r="O517" s="4">
        <f>IF(Table1[[#This Row],[SALES]]&gt;='CONDITIONS AND WORKINGS'!$B$2,Table1[[#This Row],[SALES]]*'CONDITIONS AND WORKINGS'!$B$3,0)</f>
        <v>0</v>
      </c>
      <c r="P517" s="10">
        <f t="shared" si="24"/>
        <v>2128.4</v>
      </c>
      <c r="Q517" s="4" t="str">
        <f>IF(Table1[[#This Row],[STATUS]]='CONDITIONS AND WORKINGS'!$B$6,'CONDITIONS AND WORKINGS'!$B$9,'CONDITIONS AND WORKINGS'!$B$10)</f>
        <v>"COMPLETED"</v>
      </c>
      <c r="R517" s="10">
        <f>Table1[[#This Row],[TOTAL SALES]]-Table1[[#This Row],[ 8.35% DISCOUNT]]</f>
        <v>2128.4</v>
      </c>
      <c r="S517" s="20"/>
      <c r="AQ517" s="11"/>
      <c r="AR517" s="11"/>
      <c r="AS517" s="11"/>
      <c r="AT517" s="11"/>
      <c r="AV517" s="11"/>
      <c r="AW517" s="11"/>
    </row>
    <row r="518" spans="1:49" x14ac:dyDescent="0.25">
      <c r="A518">
        <v>517</v>
      </c>
      <c r="B518">
        <v>10160</v>
      </c>
      <c r="C518">
        <v>4</v>
      </c>
      <c r="D518" s="4" t="str">
        <f>TEXT(Table1[[#This Row],[ORDER DATE]],"MMMM")</f>
        <v>October</v>
      </c>
      <c r="E518" s="4">
        <f t="shared" si="25"/>
        <v>2003</v>
      </c>
      <c r="F518" s="1">
        <v>37905</v>
      </c>
      <c r="G518" t="s">
        <v>12</v>
      </c>
      <c r="H518" t="s">
        <v>104</v>
      </c>
      <c r="I518">
        <v>155</v>
      </c>
      <c r="J518" t="s">
        <v>14</v>
      </c>
      <c r="K518">
        <v>38</v>
      </c>
      <c r="L518" s="10">
        <v>88.55</v>
      </c>
      <c r="M518" s="10">
        <f t="shared" si="26"/>
        <v>3364.9</v>
      </c>
      <c r="N518">
        <f>'CONDITIONS AND WORKINGS'!$D$2*M518</f>
        <v>216.02658</v>
      </c>
      <c r="O518" s="4">
        <f>IF(Table1[[#This Row],[SALES]]&gt;='CONDITIONS AND WORKINGS'!$B$2,Table1[[#This Row],[SALES]]*'CONDITIONS AND WORKINGS'!$B$3,0)</f>
        <v>280.96915000000001</v>
      </c>
      <c r="P518" s="10">
        <f t="shared" si="24"/>
        <v>3580.9265800000003</v>
      </c>
      <c r="Q518" s="4" t="str">
        <f>IF(Table1[[#This Row],[STATUS]]='CONDITIONS AND WORKINGS'!$B$6,'CONDITIONS AND WORKINGS'!$B$9,'CONDITIONS AND WORKINGS'!$B$10)</f>
        <v>"COMPLETED"</v>
      </c>
      <c r="R518" s="10">
        <f>Table1[[#This Row],[TOTAL SALES]]-Table1[[#This Row],[ 8.35% DISCOUNT]]</f>
        <v>3299.9574300000004</v>
      </c>
      <c r="S518" s="20"/>
      <c r="AQ518" s="11"/>
      <c r="AR518" s="11"/>
      <c r="AS518" s="11"/>
      <c r="AT518" s="11"/>
      <c r="AV518" s="11"/>
      <c r="AW518" s="11"/>
    </row>
    <row r="519" spans="1:49" x14ac:dyDescent="0.25">
      <c r="A519">
        <v>518</v>
      </c>
      <c r="B519">
        <v>10160</v>
      </c>
      <c r="C519">
        <v>2</v>
      </c>
      <c r="D519" s="4" t="str">
        <f>TEXT(Table1[[#This Row],[ORDER DATE]],"MMMM")</f>
        <v>October</v>
      </c>
      <c r="E519" s="4">
        <f t="shared" si="25"/>
        <v>2003</v>
      </c>
      <c r="F519" s="1">
        <v>37905</v>
      </c>
      <c r="G519" t="s">
        <v>12</v>
      </c>
      <c r="H519" t="s">
        <v>116</v>
      </c>
      <c r="I519">
        <v>155</v>
      </c>
      <c r="J519" t="s">
        <v>17</v>
      </c>
      <c r="K519">
        <v>42</v>
      </c>
      <c r="L519" s="10">
        <v>37</v>
      </c>
      <c r="M519" s="10">
        <f t="shared" si="26"/>
        <v>1554</v>
      </c>
      <c r="N519">
        <f>'CONDITIONS AND WORKINGS'!$D$2*M519</f>
        <v>99.766799999999989</v>
      </c>
      <c r="O519" s="4">
        <f>IF(Table1[[#This Row],[SALES]]&gt;='CONDITIONS AND WORKINGS'!$B$2,Table1[[#This Row],[SALES]]*'CONDITIONS AND WORKINGS'!$B$3,0)</f>
        <v>0</v>
      </c>
      <c r="P519" s="10">
        <f t="shared" si="24"/>
        <v>1653.7667999999999</v>
      </c>
      <c r="Q519" s="4" t="str">
        <f>IF(Table1[[#This Row],[STATUS]]='CONDITIONS AND WORKINGS'!$B$6,'CONDITIONS AND WORKINGS'!$B$9,'CONDITIONS AND WORKINGS'!$B$10)</f>
        <v>"COMPLETED"</v>
      </c>
      <c r="R519" s="10">
        <f>Table1[[#This Row],[TOTAL SALES]]-Table1[[#This Row],[ 8.35% DISCOUNT]]</f>
        <v>1653.7667999999999</v>
      </c>
      <c r="S519" s="20"/>
      <c r="AQ519" s="11"/>
      <c r="AR519" s="11"/>
      <c r="AS519" s="11"/>
      <c r="AT519" s="11"/>
      <c r="AV519" s="11"/>
      <c r="AW519" s="11"/>
    </row>
    <row r="520" spans="1:49" x14ac:dyDescent="0.25">
      <c r="A520">
        <v>519</v>
      </c>
      <c r="B520">
        <v>10161</v>
      </c>
      <c r="C520">
        <v>8</v>
      </c>
      <c r="D520" s="4" t="str">
        <f>TEXT(Table1[[#This Row],[ORDER DATE]],"MMMM")</f>
        <v>October</v>
      </c>
      <c r="E520" s="4">
        <f t="shared" si="25"/>
        <v>2003</v>
      </c>
      <c r="F520" s="1">
        <v>37911</v>
      </c>
      <c r="G520" t="s">
        <v>12</v>
      </c>
      <c r="H520" t="s">
        <v>118</v>
      </c>
      <c r="I520">
        <v>179</v>
      </c>
      <c r="J520" t="s">
        <v>14</v>
      </c>
      <c r="K520">
        <v>43</v>
      </c>
      <c r="L520" s="10">
        <v>100</v>
      </c>
      <c r="M520" s="10">
        <f t="shared" si="26"/>
        <v>4300</v>
      </c>
      <c r="N520">
        <f>'CONDITIONS AND WORKINGS'!$D$2*M520</f>
        <v>276.05999999999995</v>
      </c>
      <c r="O520" s="4">
        <f>IF(Table1[[#This Row],[SALES]]&gt;='CONDITIONS AND WORKINGS'!$B$2,Table1[[#This Row],[SALES]]*'CONDITIONS AND WORKINGS'!$B$3,0)</f>
        <v>359.05</v>
      </c>
      <c r="P520" s="10">
        <f t="shared" si="24"/>
        <v>4576.0599999999995</v>
      </c>
      <c r="Q520" s="4" t="str">
        <f>IF(Table1[[#This Row],[STATUS]]='CONDITIONS AND WORKINGS'!$B$6,'CONDITIONS AND WORKINGS'!$B$9,'CONDITIONS AND WORKINGS'!$B$10)</f>
        <v>"COMPLETED"</v>
      </c>
      <c r="R520" s="10">
        <f>Table1[[#This Row],[TOTAL SALES]]-Table1[[#This Row],[ 8.35% DISCOUNT]]</f>
        <v>4217.0099999999993</v>
      </c>
      <c r="S520" s="20"/>
      <c r="AQ520" s="11"/>
      <c r="AR520" s="11"/>
      <c r="AS520" s="11"/>
      <c r="AT520" s="11"/>
      <c r="AV520" s="11"/>
      <c r="AW520" s="11"/>
    </row>
    <row r="521" spans="1:49" x14ac:dyDescent="0.25">
      <c r="A521">
        <v>520</v>
      </c>
      <c r="B521">
        <v>10161</v>
      </c>
      <c r="C521">
        <v>11</v>
      </c>
      <c r="D521" s="4" t="str">
        <f>TEXT(Table1[[#This Row],[ORDER DATE]],"MMMM")</f>
        <v>October</v>
      </c>
      <c r="E521" s="4">
        <f t="shared" si="25"/>
        <v>2003</v>
      </c>
      <c r="F521" s="1">
        <v>37911</v>
      </c>
      <c r="G521" t="s">
        <v>12</v>
      </c>
      <c r="H521" t="s">
        <v>113</v>
      </c>
      <c r="I521">
        <v>179</v>
      </c>
      <c r="J521" t="s">
        <v>14</v>
      </c>
      <c r="K521">
        <v>48</v>
      </c>
      <c r="L521" s="10">
        <v>100</v>
      </c>
      <c r="M521" s="10">
        <f t="shared" si="26"/>
        <v>4800</v>
      </c>
      <c r="N521">
        <f>'CONDITIONS AND WORKINGS'!$D$2*M521</f>
        <v>308.15999999999997</v>
      </c>
      <c r="O521" s="4">
        <f>IF(Table1[[#This Row],[SALES]]&gt;='CONDITIONS AND WORKINGS'!$B$2,Table1[[#This Row],[SALES]]*'CONDITIONS AND WORKINGS'!$B$3,0)</f>
        <v>400.8</v>
      </c>
      <c r="P521" s="10">
        <f t="shared" si="24"/>
        <v>5108.16</v>
      </c>
      <c r="Q521" s="4" t="str">
        <f>IF(Table1[[#This Row],[STATUS]]='CONDITIONS AND WORKINGS'!$B$6,'CONDITIONS AND WORKINGS'!$B$9,'CONDITIONS AND WORKINGS'!$B$10)</f>
        <v>"COMPLETED"</v>
      </c>
      <c r="R521" s="10">
        <f>Table1[[#This Row],[TOTAL SALES]]-Table1[[#This Row],[ 8.35% DISCOUNT]]</f>
        <v>4707.3599999999997</v>
      </c>
      <c r="S521" s="20"/>
      <c r="AQ521" s="11"/>
      <c r="AR521" s="11"/>
      <c r="AS521" s="11"/>
      <c r="AT521" s="11"/>
      <c r="AV521" s="11"/>
      <c r="AW521" s="11"/>
    </row>
    <row r="522" spans="1:49" x14ac:dyDescent="0.25">
      <c r="A522">
        <v>521</v>
      </c>
      <c r="B522">
        <v>10161</v>
      </c>
      <c r="C522">
        <v>10</v>
      </c>
      <c r="D522" s="4" t="str">
        <f>TEXT(Table1[[#This Row],[ORDER DATE]],"MMMM")</f>
        <v>October</v>
      </c>
      <c r="E522" s="4">
        <f t="shared" si="25"/>
        <v>2003</v>
      </c>
      <c r="F522" s="1">
        <v>37911</v>
      </c>
      <c r="G522" t="s">
        <v>12</v>
      </c>
      <c r="H522" t="s">
        <v>112</v>
      </c>
      <c r="I522">
        <v>179</v>
      </c>
      <c r="J522" t="s">
        <v>14</v>
      </c>
      <c r="K522">
        <v>36</v>
      </c>
      <c r="L522" s="10">
        <v>100</v>
      </c>
      <c r="M522" s="10">
        <f t="shared" si="26"/>
        <v>3600</v>
      </c>
      <c r="N522">
        <f>'CONDITIONS AND WORKINGS'!$D$2*M522</f>
        <v>231.11999999999998</v>
      </c>
      <c r="O522" s="4">
        <f>IF(Table1[[#This Row],[SALES]]&gt;='CONDITIONS AND WORKINGS'!$B$2,Table1[[#This Row],[SALES]]*'CONDITIONS AND WORKINGS'!$B$3,0)</f>
        <v>300.60000000000002</v>
      </c>
      <c r="P522" s="10">
        <f t="shared" si="24"/>
        <v>3831.12</v>
      </c>
      <c r="Q522" s="4" t="str">
        <f>IF(Table1[[#This Row],[STATUS]]='CONDITIONS AND WORKINGS'!$B$6,'CONDITIONS AND WORKINGS'!$B$9,'CONDITIONS AND WORKINGS'!$B$10)</f>
        <v>"COMPLETED"</v>
      </c>
      <c r="R522" s="10">
        <f>Table1[[#This Row],[TOTAL SALES]]-Table1[[#This Row],[ 8.35% DISCOUNT]]</f>
        <v>3530.52</v>
      </c>
      <c r="S522" s="20"/>
      <c r="AQ522" s="11"/>
      <c r="AR522" s="11"/>
      <c r="AS522" s="11"/>
      <c r="AT522" s="11"/>
      <c r="AV522" s="11"/>
      <c r="AW522" s="11"/>
    </row>
    <row r="523" spans="1:49" x14ac:dyDescent="0.25">
      <c r="A523">
        <v>522</v>
      </c>
      <c r="B523">
        <v>10161</v>
      </c>
      <c r="C523">
        <v>12</v>
      </c>
      <c r="D523" s="4" t="str">
        <f>TEXT(Table1[[#This Row],[ORDER DATE]],"MMMM")</f>
        <v>October</v>
      </c>
      <c r="E523" s="4">
        <f t="shared" si="25"/>
        <v>2003</v>
      </c>
      <c r="F523" s="1">
        <v>37911</v>
      </c>
      <c r="G523" t="s">
        <v>12</v>
      </c>
      <c r="H523" t="s">
        <v>114</v>
      </c>
      <c r="I523">
        <v>179</v>
      </c>
      <c r="J523" t="s">
        <v>14</v>
      </c>
      <c r="K523">
        <v>28</v>
      </c>
      <c r="L523" s="10">
        <v>100</v>
      </c>
      <c r="M523" s="10">
        <f t="shared" si="26"/>
        <v>2800</v>
      </c>
      <c r="N523">
        <f>'CONDITIONS AND WORKINGS'!$D$2*M523</f>
        <v>179.76</v>
      </c>
      <c r="O523" s="4">
        <f>IF(Table1[[#This Row],[SALES]]&gt;='CONDITIONS AND WORKINGS'!$B$2,Table1[[#This Row],[SALES]]*'CONDITIONS AND WORKINGS'!$B$3,0)</f>
        <v>233.8</v>
      </c>
      <c r="P523" s="10">
        <f t="shared" si="24"/>
        <v>2979.76</v>
      </c>
      <c r="Q523" s="4" t="str">
        <f>IF(Table1[[#This Row],[STATUS]]='CONDITIONS AND WORKINGS'!$B$6,'CONDITIONS AND WORKINGS'!$B$9,'CONDITIONS AND WORKINGS'!$B$10)</f>
        <v>"COMPLETED"</v>
      </c>
      <c r="R523" s="10">
        <f>Table1[[#This Row],[TOTAL SALES]]-Table1[[#This Row],[ 8.35% DISCOUNT]]</f>
        <v>2745.96</v>
      </c>
      <c r="S523" s="20"/>
      <c r="AQ523" s="11"/>
      <c r="AR523" s="11"/>
      <c r="AS523" s="11"/>
      <c r="AT523" s="11"/>
      <c r="AV523" s="11"/>
      <c r="AW523" s="11"/>
    </row>
    <row r="524" spans="1:49" x14ac:dyDescent="0.25">
      <c r="A524">
        <v>523</v>
      </c>
      <c r="B524">
        <v>10161</v>
      </c>
      <c r="C524">
        <v>9</v>
      </c>
      <c r="D524" s="4" t="str">
        <f>TEXT(Table1[[#This Row],[ORDER DATE]],"MMMM")</f>
        <v>October</v>
      </c>
      <c r="E524" s="4">
        <f t="shared" si="25"/>
        <v>2003</v>
      </c>
      <c r="F524" s="1">
        <v>37911</v>
      </c>
      <c r="G524" t="s">
        <v>12</v>
      </c>
      <c r="H524" t="s">
        <v>115</v>
      </c>
      <c r="I524">
        <v>179</v>
      </c>
      <c r="J524" t="s">
        <v>14</v>
      </c>
      <c r="K524">
        <v>23</v>
      </c>
      <c r="L524" s="10">
        <v>100</v>
      </c>
      <c r="M524" s="10">
        <f t="shared" si="26"/>
        <v>2300</v>
      </c>
      <c r="N524">
        <f>'CONDITIONS AND WORKINGS'!$D$2*M524</f>
        <v>147.66</v>
      </c>
      <c r="O524" s="4">
        <f>IF(Table1[[#This Row],[SALES]]&gt;='CONDITIONS AND WORKINGS'!$B$2,Table1[[#This Row],[SALES]]*'CONDITIONS AND WORKINGS'!$B$3,0)</f>
        <v>192.05</v>
      </c>
      <c r="P524" s="10">
        <f t="shared" si="24"/>
        <v>2447.66</v>
      </c>
      <c r="Q524" s="4" t="str">
        <f>IF(Table1[[#This Row],[STATUS]]='CONDITIONS AND WORKINGS'!$B$6,'CONDITIONS AND WORKINGS'!$B$9,'CONDITIONS AND WORKINGS'!$B$10)</f>
        <v>"COMPLETED"</v>
      </c>
      <c r="R524" s="10">
        <f>Table1[[#This Row],[TOTAL SALES]]-Table1[[#This Row],[ 8.35% DISCOUNT]]</f>
        <v>2255.6099999999997</v>
      </c>
      <c r="S524" s="20"/>
      <c r="AQ524" s="11"/>
      <c r="AR524" s="11"/>
      <c r="AS524" s="11"/>
      <c r="AT524" s="11"/>
      <c r="AV524" s="11"/>
      <c r="AW524" s="11"/>
    </row>
    <row r="525" spans="1:49" x14ac:dyDescent="0.25">
      <c r="A525">
        <v>524</v>
      </c>
      <c r="B525">
        <v>10161</v>
      </c>
      <c r="C525">
        <v>6</v>
      </c>
      <c r="D525" s="4" t="str">
        <f>TEXT(Table1[[#This Row],[ORDER DATE]],"MMMM")</f>
        <v>October</v>
      </c>
      <c r="E525" s="4">
        <f t="shared" si="25"/>
        <v>2003</v>
      </c>
      <c r="F525" s="1">
        <v>37911</v>
      </c>
      <c r="G525" t="s">
        <v>12</v>
      </c>
      <c r="H525" t="s">
        <v>119</v>
      </c>
      <c r="I525">
        <v>179</v>
      </c>
      <c r="J525" t="s">
        <v>14</v>
      </c>
      <c r="K525">
        <v>30</v>
      </c>
      <c r="L525" s="10">
        <v>100</v>
      </c>
      <c r="M525" s="10">
        <f t="shared" si="26"/>
        <v>3000</v>
      </c>
      <c r="N525">
        <f>'CONDITIONS AND WORKINGS'!$D$2*M525</f>
        <v>192.59999999999997</v>
      </c>
      <c r="O525" s="4">
        <f>IF(Table1[[#This Row],[SALES]]&gt;='CONDITIONS AND WORKINGS'!$B$2,Table1[[#This Row],[SALES]]*'CONDITIONS AND WORKINGS'!$B$3,0)</f>
        <v>250.50000000000003</v>
      </c>
      <c r="P525" s="10">
        <f t="shared" si="24"/>
        <v>3192.6</v>
      </c>
      <c r="Q525" s="4" t="str">
        <f>IF(Table1[[#This Row],[STATUS]]='CONDITIONS AND WORKINGS'!$B$6,'CONDITIONS AND WORKINGS'!$B$9,'CONDITIONS AND WORKINGS'!$B$10)</f>
        <v>"COMPLETED"</v>
      </c>
      <c r="R525" s="10">
        <f>Table1[[#This Row],[TOTAL SALES]]-Table1[[#This Row],[ 8.35% DISCOUNT]]</f>
        <v>2942.1</v>
      </c>
      <c r="S525" s="20"/>
      <c r="AQ525" s="11"/>
      <c r="AR525" s="11"/>
      <c r="AS525" s="11"/>
      <c r="AT525" s="11"/>
      <c r="AV525" s="11"/>
      <c r="AW525" s="11"/>
    </row>
    <row r="526" spans="1:49" x14ac:dyDescent="0.25">
      <c r="A526">
        <v>525</v>
      </c>
      <c r="B526">
        <v>10161</v>
      </c>
      <c r="C526">
        <v>2</v>
      </c>
      <c r="D526" s="4" t="str">
        <f>TEXT(Table1[[#This Row],[ORDER DATE]],"MMMM")</f>
        <v>October</v>
      </c>
      <c r="E526" s="4">
        <f t="shared" si="25"/>
        <v>2003</v>
      </c>
      <c r="F526" s="1">
        <v>37911</v>
      </c>
      <c r="G526" t="s">
        <v>12</v>
      </c>
      <c r="H526" t="s">
        <v>117</v>
      </c>
      <c r="I526">
        <v>179</v>
      </c>
      <c r="J526" t="s">
        <v>17</v>
      </c>
      <c r="K526">
        <v>25</v>
      </c>
      <c r="L526" s="10">
        <v>100</v>
      </c>
      <c r="M526" s="10">
        <f t="shared" si="26"/>
        <v>2500</v>
      </c>
      <c r="N526">
        <f>'CONDITIONS AND WORKINGS'!$D$2*M526</f>
        <v>160.49999999999997</v>
      </c>
      <c r="O526" s="4">
        <f>IF(Table1[[#This Row],[SALES]]&gt;='CONDITIONS AND WORKINGS'!$B$2,Table1[[#This Row],[SALES]]*'CONDITIONS AND WORKINGS'!$B$3,0)</f>
        <v>208.75</v>
      </c>
      <c r="P526" s="10">
        <f t="shared" si="24"/>
        <v>2660.5</v>
      </c>
      <c r="Q526" s="4" t="str">
        <f>IF(Table1[[#This Row],[STATUS]]='CONDITIONS AND WORKINGS'!$B$6,'CONDITIONS AND WORKINGS'!$B$9,'CONDITIONS AND WORKINGS'!$B$10)</f>
        <v>"COMPLETED"</v>
      </c>
      <c r="R526" s="10">
        <f>Table1[[#This Row],[TOTAL SALES]]-Table1[[#This Row],[ 8.35% DISCOUNT]]</f>
        <v>2451.75</v>
      </c>
      <c r="S526" s="20"/>
      <c r="AQ526" s="11"/>
      <c r="AR526" s="11"/>
      <c r="AS526" s="11"/>
      <c r="AT526" s="11"/>
      <c r="AV526" s="11"/>
      <c r="AW526" s="11"/>
    </row>
    <row r="527" spans="1:49" x14ac:dyDescent="0.25">
      <c r="A527">
        <v>526</v>
      </c>
      <c r="B527">
        <v>10161</v>
      </c>
      <c r="C527">
        <v>5</v>
      </c>
      <c r="D527" s="4" t="str">
        <f>TEXT(Table1[[#This Row],[ORDER DATE]],"MMMM")</f>
        <v>October</v>
      </c>
      <c r="E527" s="4">
        <f t="shared" si="25"/>
        <v>2003</v>
      </c>
      <c r="F527" s="1">
        <v>37911</v>
      </c>
      <c r="G527" t="s">
        <v>12</v>
      </c>
      <c r="H527" t="s">
        <v>121</v>
      </c>
      <c r="I527">
        <v>179</v>
      </c>
      <c r="J527" t="s">
        <v>17</v>
      </c>
      <c r="K527">
        <v>37</v>
      </c>
      <c r="L527" s="10">
        <v>72.760000000000005</v>
      </c>
      <c r="M527" s="10">
        <f t="shared" si="26"/>
        <v>2692.1200000000003</v>
      </c>
      <c r="N527">
        <f>'CONDITIONS AND WORKINGS'!$D$2*M527</f>
        <v>172.834104</v>
      </c>
      <c r="O527" s="4">
        <f>IF(Table1[[#This Row],[SALES]]&gt;='CONDITIONS AND WORKINGS'!$B$2,Table1[[#This Row],[SALES]]*'CONDITIONS AND WORKINGS'!$B$3,0)</f>
        <v>224.79202000000004</v>
      </c>
      <c r="P527" s="10">
        <f t="shared" si="24"/>
        <v>2864.9541040000004</v>
      </c>
      <c r="Q527" s="4" t="str">
        <f>IF(Table1[[#This Row],[STATUS]]='CONDITIONS AND WORKINGS'!$B$6,'CONDITIONS AND WORKINGS'!$B$9,'CONDITIONS AND WORKINGS'!$B$10)</f>
        <v>"COMPLETED"</v>
      </c>
      <c r="R527" s="10">
        <f>Table1[[#This Row],[TOTAL SALES]]-Table1[[#This Row],[ 8.35% DISCOUNT]]</f>
        <v>2640.1620840000005</v>
      </c>
      <c r="S527" s="20"/>
      <c r="AQ527" s="11"/>
      <c r="AR527" s="11"/>
      <c r="AS527" s="11"/>
      <c r="AT527" s="11"/>
      <c r="AV527" s="11"/>
      <c r="AW527" s="11"/>
    </row>
    <row r="528" spans="1:49" x14ac:dyDescent="0.25">
      <c r="A528">
        <v>527</v>
      </c>
      <c r="B528">
        <v>10161</v>
      </c>
      <c r="C528">
        <v>3</v>
      </c>
      <c r="D528" s="4" t="str">
        <f>TEXT(Table1[[#This Row],[ORDER DATE]],"MMMM")</f>
        <v>October</v>
      </c>
      <c r="E528" s="4">
        <f t="shared" si="25"/>
        <v>2003</v>
      </c>
      <c r="F528" s="1">
        <v>37911</v>
      </c>
      <c r="G528" t="s">
        <v>12</v>
      </c>
      <c r="H528" t="s">
        <v>120</v>
      </c>
      <c r="I528">
        <v>179</v>
      </c>
      <c r="J528" t="s">
        <v>17</v>
      </c>
      <c r="K528">
        <v>20</v>
      </c>
      <c r="L528" s="10">
        <v>100</v>
      </c>
      <c r="M528" s="10">
        <f t="shared" si="26"/>
        <v>2000</v>
      </c>
      <c r="N528">
        <f>'CONDITIONS AND WORKINGS'!$D$2*M528</f>
        <v>128.39999999999998</v>
      </c>
      <c r="O528" s="4">
        <f>IF(Table1[[#This Row],[SALES]]&gt;='CONDITIONS AND WORKINGS'!$B$2,Table1[[#This Row],[SALES]]*'CONDITIONS AND WORKINGS'!$B$3,0)</f>
        <v>0</v>
      </c>
      <c r="P528" s="10">
        <f t="shared" si="24"/>
        <v>2128.4</v>
      </c>
      <c r="Q528" s="4" t="str">
        <f>IF(Table1[[#This Row],[STATUS]]='CONDITIONS AND WORKINGS'!$B$6,'CONDITIONS AND WORKINGS'!$B$9,'CONDITIONS AND WORKINGS'!$B$10)</f>
        <v>"COMPLETED"</v>
      </c>
      <c r="R528" s="10">
        <f>Table1[[#This Row],[TOTAL SALES]]-Table1[[#This Row],[ 8.35% DISCOUNT]]</f>
        <v>2128.4</v>
      </c>
      <c r="S528" s="20"/>
      <c r="AQ528" s="11"/>
      <c r="AR528" s="11"/>
      <c r="AS528" s="11"/>
      <c r="AT528" s="11"/>
      <c r="AV528" s="11"/>
      <c r="AW528" s="11"/>
    </row>
    <row r="529" spans="1:49" x14ac:dyDescent="0.25">
      <c r="A529">
        <v>528</v>
      </c>
      <c r="B529">
        <v>10161</v>
      </c>
      <c r="C529">
        <v>1</v>
      </c>
      <c r="D529" s="4" t="str">
        <f>TEXT(Table1[[#This Row],[ORDER DATE]],"MMMM")</f>
        <v>October</v>
      </c>
      <c r="E529" s="4">
        <f t="shared" si="25"/>
        <v>2003</v>
      </c>
      <c r="F529" s="1">
        <v>37911</v>
      </c>
      <c r="G529" t="s">
        <v>12</v>
      </c>
      <c r="H529" t="s">
        <v>122</v>
      </c>
      <c r="I529">
        <v>179</v>
      </c>
      <c r="J529" t="s">
        <v>17</v>
      </c>
      <c r="K529">
        <v>25</v>
      </c>
      <c r="L529" s="10">
        <v>80.540000000000006</v>
      </c>
      <c r="M529" s="10">
        <f t="shared" si="26"/>
        <v>2013.5000000000002</v>
      </c>
      <c r="N529">
        <f>'CONDITIONS AND WORKINGS'!$D$2*M529</f>
        <v>129.26670000000001</v>
      </c>
      <c r="O529" s="4">
        <f>IF(Table1[[#This Row],[SALES]]&gt;='CONDITIONS AND WORKINGS'!$B$2,Table1[[#This Row],[SALES]]*'CONDITIONS AND WORKINGS'!$B$3,0)</f>
        <v>0</v>
      </c>
      <c r="P529" s="10">
        <f t="shared" si="24"/>
        <v>2142.7667000000001</v>
      </c>
      <c r="Q529" s="4" t="str">
        <f>IF(Table1[[#This Row],[STATUS]]='CONDITIONS AND WORKINGS'!$B$6,'CONDITIONS AND WORKINGS'!$B$9,'CONDITIONS AND WORKINGS'!$B$10)</f>
        <v>"COMPLETED"</v>
      </c>
      <c r="R529" s="10">
        <f>Table1[[#This Row],[TOTAL SALES]]-Table1[[#This Row],[ 8.35% DISCOUNT]]</f>
        <v>2142.7667000000001</v>
      </c>
      <c r="S529" s="20"/>
      <c r="AQ529" s="11"/>
      <c r="AR529" s="11"/>
      <c r="AS529" s="11"/>
      <c r="AT529" s="11"/>
      <c r="AV529" s="11"/>
      <c r="AW529" s="11"/>
    </row>
    <row r="530" spans="1:49" x14ac:dyDescent="0.25">
      <c r="A530">
        <v>529</v>
      </c>
      <c r="B530">
        <v>10161</v>
      </c>
      <c r="C530">
        <v>4</v>
      </c>
      <c r="D530" s="4" t="str">
        <f>TEXT(Table1[[#This Row],[ORDER DATE]],"MMMM")</f>
        <v>October</v>
      </c>
      <c r="E530" s="4">
        <f t="shared" si="25"/>
        <v>2003</v>
      </c>
      <c r="F530" s="1">
        <v>37911</v>
      </c>
      <c r="G530" t="s">
        <v>12</v>
      </c>
      <c r="H530" t="s">
        <v>123</v>
      </c>
      <c r="I530">
        <v>179</v>
      </c>
      <c r="J530" t="s">
        <v>17</v>
      </c>
      <c r="K530">
        <v>20</v>
      </c>
      <c r="L530" s="10">
        <v>77.05</v>
      </c>
      <c r="M530" s="10">
        <f t="shared" si="26"/>
        <v>1541</v>
      </c>
      <c r="N530">
        <f>'CONDITIONS AND WORKINGS'!$D$2*M530</f>
        <v>98.932199999999995</v>
      </c>
      <c r="O530" s="4">
        <f>IF(Table1[[#This Row],[SALES]]&gt;='CONDITIONS AND WORKINGS'!$B$2,Table1[[#This Row],[SALES]]*'CONDITIONS AND WORKINGS'!$B$3,0)</f>
        <v>0</v>
      </c>
      <c r="P530" s="10">
        <f t="shared" si="24"/>
        <v>1639.9322</v>
      </c>
      <c r="Q530" s="4" t="str">
        <f>IF(Table1[[#This Row],[STATUS]]='CONDITIONS AND WORKINGS'!$B$6,'CONDITIONS AND WORKINGS'!$B$9,'CONDITIONS AND WORKINGS'!$B$10)</f>
        <v>"COMPLETED"</v>
      </c>
      <c r="R530" s="10">
        <f>Table1[[#This Row],[TOTAL SALES]]-Table1[[#This Row],[ 8.35% DISCOUNT]]</f>
        <v>1639.9322</v>
      </c>
      <c r="S530" s="20"/>
      <c r="AQ530" s="11"/>
      <c r="AR530" s="11"/>
      <c r="AS530" s="11"/>
      <c r="AT530" s="11"/>
      <c r="AV530" s="11"/>
      <c r="AW530" s="11"/>
    </row>
    <row r="531" spans="1:49" x14ac:dyDescent="0.25">
      <c r="A531">
        <v>530</v>
      </c>
      <c r="B531">
        <v>10161</v>
      </c>
      <c r="C531">
        <v>7</v>
      </c>
      <c r="D531" s="4" t="str">
        <f>TEXT(Table1[[#This Row],[ORDER DATE]],"MMMM")</f>
        <v>October</v>
      </c>
      <c r="E531" s="4">
        <f t="shared" si="25"/>
        <v>2003</v>
      </c>
      <c r="F531" s="1">
        <v>37911</v>
      </c>
      <c r="G531" t="s">
        <v>12</v>
      </c>
      <c r="H531" t="s">
        <v>124</v>
      </c>
      <c r="I531">
        <v>179</v>
      </c>
      <c r="J531" t="s">
        <v>17</v>
      </c>
      <c r="K531">
        <v>23</v>
      </c>
      <c r="L531" s="10">
        <v>53.33</v>
      </c>
      <c r="M531" s="10">
        <f t="shared" si="26"/>
        <v>1226.5899999999999</v>
      </c>
      <c r="N531">
        <f>'CONDITIONS AND WORKINGS'!$D$2*M531</f>
        <v>78.747077999999988</v>
      </c>
      <c r="O531" s="4">
        <f>IF(Table1[[#This Row],[SALES]]&gt;='CONDITIONS AND WORKINGS'!$B$2,Table1[[#This Row],[SALES]]*'CONDITIONS AND WORKINGS'!$B$3,0)</f>
        <v>0</v>
      </c>
      <c r="P531" s="10">
        <f t="shared" si="24"/>
        <v>1305.337078</v>
      </c>
      <c r="Q531" s="4" t="str">
        <f>IF(Table1[[#This Row],[STATUS]]='CONDITIONS AND WORKINGS'!$B$6,'CONDITIONS AND WORKINGS'!$B$9,'CONDITIONS AND WORKINGS'!$B$10)</f>
        <v>"COMPLETED"</v>
      </c>
      <c r="R531" s="10">
        <f>Table1[[#This Row],[TOTAL SALES]]-Table1[[#This Row],[ 8.35% DISCOUNT]]</f>
        <v>1305.337078</v>
      </c>
      <c r="S531" s="20"/>
      <c r="AQ531" s="11"/>
      <c r="AR531" s="11"/>
      <c r="AS531" s="11"/>
      <c r="AT531" s="11"/>
      <c r="AV531" s="11"/>
      <c r="AW531" s="11"/>
    </row>
    <row r="532" spans="1:49" x14ac:dyDescent="0.25">
      <c r="A532">
        <v>531</v>
      </c>
      <c r="B532">
        <v>10162</v>
      </c>
      <c r="C532">
        <v>3</v>
      </c>
      <c r="D532" s="4" t="str">
        <f>TEXT(Table1[[#This Row],[ORDER DATE]],"MMMM")</f>
        <v>October</v>
      </c>
      <c r="E532" s="4">
        <f t="shared" si="25"/>
        <v>2003</v>
      </c>
      <c r="F532" s="1">
        <v>37912</v>
      </c>
      <c r="G532" t="s">
        <v>12</v>
      </c>
      <c r="H532" t="s">
        <v>20</v>
      </c>
      <c r="I532">
        <v>105</v>
      </c>
      <c r="J532" t="s">
        <v>55</v>
      </c>
      <c r="K532">
        <v>48</v>
      </c>
      <c r="L532" s="10">
        <v>100</v>
      </c>
      <c r="M532" s="10">
        <f t="shared" si="26"/>
        <v>4800</v>
      </c>
      <c r="N532">
        <f>'CONDITIONS AND WORKINGS'!$D$2*M532</f>
        <v>308.15999999999997</v>
      </c>
      <c r="O532" s="4">
        <f>IF(Table1[[#This Row],[SALES]]&gt;='CONDITIONS AND WORKINGS'!$B$2,Table1[[#This Row],[SALES]]*'CONDITIONS AND WORKINGS'!$B$3,0)</f>
        <v>400.8</v>
      </c>
      <c r="P532" s="10">
        <f t="shared" si="24"/>
        <v>5108.16</v>
      </c>
      <c r="Q532" s="4" t="str">
        <f>IF(Table1[[#This Row],[STATUS]]='CONDITIONS AND WORKINGS'!$B$6,'CONDITIONS AND WORKINGS'!$B$9,'CONDITIONS AND WORKINGS'!$B$10)</f>
        <v>"COMPLETED"</v>
      </c>
      <c r="R532" s="10">
        <f>Table1[[#This Row],[TOTAL SALES]]-Table1[[#This Row],[ 8.35% DISCOUNT]]</f>
        <v>4707.3599999999997</v>
      </c>
      <c r="S532" s="20"/>
      <c r="AQ532" s="11"/>
      <c r="AR532" s="11"/>
      <c r="AS532" s="11"/>
      <c r="AT532" s="11"/>
      <c r="AV532" s="11"/>
      <c r="AW532" s="11"/>
    </row>
    <row r="533" spans="1:49" x14ac:dyDescent="0.25">
      <c r="A533">
        <v>532</v>
      </c>
      <c r="B533">
        <v>10162</v>
      </c>
      <c r="C533">
        <v>9</v>
      </c>
      <c r="D533" s="4" t="str">
        <f>TEXT(Table1[[#This Row],[ORDER DATE]],"MMMM")</f>
        <v>October</v>
      </c>
      <c r="E533" s="4">
        <f t="shared" si="25"/>
        <v>2003</v>
      </c>
      <c r="F533" s="1">
        <v>37912</v>
      </c>
      <c r="G533" t="s">
        <v>12</v>
      </c>
      <c r="H533" t="s">
        <v>13</v>
      </c>
      <c r="I533">
        <v>105</v>
      </c>
      <c r="J533" t="s">
        <v>14</v>
      </c>
      <c r="K533">
        <v>29</v>
      </c>
      <c r="L533" s="10">
        <v>100</v>
      </c>
      <c r="M533" s="10">
        <f t="shared" si="26"/>
        <v>2900</v>
      </c>
      <c r="N533">
        <f>'CONDITIONS AND WORKINGS'!$D$2*M533</f>
        <v>186.17999999999998</v>
      </c>
      <c r="O533" s="4">
        <f>IF(Table1[[#This Row],[SALES]]&gt;='CONDITIONS AND WORKINGS'!$B$2,Table1[[#This Row],[SALES]]*'CONDITIONS AND WORKINGS'!$B$3,0)</f>
        <v>242.15</v>
      </c>
      <c r="P533" s="10">
        <f t="shared" si="24"/>
        <v>3086.18</v>
      </c>
      <c r="Q533" s="4" t="str">
        <f>IF(Table1[[#This Row],[STATUS]]='CONDITIONS AND WORKINGS'!$B$6,'CONDITIONS AND WORKINGS'!$B$9,'CONDITIONS AND WORKINGS'!$B$10)</f>
        <v>"COMPLETED"</v>
      </c>
      <c r="R533" s="10">
        <f>Table1[[#This Row],[TOTAL SALES]]-Table1[[#This Row],[ 8.35% DISCOUNT]]</f>
        <v>2844.0299999999997</v>
      </c>
      <c r="S533" s="20"/>
      <c r="AQ533" s="11"/>
      <c r="AR533" s="11"/>
      <c r="AS533" s="11"/>
      <c r="AT533" s="11"/>
      <c r="AV533" s="11"/>
      <c r="AW533" s="11"/>
    </row>
    <row r="534" spans="1:49" x14ac:dyDescent="0.25">
      <c r="A534">
        <v>533</v>
      </c>
      <c r="B534">
        <v>10162</v>
      </c>
      <c r="C534">
        <v>2</v>
      </c>
      <c r="D534" s="4" t="str">
        <f>TEXT(Table1[[#This Row],[ORDER DATE]],"MMMM")</f>
        <v>October</v>
      </c>
      <c r="E534" s="4">
        <f t="shared" si="25"/>
        <v>2003</v>
      </c>
      <c r="F534" s="1">
        <v>37912</v>
      </c>
      <c r="G534" t="s">
        <v>12</v>
      </c>
      <c r="H534" t="s">
        <v>23</v>
      </c>
      <c r="I534">
        <v>105</v>
      </c>
      <c r="J534" t="s">
        <v>14</v>
      </c>
      <c r="K534">
        <v>48</v>
      </c>
      <c r="L534" s="10">
        <v>91.44</v>
      </c>
      <c r="M534" s="10">
        <f t="shared" si="26"/>
        <v>4389.12</v>
      </c>
      <c r="N534">
        <f>'CONDITIONS AND WORKINGS'!$D$2*M534</f>
        <v>281.78150399999998</v>
      </c>
      <c r="O534" s="4">
        <f>IF(Table1[[#This Row],[SALES]]&gt;='CONDITIONS AND WORKINGS'!$B$2,Table1[[#This Row],[SALES]]*'CONDITIONS AND WORKINGS'!$B$3,0)</f>
        <v>366.49152000000004</v>
      </c>
      <c r="P534" s="10">
        <f t="shared" si="24"/>
        <v>4670.9015039999995</v>
      </c>
      <c r="Q534" s="4" t="str">
        <f>IF(Table1[[#This Row],[STATUS]]='CONDITIONS AND WORKINGS'!$B$6,'CONDITIONS AND WORKINGS'!$B$9,'CONDITIONS AND WORKINGS'!$B$10)</f>
        <v>"COMPLETED"</v>
      </c>
      <c r="R534" s="10">
        <f>Table1[[#This Row],[TOTAL SALES]]-Table1[[#This Row],[ 8.35% DISCOUNT]]</f>
        <v>4304.4099839999999</v>
      </c>
      <c r="S534" s="20"/>
      <c r="AQ534" s="11"/>
      <c r="AR534" s="11"/>
      <c r="AS534" s="11"/>
      <c r="AT534" s="11"/>
      <c r="AV534" s="11"/>
      <c r="AW534" s="11"/>
    </row>
    <row r="535" spans="1:49" x14ac:dyDescent="0.25">
      <c r="A535">
        <v>534</v>
      </c>
      <c r="B535">
        <v>10162</v>
      </c>
      <c r="C535">
        <v>6</v>
      </c>
      <c r="D535" s="4" t="str">
        <f>TEXT(Table1[[#This Row],[ORDER DATE]],"MMMM")</f>
        <v>October</v>
      </c>
      <c r="E535" s="4">
        <f t="shared" si="25"/>
        <v>2003</v>
      </c>
      <c r="F535" s="1">
        <v>37912</v>
      </c>
      <c r="G535" t="s">
        <v>12</v>
      </c>
      <c r="H535" t="s">
        <v>19</v>
      </c>
      <c r="I535">
        <v>105</v>
      </c>
      <c r="J535" t="s">
        <v>14</v>
      </c>
      <c r="K535">
        <v>38</v>
      </c>
      <c r="L535" s="10">
        <v>100</v>
      </c>
      <c r="M535" s="10">
        <f t="shared" si="26"/>
        <v>3800</v>
      </c>
      <c r="N535">
        <f>'CONDITIONS AND WORKINGS'!$D$2*M535</f>
        <v>243.95999999999998</v>
      </c>
      <c r="O535" s="4">
        <f>IF(Table1[[#This Row],[SALES]]&gt;='CONDITIONS AND WORKINGS'!$B$2,Table1[[#This Row],[SALES]]*'CONDITIONS AND WORKINGS'!$B$3,0)</f>
        <v>317.3</v>
      </c>
      <c r="P535" s="10">
        <f t="shared" si="24"/>
        <v>4043.96</v>
      </c>
      <c r="Q535" s="4" t="str">
        <f>IF(Table1[[#This Row],[STATUS]]='CONDITIONS AND WORKINGS'!$B$6,'CONDITIONS AND WORKINGS'!$B$9,'CONDITIONS AND WORKINGS'!$B$10)</f>
        <v>"COMPLETED"</v>
      </c>
      <c r="R535" s="10">
        <f>Table1[[#This Row],[TOTAL SALES]]-Table1[[#This Row],[ 8.35% DISCOUNT]]</f>
        <v>3726.66</v>
      </c>
      <c r="S535" s="20"/>
      <c r="AQ535" s="11"/>
      <c r="AR535" s="11"/>
      <c r="AS535" s="11"/>
      <c r="AT535" s="11"/>
      <c r="AV535" s="11"/>
      <c r="AW535" s="11"/>
    </row>
    <row r="536" spans="1:49" x14ac:dyDescent="0.25">
      <c r="A536">
        <v>535</v>
      </c>
      <c r="B536">
        <v>10162</v>
      </c>
      <c r="C536">
        <v>10</v>
      </c>
      <c r="D536" s="4" t="str">
        <f>TEXT(Table1[[#This Row],[ORDER DATE]],"MMMM")</f>
        <v>October</v>
      </c>
      <c r="E536" s="4">
        <f t="shared" si="25"/>
        <v>2003</v>
      </c>
      <c r="F536" s="1">
        <v>37912</v>
      </c>
      <c r="G536" t="s">
        <v>12</v>
      </c>
      <c r="H536" t="s">
        <v>16</v>
      </c>
      <c r="I536">
        <v>105</v>
      </c>
      <c r="J536" t="s">
        <v>14</v>
      </c>
      <c r="K536">
        <v>39</v>
      </c>
      <c r="L536" s="10">
        <v>100</v>
      </c>
      <c r="M536" s="10">
        <f t="shared" si="26"/>
        <v>3900</v>
      </c>
      <c r="N536">
        <f>'CONDITIONS AND WORKINGS'!$D$2*M536</f>
        <v>250.37999999999997</v>
      </c>
      <c r="O536" s="4">
        <f>IF(Table1[[#This Row],[SALES]]&gt;='CONDITIONS AND WORKINGS'!$B$2,Table1[[#This Row],[SALES]]*'CONDITIONS AND WORKINGS'!$B$3,0)</f>
        <v>325.65000000000003</v>
      </c>
      <c r="P536" s="10">
        <f t="shared" si="24"/>
        <v>4150.38</v>
      </c>
      <c r="Q536" s="4" t="str">
        <f>IF(Table1[[#This Row],[STATUS]]='CONDITIONS AND WORKINGS'!$B$6,'CONDITIONS AND WORKINGS'!$B$9,'CONDITIONS AND WORKINGS'!$B$10)</f>
        <v>"COMPLETED"</v>
      </c>
      <c r="R536" s="10">
        <f>Table1[[#This Row],[TOTAL SALES]]-Table1[[#This Row],[ 8.35% DISCOUNT]]</f>
        <v>3824.73</v>
      </c>
      <c r="S536" s="20"/>
      <c r="AQ536" s="11"/>
      <c r="AR536" s="11"/>
      <c r="AS536" s="11"/>
      <c r="AT536" s="11"/>
      <c r="AV536" s="11"/>
      <c r="AW536" s="11"/>
    </row>
    <row r="537" spans="1:49" x14ac:dyDescent="0.25">
      <c r="A537">
        <v>536</v>
      </c>
      <c r="B537">
        <v>10162</v>
      </c>
      <c r="C537">
        <v>1</v>
      </c>
      <c r="D537" s="4" t="str">
        <f>TEXT(Table1[[#This Row],[ORDER DATE]],"MMMM")</f>
        <v>October</v>
      </c>
      <c r="E537" s="4">
        <f t="shared" si="25"/>
        <v>2003</v>
      </c>
      <c r="F537" s="1">
        <v>37912</v>
      </c>
      <c r="G537" t="s">
        <v>12</v>
      </c>
      <c r="H537" t="s">
        <v>24</v>
      </c>
      <c r="I537">
        <v>105</v>
      </c>
      <c r="J537" t="s">
        <v>17</v>
      </c>
      <c r="K537">
        <v>45</v>
      </c>
      <c r="L537" s="10">
        <v>51.21</v>
      </c>
      <c r="M537" s="10">
        <f t="shared" si="26"/>
        <v>2304.4499999999998</v>
      </c>
      <c r="N537">
        <f>'CONDITIONS AND WORKINGS'!$D$2*M537</f>
        <v>147.94568999999998</v>
      </c>
      <c r="O537" s="4">
        <f>IF(Table1[[#This Row],[SALES]]&gt;='CONDITIONS AND WORKINGS'!$B$2,Table1[[#This Row],[SALES]]*'CONDITIONS AND WORKINGS'!$B$3,0)</f>
        <v>192.42157499999999</v>
      </c>
      <c r="P537" s="10">
        <f t="shared" si="24"/>
        <v>2452.3956899999998</v>
      </c>
      <c r="Q537" s="4" t="str">
        <f>IF(Table1[[#This Row],[STATUS]]='CONDITIONS AND WORKINGS'!$B$6,'CONDITIONS AND WORKINGS'!$B$9,'CONDITIONS AND WORKINGS'!$B$10)</f>
        <v>"COMPLETED"</v>
      </c>
      <c r="R537" s="10">
        <f>Table1[[#This Row],[TOTAL SALES]]-Table1[[#This Row],[ 8.35% DISCOUNT]]</f>
        <v>2259.974115</v>
      </c>
      <c r="S537" s="20"/>
      <c r="AQ537" s="11"/>
      <c r="AR537" s="11"/>
      <c r="AS537" s="11"/>
      <c r="AT537" s="11"/>
      <c r="AV537" s="11"/>
      <c r="AW537" s="11"/>
    </row>
    <row r="538" spans="1:49" x14ac:dyDescent="0.25">
      <c r="A538">
        <v>537</v>
      </c>
      <c r="B538">
        <v>10162</v>
      </c>
      <c r="C538">
        <v>8</v>
      </c>
      <c r="D538" s="4" t="str">
        <f>TEXT(Table1[[#This Row],[ORDER DATE]],"MMMM")</f>
        <v>October</v>
      </c>
      <c r="E538" s="4">
        <f t="shared" si="25"/>
        <v>2003</v>
      </c>
      <c r="F538" s="1">
        <v>37912</v>
      </c>
      <c r="G538" t="s">
        <v>12</v>
      </c>
      <c r="H538" t="s">
        <v>15</v>
      </c>
      <c r="I538">
        <v>105</v>
      </c>
      <c r="J538" t="s">
        <v>17</v>
      </c>
      <c r="K538">
        <v>27</v>
      </c>
      <c r="L538" s="10">
        <v>69.62</v>
      </c>
      <c r="M538" s="10">
        <f t="shared" si="26"/>
        <v>1879.7400000000002</v>
      </c>
      <c r="N538">
        <f>'CONDITIONS AND WORKINGS'!$D$2*M538</f>
        <v>120.67930800000001</v>
      </c>
      <c r="O538" s="4">
        <f>IF(Table1[[#This Row],[SALES]]&gt;='CONDITIONS AND WORKINGS'!$B$2,Table1[[#This Row],[SALES]]*'CONDITIONS AND WORKINGS'!$B$3,0)</f>
        <v>0</v>
      </c>
      <c r="P538" s="10">
        <f t="shared" si="24"/>
        <v>2000.4193080000002</v>
      </c>
      <c r="Q538" s="4" t="str">
        <f>IF(Table1[[#This Row],[STATUS]]='CONDITIONS AND WORKINGS'!$B$6,'CONDITIONS AND WORKINGS'!$B$9,'CONDITIONS AND WORKINGS'!$B$10)</f>
        <v>"COMPLETED"</v>
      </c>
      <c r="R538" s="10">
        <f>Table1[[#This Row],[TOTAL SALES]]-Table1[[#This Row],[ 8.35% DISCOUNT]]</f>
        <v>2000.4193080000002</v>
      </c>
      <c r="S538" s="20"/>
      <c r="AQ538" s="11"/>
      <c r="AR538" s="11"/>
      <c r="AS538" s="11"/>
      <c r="AT538" s="11"/>
      <c r="AV538" s="11"/>
      <c r="AW538" s="11"/>
    </row>
    <row r="539" spans="1:49" x14ac:dyDescent="0.25">
      <c r="A539">
        <v>538</v>
      </c>
      <c r="B539">
        <v>10162</v>
      </c>
      <c r="C539">
        <v>4</v>
      </c>
      <c r="D539" s="4" t="str">
        <f>TEXT(Table1[[#This Row],[ORDER DATE]],"MMMM")</f>
        <v>October</v>
      </c>
      <c r="E539" s="4">
        <f t="shared" si="25"/>
        <v>2003</v>
      </c>
      <c r="F539" s="1">
        <v>37912</v>
      </c>
      <c r="G539" t="s">
        <v>12</v>
      </c>
      <c r="H539" t="s">
        <v>21</v>
      </c>
      <c r="I539">
        <v>105</v>
      </c>
      <c r="J539" t="s">
        <v>17</v>
      </c>
      <c r="K539">
        <v>43</v>
      </c>
      <c r="L539" s="10">
        <v>36.29</v>
      </c>
      <c r="M539" s="10">
        <f t="shared" si="26"/>
        <v>1560.47</v>
      </c>
      <c r="N539">
        <f>'CONDITIONS AND WORKINGS'!$D$2*M539</f>
        <v>100.18217399999999</v>
      </c>
      <c r="O539" s="4">
        <f>IF(Table1[[#This Row],[SALES]]&gt;='CONDITIONS AND WORKINGS'!$B$2,Table1[[#This Row],[SALES]]*'CONDITIONS AND WORKINGS'!$B$3,0)</f>
        <v>0</v>
      </c>
      <c r="P539" s="10">
        <f t="shared" si="24"/>
        <v>1660.6521740000001</v>
      </c>
      <c r="Q539" s="4" t="str">
        <f>IF(Table1[[#This Row],[STATUS]]='CONDITIONS AND WORKINGS'!$B$6,'CONDITIONS AND WORKINGS'!$B$9,'CONDITIONS AND WORKINGS'!$B$10)</f>
        <v>"COMPLETED"</v>
      </c>
      <c r="R539" s="10">
        <f>Table1[[#This Row],[TOTAL SALES]]-Table1[[#This Row],[ 8.35% DISCOUNT]]</f>
        <v>1660.6521740000001</v>
      </c>
      <c r="S539" s="20"/>
      <c r="AQ539" s="11"/>
      <c r="AR539" s="11"/>
      <c r="AS539" s="11"/>
      <c r="AT539" s="11"/>
      <c r="AV539" s="11"/>
      <c r="AW539" s="11"/>
    </row>
    <row r="540" spans="1:49" x14ac:dyDescent="0.25">
      <c r="A540">
        <v>539</v>
      </c>
      <c r="B540">
        <v>10162</v>
      </c>
      <c r="C540">
        <v>7</v>
      </c>
      <c r="D540" s="4" t="str">
        <f>TEXT(Table1[[#This Row],[ORDER DATE]],"MMMM")</f>
        <v>October</v>
      </c>
      <c r="E540" s="4">
        <f t="shared" si="25"/>
        <v>2003</v>
      </c>
      <c r="F540" s="1">
        <v>37912</v>
      </c>
      <c r="G540" t="s">
        <v>12</v>
      </c>
      <c r="H540" t="s">
        <v>18</v>
      </c>
      <c r="I540">
        <v>105</v>
      </c>
      <c r="J540" t="s">
        <v>17</v>
      </c>
      <c r="K540">
        <v>37</v>
      </c>
      <c r="L540" s="10">
        <v>38.979999999999997</v>
      </c>
      <c r="M540" s="10">
        <f t="shared" si="26"/>
        <v>1442.26</v>
      </c>
      <c r="N540">
        <f>'CONDITIONS AND WORKINGS'!$D$2*M540</f>
        <v>92.593091999999984</v>
      </c>
      <c r="O540" s="4">
        <f>IF(Table1[[#This Row],[SALES]]&gt;='CONDITIONS AND WORKINGS'!$B$2,Table1[[#This Row],[SALES]]*'CONDITIONS AND WORKINGS'!$B$3,0)</f>
        <v>0</v>
      </c>
      <c r="P540" s="10">
        <f t="shared" si="24"/>
        <v>1534.8530920000001</v>
      </c>
      <c r="Q540" s="4" t="str">
        <f>IF(Table1[[#This Row],[STATUS]]='CONDITIONS AND WORKINGS'!$B$6,'CONDITIONS AND WORKINGS'!$B$9,'CONDITIONS AND WORKINGS'!$B$10)</f>
        <v>"COMPLETED"</v>
      </c>
      <c r="R540" s="10">
        <f>Table1[[#This Row],[TOTAL SALES]]-Table1[[#This Row],[ 8.35% DISCOUNT]]</f>
        <v>1534.8530920000001</v>
      </c>
      <c r="S540" s="20"/>
      <c r="AQ540" s="11"/>
      <c r="AR540" s="11"/>
      <c r="AS540" s="11"/>
      <c r="AT540" s="11"/>
      <c r="AV540" s="11"/>
      <c r="AW540" s="11"/>
    </row>
    <row r="541" spans="1:49" x14ac:dyDescent="0.25">
      <c r="A541">
        <v>540</v>
      </c>
      <c r="B541">
        <v>10162</v>
      </c>
      <c r="C541">
        <v>5</v>
      </c>
      <c r="D541" s="4" t="str">
        <f>TEXT(Table1[[#This Row],[ORDER DATE]],"MMMM")</f>
        <v>October</v>
      </c>
      <c r="E541" s="4">
        <f t="shared" si="25"/>
        <v>2003</v>
      </c>
      <c r="F541" s="1">
        <v>37912</v>
      </c>
      <c r="G541" t="s">
        <v>12</v>
      </c>
      <c r="H541" t="s">
        <v>22</v>
      </c>
      <c r="I541">
        <v>105</v>
      </c>
      <c r="J541" t="s">
        <v>17</v>
      </c>
      <c r="K541">
        <v>37</v>
      </c>
      <c r="L541" s="10">
        <v>27.22</v>
      </c>
      <c r="M541" s="10">
        <f t="shared" si="26"/>
        <v>1007.14</v>
      </c>
      <c r="N541">
        <f>'CONDITIONS AND WORKINGS'!$D$2*M541</f>
        <v>64.658387999999988</v>
      </c>
      <c r="O541" s="4">
        <f>IF(Table1[[#This Row],[SALES]]&gt;='CONDITIONS AND WORKINGS'!$B$2,Table1[[#This Row],[SALES]]*'CONDITIONS AND WORKINGS'!$B$3,0)</f>
        <v>0</v>
      </c>
      <c r="P541" s="10">
        <f t="shared" si="24"/>
        <v>1071.7983879999999</v>
      </c>
      <c r="Q541" s="4" t="str">
        <f>IF(Table1[[#This Row],[STATUS]]='CONDITIONS AND WORKINGS'!$B$6,'CONDITIONS AND WORKINGS'!$B$9,'CONDITIONS AND WORKINGS'!$B$10)</f>
        <v>"COMPLETED"</v>
      </c>
      <c r="R541" s="10">
        <f>Table1[[#This Row],[TOTAL SALES]]-Table1[[#This Row],[ 8.35% DISCOUNT]]</f>
        <v>1071.7983879999999</v>
      </c>
      <c r="S541" s="20"/>
      <c r="AQ541" s="11"/>
      <c r="AR541" s="11"/>
      <c r="AS541" s="11"/>
      <c r="AT541" s="11"/>
      <c r="AV541" s="11"/>
      <c r="AW541" s="11"/>
    </row>
    <row r="542" spans="1:49" x14ac:dyDescent="0.25">
      <c r="A542">
        <v>541</v>
      </c>
      <c r="B542">
        <v>10163</v>
      </c>
      <c r="C542">
        <v>6</v>
      </c>
      <c r="D542" s="4" t="str">
        <f>TEXT(Table1[[#This Row],[ORDER DATE]],"MMMM")</f>
        <v>October</v>
      </c>
      <c r="E542" s="4">
        <f t="shared" si="25"/>
        <v>2003</v>
      </c>
      <c r="F542" s="1">
        <v>37914</v>
      </c>
      <c r="G542" t="s">
        <v>12</v>
      </c>
      <c r="H542" t="s">
        <v>27</v>
      </c>
      <c r="I542">
        <v>128</v>
      </c>
      <c r="J542" t="s">
        <v>14</v>
      </c>
      <c r="K542">
        <v>43</v>
      </c>
      <c r="L542" s="10">
        <v>100</v>
      </c>
      <c r="M542" s="10">
        <f t="shared" si="26"/>
        <v>4300</v>
      </c>
      <c r="N542">
        <f>'CONDITIONS AND WORKINGS'!$D$2*M542</f>
        <v>276.05999999999995</v>
      </c>
      <c r="O542" s="4">
        <f>IF(Table1[[#This Row],[SALES]]&gt;='CONDITIONS AND WORKINGS'!$B$2,Table1[[#This Row],[SALES]]*'CONDITIONS AND WORKINGS'!$B$3,0)</f>
        <v>359.05</v>
      </c>
      <c r="P542" s="10">
        <f t="shared" si="24"/>
        <v>4576.0599999999995</v>
      </c>
      <c r="Q542" s="4" t="str">
        <f>IF(Table1[[#This Row],[STATUS]]='CONDITIONS AND WORKINGS'!$B$6,'CONDITIONS AND WORKINGS'!$B$9,'CONDITIONS AND WORKINGS'!$B$10)</f>
        <v>"COMPLETED"</v>
      </c>
      <c r="R542" s="10">
        <f>Table1[[#This Row],[TOTAL SALES]]-Table1[[#This Row],[ 8.35% DISCOUNT]]</f>
        <v>4217.0099999999993</v>
      </c>
      <c r="S542" s="20"/>
      <c r="AQ542" s="11"/>
      <c r="AR542" s="11"/>
      <c r="AS542" s="11"/>
      <c r="AT542" s="11"/>
      <c r="AV542" s="11"/>
      <c r="AW542" s="11"/>
    </row>
    <row r="543" spans="1:49" x14ac:dyDescent="0.25">
      <c r="A543">
        <v>542</v>
      </c>
      <c r="B543">
        <v>10163</v>
      </c>
      <c r="C543">
        <v>3</v>
      </c>
      <c r="D543" s="4" t="str">
        <f>TEXT(Table1[[#This Row],[ORDER DATE]],"MMMM")</f>
        <v>October</v>
      </c>
      <c r="E543" s="4">
        <f t="shared" si="25"/>
        <v>2003</v>
      </c>
      <c r="F543" s="1">
        <v>37914</v>
      </c>
      <c r="G543" t="s">
        <v>12</v>
      </c>
      <c r="H543" t="s">
        <v>36</v>
      </c>
      <c r="I543">
        <v>128</v>
      </c>
      <c r="J543" t="s">
        <v>14</v>
      </c>
      <c r="K543">
        <v>40</v>
      </c>
      <c r="L543" s="10">
        <v>100</v>
      </c>
      <c r="M543" s="10">
        <f t="shared" si="26"/>
        <v>4000</v>
      </c>
      <c r="N543">
        <f>'CONDITIONS AND WORKINGS'!$D$2*M543</f>
        <v>256.79999999999995</v>
      </c>
      <c r="O543" s="4">
        <f>IF(Table1[[#This Row],[SALES]]&gt;='CONDITIONS AND WORKINGS'!$B$2,Table1[[#This Row],[SALES]]*'CONDITIONS AND WORKINGS'!$B$3,0)</f>
        <v>334</v>
      </c>
      <c r="P543" s="10">
        <f t="shared" si="24"/>
        <v>4256.8</v>
      </c>
      <c r="Q543" s="4" t="str">
        <f>IF(Table1[[#This Row],[STATUS]]='CONDITIONS AND WORKINGS'!$B$6,'CONDITIONS AND WORKINGS'!$B$9,'CONDITIONS AND WORKINGS'!$B$10)</f>
        <v>"COMPLETED"</v>
      </c>
      <c r="R543" s="10">
        <f>Table1[[#This Row],[TOTAL SALES]]-Table1[[#This Row],[ 8.35% DISCOUNT]]</f>
        <v>3922.8</v>
      </c>
      <c r="S543" s="20"/>
      <c r="AQ543" s="11"/>
      <c r="AR543" s="11"/>
      <c r="AS543" s="11"/>
      <c r="AT543" s="11"/>
      <c r="AV543" s="11"/>
      <c r="AW543" s="11"/>
    </row>
    <row r="544" spans="1:49" x14ac:dyDescent="0.25">
      <c r="A544">
        <v>543</v>
      </c>
      <c r="B544">
        <v>10163</v>
      </c>
      <c r="C544">
        <v>1</v>
      </c>
      <c r="D544" s="4" t="str">
        <f>TEXT(Table1[[#This Row],[ORDER DATE]],"MMMM")</f>
        <v>October</v>
      </c>
      <c r="E544" s="4">
        <f t="shared" si="25"/>
        <v>2003</v>
      </c>
      <c r="F544" s="1">
        <v>37914</v>
      </c>
      <c r="G544" t="s">
        <v>12</v>
      </c>
      <c r="H544" t="s">
        <v>25</v>
      </c>
      <c r="I544">
        <v>128</v>
      </c>
      <c r="J544" t="s">
        <v>14</v>
      </c>
      <c r="K544">
        <v>21</v>
      </c>
      <c r="L544" s="10">
        <v>100</v>
      </c>
      <c r="M544" s="10">
        <f t="shared" si="26"/>
        <v>2100</v>
      </c>
      <c r="N544">
        <f>'CONDITIONS AND WORKINGS'!$D$2*M544</f>
        <v>134.82</v>
      </c>
      <c r="O544" s="4">
        <f>IF(Table1[[#This Row],[SALES]]&gt;='CONDITIONS AND WORKINGS'!$B$2,Table1[[#This Row],[SALES]]*'CONDITIONS AND WORKINGS'!$B$3,0)</f>
        <v>0</v>
      </c>
      <c r="P544" s="10">
        <f t="shared" si="24"/>
        <v>2234.8200000000002</v>
      </c>
      <c r="Q544" s="4" t="str">
        <f>IF(Table1[[#This Row],[STATUS]]='CONDITIONS AND WORKINGS'!$B$6,'CONDITIONS AND WORKINGS'!$B$9,'CONDITIONS AND WORKINGS'!$B$10)</f>
        <v>"COMPLETED"</v>
      </c>
      <c r="R544" s="10">
        <f>Table1[[#This Row],[TOTAL SALES]]-Table1[[#This Row],[ 8.35% DISCOUNT]]</f>
        <v>2234.8200000000002</v>
      </c>
      <c r="S544" s="20"/>
      <c r="AQ544" s="11"/>
      <c r="AR544" s="11"/>
      <c r="AS544" s="11"/>
      <c r="AT544" s="11"/>
      <c r="AV544" s="11"/>
      <c r="AW544" s="11"/>
    </row>
    <row r="545" spans="1:49" x14ac:dyDescent="0.25">
      <c r="A545">
        <v>544</v>
      </c>
      <c r="B545">
        <v>10163</v>
      </c>
      <c r="C545">
        <v>5</v>
      </c>
      <c r="D545" s="4" t="str">
        <f>TEXT(Table1[[#This Row],[ORDER DATE]],"MMMM")</f>
        <v>October</v>
      </c>
      <c r="E545" s="4">
        <f t="shared" si="25"/>
        <v>2003</v>
      </c>
      <c r="F545" s="1">
        <v>37914</v>
      </c>
      <c r="G545" t="s">
        <v>12</v>
      </c>
      <c r="H545" t="s">
        <v>35</v>
      </c>
      <c r="I545">
        <v>128</v>
      </c>
      <c r="J545" t="s">
        <v>14</v>
      </c>
      <c r="K545">
        <v>42</v>
      </c>
      <c r="L545" s="10">
        <v>91.55</v>
      </c>
      <c r="M545" s="10">
        <f t="shared" si="26"/>
        <v>3845.1</v>
      </c>
      <c r="N545">
        <f>'CONDITIONS AND WORKINGS'!$D$2*M545</f>
        <v>246.85541999999998</v>
      </c>
      <c r="O545" s="4">
        <f>IF(Table1[[#This Row],[SALES]]&gt;='CONDITIONS AND WORKINGS'!$B$2,Table1[[#This Row],[SALES]]*'CONDITIONS AND WORKINGS'!$B$3,0)</f>
        <v>321.06585000000001</v>
      </c>
      <c r="P545" s="10">
        <f t="shared" si="24"/>
        <v>4091.9554199999998</v>
      </c>
      <c r="Q545" s="4" t="str">
        <f>IF(Table1[[#This Row],[STATUS]]='CONDITIONS AND WORKINGS'!$B$6,'CONDITIONS AND WORKINGS'!$B$9,'CONDITIONS AND WORKINGS'!$B$10)</f>
        <v>"COMPLETED"</v>
      </c>
      <c r="R545" s="10">
        <f>Table1[[#This Row],[TOTAL SALES]]-Table1[[#This Row],[ 8.35% DISCOUNT]]</f>
        <v>3770.8895699999998</v>
      </c>
      <c r="S545" s="20"/>
      <c r="AQ545" s="11"/>
      <c r="AR545" s="11"/>
      <c r="AS545" s="11"/>
      <c r="AT545" s="11"/>
      <c r="AV545" s="11"/>
      <c r="AW545" s="11"/>
    </row>
    <row r="546" spans="1:49" x14ac:dyDescent="0.25">
      <c r="A546">
        <v>545</v>
      </c>
      <c r="B546">
        <v>10163</v>
      </c>
      <c r="C546">
        <v>4</v>
      </c>
      <c r="D546" s="4" t="str">
        <f>TEXT(Table1[[#This Row],[ORDER DATE]],"MMMM")</f>
        <v>October</v>
      </c>
      <c r="E546" s="4">
        <f t="shared" si="25"/>
        <v>2003</v>
      </c>
      <c r="F546" s="1">
        <v>37914</v>
      </c>
      <c r="G546" t="s">
        <v>12</v>
      </c>
      <c r="H546" t="s">
        <v>38</v>
      </c>
      <c r="I546">
        <v>128</v>
      </c>
      <c r="J546" t="s">
        <v>14</v>
      </c>
      <c r="K546">
        <v>48</v>
      </c>
      <c r="L546" s="10">
        <v>69.959999999999994</v>
      </c>
      <c r="M546" s="10">
        <f t="shared" si="26"/>
        <v>3358.08</v>
      </c>
      <c r="N546">
        <f>'CONDITIONS AND WORKINGS'!$D$2*M546</f>
        <v>215.58873599999998</v>
      </c>
      <c r="O546" s="4">
        <f>IF(Table1[[#This Row],[SALES]]&gt;='CONDITIONS AND WORKINGS'!$B$2,Table1[[#This Row],[SALES]]*'CONDITIONS AND WORKINGS'!$B$3,0)</f>
        <v>280.39967999999999</v>
      </c>
      <c r="P546" s="10">
        <f t="shared" si="24"/>
        <v>3573.6687360000001</v>
      </c>
      <c r="Q546" s="4" t="str">
        <f>IF(Table1[[#This Row],[STATUS]]='CONDITIONS AND WORKINGS'!$B$6,'CONDITIONS AND WORKINGS'!$B$9,'CONDITIONS AND WORKINGS'!$B$10)</f>
        <v>"COMPLETED"</v>
      </c>
      <c r="R546" s="10">
        <f>Table1[[#This Row],[TOTAL SALES]]-Table1[[#This Row],[ 8.35% DISCOUNT]]</f>
        <v>3293.2690560000001</v>
      </c>
      <c r="S546" s="20"/>
      <c r="AQ546" s="11"/>
      <c r="AR546" s="11"/>
      <c r="AS546" s="11"/>
      <c r="AT546" s="11"/>
      <c r="AV546" s="11"/>
      <c r="AW546" s="11"/>
    </row>
    <row r="547" spans="1:49" x14ac:dyDescent="0.25">
      <c r="A547">
        <v>546</v>
      </c>
      <c r="B547">
        <v>10163</v>
      </c>
      <c r="C547">
        <v>2</v>
      </c>
      <c r="D547" s="4" t="str">
        <f>TEXT(Table1[[#This Row],[ORDER DATE]],"MMMM")</f>
        <v>October</v>
      </c>
      <c r="E547" s="4">
        <f t="shared" si="25"/>
        <v>2003</v>
      </c>
      <c r="F547" s="1">
        <v>37914</v>
      </c>
      <c r="G547" t="s">
        <v>12</v>
      </c>
      <c r="H547" t="s">
        <v>37</v>
      </c>
      <c r="I547">
        <v>128</v>
      </c>
      <c r="J547" t="s">
        <v>14</v>
      </c>
      <c r="K547">
        <v>31</v>
      </c>
      <c r="L547" s="10">
        <v>100</v>
      </c>
      <c r="M547" s="10">
        <f t="shared" si="26"/>
        <v>3100</v>
      </c>
      <c r="N547">
        <f>'CONDITIONS AND WORKINGS'!$D$2*M547</f>
        <v>199.01999999999998</v>
      </c>
      <c r="O547" s="4">
        <f>IF(Table1[[#This Row],[SALES]]&gt;='CONDITIONS AND WORKINGS'!$B$2,Table1[[#This Row],[SALES]]*'CONDITIONS AND WORKINGS'!$B$3,0)</f>
        <v>258.85000000000002</v>
      </c>
      <c r="P547" s="10">
        <f t="shared" si="24"/>
        <v>3299.02</v>
      </c>
      <c r="Q547" s="4" t="str">
        <f>IF(Table1[[#This Row],[STATUS]]='CONDITIONS AND WORKINGS'!$B$6,'CONDITIONS AND WORKINGS'!$B$9,'CONDITIONS AND WORKINGS'!$B$10)</f>
        <v>"COMPLETED"</v>
      </c>
      <c r="R547" s="10">
        <f>Table1[[#This Row],[TOTAL SALES]]-Table1[[#This Row],[ 8.35% DISCOUNT]]</f>
        <v>3040.17</v>
      </c>
      <c r="S547" s="20"/>
      <c r="AQ547" s="11"/>
      <c r="AR547" s="11"/>
      <c r="AS547" s="11"/>
      <c r="AT547" s="11"/>
      <c r="AV547" s="11"/>
      <c r="AW547" s="11"/>
    </row>
    <row r="548" spans="1:49" x14ac:dyDescent="0.25">
      <c r="A548">
        <v>547</v>
      </c>
      <c r="B548">
        <v>10164</v>
      </c>
      <c r="C548">
        <v>6</v>
      </c>
      <c r="D548" s="4" t="str">
        <f>TEXT(Table1[[#This Row],[ORDER DATE]],"MMMM")</f>
        <v>October</v>
      </c>
      <c r="E548" s="4">
        <f t="shared" si="25"/>
        <v>2003</v>
      </c>
      <c r="F548" s="1">
        <v>37915</v>
      </c>
      <c r="G548" t="s">
        <v>125</v>
      </c>
      <c r="H548" t="s">
        <v>33</v>
      </c>
      <c r="I548">
        <v>164</v>
      </c>
      <c r="J548" t="s">
        <v>14</v>
      </c>
      <c r="K548">
        <v>49</v>
      </c>
      <c r="L548" s="10">
        <v>100</v>
      </c>
      <c r="M548" s="10">
        <f t="shared" si="26"/>
        <v>4900</v>
      </c>
      <c r="N548">
        <f>'CONDITIONS AND WORKINGS'!$D$2*M548</f>
        <v>314.58</v>
      </c>
      <c r="O548" s="4">
        <f>IF(Table1[[#This Row],[SALES]]&gt;='CONDITIONS AND WORKINGS'!$B$2,Table1[[#This Row],[SALES]]*'CONDITIONS AND WORKINGS'!$B$3,0)</f>
        <v>409.15000000000003</v>
      </c>
      <c r="P548" s="10">
        <f t="shared" si="24"/>
        <v>5214.58</v>
      </c>
      <c r="Q548" s="4" t="str">
        <f>IF(Table1[[#This Row],[STATUS]]='CONDITIONS AND WORKINGS'!$B$6,'CONDITIONS AND WORKINGS'!$B$9,'CONDITIONS AND WORKINGS'!$B$10)</f>
        <v>"UNDER PREVIEW"</v>
      </c>
      <c r="R548" s="10">
        <f>Table1[[#This Row],[TOTAL SALES]]-Table1[[#This Row],[ 8.35% DISCOUNT]]</f>
        <v>4805.43</v>
      </c>
      <c r="S548" s="20"/>
      <c r="AQ548" s="11"/>
      <c r="AR548" s="11"/>
      <c r="AS548" s="11"/>
      <c r="AT548" s="11"/>
      <c r="AV548" s="11"/>
      <c r="AW548" s="11"/>
    </row>
    <row r="549" spans="1:49" x14ac:dyDescent="0.25">
      <c r="A549">
        <v>548</v>
      </c>
      <c r="B549">
        <v>10164</v>
      </c>
      <c r="C549">
        <v>3</v>
      </c>
      <c r="D549" s="4" t="str">
        <f>TEXT(Table1[[#This Row],[ORDER DATE]],"MMMM")</f>
        <v>October</v>
      </c>
      <c r="E549" s="4">
        <f t="shared" si="25"/>
        <v>2003</v>
      </c>
      <c r="F549" s="1">
        <v>37915</v>
      </c>
      <c r="G549" t="s">
        <v>125</v>
      </c>
      <c r="H549" t="s">
        <v>29</v>
      </c>
      <c r="I549">
        <v>164</v>
      </c>
      <c r="J549" t="s">
        <v>14</v>
      </c>
      <c r="K549">
        <v>45</v>
      </c>
      <c r="L549" s="10">
        <v>100</v>
      </c>
      <c r="M549" s="10">
        <f t="shared" si="26"/>
        <v>4500</v>
      </c>
      <c r="N549">
        <f>'CONDITIONS AND WORKINGS'!$D$2*M549</f>
        <v>288.89999999999998</v>
      </c>
      <c r="O549" s="4">
        <f>IF(Table1[[#This Row],[SALES]]&gt;='CONDITIONS AND WORKINGS'!$B$2,Table1[[#This Row],[SALES]]*'CONDITIONS AND WORKINGS'!$B$3,0)</f>
        <v>375.75</v>
      </c>
      <c r="P549" s="10">
        <f t="shared" si="24"/>
        <v>4788.8999999999996</v>
      </c>
      <c r="Q549" s="4" t="str">
        <f>IF(Table1[[#This Row],[STATUS]]='CONDITIONS AND WORKINGS'!$B$6,'CONDITIONS AND WORKINGS'!$B$9,'CONDITIONS AND WORKINGS'!$B$10)</f>
        <v>"UNDER PREVIEW"</v>
      </c>
      <c r="R549" s="10">
        <f>Table1[[#This Row],[TOTAL SALES]]-Table1[[#This Row],[ 8.35% DISCOUNT]]</f>
        <v>4413.1499999999996</v>
      </c>
      <c r="S549" s="20"/>
      <c r="AQ549" s="11"/>
      <c r="AR549" s="11"/>
      <c r="AS549" s="11"/>
      <c r="AT549" s="11"/>
      <c r="AV549" s="11"/>
      <c r="AW549" s="11"/>
    </row>
    <row r="550" spans="1:49" x14ac:dyDescent="0.25">
      <c r="A550">
        <v>549</v>
      </c>
      <c r="B550">
        <v>10164</v>
      </c>
      <c r="C550">
        <v>8</v>
      </c>
      <c r="D550" s="4" t="str">
        <f>TEXT(Table1[[#This Row],[ORDER DATE]],"MMMM")</f>
        <v>October</v>
      </c>
      <c r="E550" s="4">
        <f t="shared" si="25"/>
        <v>2003</v>
      </c>
      <c r="F550" s="1">
        <v>37915</v>
      </c>
      <c r="G550" t="s">
        <v>125</v>
      </c>
      <c r="H550" t="s">
        <v>30</v>
      </c>
      <c r="I550">
        <v>164</v>
      </c>
      <c r="J550" t="s">
        <v>14</v>
      </c>
      <c r="K550">
        <v>36</v>
      </c>
      <c r="L550" s="10">
        <v>99.17</v>
      </c>
      <c r="M550" s="10">
        <f t="shared" si="26"/>
        <v>3570.12</v>
      </c>
      <c r="N550">
        <f>'CONDITIONS AND WORKINGS'!$D$2*M550</f>
        <v>229.20170399999998</v>
      </c>
      <c r="O550" s="4">
        <f>IF(Table1[[#This Row],[SALES]]&gt;='CONDITIONS AND WORKINGS'!$B$2,Table1[[#This Row],[SALES]]*'CONDITIONS AND WORKINGS'!$B$3,0)</f>
        <v>298.10502000000002</v>
      </c>
      <c r="P550" s="10">
        <f t="shared" si="24"/>
        <v>3799.321704</v>
      </c>
      <c r="Q550" s="4" t="str">
        <f>IF(Table1[[#This Row],[STATUS]]='CONDITIONS AND WORKINGS'!$B$6,'CONDITIONS AND WORKINGS'!$B$9,'CONDITIONS AND WORKINGS'!$B$10)</f>
        <v>"UNDER PREVIEW"</v>
      </c>
      <c r="R550" s="10">
        <f>Table1[[#This Row],[TOTAL SALES]]-Table1[[#This Row],[ 8.35% DISCOUNT]]</f>
        <v>3501.216684</v>
      </c>
      <c r="S550" s="20"/>
      <c r="AQ550" s="11"/>
      <c r="AR550" s="11"/>
      <c r="AS550" s="11"/>
      <c r="AT550" s="11"/>
      <c r="AV550" s="11"/>
      <c r="AW550" s="11"/>
    </row>
    <row r="551" spans="1:49" x14ac:dyDescent="0.25">
      <c r="A551">
        <v>550</v>
      </c>
      <c r="B551">
        <v>10164</v>
      </c>
      <c r="C551">
        <v>2</v>
      </c>
      <c r="D551" s="4" t="str">
        <f>TEXT(Table1[[#This Row],[ORDER DATE]],"MMMM")</f>
        <v>October</v>
      </c>
      <c r="E551" s="4">
        <f t="shared" si="25"/>
        <v>2003</v>
      </c>
      <c r="F551" s="1">
        <v>37915</v>
      </c>
      <c r="G551" t="s">
        <v>125</v>
      </c>
      <c r="H551" t="s">
        <v>26</v>
      </c>
      <c r="I551">
        <v>164</v>
      </c>
      <c r="J551" t="s">
        <v>14</v>
      </c>
      <c r="K551">
        <v>21</v>
      </c>
      <c r="L551" s="10">
        <v>100</v>
      </c>
      <c r="M551" s="10">
        <f t="shared" si="26"/>
        <v>2100</v>
      </c>
      <c r="N551">
        <f>'CONDITIONS AND WORKINGS'!$D$2*M551</f>
        <v>134.82</v>
      </c>
      <c r="O551" s="4">
        <f>IF(Table1[[#This Row],[SALES]]&gt;='CONDITIONS AND WORKINGS'!$B$2,Table1[[#This Row],[SALES]]*'CONDITIONS AND WORKINGS'!$B$3,0)</f>
        <v>0</v>
      </c>
      <c r="P551" s="10">
        <f t="shared" si="24"/>
        <v>2234.8200000000002</v>
      </c>
      <c r="Q551" s="4" t="str">
        <f>IF(Table1[[#This Row],[STATUS]]='CONDITIONS AND WORKINGS'!$B$6,'CONDITIONS AND WORKINGS'!$B$9,'CONDITIONS AND WORKINGS'!$B$10)</f>
        <v>"UNDER PREVIEW"</v>
      </c>
      <c r="R551" s="10">
        <f>Table1[[#This Row],[TOTAL SALES]]-Table1[[#This Row],[ 8.35% DISCOUNT]]</f>
        <v>2234.8200000000002</v>
      </c>
      <c r="S551" s="20"/>
      <c r="AQ551" s="11"/>
      <c r="AR551" s="11"/>
      <c r="AS551" s="11"/>
      <c r="AT551" s="11"/>
      <c r="AV551" s="11"/>
      <c r="AW551" s="11"/>
    </row>
    <row r="552" spans="1:49" x14ac:dyDescent="0.25">
      <c r="A552">
        <v>551</v>
      </c>
      <c r="B552">
        <v>10164</v>
      </c>
      <c r="C552">
        <v>4</v>
      </c>
      <c r="D552" s="4" t="str">
        <f>TEXT(Table1[[#This Row],[ORDER DATE]],"MMMM")</f>
        <v>October</v>
      </c>
      <c r="E552" s="4">
        <f t="shared" si="25"/>
        <v>2003</v>
      </c>
      <c r="F552" s="1">
        <v>37915</v>
      </c>
      <c r="G552" t="s">
        <v>125</v>
      </c>
      <c r="H552" t="s">
        <v>28</v>
      </c>
      <c r="I552">
        <v>164</v>
      </c>
      <c r="J552" t="s">
        <v>14</v>
      </c>
      <c r="K552">
        <v>39</v>
      </c>
      <c r="L552" s="10">
        <v>81.93</v>
      </c>
      <c r="M552" s="10">
        <f t="shared" si="26"/>
        <v>3195.2700000000004</v>
      </c>
      <c r="N552">
        <f>'CONDITIONS AND WORKINGS'!$D$2*M552</f>
        <v>205.13633400000001</v>
      </c>
      <c r="O552" s="4">
        <f>IF(Table1[[#This Row],[SALES]]&gt;='CONDITIONS AND WORKINGS'!$B$2,Table1[[#This Row],[SALES]]*'CONDITIONS AND WORKINGS'!$B$3,0)</f>
        <v>266.80504500000006</v>
      </c>
      <c r="P552" s="10">
        <f t="shared" si="24"/>
        <v>3400.4063340000002</v>
      </c>
      <c r="Q552" s="4" t="str">
        <f>IF(Table1[[#This Row],[STATUS]]='CONDITIONS AND WORKINGS'!$B$6,'CONDITIONS AND WORKINGS'!$B$9,'CONDITIONS AND WORKINGS'!$B$10)</f>
        <v>"UNDER PREVIEW"</v>
      </c>
      <c r="R552" s="10">
        <f>Table1[[#This Row],[TOTAL SALES]]-Table1[[#This Row],[ 8.35% DISCOUNT]]</f>
        <v>3133.6012890000002</v>
      </c>
      <c r="S552" s="20"/>
      <c r="AQ552" s="11"/>
      <c r="AR552" s="11"/>
      <c r="AS552" s="11"/>
      <c r="AT552" s="11"/>
      <c r="AV552" s="11"/>
      <c r="AW552" s="11"/>
    </row>
    <row r="553" spans="1:49" x14ac:dyDescent="0.25">
      <c r="A553">
        <v>552</v>
      </c>
      <c r="B553">
        <v>10164</v>
      </c>
      <c r="C553">
        <v>5</v>
      </c>
      <c r="D553" s="4" t="str">
        <f>TEXT(Table1[[#This Row],[ORDER DATE]],"MMMM")</f>
        <v>October</v>
      </c>
      <c r="E553" s="4">
        <f t="shared" si="25"/>
        <v>2003</v>
      </c>
      <c r="F553" s="1">
        <v>37915</v>
      </c>
      <c r="G553" t="s">
        <v>125</v>
      </c>
      <c r="H553" t="s">
        <v>32</v>
      </c>
      <c r="I553">
        <v>164</v>
      </c>
      <c r="J553" t="s">
        <v>17</v>
      </c>
      <c r="K553">
        <v>49</v>
      </c>
      <c r="L553" s="10">
        <v>54.94</v>
      </c>
      <c r="M553" s="10">
        <f t="shared" si="26"/>
        <v>2692.06</v>
      </c>
      <c r="N553">
        <f>'CONDITIONS AND WORKINGS'!$D$2*M553</f>
        <v>172.83025199999997</v>
      </c>
      <c r="O553" s="4">
        <f>IF(Table1[[#This Row],[SALES]]&gt;='CONDITIONS AND WORKINGS'!$B$2,Table1[[#This Row],[SALES]]*'CONDITIONS AND WORKINGS'!$B$3,0)</f>
        <v>224.78701000000001</v>
      </c>
      <c r="P553" s="10">
        <f t="shared" si="24"/>
        <v>2864.8902520000001</v>
      </c>
      <c r="Q553" s="4" t="str">
        <f>IF(Table1[[#This Row],[STATUS]]='CONDITIONS AND WORKINGS'!$B$6,'CONDITIONS AND WORKINGS'!$B$9,'CONDITIONS AND WORKINGS'!$B$10)</f>
        <v>"UNDER PREVIEW"</v>
      </c>
      <c r="R553" s="10">
        <f>Table1[[#This Row],[TOTAL SALES]]-Table1[[#This Row],[ 8.35% DISCOUNT]]</f>
        <v>2640.1032420000001</v>
      </c>
      <c r="S553" s="20"/>
      <c r="AQ553" s="11"/>
      <c r="AR553" s="11"/>
      <c r="AS553" s="11"/>
      <c r="AT553" s="11"/>
      <c r="AV553" s="11"/>
      <c r="AW553" s="11"/>
    </row>
    <row r="554" spans="1:49" x14ac:dyDescent="0.25">
      <c r="A554">
        <v>553</v>
      </c>
      <c r="B554">
        <v>10164</v>
      </c>
      <c r="C554">
        <v>1</v>
      </c>
      <c r="D554" s="4" t="str">
        <f>TEXT(Table1[[#This Row],[ORDER DATE]],"MMMM")</f>
        <v>October</v>
      </c>
      <c r="E554" s="4">
        <f t="shared" si="25"/>
        <v>2003</v>
      </c>
      <c r="F554" s="1">
        <v>37915</v>
      </c>
      <c r="G554" t="s">
        <v>125</v>
      </c>
      <c r="H554" t="s">
        <v>34</v>
      </c>
      <c r="I554">
        <v>164</v>
      </c>
      <c r="J554" t="s">
        <v>17</v>
      </c>
      <c r="K554">
        <v>24</v>
      </c>
      <c r="L554" s="10">
        <v>100</v>
      </c>
      <c r="M554" s="10">
        <f t="shared" si="26"/>
        <v>2400</v>
      </c>
      <c r="N554">
        <f>'CONDITIONS AND WORKINGS'!$D$2*M554</f>
        <v>154.07999999999998</v>
      </c>
      <c r="O554" s="4">
        <f>IF(Table1[[#This Row],[SALES]]&gt;='CONDITIONS AND WORKINGS'!$B$2,Table1[[#This Row],[SALES]]*'CONDITIONS AND WORKINGS'!$B$3,0)</f>
        <v>200.4</v>
      </c>
      <c r="P554" s="10">
        <f t="shared" si="24"/>
        <v>2554.08</v>
      </c>
      <c r="Q554" s="4" t="str">
        <f>IF(Table1[[#This Row],[STATUS]]='CONDITIONS AND WORKINGS'!$B$6,'CONDITIONS AND WORKINGS'!$B$9,'CONDITIONS AND WORKINGS'!$B$10)</f>
        <v>"UNDER PREVIEW"</v>
      </c>
      <c r="R554" s="10">
        <f>Table1[[#This Row],[TOTAL SALES]]-Table1[[#This Row],[ 8.35% DISCOUNT]]</f>
        <v>2353.6799999999998</v>
      </c>
      <c r="S554" s="20"/>
      <c r="AQ554" s="11"/>
      <c r="AR554" s="11"/>
      <c r="AS554" s="11"/>
      <c r="AT554" s="11"/>
      <c r="AV554" s="11"/>
      <c r="AW554" s="11"/>
    </row>
    <row r="555" spans="1:49" x14ac:dyDescent="0.25">
      <c r="A555">
        <v>554</v>
      </c>
      <c r="B555">
        <v>10164</v>
      </c>
      <c r="C555">
        <v>7</v>
      </c>
      <c r="D555" s="4" t="str">
        <f>TEXT(Table1[[#This Row],[ORDER DATE]],"MMMM")</f>
        <v>October</v>
      </c>
      <c r="E555" s="4">
        <f t="shared" si="25"/>
        <v>2003</v>
      </c>
      <c r="F555" s="1">
        <v>37915</v>
      </c>
      <c r="G555" t="s">
        <v>125</v>
      </c>
      <c r="H555" t="s">
        <v>39</v>
      </c>
      <c r="I555">
        <v>164</v>
      </c>
      <c r="J555" t="s">
        <v>17</v>
      </c>
      <c r="K555">
        <v>25</v>
      </c>
      <c r="L555" s="10">
        <v>53.83</v>
      </c>
      <c r="M555" s="10">
        <f t="shared" si="26"/>
        <v>1345.75</v>
      </c>
      <c r="N555">
        <f>'CONDITIONS AND WORKINGS'!$D$2*M555</f>
        <v>86.397149999999996</v>
      </c>
      <c r="O555" s="4">
        <f>IF(Table1[[#This Row],[SALES]]&gt;='CONDITIONS AND WORKINGS'!$B$2,Table1[[#This Row],[SALES]]*'CONDITIONS AND WORKINGS'!$B$3,0)</f>
        <v>0</v>
      </c>
      <c r="P555" s="10">
        <f t="shared" si="24"/>
        <v>1432.14715</v>
      </c>
      <c r="Q555" s="4" t="str">
        <f>IF(Table1[[#This Row],[STATUS]]='CONDITIONS AND WORKINGS'!$B$6,'CONDITIONS AND WORKINGS'!$B$9,'CONDITIONS AND WORKINGS'!$B$10)</f>
        <v>"UNDER PREVIEW"</v>
      </c>
      <c r="R555" s="10">
        <f>Table1[[#This Row],[TOTAL SALES]]-Table1[[#This Row],[ 8.35% DISCOUNT]]</f>
        <v>1432.14715</v>
      </c>
      <c r="S555" s="20"/>
      <c r="AQ555" s="11"/>
      <c r="AR555" s="11"/>
      <c r="AS555" s="11"/>
      <c r="AT555" s="11"/>
      <c r="AV555" s="11"/>
      <c r="AW555" s="11"/>
    </row>
    <row r="556" spans="1:49" x14ac:dyDescent="0.25">
      <c r="A556">
        <v>555</v>
      </c>
      <c r="B556">
        <v>10165</v>
      </c>
      <c r="C556">
        <v>16</v>
      </c>
      <c r="D556" s="4" t="str">
        <f>TEXT(Table1[[#This Row],[ORDER DATE]],"MMMM")</f>
        <v>October</v>
      </c>
      <c r="E556" s="4">
        <f t="shared" si="25"/>
        <v>2003</v>
      </c>
      <c r="F556" s="1">
        <v>37916</v>
      </c>
      <c r="G556" t="s">
        <v>12</v>
      </c>
      <c r="H556" t="s">
        <v>44</v>
      </c>
      <c r="I556">
        <v>127</v>
      </c>
      <c r="J556" t="s">
        <v>55</v>
      </c>
      <c r="K556">
        <v>47</v>
      </c>
      <c r="L556" s="10">
        <v>100</v>
      </c>
      <c r="M556" s="10">
        <f t="shared" si="26"/>
        <v>4700</v>
      </c>
      <c r="N556">
        <f>'CONDITIONS AND WORKINGS'!$D$2*M556</f>
        <v>301.73999999999995</v>
      </c>
      <c r="O556" s="4">
        <f>IF(Table1[[#This Row],[SALES]]&gt;='CONDITIONS AND WORKINGS'!$B$2,Table1[[#This Row],[SALES]]*'CONDITIONS AND WORKINGS'!$B$3,0)</f>
        <v>392.45000000000005</v>
      </c>
      <c r="P556" s="10">
        <f t="shared" si="24"/>
        <v>5001.74</v>
      </c>
      <c r="Q556" s="4" t="str">
        <f>IF(Table1[[#This Row],[STATUS]]='CONDITIONS AND WORKINGS'!$B$6,'CONDITIONS AND WORKINGS'!$B$9,'CONDITIONS AND WORKINGS'!$B$10)</f>
        <v>"COMPLETED"</v>
      </c>
      <c r="R556" s="10">
        <f>Table1[[#This Row],[TOTAL SALES]]-Table1[[#This Row],[ 8.35% DISCOUNT]]</f>
        <v>4609.29</v>
      </c>
      <c r="S556" s="20"/>
      <c r="AQ556" s="11"/>
      <c r="AR556" s="11"/>
      <c r="AS556" s="11"/>
      <c r="AT556" s="11"/>
      <c r="AV556" s="11"/>
      <c r="AW556" s="11"/>
    </row>
    <row r="557" spans="1:49" x14ac:dyDescent="0.25">
      <c r="A557">
        <v>556</v>
      </c>
      <c r="B557">
        <v>10165</v>
      </c>
      <c r="C557">
        <v>3</v>
      </c>
      <c r="D557" s="4" t="str">
        <f>TEXT(Table1[[#This Row],[ORDER DATE]],"MMMM")</f>
        <v>October</v>
      </c>
      <c r="E557" s="4">
        <f t="shared" si="25"/>
        <v>2003</v>
      </c>
      <c r="F557" s="1">
        <v>37916</v>
      </c>
      <c r="G557" t="s">
        <v>12</v>
      </c>
      <c r="H557" t="s">
        <v>54</v>
      </c>
      <c r="I557">
        <v>127</v>
      </c>
      <c r="J557" t="s">
        <v>55</v>
      </c>
      <c r="K557">
        <v>44</v>
      </c>
      <c r="L557" s="10">
        <v>100</v>
      </c>
      <c r="M557" s="10">
        <f t="shared" si="26"/>
        <v>4400</v>
      </c>
      <c r="N557">
        <f>'CONDITIONS AND WORKINGS'!$D$2*M557</f>
        <v>282.47999999999996</v>
      </c>
      <c r="O557" s="4">
        <f>IF(Table1[[#This Row],[SALES]]&gt;='CONDITIONS AND WORKINGS'!$B$2,Table1[[#This Row],[SALES]]*'CONDITIONS AND WORKINGS'!$B$3,0)</f>
        <v>367.40000000000003</v>
      </c>
      <c r="P557" s="10">
        <f t="shared" si="24"/>
        <v>4682.4799999999996</v>
      </c>
      <c r="Q557" s="4" t="str">
        <f>IF(Table1[[#This Row],[STATUS]]='CONDITIONS AND WORKINGS'!$B$6,'CONDITIONS AND WORKINGS'!$B$9,'CONDITIONS AND WORKINGS'!$B$10)</f>
        <v>"COMPLETED"</v>
      </c>
      <c r="R557" s="10">
        <f>Table1[[#This Row],[TOTAL SALES]]-Table1[[#This Row],[ 8.35% DISCOUNT]]</f>
        <v>4315.08</v>
      </c>
      <c r="S557" s="20"/>
      <c r="AQ557" s="11"/>
      <c r="AR557" s="11"/>
      <c r="AS557" s="11"/>
      <c r="AT557" s="11"/>
      <c r="AV557" s="11"/>
      <c r="AW557" s="11"/>
    </row>
    <row r="558" spans="1:49" x14ac:dyDescent="0.25">
      <c r="A558">
        <v>557</v>
      </c>
      <c r="B558">
        <v>10165</v>
      </c>
      <c r="C558">
        <v>12</v>
      </c>
      <c r="D558" s="4" t="str">
        <f>TEXT(Table1[[#This Row],[ORDER DATE]],"MMMM")</f>
        <v>October</v>
      </c>
      <c r="E558" s="4">
        <f t="shared" si="25"/>
        <v>2003</v>
      </c>
      <c r="F558" s="1">
        <v>37916</v>
      </c>
      <c r="G558" t="s">
        <v>12</v>
      </c>
      <c r="H558" t="s">
        <v>43</v>
      </c>
      <c r="I558">
        <v>127</v>
      </c>
      <c r="J558" t="s">
        <v>14</v>
      </c>
      <c r="K558">
        <v>48</v>
      </c>
      <c r="L558" s="10">
        <v>100</v>
      </c>
      <c r="M558" s="10">
        <f t="shared" si="26"/>
        <v>4800</v>
      </c>
      <c r="N558">
        <f>'CONDITIONS AND WORKINGS'!$D$2*M558</f>
        <v>308.15999999999997</v>
      </c>
      <c r="O558" s="4">
        <f>IF(Table1[[#This Row],[SALES]]&gt;='CONDITIONS AND WORKINGS'!$B$2,Table1[[#This Row],[SALES]]*'CONDITIONS AND WORKINGS'!$B$3,0)</f>
        <v>400.8</v>
      </c>
      <c r="P558" s="10">
        <f t="shared" si="24"/>
        <v>5108.16</v>
      </c>
      <c r="Q558" s="4" t="str">
        <f>IF(Table1[[#This Row],[STATUS]]='CONDITIONS AND WORKINGS'!$B$6,'CONDITIONS AND WORKINGS'!$B$9,'CONDITIONS AND WORKINGS'!$B$10)</f>
        <v>"COMPLETED"</v>
      </c>
      <c r="R558" s="10">
        <f>Table1[[#This Row],[TOTAL SALES]]-Table1[[#This Row],[ 8.35% DISCOUNT]]</f>
        <v>4707.3599999999997</v>
      </c>
      <c r="S558" s="20"/>
      <c r="AQ558" s="11"/>
      <c r="AR558" s="11"/>
      <c r="AS558" s="11"/>
      <c r="AT558" s="11"/>
      <c r="AV558" s="11"/>
      <c r="AW558" s="11"/>
    </row>
    <row r="559" spans="1:49" x14ac:dyDescent="0.25">
      <c r="A559">
        <v>558</v>
      </c>
      <c r="B559">
        <v>10165</v>
      </c>
      <c r="C559">
        <v>15</v>
      </c>
      <c r="D559" s="4" t="str">
        <f>TEXT(Table1[[#This Row],[ORDER DATE]],"MMMM")</f>
        <v>October</v>
      </c>
      <c r="E559" s="4">
        <f t="shared" si="25"/>
        <v>2003</v>
      </c>
      <c r="F559" s="1">
        <v>37916</v>
      </c>
      <c r="G559" t="s">
        <v>12</v>
      </c>
      <c r="H559" t="s">
        <v>45</v>
      </c>
      <c r="I559">
        <v>127</v>
      </c>
      <c r="J559" t="s">
        <v>14</v>
      </c>
      <c r="K559">
        <v>46</v>
      </c>
      <c r="L559" s="10">
        <v>100</v>
      </c>
      <c r="M559" s="10">
        <f t="shared" si="26"/>
        <v>4600</v>
      </c>
      <c r="N559">
        <f>'CONDITIONS AND WORKINGS'!$D$2*M559</f>
        <v>295.32</v>
      </c>
      <c r="O559" s="4">
        <f>IF(Table1[[#This Row],[SALES]]&gt;='CONDITIONS AND WORKINGS'!$B$2,Table1[[#This Row],[SALES]]*'CONDITIONS AND WORKINGS'!$B$3,0)</f>
        <v>384.1</v>
      </c>
      <c r="P559" s="10">
        <f t="shared" si="24"/>
        <v>4895.32</v>
      </c>
      <c r="Q559" s="4" t="str">
        <f>IF(Table1[[#This Row],[STATUS]]='CONDITIONS AND WORKINGS'!$B$6,'CONDITIONS AND WORKINGS'!$B$9,'CONDITIONS AND WORKINGS'!$B$10)</f>
        <v>"COMPLETED"</v>
      </c>
      <c r="R559" s="10">
        <f>Table1[[#This Row],[TOTAL SALES]]-Table1[[#This Row],[ 8.35% DISCOUNT]]</f>
        <v>4511.2199999999993</v>
      </c>
      <c r="S559" s="20"/>
      <c r="AQ559" s="11"/>
      <c r="AR559" s="11"/>
      <c r="AS559" s="11"/>
      <c r="AT559" s="11"/>
      <c r="AV559" s="11"/>
      <c r="AW559" s="11"/>
    </row>
    <row r="560" spans="1:49" x14ac:dyDescent="0.25">
      <c r="A560">
        <v>559</v>
      </c>
      <c r="B560">
        <v>10165</v>
      </c>
      <c r="C560">
        <v>2</v>
      </c>
      <c r="D560" s="4" t="str">
        <f>TEXT(Table1[[#This Row],[ORDER DATE]],"MMMM")</f>
        <v>October</v>
      </c>
      <c r="E560" s="4">
        <f t="shared" si="25"/>
        <v>2003</v>
      </c>
      <c r="F560" s="1">
        <v>37916</v>
      </c>
      <c r="G560" t="s">
        <v>12</v>
      </c>
      <c r="H560" t="s">
        <v>58</v>
      </c>
      <c r="I560">
        <v>127</v>
      </c>
      <c r="J560" t="s">
        <v>14</v>
      </c>
      <c r="K560">
        <v>27</v>
      </c>
      <c r="L560" s="10">
        <v>100</v>
      </c>
      <c r="M560" s="10">
        <f t="shared" si="26"/>
        <v>2700</v>
      </c>
      <c r="N560">
        <f>'CONDITIONS AND WORKINGS'!$D$2*M560</f>
        <v>173.33999999999997</v>
      </c>
      <c r="O560" s="4">
        <f>IF(Table1[[#This Row],[SALES]]&gt;='CONDITIONS AND WORKINGS'!$B$2,Table1[[#This Row],[SALES]]*'CONDITIONS AND WORKINGS'!$B$3,0)</f>
        <v>225.45000000000002</v>
      </c>
      <c r="P560" s="10">
        <f t="shared" si="24"/>
        <v>2873.34</v>
      </c>
      <c r="Q560" s="4" t="str">
        <f>IF(Table1[[#This Row],[STATUS]]='CONDITIONS AND WORKINGS'!$B$6,'CONDITIONS AND WORKINGS'!$B$9,'CONDITIONS AND WORKINGS'!$B$10)</f>
        <v>"COMPLETED"</v>
      </c>
      <c r="R560" s="10">
        <f>Table1[[#This Row],[TOTAL SALES]]-Table1[[#This Row],[ 8.35% DISCOUNT]]</f>
        <v>2647.8900000000003</v>
      </c>
      <c r="S560" s="20"/>
      <c r="AQ560" s="11"/>
      <c r="AR560" s="11"/>
      <c r="AS560" s="11"/>
      <c r="AT560" s="11"/>
      <c r="AV560" s="11"/>
      <c r="AW560" s="11"/>
    </row>
    <row r="561" spans="1:49" x14ac:dyDescent="0.25">
      <c r="A561">
        <v>560</v>
      </c>
      <c r="B561">
        <v>10165</v>
      </c>
      <c r="C561">
        <v>1</v>
      </c>
      <c r="D561" s="4" t="str">
        <f>TEXT(Table1[[#This Row],[ORDER DATE]],"MMMM")</f>
        <v>October</v>
      </c>
      <c r="E561" s="4">
        <f t="shared" si="25"/>
        <v>2003</v>
      </c>
      <c r="F561" s="1">
        <v>37916</v>
      </c>
      <c r="G561" t="s">
        <v>12</v>
      </c>
      <c r="H561" t="s">
        <v>59</v>
      </c>
      <c r="I561">
        <v>127</v>
      </c>
      <c r="J561" t="s">
        <v>14</v>
      </c>
      <c r="K561">
        <v>50</v>
      </c>
      <c r="L561" s="10">
        <v>100</v>
      </c>
      <c r="M561" s="10">
        <f t="shared" si="26"/>
        <v>5000</v>
      </c>
      <c r="N561">
        <f>'CONDITIONS AND WORKINGS'!$D$2*M561</f>
        <v>320.99999999999994</v>
      </c>
      <c r="O561" s="4">
        <f>IF(Table1[[#This Row],[SALES]]&gt;='CONDITIONS AND WORKINGS'!$B$2,Table1[[#This Row],[SALES]]*'CONDITIONS AND WORKINGS'!$B$3,0)</f>
        <v>417.5</v>
      </c>
      <c r="P561" s="10">
        <f t="shared" si="24"/>
        <v>5321</v>
      </c>
      <c r="Q561" s="4" t="str">
        <f>IF(Table1[[#This Row],[STATUS]]='CONDITIONS AND WORKINGS'!$B$6,'CONDITIONS AND WORKINGS'!$B$9,'CONDITIONS AND WORKINGS'!$B$10)</f>
        <v>"COMPLETED"</v>
      </c>
      <c r="R561" s="10">
        <f>Table1[[#This Row],[TOTAL SALES]]-Table1[[#This Row],[ 8.35% DISCOUNT]]</f>
        <v>4903.5</v>
      </c>
      <c r="S561" s="20"/>
      <c r="AQ561" s="11"/>
      <c r="AR561" s="11"/>
      <c r="AS561" s="11"/>
      <c r="AT561" s="11"/>
      <c r="AV561" s="11"/>
      <c r="AW561" s="11"/>
    </row>
    <row r="562" spans="1:49" x14ac:dyDescent="0.25">
      <c r="A562">
        <v>561</v>
      </c>
      <c r="B562">
        <v>10165</v>
      </c>
      <c r="C562">
        <v>11</v>
      </c>
      <c r="D562" s="4" t="str">
        <f>TEXT(Table1[[#This Row],[ORDER DATE]],"MMMM")</f>
        <v>October</v>
      </c>
      <c r="E562" s="4">
        <f t="shared" si="25"/>
        <v>2003</v>
      </c>
      <c r="F562" s="1">
        <v>37916</v>
      </c>
      <c r="G562" t="s">
        <v>12</v>
      </c>
      <c r="H562" t="s">
        <v>47</v>
      </c>
      <c r="I562">
        <v>127</v>
      </c>
      <c r="J562" t="s">
        <v>14</v>
      </c>
      <c r="K562">
        <v>29</v>
      </c>
      <c r="L562" s="10">
        <v>100</v>
      </c>
      <c r="M562" s="10">
        <f t="shared" si="26"/>
        <v>2900</v>
      </c>
      <c r="N562">
        <f>'CONDITIONS AND WORKINGS'!$D$2*M562</f>
        <v>186.17999999999998</v>
      </c>
      <c r="O562" s="4">
        <f>IF(Table1[[#This Row],[SALES]]&gt;='CONDITIONS AND WORKINGS'!$B$2,Table1[[#This Row],[SALES]]*'CONDITIONS AND WORKINGS'!$B$3,0)</f>
        <v>242.15</v>
      </c>
      <c r="P562" s="10">
        <f t="shared" si="24"/>
        <v>3086.18</v>
      </c>
      <c r="Q562" s="4" t="str">
        <f>IF(Table1[[#This Row],[STATUS]]='CONDITIONS AND WORKINGS'!$B$6,'CONDITIONS AND WORKINGS'!$B$9,'CONDITIONS AND WORKINGS'!$B$10)</f>
        <v>"COMPLETED"</v>
      </c>
      <c r="R562" s="10">
        <f>Table1[[#This Row],[TOTAL SALES]]-Table1[[#This Row],[ 8.35% DISCOUNT]]</f>
        <v>2844.0299999999997</v>
      </c>
      <c r="S562" s="20"/>
      <c r="AQ562" s="11"/>
      <c r="AR562" s="11"/>
      <c r="AS562" s="11"/>
      <c r="AT562" s="11"/>
      <c r="AV562" s="11"/>
      <c r="AW562" s="11"/>
    </row>
    <row r="563" spans="1:49" x14ac:dyDescent="0.25">
      <c r="A563">
        <v>562</v>
      </c>
      <c r="B563">
        <v>10165</v>
      </c>
      <c r="C563">
        <v>4</v>
      </c>
      <c r="D563" s="4" t="str">
        <f>TEXT(Table1[[#This Row],[ORDER DATE]],"MMMM")</f>
        <v>October</v>
      </c>
      <c r="E563" s="4">
        <f t="shared" si="25"/>
        <v>2003</v>
      </c>
      <c r="F563" s="1">
        <v>37916</v>
      </c>
      <c r="G563" t="s">
        <v>12</v>
      </c>
      <c r="H563" t="s">
        <v>41</v>
      </c>
      <c r="I563">
        <v>127</v>
      </c>
      <c r="J563" t="s">
        <v>14</v>
      </c>
      <c r="K563">
        <v>34</v>
      </c>
      <c r="L563" s="10">
        <v>100</v>
      </c>
      <c r="M563" s="10">
        <f t="shared" si="26"/>
        <v>3400</v>
      </c>
      <c r="N563">
        <f>'CONDITIONS AND WORKINGS'!$D$2*M563</f>
        <v>218.27999999999997</v>
      </c>
      <c r="O563" s="4">
        <f>IF(Table1[[#This Row],[SALES]]&gt;='CONDITIONS AND WORKINGS'!$B$2,Table1[[#This Row],[SALES]]*'CONDITIONS AND WORKINGS'!$B$3,0)</f>
        <v>283.90000000000003</v>
      </c>
      <c r="P563" s="10">
        <f t="shared" si="24"/>
        <v>3618.2799999999997</v>
      </c>
      <c r="Q563" s="4" t="str">
        <f>IF(Table1[[#This Row],[STATUS]]='CONDITIONS AND WORKINGS'!$B$6,'CONDITIONS AND WORKINGS'!$B$9,'CONDITIONS AND WORKINGS'!$B$10)</f>
        <v>"COMPLETED"</v>
      </c>
      <c r="R563" s="10">
        <f>Table1[[#This Row],[TOTAL SALES]]-Table1[[#This Row],[ 8.35% DISCOUNT]]</f>
        <v>3334.3799999999997</v>
      </c>
      <c r="S563" s="20"/>
      <c r="AQ563" s="11"/>
      <c r="AR563" s="11"/>
      <c r="AS563" s="11"/>
      <c r="AT563" s="11"/>
      <c r="AV563" s="11"/>
      <c r="AW563" s="11"/>
    </row>
    <row r="564" spans="1:49" x14ac:dyDescent="0.25">
      <c r="A564">
        <v>563</v>
      </c>
      <c r="B564">
        <v>10165</v>
      </c>
      <c r="C564">
        <v>17</v>
      </c>
      <c r="D564" s="4" t="str">
        <f>TEXT(Table1[[#This Row],[ORDER DATE]],"MMMM")</f>
        <v>October</v>
      </c>
      <c r="E564" s="4">
        <f t="shared" si="25"/>
        <v>2003</v>
      </c>
      <c r="F564" s="1">
        <v>37916</v>
      </c>
      <c r="G564" t="s">
        <v>12</v>
      </c>
      <c r="H564" t="s">
        <v>31</v>
      </c>
      <c r="I564">
        <v>127</v>
      </c>
      <c r="J564" t="s">
        <v>14</v>
      </c>
      <c r="K564">
        <v>32</v>
      </c>
      <c r="L564" s="10">
        <v>100</v>
      </c>
      <c r="M564" s="10">
        <f t="shared" si="26"/>
        <v>3200</v>
      </c>
      <c r="N564">
        <f>'CONDITIONS AND WORKINGS'!$D$2*M564</f>
        <v>205.43999999999997</v>
      </c>
      <c r="O564" s="4">
        <f>IF(Table1[[#This Row],[SALES]]&gt;='CONDITIONS AND WORKINGS'!$B$2,Table1[[#This Row],[SALES]]*'CONDITIONS AND WORKINGS'!$B$3,0)</f>
        <v>267.2</v>
      </c>
      <c r="P564" s="10">
        <f t="shared" si="24"/>
        <v>3405.44</v>
      </c>
      <c r="Q564" s="4" t="str">
        <f>IF(Table1[[#This Row],[STATUS]]='CONDITIONS AND WORKINGS'!$B$6,'CONDITIONS AND WORKINGS'!$B$9,'CONDITIONS AND WORKINGS'!$B$10)</f>
        <v>"COMPLETED"</v>
      </c>
      <c r="R564" s="10">
        <f>Table1[[#This Row],[TOTAL SALES]]-Table1[[#This Row],[ 8.35% DISCOUNT]]</f>
        <v>3138.2400000000002</v>
      </c>
      <c r="S564" s="20"/>
      <c r="AQ564" s="11"/>
      <c r="AR564" s="11"/>
      <c r="AS564" s="11"/>
      <c r="AT564" s="11"/>
      <c r="AV564" s="11"/>
      <c r="AW564" s="11"/>
    </row>
    <row r="565" spans="1:49" x14ac:dyDescent="0.25">
      <c r="A565">
        <v>564</v>
      </c>
      <c r="B565">
        <v>10165</v>
      </c>
      <c r="C565">
        <v>10</v>
      </c>
      <c r="D565" s="4" t="str">
        <f>TEXT(Table1[[#This Row],[ORDER DATE]],"MMMM")</f>
        <v>October</v>
      </c>
      <c r="E565" s="4">
        <f t="shared" si="25"/>
        <v>2003</v>
      </c>
      <c r="F565" s="1">
        <v>37916</v>
      </c>
      <c r="G565" t="s">
        <v>12</v>
      </c>
      <c r="H565" t="s">
        <v>46</v>
      </c>
      <c r="I565">
        <v>127</v>
      </c>
      <c r="J565" t="s">
        <v>14</v>
      </c>
      <c r="K565">
        <v>48</v>
      </c>
      <c r="L565" s="10">
        <v>94.92</v>
      </c>
      <c r="M565" s="10">
        <f t="shared" si="26"/>
        <v>4556.16</v>
      </c>
      <c r="N565">
        <f>'CONDITIONS AND WORKINGS'!$D$2*M565</f>
        <v>292.50547199999994</v>
      </c>
      <c r="O565" s="4">
        <f>IF(Table1[[#This Row],[SALES]]&gt;='CONDITIONS AND WORKINGS'!$B$2,Table1[[#This Row],[SALES]]*'CONDITIONS AND WORKINGS'!$B$3,0)</f>
        <v>380.43936000000002</v>
      </c>
      <c r="P565" s="10">
        <f t="shared" si="24"/>
        <v>4848.6654719999997</v>
      </c>
      <c r="Q565" s="4" t="str">
        <f>IF(Table1[[#This Row],[STATUS]]='CONDITIONS AND WORKINGS'!$B$6,'CONDITIONS AND WORKINGS'!$B$9,'CONDITIONS AND WORKINGS'!$B$10)</f>
        <v>"COMPLETED"</v>
      </c>
      <c r="R565" s="10">
        <f>Table1[[#This Row],[TOTAL SALES]]-Table1[[#This Row],[ 8.35% DISCOUNT]]</f>
        <v>4468.2261119999994</v>
      </c>
      <c r="S565" s="20"/>
      <c r="AQ565" s="11"/>
      <c r="AR565" s="11"/>
      <c r="AS565" s="11"/>
      <c r="AT565" s="11"/>
      <c r="AV565" s="11"/>
      <c r="AW565" s="11"/>
    </row>
    <row r="566" spans="1:49" x14ac:dyDescent="0.25">
      <c r="A566">
        <v>565</v>
      </c>
      <c r="B566">
        <v>10165</v>
      </c>
      <c r="C566">
        <v>6</v>
      </c>
      <c r="D566" s="4" t="str">
        <f>TEXT(Table1[[#This Row],[ORDER DATE]],"MMMM")</f>
        <v>October</v>
      </c>
      <c r="E566" s="4">
        <f t="shared" si="25"/>
        <v>2003</v>
      </c>
      <c r="F566" s="1">
        <v>37916</v>
      </c>
      <c r="G566" t="s">
        <v>12</v>
      </c>
      <c r="H566" t="s">
        <v>42</v>
      </c>
      <c r="I566">
        <v>127</v>
      </c>
      <c r="J566" t="s">
        <v>14</v>
      </c>
      <c r="K566">
        <v>28</v>
      </c>
      <c r="L566" s="10">
        <v>100</v>
      </c>
      <c r="M566" s="10">
        <f t="shared" si="26"/>
        <v>2800</v>
      </c>
      <c r="N566">
        <f>'CONDITIONS AND WORKINGS'!$D$2*M566</f>
        <v>179.76</v>
      </c>
      <c r="O566" s="4">
        <f>IF(Table1[[#This Row],[SALES]]&gt;='CONDITIONS AND WORKINGS'!$B$2,Table1[[#This Row],[SALES]]*'CONDITIONS AND WORKINGS'!$B$3,0)</f>
        <v>233.8</v>
      </c>
      <c r="P566" s="10">
        <f t="shared" si="24"/>
        <v>2979.76</v>
      </c>
      <c r="Q566" s="4" t="str">
        <f>IF(Table1[[#This Row],[STATUS]]='CONDITIONS AND WORKINGS'!$B$6,'CONDITIONS AND WORKINGS'!$B$9,'CONDITIONS AND WORKINGS'!$B$10)</f>
        <v>"COMPLETED"</v>
      </c>
      <c r="R566" s="10">
        <f>Table1[[#This Row],[TOTAL SALES]]-Table1[[#This Row],[ 8.35% DISCOUNT]]</f>
        <v>2745.96</v>
      </c>
      <c r="S566" s="20"/>
      <c r="AQ566" s="11"/>
      <c r="AR566" s="11"/>
      <c r="AS566" s="11"/>
      <c r="AT566" s="11"/>
      <c r="AV566" s="11"/>
      <c r="AW566" s="11"/>
    </row>
    <row r="567" spans="1:49" x14ac:dyDescent="0.25">
      <c r="A567">
        <v>566</v>
      </c>
      <c r="B567">
        <v>10165</v>
      </c>
      <c r="C567">
        <v>5</v>
      </c>
      <c r="D567" s="4" t="str">
        <f>TEXT(Table1[[#This Row],[ORDER DATE]],"MMMM")</f>
        <v>October</v>
      </c>
      <c r="E567" s="4">
        <f t="shared" si="25"/>
        <v>2003</v>
      </c>
      <c r="F567" s="1">
        <v>37916</v>
      </c>
      <c r="G567" t="s">
        <v>12</v>
      </c>
      <c r="H567" t="s">
        <v>52</v>
      </c>
      <c r="I567">
        <v>127</v>
      </c>
      <c r="J567" t="s">
        <v>17</v>
      </c>
      <c r="K567">
        <v>38</v>
      </c>
      <c r="L567" s="10">
        <v>66.78</v>
      </c>
      <c r="M567" s="10">
        <f t="shared" si="26"/>
        <v>2537.64</v>
      </c>
      <c r="N567">
        <f>'CONDITIONS AND WORKINGS'!$D$2*M567</f>
        <v>162.91648799999999</v>
      </c>
      <c r="O567" s="4">
        <f>IF(Table1[[#This Row],[SALES]]&gt;='CONDITIONS AND WORKINGS'!$B$2,Table1[[#This Row],[SALES]]*'CONDITIONS AND WORKINGS'!$B$3,0)</f>
        <v>211.89294000000001</v>
      </c>
      <c r="P567" s="10">
        <f t="shared" si="24"/>
        <v>2700.5564879999997</v>
      </c>
      <c r="Q567" s="4" t="str">
        <f>IF(Table1[[#This Row],[STATUS]]='CONDITIONS AND WORKINGS'!$B$6,'CONDITIONS AND WORKINGS'!$B$9,'CONDITIONS AND WORKINGS'!$B$10)</f>
        <v>"COMPLETED"</v>
      </c>
      <c r="R567" s="10">
        <f>Table1[[#This Row],[TOTAL SALES]]-Table1[[#This Row],[ 8.35% DISCOUNT]]</f>
        <v>2488.6635479999995</v>
      </c>
      <c r="S567" s="20"/>
      <c r="AQ567" s="11"/>
      <c r="AR567" s="11"/>
      <c r="AS567" s="11"/>
      <c r="AT567" s="11"/>
      <c r="AV567" s="11"/>
      <c r="AW567" s="11"/>
    </row>
    <row r="568" spans="1:49" x14ac:dyDescent="0.25">
      <c r="A568">
        <v>567</v>
      </c>
      <c r="B568">
        <v>10165</v>
      </c>
      <c r="C568">
        <v>8</v>
      </c>
      <c r="D568" s="4" t="str">
        <f>TEXT(Table1[[#This Row],[ORDER DATE]],"MMMM")</f>
        <v>October</v>
      </c>
      <c r="E568" s="4">
        <f t="shared" si="25"/>
        <v>2003</v>
      </c>
      <c r="F568" s="1">
        <v>37916</v>
      </c>
      <c r="G568" t="s">
        <v>12</v>
      </c>
      <c r="H568" t="s">
        <v>49</v>
      </c>
      <c r="I568">
        <v>127</v>
      </c>
      <c r="J568" t="s">
        <v>17</v>
      </c>
      <c r="K568">
        <v>24</v>
      </c>
      <c r="L568" s="10">
        <v>99.36</v>
      </c>
      <c r="M568" s="10">
        <f t="shared" si="26"/>
        <v>2384.64</v>
      </c>
      <c r="N568">
        <f>'CONDITIONS AND WORKINGS'!$D$2*M568</f>
        <v>153.09388799999996</v>
      </c>
      <c r="O568" s="4">
        <f>IF(Table1[[#This Row],[SALES]]&gt;='CONDITIONS AND WORKINGS'!$B$2,Table1[[#This Row],[SALES]]*'CONDITIONS AND WORKINGS'!$B$3,0)</f>
        <v>199.11743999999999</v>
      </c>
      <c r="P568" s="10">
        <f t="shared" si="24"/>
        <v>2537.7338879999998</v>
      </c>
      <c r="Q568" s="4" t="str">
        <f>IF(Table1[[#This Row],[STATUS]]='CONDITIONS AND WORKINGS'!$B$6,'CONDITIONS AND WORKINGS'!$B$9,'CONDITIONS AND WORKINGS'!$B$10)</f>
        <v>"COMPLETED"</v>
      </c>
      <c r="R568" s="10">
        <f>Table1[[#This Row],[TOTAL SALES]]-Table1[[#This Row],[ 8.35% DISCOUNT]]</f>
        <v>2338.6164479999998</v>
      </c>
      <c r="S568" s="20"/>
      <c r="AQ568" s="11"/>
      <c r="AR568" s="11"/>
      <c r="AS568" s="11"/>
      <c r="AT568" s="11"/>
      <c r="AV568" s="11"/>
      <c r="AW568" s="11"/>
    </row>
    <row r="569" spans="1:49" x14ac:dyDescent="0.25">
      <c r="A569">
        <v>568</v>
      </c>
      <c r="B569">
        <v>10165</v>
      </c>
      <c r="C569">
        <v>7</v>
      </c>
      <c r="D569" s="4" t="str">
        <f>TEXT(Table1[[#This Row],[ORDER DATE]],"MMMM")</f>
        <v>October</v>
      </c>
      <c r="E569" s="4">
        <f t="shared" si="25"/>
        <v>2003</v>
      </c>
      <c r="F569" s="1">
        <v>37916</v>
      </c>
      <c r="G569" t="s">
        <v>12</v>
      </c>
      <c r="H569" t="s">
        <v>48</v>
      </c>
      <c r="I569">
        <v>127</v>
      </c>
      <c r="J569" t="s">
        <v>17</v>
      </c>
      <c r="K569">
        <v>44</v>
      </c>
      <c r="L569" s="10">
        <v>53.44</v>
      </c>
      <c r="M569" s="10">
        <f t="shared" si="26"/>
        <v>2351.3599999999997</v>
      </c>
      <c r="N569">
        <f>'CONDITIONS AND WORKINGS'!$D$2*M569</f>
        <v>150.95731199999997</v>
      </c>
      <c r="O569" s="4">
        <f>IF(Table1[[#This Row],[SALES]]&gt;='CONDITIONS AND WORKINGS'!$B$2,Table1[[#This Row],[SALES]]*'CONDITIONS AND WORKINGS'!$B$3,0)</f>
        <v>196.33855999999997</v>
      </c>
      <c r="P569" s="10">
        <f t="shared" si="24"/>
        <v>2502.3173119999997</v>
      </c>
      <c r="Q569" s="4" t="str">
        <f>IF(Table1[[#This Row],[STATUS]]='CONDITIONS AND WORKINGS'!$B$6,'CONDITIONS AND WORKINGS'!$B$9,'CONDITIONS AND WORKINGS'!$B$10)</f>
        <v>"COMPLETED"</v>
      </c>
      <c r="R569" s="10">
        <f>Table1[[#This Row],[TOTAL SALES]]-Table1[[#This Row],[ 8.35% DISCOUNT]]</f>
        <v>2305.9787519999995</v>
      </c>
      <c r="S569" s="20"/>
      <c r="AQ569" s="11"/>
      <c r="AR569" s="11"/>
      <c r="AS569" s="11"/>
      <c r="AT569" s="11"/>
      <c r="AV569" s="11"/>
      <c r="AW569" s="11"/>
    </row>
    <row r="570" spans="1:49" x14ac:dyDescent="0.25">
      <c r="A570">
        <v>569</v>
      </c>
      <c r="B570">
        <v>10165</v>
      </c>
      <c r="C570">
        <v>14</v>
      </c>
      <c r="D570" s="4" t="str">
        <f>TEXT(Table1[[#This Row],[ORDER DATE]],"MMMM")</f>
        <v>October</v>
      </c>
      <c r="E570" s="4">
        <f t="shared" si="25"/>
        <v>2003</v>
      </c>
      <c r="F570" s="1">
        <v>37916</v>
      </c>
      <c r="G570" t="s">
        <v>12</v>
      </c>
      <c r="H570" t="s">
        <v>53</v>
      </c>
      <c r="I570">
        <v>127</v>
      </c>
      <c r="J570" t="s">
        <v>17</v>
      </c>
      <c r="K570">
        <v>48</v>
      </c>
      <c r="L570" s="10">
        <v>45.99</v>
      </c>
      <c r="M570" s="10">
        <f t="shared" si="26"/>
        <v>2207.52</v>
      </c>
      <c r="N570">
        <f>'CONDITIONS AND WORKINGS'!$D$2*M570</f>
        <v>141.72278399999999</v>
      </c>
      <c r="O570" s="4">
        <f>IF(Table1[[#This Row],[SALES]]&gt;='CONDITIONS AND WORKINGS'!$B$2,Table1[[#This Row],[SALES]]*'CONDITIONS AND WORKINGS'!$B$3,0)</f>
        <v>0</v>
      </c>
      <c r="P570" s="10">
        <f t="shared" si="24"/>
        <v>2349.242784</v>
      </c>
      <c r="Q570" s="4" t="str">
        <f>IF(Table1[[#This Row],[STATUS]]='CONDITIONS AND WORKINGS'!$B$6,'CONDITIONS AND WORKINGS'!$B$9,'CONDITIONS AND WORKINGS'!$B$10)</f>
        <v>"COMPLETED"</v>
      </c>
      <c r="R570" s="10">
        <f>Table1[[#This Row],[TOTAL SALES]]-Table1[[#This Row],[ 8.35% DISCOUNT]]</f>
        <v>2349.242784</v>
      </c>
      <c r="S570" s="20"/>
      <c r="AQ570" s="11"/>
      <c r="AR570" s="11"/>
      <c r="AS570" s="11"/>
      <c r="AT570" s="11"/>
      <c r="AV570" s="11"/>
      <c r="AW570" s="11"/>
    </row>
    <row r="571" spans="1:49" x14ac:dyDescent="0.25">
      <c r="A571">
        <v>570</v>
      </c>
      <c r="B571">
        <v>10165</v>
      </c>
      <c r="C571">
        <v>18</v>
      </c>
      <c r="D571" s="4" t="str">
        <f>TEXT(Table1[[#This Row],[ORDER DATE]],"MMMM")</f>
        <v>October</v>
      </c>
      <c r="E571" s="4">
        <f t="shared" si="25"/>
        <v>2003</v>
      </c>
      <c r="F571" s="1">
        <v>37916</v>
      </c>
      <c r="G571" t="s">
        <v>12</v>
      </c>
      <c r="H571" t="s">
        <v>40</v>
      </c>
      <c r="I571">
        <v>127</v>
      </c>
      <c r="J571" t="s">
        <v>17</v>
      </c>
      <c r="K571">
        <v>31</v>
      </c>
      <c r="L571" s="10">
        <v>71.099999999999994</v>
      </c>
      <c r="M571" s="10">
        <f t="shared" si="26"/>
        <v>2204.1</v>
      </c>
      <c r="N571">
        <f>'CONDITIONS AND WORKINGS'!$D$2*M571</f>
        <v>141.50321999999997</v>
      </c>
      <c r="O571" s="4">
        <f>IF(Table1[[#This Row],[SALES]]&gt;='CONDITIONS AND WORKINGS'!$B$2,Table1[[#This Row],[SALES]]*'CONDITIONS AND WORKINGS'!$B$3,0)</f>
        <v>0</v>
      </c>
      <c r="P571" s="10">
        <f t="shared" si="24"/>
        <v>2345.60322</v>
      </c>
      <c r="Q571" s="4" t="str">
        <f>IF(Table1[[#This Row],[STATUS]]='CONDITIONS AND WORKINGS'!$B$6,'CONDITIONS AND WORKINGS'!$B$9,'CONDITIONS AND WORKINGS'!$B$10)</f>
        <v>"COMPLETED"</v>
      </c>
      <c r="R571" s="10">
        <f>Table1[[#This Row],[TOTAL SALES]]-Table1[[#This Row],[ 8.35% DISCOUNT]]</f>
        <v>2345.60322</v>
      </c>
      <c r="S571" s="20"/>
      <c r="AQ571" s="11"/>
      <c r="AR571" s="11"/>
      <c r="AS571" s="11"/>
      <c r="AT571" s="11"/>
      <c r="AV571" s="11"/>
      <c r="AW571" s="11"/>
    </row>
    <row r="572" spans="1:49" x14ac:dyDescent="0.25">
      <c r="A572">
        <v>571</v>
      </c>
      <c r="B572">
        <v>10165</v>
      </c>
      <c r="C572">
        <v>9</v>
      </c>
      <c r="D572" s="4" t="str">
        <f>TEXT(Table1[[#This Row],[ORDER DATE]],"MMMM")</f>
        <v>October</v>
      </c>
      <c r="E572" s="4">
        <f t="shared" si="25"/>
        <v>2003</v>
      </c>
      <c r="F572" s="1">
        <v>37916</v>
      </c>
      <c r="G572" t="s">
        <v>12</v>
      </c>
      <c r="H572" t="s">
        <v>50</v>
      </c>
      <c r="I572">
        <v>127</v>
      </c>
      <c r="J572" t="s">
        <v>17</v>
      </c>
      <c r="K572">
        <v>25</v>
      </c>
      <c r="L572" s="10">
        <v>69.36</v>
      </c>
      <c r="M572" s="10">
        <f t="shared" si="26"/>
        <v>1734</v>
      </c>
      <c r="N572">
        <f>'CONDITIONS AND WORKINGS'!$D$2*M572</f>
        <v>111.32279999999999</v>
      </c>
      <c r="O572" s="4">
        <f>IF(Table1[[#This Row],[SALES]]&gt;='CONDITIONS AND WORKINGS'!$B$2,Table1[[#This Row],[SALES]]*'CONDITIONS AND WORKINGS'!$B$3,0)</f>
        <v>0</v>
      </c>
      <c r="P572" s="10">
        <f t="shared" si="24"/>
        <v>1845.3227999999999</v>
      </c>
      <c r="Q572" s="4" t="str">
        <f>IF(Table1[[#This Row],[STATUS]]='CONDITIONS AND WORKINGS'!$B$6,'CONDITIONS AND WORKINGS'!$B$9,'CONDITIONS AND WORKINGS'!$B$10)</f>
        <v>"COMPLETED"</v>
      </c>
      <c r="R572" s="10">
        <f>Table1[[#This Row],[TOTAL SALES]]-Table1[[#This Row],[ 8.35% DISCOUNT]]</f>
        <v>1845.3227999999999</v>
      </c>
      <c r="S572" s="20"/>
      <c r="AQ572" s="11"/>
      <c r="AR572" s="11"/>
      <c r="AS572" s="11"/>
      <c r="AT572" s="11"/>
      <c r="AV572" s="11"/>
      <c r="AW572" s="11"/>
    </row>
    <row r="573" spans="1:49" x14ac:dyDescent="0.25">
      <c r="A573">
        <v>572</v>
      </c>
      <c r="B573">
        <v>10165</v>
      </c>
      <c r="C573">
        <v>13</v>
      </c>
      <c r="D573" s="4" t="str">
        <f>TEXT(Table1[[#This Row],[ORDER DATE]],"MMMM")</f>
        <v>October</v>
      </c>
      <c r="E573" s="4">
        <f t="shared" si="25"/>
        <v>2003</v>
      </c>
      <c r="F573" s="1">
        <v>37916</v>
      </c>
      <c r="G573" t="s">
        <v>12</v>
      </c>
      <c r="H573" t="s">
        <v>51</v>
      </c>
      <c r="I573">
        <v>127</v>
      </c>
      <c r="J573" t="s">
        <v>17</v>
      </c>
      <c r="K573">
        <v>27</v>
      </c>
      <c r="L573" s="10">
        <v>31.82</v>
      </c>
      <c r="M573" s="10">
        <f t="shared" si="26"/>
        <v>859.14</v>
      </c>
      <c r="N573">
        <f>'CONDITIONS AND WORKINGS'!$D$2*M573</f>
        <v>55.156787999999992</v>
      </c>
      <c r="O573" s="4">
        <f>IF(Table1[[#This Row],[SALES]]&gt;='CONDITIONS AND WORKINGS'!$B$2,Table1[[#This Row],[SALES]]*'CONDITIONS AND WORKINGS'!$B$3,0)</f>
        <v>0</v>
      </c>
      <c r="P573" s="10">
        <f t="shared" si="24"/>
        <v>914.29678799999999</v>
      </c>
      <c r="Q573" s="4" t="str">
        <f>IF(Table1[[#This Row],[STATUS]]='CONDITIONS AND WORKINGS'!$B$6,'CONDITIONS AND WORKINGS'!$B$9,'CONDITIONS AND WORKINGS'!$B$10)</f>
        <v>"COMPLETED"</v>
      </c>
      <c r="R573" s="10">
        <f>Table1[[#This Row],[TOTAL SALES]]-Table1[[#This Row],[ 8.35% DISCOUNT]]</f>
        <v>914.29678799999999</v>
      </c>
      <c r="S573" s="20"/>
      <c r="AQ573" s="11"/>
      <c r="AR573" s="11"/>
      <c r="AS573" s="11"/>
      <c r="AT573" s="11"/>
      <c r="AV573" s="11"/>
      <c r="AW573" s="11"/>
    </row>
    <row r="574" spans="1:49" x14ac:dyDescent="0.25">
      <c r="A574">
        <v>573</v>
      </c>
      <c r="B574">
        <v>10166</v>
      </c>
      <c r="C574">
        <v>2</v>
      </c>
      <c r="D574" s="4" t="str">
        <f>TEXT(Table1[[#This Row],[ORDER DATE]],"MMMM")</f>
        <v>October</v>
      </c>
      <c r="E574" s="4">
        <f t="shared" si="25"/>
        <v>2003</v>
      </c>
      <c r="F574" s="1">
        <v>37915</v>
      </c>
      <c r="G574" t="s">
        <v>12</v>
      </c>
      <c r="H574" t="s">
        <v>64</v>
      </c>
      <c r="I574">
        <v>122</v>
      </c>
      <c r="J574" t="s">
        <v>14</v>
      </c>
      <c r="K574">
        <v>43</v>
      </c>
      <c r="L574" s="10">
        <v>100</v>
      </c>
      <c r="M574" s="10">
        <f t="shared" si="26"/>
        <v>4300</v>
      </c>
      <c r="N574">
        <f>'CONDITIONS AND WORKINGS'!$D$2*M574</f>
        <v>276.05999999999995</v>
      </c>
      <c r="O574" s="4">
        <f>IF(Table1[[#This Row],[SALES]]&gt;='CONDITIONS AND WORKINGS'!$B$2,Table1[[#This Row],[SALES]]*'CONDITIONS AND WORKINGS'!$B$3,0)</f>
        <v>359.05</v>
      </c>
      <c r="P574" s="10">
        <f t="shared" si="24"/>
        <v>4576.0599999999995</v>
      </c>
      <c r="Q574" s="4" t="str">
        <f>IF(Table1[[#This Row],[STATUS]]='CONDITIONS AND WORKINGS'!$B$6,'CONDITIONS AND WORKINGS'!$B$9,'CONDITIONS AND WORKINGS'!$B$10)</f>
        <v>"COMPLETED"</v>
      </c>
      <c r="R574" s="10">
        <f>Table1[[#This Row],[TOTAL SALES]]-Table1[[#This Row],[ 8.35% DISCOUNT]]</f>
        <v>4217.0099999999993</v>
      </c>
      <c r="S574" s="20"/>
      <c r="AQ574" s="11"/>
      <c r="AR574" s="11"/>
      <c r="AS574" s="11"/>
      <c r="AT574" s="11"/>
      <c r="AV574" s="11"/>
      <c r="AW574" s="11"/>
    </row>
    <row r="575" spans="1:49" x14ac:dyDescent="0.25">
      <c r="A575">
        <v>574</v>
      </c>
      <c r="B575">
        <v>10166</v>
      </c>
      <c r="C575">
        <v>3</v>
      </c>
      <c r="D575" s="4" t="str">
        <f>TEXT(Table1[[#This Row],[ORDER DATE]],"MMMM")</f>
        <v>October</v>
      </c>
      <c r="E575" s="4">
        <f t="shared" si="25"/>
        <v>2003</v>
      </c>
      <c r="F575" s="1">
        <v>37915</v>
      </c>
      <c r="G575" t="s">
        <v>12</v>
      </c>
      <c r="H575" t="s">
        <v>68</v>
      </c>
      <c r="I575">
        <v>122</v>
      </c>
      <c r="J575" t="s">
        <v>14</v>
      </c>
      <c r="K575">
        <v>29</v>
      </c>
      <c r="L575" s="10">
        <v>100</v>
      </c>
      <c r="M575" s="10">
        <f t="shared" si="26"/>
        <v>2900</v>
      </c>
      <c r="N575">
        <f>'CONDITIONS AND WORKINGS'!$D$2*M575</f>
        <v>186.17999999999998</v>
      </c>
      <c r="O575" s="4">
        <f>IF(Table1[[#This Row],[SALES]]&gt;='CONDITIONS AND WORKINGS'!$B$2,Table1[[#This Row],[SALES]]*'CONDITIONS AND WORKINGS'!$B$3,0)</f>
        <v>242.15</v>
      </c>
      <c r="P575" s="10">
        <f t="shared" si="24"/>
        <v>3086.18</v>
      </c>
      <c r="Q575" s="4" t="str">
        <f>IF(Table1[[#This Row],[STATUS]]='CONDITIONS AND WORKINGS'!$B$6,'CONDITIONS AND WORKINGS'!$B$9,'CONDITIONS AND WORKINGS'!$B$10)</f>
        <v>"COMPLETED"</v>
      </c>
      <c r="R575" s="10">
        <f>Table1[[#This Row],[TOTAL SALES]]-Table1[[#This Row],[ 8.35% DISCOUNT]]</f>
        <v>2844.0299999999997</v>
      </c>
      <c r="S575" s="20"/>
      <c r="AQ575" s="11"/>
      <c r="AR575" s="11"/>
      <c r="AS575" s="11"/>
      <c r="AT575" s="11"/>
      <c r="AV575" s="11"/>
      <c r="AW575" s="11"/>
    </row>
    <row r="576" spans="1:49" x14ac:dyDescent="0.25">
      <c r="A576">
        <v>575</v>
      </c>
      <c r="B576">
        <v>10166</v>
      </c>
      <c r="C576">
        <v>1</v>
      </c>
      <c r="D576" s="4" t="str">
        <f>TEXT(Table1[[#This Row],[ORDER DATE]],"MMMM")</f>
        <v>October</v>
      </c>
      <c r="E576" s="4">
        <f t="shared" si="25"/>
        <v>2003</v>
      </c>
      <c r="F576" s="1">
        <v>37915</v>
      </c>
      <c r="G576" t="s">
        <v>12</v>
      </c>
      <c r="H576" t="s">
        <v>61</v>
      </c>
      <c r="I576">
        <v>122</v>
      </c>
      <c r="J576" t="s">
        <v>17</v>
      </c>
      <c r="K576">
        <v>26</v>
      </c>
      <c r="L576" s="10">
        <v>73.73</v>
      </c>
      <c r="M576" s="10">
        <f t="shared" si="26"/>
        <v>1916.98</v>
      </c>
      <c r="N576">
        <f>'CONDITIONS AND WORKINGS'!$D$2*M576</f>
        <v>123.07011599999998</v>
      </c>
      <c r="O576" s="4">
        <f>IF(Table1[[#This Row],[SALES]]&gt;='CONDITIONS AND WORKINGS'!$B$2,Table1[[#This Row],[SALES]]*'CONDITIONS AND WORKINGS'!$B$3,0)</f>
        <v>0</v>
      </c>
      <c r="P576" s="10">
        <f t="shared" si="24"/>
        <v>2040.0501159999999</v>
      </c>
      <c r="Q576" s="4" t="str">
        <f>IF(Table1[[#This Row],[STATUS]]='CONDITIONS AND WORKINGS'!$B$6,'CONDITIONS AND WORKINGS'!$B$9,'CONDITIONS AND WORKINGS'!$B$10)</f>
        <v>"COMPLETED"</v>
      </c>
      <c r="R576" s="10">
        <f>Table1[[#This Row],[TOTAL SALES]]-Table1[[#This Row],[ 8.35% DISCOUNT]]</f>
        <v>2040.0501159999999</v>
      </c>
      <c r="S576" s="20"/>
      <c r="AQ576" s="11"/>
      <c r="AR576" s="11"/>
      <c r="AS576" s="11"/>
      <c r="AT576" s="11"/>
      <c r="AV576" s="11"/>
      <c r="AW576" s="11"/>
    </row>
    <row r="577" spans="1:49" x14ac:dyDescent="0.25">
      <c r="A577">
        <v>576</v>
      </c>
      <c r="B577">
        <v>10167</v>
      </c>
      <c r="C577">
        <v>9</v>
      </c>
      <c r="D577" s="4" t="str">
        <f>TEXT(Table1[[#This Row],[ORDER DATE]],"MMMM")</f>
        <v>October</v>
      </c>
      <c r="E577" s="4">
        <f t="shared" si="25"/>
        <v>2003</v>
      </c>
      <c r="F577" s="1">
        <v>37917</v>
      </c>
      <c r="G577" t="s">
        <v>126</v>
      </c>
      <c r="H577" t="s">
        <v>56</v>
      </c>
      <c r="I577">
        <v>138</v>
      </c>
      <c r="J577" t="s">
        <v>14</v>
      </c>
      <c r="K577">
        <v>44</v>
      </c>
      <c r="L577" s="10">
        <v>100</v>
      </c>
      <c r="M577" s="10">
        <f t="shared" si="26"/>
        <v>4400</v>
      </c>
      <c r="N577">
        <f>'CONDITIONS AND WORKINGS'!$D$2*M577</f>
        <v>282.47999999999996</v>
      </c>
      <c r="O577" s="4">
        <f>IF(Table1[[#This Row],[SALES]]&gt;='CONDITIONS AND WORKINGS'!$B$2,Table1[[#This Row],[SALES]]*'CONDITIONS AND WORKINGS'!$B$3,0)</f>
        <v>367.40000000000003</v>
      </c>
      <c r="P577" s="10">
        <f t="shared" si="24"/>
        <v>4682.4799999999996</v>
      </c>
      <c r="Q577" s="4" t="str">
        <f>IF(Table1[[#This Row],[STATUS]]='CONDITIONS AND WORKINGS'!$B$6,'CONDITIONS AND WORKINGS'!$B$9,'CONDITIONS AND WORKINGS'!$B$10)</f>
        <v>"UNDER PREVIEW"</v>
      </c>
      <c r="R577" s="10">
        <f>Table1[[#This Row],[TOTAL SALES]]-Table1[[#This Row],[ 8.35% DISCOUNT]]</f>
        <v>4315.08</v>
      </c>
      <c r="S577" s="20"/>
      <c r="AQ577" s="11"/>
      <c r="AR577" s="11"/>
      <c r="AS577" s="11"/>
      <c r="AT577" s="11"/>
      <c r="AV577" s="11"/>
      <c r="AW577" s="11"/>
    </row>
    <row r="578" spans="1:49" x14ac:dyDescent="0.25">
      <c r="A578">
        <v>577</v>
      </c>
      <c r="B578">
        <v>10167</v>
      </c>
      <c r="C578">
        <v>1</v>
      </c>
      <c r="D578" s="4" t="str">
        <f>TEXT(Table1[[#This Row],[ORDER DATE]],"MMMM")</f>
        <v>October</v>
      </c>
      <c r="E578" s="4">
        <f t="shared" si="25"/>
        <v>2003</v>
      </c>
      <c r="F578" s="1">
        <v>37917</v>
      </c>
      <c r="G578" t="s">
        <v>126</v>
      </c>
      <c r="H578" t="s">
        <v>70</v>
      </c>
      <c r="I578">
        <v>138</v>
      </c>
      <c r="J578" t="s">
        <v>14</v>
      </c>
      <c r="K578">
        <v>43</v>
      </c>
      <c r="L578" s="10">
        <v>100</v>
      </c>
      <c r="M578" s="10">
        <f t="shared" si="26"/>
        <v>4300</v>
      </c>
      <c r="N578">
        <f>'CONDITIONS AND WORKINGS'!$D$2*M578</f>
        <v>276.05999999999995</v>
      </c>
      <c r="O578" s="4">
        <f>IF(Table1[[#This Row],[SALES]]&gt;='CONDITIONS AND WORKINGS'!$B$2,Table1[[#This Row],[SALES]]*'CONDITIONS AND WORKINGS'!$B$3,0)</f>
        <v>359.05</v>
      </c>
      <c r="P578" s="10">
        <f t="shared" ref="P578:P641" si="27">M578+N578</f>
        <v>4576.0599999999995</v>
      </c>
      <c r="Q578" s="4" t="str">
        <f>IF(Table1[[#This Row],[STATUS]]='CONDITIONS AND WORKINGS'!$B$6,'CONDITIONS AND WORKINGS'!$B$9,'CONDITIONS AND WORKINGS'!$B$10)</f>
        <v>"UNDER PREVIEW"</v>
      </c>
      <c r="R578" s="10">
        <f>Table1[[#This Row],[TOTAL SALES]]-Table1[[#This Row],[ 8.35% DISCOUNT]]</f>
        <v>4217.0099999999993</v>
      </c>
      <c r="S578" s="20"/>
      <c r="AQ578" s="11"/>
      <c r="AR578" s="11"/>
      <c r="AS578" s="11"/>
      <c r="AT578" s="11"/>
      <c r="AV578" s="11"/>
      <c r="AW578" s="11"/>
    </row>
    <row r="579" spans="1:49" x14ac:dyDescent="0.25">
      <c r="A579">
        <v>578</v>
      </c>
      <c r="B579">
        <v>10167</v>
      </c>
      <c r="C579">
        <v>16</v>
      </c>
      <c r="D579" s="4" t="str">
        <f>TEXT(Table1[[#This Row],[ORDER DATE]],"MMMM")</f>
        <v>October</v>
      </c>
      <c r="E579" s="4">
        <f t="shared" ref="E579:E642" si="28">YEAR(F579)</f>
        <v>2003</v>
      </c>
      <c r="F579" s="1">
        <v>37917</v>
      </c>
      <c r="G579" t="s">
        <v>126</v>
      </c>
      <c r="H579" t="s">
        <v>57</v>
      </c>
      <c r="I579">
        <v>138</v>
      </c>
      <c r="J579" t="s">
        <v>14</v>
      </c>
      <c r="K579">
        <v>33</v>
      </c>
      <c r="L579" s="10">
        <v>100</v>
      </c>
      <c r="M579" s="10">
        <f t="shared" ref="M579:M642" si="29">K579*L579</f>
        <v>3300</v>
      </c>
      <c r="N579">
        <f>'CONDITIONS AND WORKINGS'!$D$2*M579</f>
        <v>211.85999999999999</v>
      </c>
      <c r="O579" s="4">
        <f>IF(Table1[[#This Row],[SALES]]&gt;='CONDITIONS AND WORKINGS'!$B$2,Table1[[#This Row],[SALES]]*'CONDITIONS AND WORKINGS'!$B$3,0)</f>
        <v>275.55</v>
      </c>
      <c r="P579" s="10">
        <f t="shared" si="27"/>
        <v>3511.86</v>
      </c>
      <c r="Q579" s="4" t="str">
        <f>IF(Table1[[#This Row],[STATUS]]='CONDITIONS AND WORKINGS'!$B$6,'CONDITIONS AND WORKINGS'!$B$9,'CONDITIONS AND WORKINGS'!$B$10)</f>
        <v>"UNDER PREVIEW"</v>
      </c>
      <c r="R579" s="10">
        <f>Table1[[#This Row],[TOTAL SALES]]-Table1[[#This Row],[ 8.35% DISCOUNT]]</f>
        <v>3236.31</v>
      </c>
      <c r="S579" s="20"/>
      <c r="AQ579" s="11"/>
      <c r="AR579" s="11"/>
      <c r="AS579" s="11"/>
      <c r="AT579" s="11"/>
      <c r="AV579" s="11"/>
      <c r="AW579" s="11"/>
    </row>
    <row r="580" spans="1:49" x14ac:dyDescent="0.25">
      <c r="A580">
        <v>579</v>
      </c>
      <c r="B580">
        <v>10167</v>
      </c>
      <c r="C580">
        <v>6</v>
      </c>
      <c r="D580" s="4" t="str">
        <f>TEXT(Table1[[#This Row],[ORDER DATE]],"MMMM")</f>
        <v>October</v>
      </c>
      <c r="E580" s="4">
        <f t="shared" si="28"/>
        <v>2003</v>
      </c>
      <c r="F580" s="1">
        <v>37917</v>
      </c>
      <c r="G580" t="s">
        <v>126</v>
      </c>
      <c r="H580" t="s">
        <v>71</v>
      </c>
      <c r="I580">
        <v>138</v>
      </c>
      <c r="J580" t="s">
        <v>14</v>
      </c>
      <c r="K580">
        <v>34</v>
      </c>
      <c r="L580" s="10">
        <v>100</v>
      </c>
      <c r="M580" s="10">
        <f t="shared" si="29"/>
        <v>3400</v>
      </c>
      <c r="N580">
        <f>'CONDITIONS AND WORKINGS'!$D$2*M580</f>
        <v>218.27999999999997</v>
      </c>
      <c r="O580" s="4">
        <f>IF(Table1[[#This Row],[SALES]]&gt;='CONDITIONS AND WORKINGS'!$B$2,Table1[[#This Row],[SALES]]*'CONDITIONS AND WORKINGS'!$B$3,0)</f>
        <v>283.90000000000003</v>
      </c>
      <c r="P580" s="10">
        <f t="shared" si="27"/>
        <v>3618.2799999999997</v>
      </c>
      <c r="Q580" s="4" t="str">
        <f>IF(Table1[[#This Row],[STATUS]]='CONDITIONS AND WORKINGS'!$B$6,'CONDITIONS AND WORKINGS'!$B$9,'CONDITIONS AND WORKINGS'!$B$10)</f>
        <v>"UNDER PREVIEW"</v>
      </c>
      <c r="R580" s="10">
        <f>Table1[[#This Row],[TOTAL SALES]]-Table1[[#This Row],[ 8.35% DISCOUNT]]</f>
        <v>3334.3799999999997</v>
      </c>
      <c r="S580" s="20"/>
      <c r="AQ580" s="11"/>
      <c r="AR580" s="11"/>
      <c r="AS580" s="11"/>
      <c r="AT580" s="11"/>
      <c r="AV580" s="11"/>
      <c r="AW580" s="11"/>
    </row>
    <row r="581" spans="1:49" x14ac:dyDescent="0.25">
      <c r="A581">
        <v>580</v>
      </c>
      <c r="B581">
        <v>10167</v>
      </c>
      <c r="C581">
        <v>7</v>
      </c>
      <c r="D581" s="4" t="str">
        <f>TEXT(Table1[[#This Row],[ORDER DATE]],"MMMM")</f>
        <v>October</v>
      </c>
      <c r="E581" s="4">
        <f t="shared" si="28"/>
        <v>2003</v>
      </c>
      <c r="F581" s="1">
        <v>37917</v>
      </c>
      <c r="G581" t="s">
        <v>126</v>
      </c>
      <c r="H581" t="s">
        <v>75</v>
      </c>
      <c r="I581">
        <v>138</v>
      </c>
      <c r="J581" t="s">
        <v>14</v>
      </c>
      <c r="K581">
        <v>46</v>
      </c>
      <c r="L581" s="10">
        <v>73.12</v>
      </c>
      <c r="M581" s="10">
        <f t="shared" si="29"/>
        <v>3363.5200000000004</v>
      </c>
      <c r="N581">
        <f>'CONDITIONS AND WORKINGS'!$D$2*M581</f>
        <v>215.937984</v>
      </c>
      <c r="O581" s="4">
        <f>IF(Table1[[#This Row],[SALES]]&gt;='CONDITIONS AND WORKINGS'!$B$2,Table1[[#This Row],[SALES]]*'CONDITIONS AND WORKINGS'!$B$3,0)</f>
        <v>280.85392000000007</v>
      </c>
      <c r="P581" s="10">
        <f t="shared" si="27"/>
        <v>3579.4579840000006</v>
      </c>
      <c r="Q581" s="4" t="str">
        <f>IF(Table1[[#This Row],[STATUS]]='CONDITIONS AND WORKINGS'!$B$6,'CONDITIONS AND WORKINGS'!$B$9,'CONDITIONS AND WORKINGS'!$B$10)</f>
        <v>"UNDER PREVIEW"</v>
      </c>
      <c r="R581" s="10">
        <f>Table1[[#This Row],[TOTAL SALES]]-Table1[[#This Row],[ 8.35% DISCOUNT]]</f>
        <v>3298.6040640000006</v>
      </c>
      <c r="S581" s="20"/>
      <c r="AQ581" s="11"/>
      <c r="AR581" s="11"/>
      <c r="AS581" s="11"/>
      <c r="AT581" s="11"/>
      <c r="AV581" s="11"/>
      <c r="AW581" s="11"/>
    </row>
    <row r="582" spans="1:49" x14ac:dyDescent="0.25">
      <c r="A582">
        <v>581</v>
      </c>
      <c r="B582">
        <v>10167</v>
      </c>
      <c r="C582">
        <v>12</v>
      </c>
      <c r="D582" s="4" t="str">
        <f>TEXT(Table1[[#This Row],[ORDER DATE]],"MMMM")</f>
        <v>October</v>
      </c>
      <c r="E582" s="4">
        <f t="shared" si="28"/>
        <v>2003</v>
      </c>
      <c r="F582" s="1">
        <v>37917</v>
      </c>
      <c r="G582" t="s">
        <v>126</v>
      </c>
      <c r="H582" t="s">
        <v>65</v>
      </c>
      <c r="I582">
        <v>138</v>
      </c>
      <c r="J582" t="s">
        <v>14</v>
      </c>
      <c r="K582">
        <v>43</v>
      </c>
      <c r="L582" s="10">
        <v>75.34</v>
      </c>
      <c r="M582" s="10">
        <f t="shared" si="29"/>
        <v>3239.6200000000003</v>
      </c>
      <c r="N582">
        <f>'CONDITIONS AND WORKINGS'!$D$2*M582</f>
        <v>207.98360400000001</v>
      </c>
      <c r="O582" s="4">
        <f>IF(Table1[[#This Row],[SALES]]&gt;='CONDITIONS AND WORKINGS'!$B$2,Table1[[#This Row],[SALES]]*'CONDITIONS AND WORKINGS'!$B$3,0)</f>
        <v>270.50827000000004</v>
      </c>
      <c r="P582" s="10">
        <f t="shared" si="27"/>
        <v>3447.6036040000004</v>
      </c>
      <c r="Q582" s="4" t="str">
        <f>IF(Table1[[#This Row],[STATUS]]='CONDITIONS AND WORKINGS'!$B$6,'CONDITIONS AND WORKINGS'!$B$9,'CONDITIONS AND WORKINGS'!$B$10)</f>
        <v>"UNDER PREVIEW"</v>
      </c>
      <c r="R582" s="10">
        <f>Table1[[#This Row],[TOTAL SALES]]-Table1[[#This Row],[ 8.35% DISCOUNT]]</f>
        <v>3177.0953340000005</v>
      </c>
      <c r="S582" s="20"/>
      <c r="AQ582" s="11"/>
      <c r="AR582" s="11"/>
      <c r="AS582" s="11"/>
      <c r="AT582" s="11"/>
      <c r="AV582" s="11"/>
      <c r="AW582" s="11"/>
    </row>
    <row r="583" spans="1:49" x14ac:dyDescent="0.25">
      <c r="A583">
        <v>582</v>
      </c>
      <c r="B583">
        <v>10167</v>
      </c>
      <c r="C583">
        <v>10</v>
      </c>
      <c r="D583" s="4" t="str">
        <f>TEXT(Table1[[#This Row],[ORDER DATE]],"MMMM")</f>
        <v>October</v>
      </c>
      <c r="E583" s="4">
        <f t="shared" si="28"/>
        <v>2003</v>
      </c>
      <c r="F583" s="1">
        <v>37917</v>
      </c>
      <c r="G583" t="s">
        <v>126</v>
      </c>
      <c r="H583" t="s">
        <v>67</v>
      </c>
      <c r="I583">
        <v>138</v>
      </c>
      <c r="J583" t="s">
        <v>14</v>
      </c>
      <c r="K583">
        <v>46</v>
      </c>
      <c r="L583" s="10">
        <v>70.11</v>
      </c>
      <c r="M583" s="10">
        <f t="shared" si="29"/>
        <v>3225.06</v>
      </c>
      <c r="N583">
        <f>'CONDITIONS AND WORKINGS'!$D$2*M583</f>
        <v>207.04885199999998</v>
      </c>
      <c r="O583" s="4">
        <f>IF(Table1[[#This Row],[SALES]]&gt;='CONDITIONS AND WORKINGS'!$B$2,Table1[[#This Row],[SALES]]*'CONDITIONS AND WORKINGS'!$B$3,0)</f>
        <v>269.29250999999999</v>
      </c>
      <c r="P583" s="10">
        <f t="shared" si="27"/>
        <v>3432.1088519999998</v>
      </c>
      <c r="Q583" s="4" t="str">
        <f>IF(Table1[[#This Row],[STATUS]]='CONDITIONS AND WORKINGS'!$B$6,'CONDITIONS AND WORKINGS'!$B$9,'CONDITIONS AND WORKINGS'!$B$10)</f>
        <v>"UNDER PREVIEW"</v>
      </c>
      <c r="R583" s="10">
        <f>Table1[[#This Row],[TOTAL SALES]]-Table1[[#This Row],[ 8.35% DISCOUNT]]</f>
        <v>3162.8163420000001</v>
      </c>
      <c r="S583" s="20"/>
      <c r="AQ583" s="11"/>
      <c r="AR583" s="11"/>
      <c r="AS583" s="11"/>
      <c r="AT583" s="11"/>
      <c r="AV583" s="11"/>
      <c r="AW583" s="11"/>
    </row>
    <row r="584" spans="1:49" x14ac:dyDescent="0.25">
      <c r="A584">
        <v>583</v>
      </c>
      <c r="B584">
        <v>10167</v>
      </c>
      <c r="C584">
        <v>14</v>
      </c>
      <c r="D584" s="4" t="str">
        <f>TEXT(Table1[[#This Row],[ORDER DATE]],"MMMM")</f>
        <v>October</v>
      </c>
      <c r="E584" s="4">
        <f t="shared" si="28"/>
        <v>2003</v>
      </c>
      <c r="F584" s="1">
        <v>37917</v>
      </c>
      <c r="G584" t="s">
        <v>126</v>
      </c>
      <c r="H584" t="s">
        <v>66</v>
      </c>
      <c r="I584">
        <v>138</v>
      </c>
      <c r="J584" t="s">
        <v>14</v>
      </c>
      <c r="K584">
        <v>28</v>
      </c>
      <c r="L584" s="10">
        <v>100</v>
      </c>
      <c r="M584" s="10">
        <f t="shared" si="29"/>
        <v>2800</v>
      </c>
      <c r="N584">
        <f>'CONDITIONS AND WORKINGS'!$D$2*M584</f>
        <v>179.76</v>
      </c>
      <c r="O584" s="4">
        <f>IF(Table1[[#This Row],[SALES]]&gt;='CONDITIONS AND WORKINGS'!$B$2,Table1[[#This Row],[SALES]]*'CONDITIONS AND WORKINGS'!$B$3,0)</f>
        <v>233.8</v>
      </c>
      <c r="P584" s="10">
        <f t="shared" si="27"/>
        <v>2979.76</v>
      </c>
      <c r="Q584" s="4" t="str">
        <f>IF(Table1[[#This Row],[STATUS]]='CONDITIONS AND WORKINGS'!$B$6,'CONDITIONS AND WORKINGS'!$B$9,'CONDITIONS AND WORKINGS'!$B$10)</f>
        <v>"UNDER PREVIEW"</v>
      </c>
      <c r="R584" s="10">
        <f>Table1[[#This Row],[TOTAL SALES]]-Table1[[#This Row],[ 8.35% DISCOUNT]]</f>
        <v>2745.96</v>
      </c>
      <c r="S584" s="20"/>
      <c r="AQ584" s="11"/>
      <c r="AR584" s="11"/>
      <c r="AS584" s="11"/>
      <c r="AT584" s="11"/>
      <c r="AV584" s="11"/>
      <c r="AW584" s="11"/>
    </row>
    <row r="585" spans="1:49" x14ac:dyDescent="0.25">
      <c r="A585">
        <v>584</v>
      </c>
      <c r="B585">
        <v>10167</v>
      </c>
      <c r="C585">
        <v>5</v>
      </c>
      <c r="D585" s="4" t="str">
        <f>TEXT(Table1[[#This Row],[ORDER DATE]],"MMMM")</f>
        <v>October</v>
      </c>
      <c r="E585" s="4">
        <f t="shared" si="28"/>
        <v>2003</v>
      </c>
      <c r="F585" s="1">
        <v>37917</v>
      </c>
      <c r="G585" t="s">
        <v>126</v>
      </c>
      <c r="H585" t="s">
        <v>79</v>
      </c>
      <c r="I585">
        <v>138</v>
      </c>
      <c r="J585" t="s">
        <v>17</v>
      </c>
      <c r="K585">
        <v>29</v>
      </c>
      <c r="L585" s="10">
        <v>100</v>
      </c>
      <c r="M585" s="10">
        <f t="shared" si="29"/>
        <v>2900</v>
      </c>
      <c r="N585">
        <f>'CONDITIONS AND WORKINGS'!$D$2*M585</f>
        <v>186.17999999999998</v>
      </c>
      <c r="O585" s="4">
        <f>IF(Table1[[#This Row],[SALES]]&gt;='CONDITIONS AND WORKINGS'!$B$2,Table1[[#This Row],[SALES]]*'CONDITIONS AND WORKINGS'!$B$3,0)</f>
        <v>242.15</v>
      </c>
      <c r="P585" s="10">
        <f t="shared" si="27"/>
        <v>3086.18</v>
      </c>
      <c r="Q585" s="4" t="str">
        <f>IF(Table1[[#This Row],[STATUS]]='CONDITIONS AND WORKINGS'!$B$6,'CONDITIONS AND WORKINGS'!$B$9,'CONDITIONS AND WORKINGS'!$B$10)</f>
        <v>"UNDER PREVIEW"</v>
      </c>
      <c r="R585" s="10">
        <f>Table1[[#This Row],[TOTAL SALES]]-Table1[[#This Row],[ 8.35% DISCOUNT]]</f>
        <v>2844.0299999999997</v>
      </c>
      <c r="S585" s="20"/>
      <c r="AQ585" s="11"/>
      <c r="AR585" s="11"/>
      <c r="AS585" s="11"/>
      <c r="AT585" s="11"/>
      <c r="AV585" s="11"/>
      <c r="AW585" s="11"/>
    </row>
    <row r="586" spans="1:49" x14ac:dyDescent="0.25">
      <c r="A586">
        <v>585</v>
      </c>
      <c r="B586">
        <v>10167</v>
      </c>
      <c r="C586">
        <v>13</v>
      </c>
      <c r="D586" s="4" t="str">
        <f>TEXT(Table1[[#This Row],[ORDER DATE]],"MMMM")</f>
        <v>October</v>
      </c>
      <c r="E586" s="4">
        <f t="shared" si="28"/>
        <v>2003</v>
      </c>
      <c r="F586" s="1">
        <v>37917</v>
      </c>
      <c r="G586" t="s">
        <v>126</v>
      </c>
      <c r="H586" t="s">
        <v>63</v>
      </c>
      <c r="I586">
        <v>138</v>
      </c>
      <c r="J586" t="s">
        <v>17</v>
      </c>
      <c r="K586">
        <v>24</v>
      </c>
      <c r="L586" s="10">
        <v>100</v>
      </c>
      <c r="M586" s="10">
        <f t="shared" si="29"/>
        <v>2400</v>
      </c>
      <c r="N586">
        <f>'CONDITIONS AND WORKINGS'!$D$2*M586</f>
        <v>154.07999999999998</v>
      </c>
      <c r="O586" s="4">
        <f>IF(Table1[[#This Row],[SALES]]&gt;='CONDITIONS AND WORKINGS'!$B$2,Table1[[#This Row],[SALES]]*'CONDITIONS AND WORKINGS'!$B$3,0)</f>
        <v>200.4</v>
      </c>
      <c r="P586" s="10">
        <f t="shared" si="27"/>
        <v>2554.08</v>
      </c>
      <c r="Q586" s="4" t="str">
        <f>IF(Table1[[#This Row],[STATUS]]='CONDITIONS AND WORKINGS'!$B$6,'CONDITIONS AND WORKINGS'!$B$9,'CONDITIONS AND WORKINGS'!$B$10)</f>
        <v>"UNDER PREVIEW"</v>
      </c>
      <c r="R586" s="10">
        <f>Table1[[#This Row],[TOTAL SALES]]-Table1[[#This Row],[ 8.35% DISCOUNT]]</f>
        <v>2353.6799999999998</v>
      </c>
      <c r="S586" s="20"/>
      <c r="AQ586" s="11"/>
      <c r="AR586" s="11"/>
      <c r="AS586" s="11"/>
      <c r="AT586" s="11"/>
      <c r="AV586" s="11"/>
      <c r="AW586" s="11"/>
    </row>
    <row r="587" spans="1:49" x14ac:dyDescent="0.25">
      <c r="A587">
        <v>586</v>
      </c>
      <c r="B587">
        <v>10167</v>
      </c>
      <c r="C587">
        <v>8</v>
      </c>
      <c r="D587" s="4" t="str">
        <f>TEXT(Table1[[#This Row],[ORDER DATE]],"MMMM")</f>
        <v>October</v>
      </c>
      <c r="E587" s="4">
        <f t="shared" si="28"/>
        <v>2003</v>
      </c>
      <c r="F587" s="1">
        <v>37917</v>
      </c>
      <c r="G587" t="s">
        <v>126</v>
      </c>
      <c r="H587" t="s">
        <v>60</v>
      </c>
      <c r="I587">
        <v>138</v>
      </c>
      <c r="J587" t="s">
        <v>17</v>
      </c>
      <c r="K587">
        <v>29</v>
      </c>
      <c r="L587" s="10">
        <v>83.86</v>
      </c>
      <c r="M587" s="10">
        <f t="shared" si="29"/>
        <v>2431.94</v>
      </c>
      <c r="N587">
        <f>'CONDITIONS AND WORKINGS'!$D$2*M587</f>
        <v>156.13054799999998</v>
      </c>
      <c r="O587" s="4">
        <f>IF(Table1[[#This Row],[SALES]]&gt;='CONDITIONS AND WORKINGS'!$B$2,Table1[[#This Row],[SALES]]*'CONDITIONS AND WORKINGS'!$B$3,0)</f>
        <v>203.06699</v>
      </c>
      <c r="P587" s="10">
        <f t="shared" si="27"/>
        <v>2588.0705480000001</v>
      </c>
      <c r="Q587" s="4" t="str">
        <f>IF(Table1[[#This Row],[STATUS]]='CONDITIONS AND WORKINGS'!$B$6,'CONDITIONS AND WORKINGS'!$B$9,'CONDITIONS AND WORKINGS'!$B$10)</f>
        <v>"UNDER PREVIEW"</v>
      </c>
      <c r="R587" s="10">
        <f>Table1[[#This Row],[TOTAL SALES]]-Table1[[#This Row],[ 8.35% DISCOUNT]]</f>
        <v>2385.0035580000003</v>
      </c>
      <c r="S587" s="20"/>
      <c r="AQ587" s="11"/>
      <c r="AR587" s="11"/>
      <c r="AS587" s="11"/>
      <c r="AT587" s="11"/>
      <c r="AV587" s="11"/>
      <c r="AW587" s="11"/>
    </row>
    <row r="588" spans="1:49" x14ac:dyDescent="0.25">
      <c r="A588">
        <v>587</v>
      </c>
      <c r="B588">
        <v>10167</v>
      </c>
      <c r="C588">
        <v>3</v>
      </c>
      <c r="D588" s="4" t="str">
        <f>TEXT(Table1[[#This Row],[ORDER DATE]],"MMMM")</f>
        <v>October</v>
      </c>
      <c r="E588" s="4">
        <f t="shared" si="28"/>
        <v>2003</v>
      </c>
      <c r="F588" s="1">
        <v>37917</v>
      </c>
      <c r="G588" t="s">
        <v>126</v>
      </c>
      <c r="H588" t="s">
        <v>86</v>
      </c>
      <c r="I588">
        <v>138</v>
      </c>
      <c r="J588" t="s">
        <v>17</v>
      </c>
      <c r="K588">
        <v>32</v>
      </c>
      <c r="L588" s="10">
        <v>63.12</v>
      </c>
      <c r="M588" s="10">
        <f t="shared" si="29"/>
        <v>2019.84</v>
      </c>
      <c r="N588">
        <f>'CONDITIONS AND WORKINGS'!$D$2*M588</f>
        <v>129.67372799999998</v>
      </c>
      <c r="O588" s="4">
        <f>IF(Table1[[#This Row],[SALES]]&gt;='CONDITIONS AND WORKINGS'!$B$2,Table1[[#This Row],[SALES]]*'CONDITIONS AND WORKINGS'!$B$3,0)</f>
        <v>0</v>
      </c>
      <c r="P588" s="10">
        <f t="shared" si="27"/>
        <v>2149.5137279999999</v>
      </c>
      <c r="Q588" s="4" t="str">
        <f>IF(Table1[[#This Row],[STATUS]]='CONDITIONS AND WORKINGS'!$B$6,'CONDITIONS AND WORKINGS'!$B$9,'CONDITIONS AND WORKINGS'!$B$10)</f>
        <v>"UNDER PREVIEW"</v>
      </c>
      <c r="R588" s="10">
        <f>Table1[[#This Row],[TOTAL SALES]]-Table1[[#This Row],[ 8.35% DISCOUNT]]</f>
        <v>2149.5137279999999</v>
      </c>
      <c r="S588" s="20"/>
      <c r="AQ588" s="11"/>
      <c r="AR588" s="11"/>
      <c r="AS588" s="11"/>
      <c r="AT588" s="11"/>
      <c r="AV588" s="11"/>
      <c r="AW588" s="11"/>
    </row>
    <row r="589" spans="1:49" x14ac:dyDescent="0.25">
      <c r="A589">
        <v>588</v>
      </c>
      <c r="B589">
        <v>10167</v>
      </c>
      <c r="C589">
        <v>15</v>
      </c>
      <c r="D589" s="4" t="str">
        <f>TEXT(Table1[[#This Row],[ORDER DATE]],"MMMM")</f>
        <v>October</v>
      </c>
      <c r="E589" s="4">
        <f t="shared" si="28"/>
        <v>2003</v>
      </c>
      <c r="F589" s="1">
        <v>37917</v>
      </c>
      <c r="G589" t="s">
        <v>126</v>
      </c>
      <c r="H589" t="s">
        <v>69</v>
      </c>
      <c r="I589">
        <v>138</v>
      </c>
      <c r="J589" t="s">
        <v>17</v>
      </c>
      <c r="K589">
        <v>38</v>
      </c>
      <c r="L589" s="10">
        <v>48.59</v>
      </c>
      <c r="M589" s="10">
        <f t="shared" si="29"/>
        <v>1846.42</v>
      </c>
      <c r="N589">
        <f>'CONDITIONS AND WORKINGS'!$D$2*M589</f>
        <v>118.54016399999999</v>
      </c>
      <c r="O589" s="4">
        <f>IF(Table1[[#This Row],[SALES]]&gt;='CONDITIONS AND WORKINGS'!$B$2,Table1[[#This Row],[SALES]]*'CONDITIONS AND WORKINGS'!$B$3,0)</f>
        <v>0</v>
      </c>
      <c r="P589" s="10">
        <f t="shared" si="27"/>
        <v>1964.9601640000001</v>
      </c>
      <c r="Q589" s="4" t="str">
        <f>IF(Table1[[#This Row],[STATUS]]='CONDITIONS AND WORKINGS'!$B$6,'CONDITIONS AND WORKINGS'!$B$9,'CONDITIONS AND WORKINGS'!$B$10)</f>
        <v>"UNDER PREVIEW"</v>
      </c>
      <c r="R589" s="10">
        <f>Table1[[#This Row],[TOTAL SALES]]-Table1[[#This Row],[ 8.35% DISCOUNT]]</f>
        <v>1964.9601640000001</v>
      </c>
      <c r="S589" s="20"/>
      <c r="AQ589" s="11"/>
      <c r="AR589" s="11"/>
      <c r="AS589" s="11"/>
      <c r="AT589" s="11"/>
      <c r="AV589" s="11"/>
      <c r="AW589" s="11"/>
    </row>
    <row r="590" spans="1:49" x14ac:dyDescent="0.25">
      <c r="A590">
        <v>589</v>
      </c>
      <c r="B590">
        <v>10167</v>
      </c>
      <c r="C590">
        <v>4</v>
      </c>
      <c r="D590" s="4" t="str">
        <f>TEXT(Table1[[#This Row],[ORDER DATE]],"MMMM")</f>
        <v>October</v>
      </c>
      <c r="E590" s="4">
        <f t="shared" si="28"/>
        <v>2003</v>
      </c>
      <c r="F590" s="1">
        <v>37917</v>
      </c>
      <c r="G590" t="s">
        <v>126</v>
      </c>
      <c r="H590" t="s">
        <v>82</v>
      </c>
      <c r="I590">
        <v>138</v>
      </c>
      <c r="J590" t="s">
        <v>17</v>
      </c>
      <c r="K590">
        <v>40</v>
      </c>
      <c r="L590" s="10">
        <v>41.71</v>
      </c>
      <c r="M590" s="10">
        <f t="shared" si="29"/>
        <v>1668.4</v>
      </c>
      <c r="N590">
        <f>'CONDITIONS AND WORKINGS'!$D$2*M590</f>
        <v>107.11127999999999</v>
      </c>
      <c r="O590" s="4">
        <f>IF(Table1[[#This Row],[SALES]]&gt;='CONDITIONS AND WORKINGS'!$B$2,Table1[[#This Row],[SALES]]*'CONDITIONS AND WORKINGS'!$B$3,0)</f>
        <v>0</v>
      </c>
      <c r="P590" s="10">
        <f t="shared" si="27"/>
        <v>1775.5112800000002</v>
      </c>
      <c r="Q590" s="4" t="str">
        <f>IF(Table1[[#This Row],[STATUS]]='CONDITIONS AND WORKINGS'!$B$6,'CONDITIONS AND WORKINGS'!$B$9,'CONDITIONS AND WORKINGS'!$B$10)</f>
        <v>"UNDER PREVIEW"</v>
      </c>
      <c r="R590" s="10">
        <f>Table1[[#This Row],[TOTAL SALES]]-Table1[[#This Row],[ 8.35% DISCOUNT]]</f>
        <v>1775.5112800000002</v>
      </c>
      <c r="S590" s="20"/>
      <c r="AQ590" s="11"/>
      <c r="AR590" s="11"/>
      <c r="AS590" s="11"/>
      <c r="AT590" s="11"/>
      <c r="AV590" s="11"/>
      <c r="AW590" s="11"/>
    </row>
    <row r="591" spans="1:49" x14ac:dyDescent="0.25">
      <c r="A591">
        <v>590</v>
      </c>
      <c r="B591">
        <v>10167</v>
      </c>
      <c r="C591">
        <v>11</v>
      </c>
      <c r="D591" s="4" t="str">
        <f>TEXT(Table1[[#This Row],[ORDER DATE]],"MMMM")</f>
        <v>October</v>
      </c>
      <c r="E591" s="4">
        <f t="shared" si="28"/>
        <v>2003</v>
      </c>
      <c r="F591" s="1">
        <v>37917</v>
      </c>
      <c r="G591" t="s">
        <v>126</v>
      </c>
      <c r="H591" t="s">
        <v>62</v>
      </c>
      <c r="I591">
        <v>138</v>
      </c>
      <c r="J591" t="s">
        <v>17</v>
      </c>
      <c r="K591">
        <v>20</v>
      </c>
      <c r="L591" s="10">
        <v>79.66</v>
      </c>
      <c r="M591" s="10">
        <f t="shared" si="29"/>
        <v>1593.1999999999998</v>
      </c>
      <c r="N591">
        <f>'CONDITIONS AND WORKINGS'!$D$2*M591</f>
        <v>102.28343999999997</v>
      </c>
      <c r="O591" s="4">
        <f>IF(Table1[[#This Row],[SALES]]&gt;='CONDITIONS AND WORKINGS'!$B$2,Table1[[#This Row],[SALES]]*'CONDITIONS AND WORKINGS'!$B$3,0)</f>
        <v>0</v>
      </c>
      <c r="P591" s="10">
        <f t="shared" si="27"/>
        <v>1695.4834399999997</v>
      </c>
      <c r="Q591" s="4" t="str">
        <f>IF(Table1[[#This Row],[STATUS]]='CONDITIONS AND WORKINGS'!$B$6,'CONDITIONS AND WORKINGS'!$B$9,'CONDITIONS AND WORKINGS'!$B$10)</f>
        <v>"UNDER PREVIEW"</v>
      </c>
      <c r="R591" s="10">
        <f>Table1[[#This Row],[TOTAL SALES]]-Table1[[#This Row],[ 8.35% DISCOUNT]]</f>
        <v>1695.4834399999997</v>
      </c>
      <c r="S591" s="20"/>
      <c r="AQ591" s="11"/>
      <c r="AR591" s="11"/>
      <c r="AS591" s="11"/>
      <c r="AT591" s="11"/>
      <c r="AV591" s="11"/>
      <c r="AW591" s="11"/>
    </row>
    <row r="592" spans="1:49" x14ac:dyDescent="0.25">
      <c r="A592">
        <v>591</v>
      </c>
      <c r="B592">
        <v>10167</v>
      </c>
      <c r="C592">
        <v>2</v>
      </c>
      <c r="D592" s="4" t="str">
        <f>TEXT(Table1[[#This Row],[ORDER DATE]],"MMMM")</f>
        <v>October</v>
      </c>
      <c r="E592" s="4">
        <f t="shared" si="28"/>
        <v>2003</v>
      </c>
      <c r="F592" s="1">
        <v>37917</v>
      </c>
      <c r="G592" t="s">
        <v>126</v>
      </c>
      <c r="H592" t="s">
        <v>74</v>
      </c>
      <c r="I592">
        <v>138</v>
      </c>
      <c r="J592" t="s">
        <v>17</v>
      </c>
      <c r="K592">
        <v>21</v>
      </c>
      <c r="L592" s="10">
        <v>69.88</v>
      </c>
      <c r="M592" s="10">
        <f t="shared" si="29"/>
        <v>1467.48</v>
      </c>
      <c r="N592">
        <f>'CONDITIONS AND WORKINGS'!$D$2*M592</f>
        <v>94.212215999999998</v>
      </c>
      <c r="O592" s="4">
        <f>IF(Table1[[#This Row],[SALES]]&gt;='CONDITIONS AND WORKINGS'!$B$2,Table1[[#This Row],[SALES]]*'CONDITIONS AND WORKINGS'!$B$3,0)</f>
        <v>0</v>
      </c>
      <c r="P592" s="10">
        <f t="shared" si="27"/>
        <v>1561.6922159999999</v>
      </c>
      <c r="Q592" s="4" t="str">
        <f>IF(Table1[[#This Row],[STATUS]]='CONDITIONS AND WORKINGS'!$B$6,'CONDITIONS AND WORKINGS'!$B$9,'CONDITIONS AND WORKINGS'!$B$10)</f>
        <v>"UNDER PREVIEW"</v>
      </c>
      <c r="R592" s="10">
        <f>Table1[[#This Row],[TOTAL SALES]]-Table1[[#This Row],[ 8.35% DISCOUNT]]</f>
        <v>1561.6922159999999</v>
      </c>
      <c r="S592" s="20"/>
      <c r="AQ592" s="11"/>
      <c r="AR592" s="11"/>
      <c r="AS592" s="11"/>
      <c r="AT592" s="11"/>
      <c r="AV592" s="11"/>
      <c r="AW592" s="11"/>
    </row>
    <row r="593" spans="1:49" x14ac:dyDescent="0.25">
      <c r="A593">
        <v>592</v>
      </c>
      <c r="B593">
        <v>10168</v>
      </c>
      <c r="C593">
        <v>11</v>
      </c>
      <c r="D593" s="4" t="str">
        <f>TEXT(Table1[[#This Row],[ORDER DATE]],"MMMM")</f>
        <v>October</v>
      </c>
      <c r="E593" s="4">
        <f t="shared" si="28"/>
        <v>2003</v>
      </c>
      <c r="F593" s="1">
        <v>37922</v>
      </c>
      <c r="G593" t="s">
        <v>12</v>
      </c>
      <c r="H593" t="s">
        <v>83</v>
      </c>
      <c r="I593">
        <v>106</v>
      </c>
      <c r="J593" t="s">
        <v>14</v>
      </c>
      <c r="K593">
        <v>49</v>
      </c>
      <c r="L593" s="10">
        <v>100</v>
      </c>
      <c r="M593" s="10">
        <f t="shared" si="29"/>
        <v>4900</v>
      </c>
      <c r="N593">
        <f>'CONDITIONS AND WORKINGS'!$D$2*M593</f>
        <v>314.58</v>
      </c>
      <c r="O593" s="4">
        <f>IF(Table1[[#This Row],[SALES]]&gt;='CONDITIONS AND WORKINGS'!$B$2,Table1[[#This Row],[SALES]]*'CONDITIONS AND WORKINGS'!$B$3,0)</f>
        <v>409.15000000000003</v>
      </c>
      <c r="P593" s="10">
        <f t="shared" si="27"/>
        <v>5214.58</v>
      </c>
      <c r="Q593" s="4" t="str">
        <f>IF(Table1[[#This Row],[STATUS]]='CONDITIONS AND WORKINGS'!$B$6,'CONDITIONS AND WORKINGS'!$B$9,'CONDITIONS AND WORKINGS'!$B$10)</f>
        <v>"COMPLETED"</v>
      </c>
      <c r="R593" s="10">
        <f>Table1[[#This Row],[TOTAL SALES]]-Table1[[#This Row],[ 8.35% DISCOUNT]]</f>
        <v>4805.43</v>
      </c>
      <c r="S593" s="20"/>
      <c r="AQ593" s="11"/>
      <c r="AR593" s="11"/>
      <c r="AS593" s="11"/>
      <c r="AT593" s="11"/>
      <c r="AV593" s="11"/>
      <c r="AW593" s="11"/>
    </row>
    <row r="594" spans="1:49" x14ac:dyDescent="0.25">
      <c r="A594">
        <v>593</v>
      </c>
      <c r="B594">
        <v>10168</v>
      </c>
      <c r="C594">
        <v>2</v>
      </c>
      <c r="D594" s="4" t="str">
        <f>TEXT(Table1[[#This Row],[ORDER DATE]],"MMMM")</f>
        <v>October</v>
      </c>
      <c r="E594" s="4">
        <f t="shared" si="28"/>
        <v>2003</v>
      </c>
      <c r="F594" s="1">
        <v>37922</v>
      </c>
      <c r="G594" t="s">
        <v>12</v>
      </c>
      <c r="H594" t="s">
        <v>93</v>
      </c>
      <c r="I594">
        <v>106</v>
      </c>
      <c r="J594" t="s">
        <v>14</v>
      </c>
      <c r="K594">
        <v>50</v>
      </c>
      <c r="L594" s="10">
        <v>100</v>
      </c>
      <c r="M594" s="10">
        <f t="shared" si="29"/>
        <v>5000</v>
      </c>
      <c r="N594">
        <f>'CONDITIONS AND WORKINGS'!$D$2*M594</f>
        <v>320.99999999999994</v>
      </c>
      <c r="O594" s="4">
        <f>IF(Table1[[#This Row],[SALES]]&gt;='CONDITIONS AND WORKINGS'!$B$2,Table1[[#This Row],[SALES]]*'CONDITIONS AND WORKINGS'!$B$3,0)</f>
        <v>417.5</v>
      </c>
      <c r="P594" s="10">
        <f t="shared" si="27"/>
        <v>5321</v>
      </c>
      <c r="Q594" s="4" t="str">
        <f>IF(Table1[[#This Row],[STATUS]]='CONDITIONS AND WORKINGS'!$B$6,'CONDITIONS AND WORKINGS'!$B$9,'CONDITIONS AND WORKINGS'!$B$10)</f>
        <v>"COMPLETED"</v>
      </c>
      <c r="R594" s="10">
        <f>Table1[[#This Row],[TOTAL SALES]]-Table1[[#This Row],[ 8.35% DISCOUNT]]</f>
        <v>4903.5</v>
      </c>
      <c r="S594" s="20"/>
      <c r="AQ594" s="11"/>
      <c r="AR594" s="11"/>
      <c r="AS594" s="11"/>
      <c r="AT594" s="11"/>
      <c r="AV594" s="11"/>
      <c r="AW594" s="11"/>
    </row>
    <row r="595" spans="1:49" x14ac:dyDescent="0.25">
      <c r="A595">
        <v>594</v>
      </c>
      <c r="B595">
        <v>10168</v>
      </c>
      <c r="C595">
        <v>15</v>
      </c>
      <c r="D595" s="4" t="str">
        <f>TEXT(Table1[[#This Row],[ORDER DATE]],"MMMM")</f>
        <v>October</v>
      </c>
      <c r="E595" s="4">
        <f t="shared" si="28"/>
        <v>2003</v>
      </c>
      <c r="F595" s="1">
        <v>37922</v>
      </c>
      <c r="G595" t="s">
        <v>12</v>
      </c>
      <c r="H595" t="s">
        <v>77</v>
      </c>
      <c r="I595">
        <v>106</v>
      </c>
      <c r="J595" t="s">
        <v>14</v>
      </c>
      <c r="K595">
        <v>48</v>
      </c>
      <c r="L595" s="10">
        <v>96</v>
      </c>
      <c r="M595" s="10">
        <f t="shared" si="29"/>
        <v>4608</v>
      </c>
      <c r="N595">
        <f>'CONDITIONS AND WORKINGS'!$D$2*M595</f>
        <v>295.83359999999999</v>
      </c>
      <c r="O595" s="4">
        <f>IF(Table1[[#This Row],[SALES]]&gt;='CONDITIONS AND WORKINGS'!$B$2,Table1[[#This Row],[SALES]]*'CONDITIONS AND WORKINGS'!$B$3,0)</f>
        <v>384.76800000000003</v>
      </c>
      <c r="P595" s="10">
        <f t="shared" si="27"/>
        <v>4903.8335999999999</v>
      </c>
      <c r="Q595" s="4" t="str">
        <f>IF(Table1[[#This Row],[STATUS]]='CONDITIONS AND WORKINGS'!$B$6,'CONDITIONS AND WORKINGS'!$B$9,'CONDITIONS AND WORKINGS'!$B$10)</f>
        <v>"COMPLETED"</v>
      </c>
      <c r="R595" s="10">
        <f>Table1[[#This Row],[TOTAL SALES]]-Table1[[#This Row],[ 8.35% DISCOUNT]]</f>
        <v>4519.0655999999999</v>
      </c>
      <c r="S595" s="20"/>
      <c r="AQ595" s="11"/>
      <c r="AR595" s="11"/>
      <c r="AS595" s="11"/>
      <c r="AT595" s="11"/>
      <c r="AV595" s="11"/>
      <c r="AW595" s="11"/>
    </row>
    <row r="596" spans="1:49" x14ac:dyDescent="0.25">
      <c r="A596">
        <v>595</v>
      </c>
      <c r="B596">
        <v>10168</v>
      </c>
      <c r="C596">
        <v>8</v>
      </c>
      <c r="D596" s="4" t="str">
        <f>TEXT(Table1[[#This Row],[ORDER DATE]],"MMMM")</f>
        <v>October</v>
      </c>
      <c r="E596" s="4">
        <f t="shared" si="28"/>
        <v>2003</v>
      </c>
      <c r="F596" s="1">
        <v>37922</v>
      </c>
      <c r="G596" t="s">
        <v>12</v>
      </c>
      <c r="H596" t="s">
        <v>72</v>
      </c>
      <c r="I596">
        <v>106</v>
      </c>
      <c r="J596" t="s">
        <v>14</v>
      </c>
      <c r="K596">
        <v>36</v>
      </c>
      <c r="L596" s="10">
        <v>100</v>
      </c>
      <c r="M596" s="10">
        <f t="shared" si="29"/>
        <v>3600</v>
      </c>
      <c r="N596">
        <f>'CONDITIONS AND WORKINGS'!$D$2*M596</f>
        <v>231.11999999999998</v>
      </c>
      <c r="O596" s="4">
        <f>IF(Table1[[#This Row],[SALES]]&gt;='CONDITIONS AND WORKINGS'!$B$2,Table1[[#This Row],[SALES]]*'CONDITIONS AND WORKINGS'!$B$3,0)</f>
        <v>300.60000000000002</v>
      </c>
      <c r="P596" s="10">
        <f t="shared" si="27"/>
        <v>3831.12</v>
      </c>
      <c r="Q596" s="4" t="str">
        <f>IF(Table1[[#This Row],[STATUS]]='CONDITIONS AND WORKINGS'!$B$6,'CONDITIONS AND WORKINGS'!$B$9,'CONDITIONS AND WORKINGS'!$B$10)</f>
        <v>"COMPLETED"</v>
      </c>
      <c r="R596" s="10">
        <f>Table1[[#This Row],[TOTAL SALES]]-Table1[[#This Row],[ 8.35% DISCOUNT]]</f>
        <v>3530.52</v>
      </c>
      <c r="S596" s="20"/>
      <c r="AQ596" s="11"/>
      <c r="AR596" s="11"/>
      <c r="AS596" s="11"/>
      <c r="AT596" s="11"/>
      <c r="AV596" s="11"/>
      <c r="AW596" s="11"/>
    </row>
    <row r="597" spans="1:49" x14ac:dyDescent="0.25">
      <c r="A597">
        <v>596</v>
      </c>
      <c r="B597">
        <v>10168</v>
      </c>
      <c r="C597">
        <v>3</v>
      </c>
      <c r="D597" s="4" t="str">
        <f>TEXT(Table1[[#This Row],[ORDER DATE]],"MMMM")</f>
        <v>October</v>
      </c>
      <c r="E597" s="4">
        <f t="shared" si="28"/>
        <v>2003</v>
      </c>
      <c r="F597" s="1">
        <v>37922</v>
      </c>
      <c r="G597" t="s">
        <v>12</v>
      </c>
      <c r="H597" t="s">
        <v>88</v>
      </c>
      <c r="I597">
        <v>106</v>
      </c>
      <c r="J597" t="s">
        <v>14</v>
      </c>
      <c r="K597">
        <v>20</v>
      </c>
      <c r="L597" s="10">
        <v>100</v>
      </c>
      <c r="M597" s="10">
        <f t="shared" si="29"/>
        <v>2000</v>
      </c>
      <c r="N597">
        <f>'CONDITIONS AND WORKINGS'!$D$2*M597</f>
        <v>128.39999999999998</v>
      </c>
      <c r="O597" s="4">
        <f>IF(Table1[[#This Row],[SALES]]&gt;='CONDITIONS AND WORKINGS'!$B$2,Table1[[#This Row],[SALES]]*'CONDITIONS AND WORKINGS'!$B$3,0)</f>
        <v>0</v>
      </c>
      <c r="P597" s="10">
        <f t="shared" si="27"/>
        <v>2128.4</v>
      </c>
      <c r="Q597" s="4" t="str">
        <f>IF(Table1[[#This Row],[STATUS]]='CONDITIONS AND WORKINGS'!$B$6,'CONDITIONS AND WORKINGS'!$B$9,'CONDITIONS AND WORKINGS'!$B$10)</f>
        <v>"COMPLETED"</v>
      </c>
      <c r="R597" s="10">
        <f>Table1[[#This Row],[TOTAL SALES]]-Table1[[#This Row],[ 8.35% DISCOUNT]]</f>
        <v>2128.4</v>
      </c>
      <c r="S597" s="20"/>
      <c r="AQ597" s="11"/>
      <c r="AR597" s="11"/>
      <c r="AS597" s="11"/>
      <c r="AT597" s="11"/>
      <c r="AV597" s="11"/>
      <c r="AW597" s="11"/>
    </row>
    <row r="598" spans="1:49" x14ac:dyDescent="0.25">
      <c r="A598">
        <v>597</v>
      </c>
      <c r="B598">
        <v>10168</v>
      </c>
      <c r="C598">
        <v>10</v>
      </c>
      <c r="D598" s="4" t="str">
        <f>TEXT(Table1[[#This Row],[ORDER DATE]],"MMMM")</f>
        <v>October</v>
      </c>
      <c r="E598" s="4">
        <f t="shared" si="28"/>
        <v>2003</v>
      </c>
      <c r="F598" s="1">
        <v>37922</v>
      </c>
      <c r="G598" t="s">
        <v>12</v>
      </c>
      <c r="H598" t="s">
        <v>85</v>
      </c>
      <c r="I598">
        <v>106</v>
      </c>
      <c r="J598" t="s">
        <v>14</v>
      </c>
      <c r="K598">
        <v>48</v>
      </c>
      <c r="L598" s="10">
        <v>78.25</v>
      </c>
      <c r="M598" s="10">
        <f t="shared" si="29"/>
        <v>3756</v>
      </c>
      <c r="N598">
        <f>'CONDITIONS AND WORKINGS'!$D$2*M598</f>
        <v>241.13519999999997</v>
      </c>
      <c r="O598" s="4">
        <f>IF(Table1[[#This Row],[SALES]]&gt;='CONDITIONS AND WORKINGS'!$B$2,Table1[[#This Row],[SALES]]*'CONDITIONS AND WORKINGS'!$B$3,0)</f>
        <v>313.62600000000003</v>
      </c>
      <c r="P598" s="10">
        <f t="shared" si="27"/>
        <v>3997.1352000000002</v>
      </c>
      <c r="Q598" s="4" t="str">
        <f>IF(Table1[[#This Row],[STATUS]]='CONDITIONS AND WORKINGS'!$B$6,'CONDITIONS AND WORKINGS'!$B$9,'CONDITIONS AND WORKINGS'!$B$10)</f>
        <v>"COMPLETED"</v>
      </c>
      <c r="R598" s="10">
        <f>Table1[[#This Row],[TOTAL SALES]]-Table1[[#This Row],[ 8.35% DISCOUNT]]</f>
        <v>3683.5092</v>
      </c>
      <c r="S598" s="20"/>
      <c r="AQ598" s="11"/>
      <c r="AR598" s="11"/>
      <c r="AS598" s="11"/>
      <c r="AT598" s="11"/>
      <c r="AV598" s="11"/>
      <c r="AW598" s="11"/>
    </row>
    <row r="599" spans="1:49" x14ac:dyDescent="0.25">
      <c r="A599">
        <v>598</v>
      </c>
      <c r="B599">
        <v>10168</v>
      </c>
      <c r="C599">
        <v>4</v>
      </c>
      <c r="D599" s="4" t="str">
        <f>TEXT(Table1[[#This Row],[ORDER DATE]],"MMMM")</f>
        <v>October</v>
      </c>
      <c r="E599" s="4">
        <f t="shared" si="28"/>
        <v>2003</v>
      </c>
      <c r="F599" s="1">
        <v>37922</v>
      </c>
      <c r="G599" t="s">
        <v>12</v>
      </c>
      <c r="H599" t="s">
        <v>89</v>
      </c>
      <c r="I599">
        <v>106</v>
      </c>
      <c r="J599" t="s">
        <v>14</v>
      </c>
      <c r="K599">
        <v>27</v>
      </c>
      <c r="L599" s="10">
        <v>100</v>
      </c>
      <c r="M599" s="10">
        <f t="shared" si="29"/>
        <v>2700</v>
      </c>
      <c r="N599">
        <f>'CONDITIONS AND WORKINGS'!$D$2*M599</f>
        <v>173.33999999999997</v>
      </c>
      <c r="O599" s="4">
        <f>IF(Table1[[#This Row],[SALES]]&gt;='CONDITIONS AND WORKINGS'!$B$2,Table1[[#This Row],[SALES]]*'CONDITIONS AND WORKINGS'!$B$3,0)</f>
        <v>225.45000000000002</v>
      </c>
      <c r="P599" s="10">
        <f t="shared" si="27"/>
        <v>2873.34</v>
      </c>
      <c r="Q599" s="4" t="str">
        <f>IF(Table1[[#This Row],[STATUS]]='CONDITIONS AND WORKINGS'!$B$6,'CONDITIONS AND WORKINGS'!$B$9,'CONDITIONS AND WORKINGS'!$B$10)</f>
        <v>"COMPLETED"</v>
      </c>
      <c r="R599" s="10">
        <f>Table1[[#This Row],[TOTAL SALES]]-Table1[[#This Row],[ 8.35% DISCOUNT]]</f>
        <v>2647.8900000000003</v>
      </c>
      <c r="S599" s="20"/>
      <c r="AQ599" s="11"/>
      <c r="AR599" s="11"/>
      <c r="AS599" s="11"/>
      <c r="AT599" s="11"/>
      <c r="AV599" s="11"/>
      <c r="AW599" s="11"/>
    </row>
    <row r="600" spans="1:49" x14ac:dyDescent="0.25">
      <c r="A600">
        <v>599</v>
      </c>
      <c r="B600">
        <v>10168</v>
      </c>
      <c r="C600">
        <v>1</v>
      </c>
      <c r="D600" s="4" t="str">
        <f>TEXT(Table1[[#This Row],[ORDER DATE]],"MMMM")</f>
        <v>October</v>
      </c>
      <c r="E600" s="4">
        <f t="shared" si="28"/>
        <v>2003</v>
      </c>
      <c r="F600" s="1">
        <v>37922</v>
      </c>
      <c r="G600" t="s">
        <v>12</v>
      </c>
      <c r="H600" t="s">
        <v>92</v>
      </c>
      <c r="I600">
        <v>106</v>
      </c>
      <c r="J600" t="s">
        <v>14</v>
      </c>
      <c r="K600">
        <v>36</v>
      </c>
      <c r="L600" s="10">
        <v>96.66</v>
      </c>
      <c r="M600" s="10">
        <f t="shared" si="29"/>
        <v>3479.7599999999998</v>
      </c>
      <c r="N600">
        <f>'CONDITIONS AND WORKINGS'!$D$2*M600</f>
        <v>223.40059199999996</v>
      </c>
      <c r="O600" s="4">
        <f>IF(Table1[[#This Row],[SALES]]&gt;='CONDITIONS AND WORKINGS'!$B$2,Table1[[#This Row],[SALES]]*'CONDITIONS AND WORKINGS'!$B$3,0)</f>
        <v>290.55995999999999</v>
      </c>
      <c r="P600" s="10">
        <f t="shared" si="27"/>
        <v>3703.1605919999997</v>
      </c>
      <c r="Q600" s="4" t="str">
        <f>IF(Table1[[#This Row],[STATUS]]='CONDITIONS AND WORKINGS'!$B$6,'CONDITIONS AND WORKINGS'!$B$9,'CONDITIONS AND WORKINGS'!$B$10)</f>
        <v>"COMPLETED"</v>
      </c>
      <c r="R600" s="10">
        <f>Table1[[#This Row],[TOTAL SALES]]-Table1[[#This Row],[ 8.35% DISCOUNT]]</f>
        <v>3412.6006319999997</v>
      </c>
      <c r="S600" s="20"/>
      <c r="AQ600" s="11"/>
      <c r="AR600" s="11"/>
      <c r="AS600" s="11"/>
      <c r="AT600" s="11"/>
      <c r="AV600" s="11"/>
      <c r="AW600" s="11"/>
    </row>
    <row r="601" spans="1:49" x14ac:dyDescent="0.25">
      <c r="A601">
        <v>600</v>
      </c>
      <c r="B601">
        <v>10168</v>
      </c>
      <c r="C601">
        <v>16</v>
      </c>
      <c r="D601" s="4" t="str">
        <f>TEXT(Table1[[#This Row],[ORDER DATE]],"MMMM")</f>
        <v>October</v>
      </c>
      <c r="E601" s="4">
        <f t="shared" si="28"/>
        <v>2003</v>
      </c>
      <c r="F601" s="1">
        <v>37922</v>
      </c>
      <c r="G601" t="s">
        <v>12</v>
      </c>
      <c r="H601" t="s">
        <v>73</v>
      </c>
      <c r="I601">
        <v>106</v>
      </c>
      <c r="J601" t="s">
        <v>14</v>
      </c>
      <c r="K601">
        <v>31</v>
      </c>
      <c r="L601" s="10">
        <v>100</v>
      </c>
      <c r="M601" s="10">
        <f t="shared" si="29"/>
        <v>3100</v>
      </c>
      <c r="N601">
        <f>'CONDITIONS AND WORKINGS'!$D$2*M601</f>
        <v>199.01999999999998</v>
      </c>
      <c r="O601" s="4">
        <f>IF(Table1[[#This Row],[SALES]]&gt;='CONDITIONS AND WORKINGS'!$B$2,Table1[[#This Row],[SALES]]*'CONDITIONS AND WORKINGS'!$B$3,0)</f>
        <v>258.85000000000002</v>
      </c>
      <c r="P601" s="10">
        <f t="shared" si="27"/>
        <v>3299.02</v>
      </c>
      <c r="Q601" s="4" t="str">
        <f>IF(Table1[[#This Row],[STATUS]]='CONDITIONS AND WORKINGS'!$B$6,'CONDITIONS AND WORKINGS'!$B$9,'CONDITIONS AND WORKINGS'!$B$10)</f>
        <v>"COMPLETED"</v>
      </c>
      <c r="R601" s="10">
        <f>Table1[[#This Row],[TOTAL SALES]]-Table1[[#This Row],[ 8.35% DISCOUNT]]</f>
        <v>3040.17</v>
      </c>
      <c r="S601" s="20"/>
      <c r="AQ601" s="11"/>
      <c r="AR601" s="11"/>
      <c r="AS601" s="11"/>
      <c r="AT601" s="11"/>
      <c r="AV601" s="11"/>
      <c r="AW601" s="11"/>
    </row>
    <row r="602" spans="1:49" x14ac:dyDescent="0.25">
      <c r="A602">
        <v>601</v>
      </c>
      <c r="B602">
        <v>10168</v>
      </c>
      <c r="C602">
        <v>7</v>
      </c>
      <c r="D602" s="4" t="str">
        <f>TEXT(Table1[[#This Row],[ORDER DATE]],"MMMM")</f>
        <v>October</v>
      </c>
      <c r="E602" s="4">
        <f t="shared" si="28"/>
        <v>2003</v>
      </c>
      <c r="F602" s="1">
        <v>37922</v>
      </c>
      <c r="G602" t="s">
        <v>12</v>
      </c>
      <c r="H602" t="s">
        <v>95</v>
      </c>
      <c r="I602">
        <v>106</v>
      </c>
      <c r="J602" t="s">
        <v>14</v>
      </c>
      <c r="K602">
        <v>28</v>
      </c>
      <c r="L602" s="10">
        <v>100</v>
      </c>
      <c r="M602" s="10">
        <f t="shared" si="29"/>
        <v>2800</v>
      </c>
      <c r="N602">
        <f>'CONDITIONS AND WORKINGS'!$D$2*M602</f>
        <v>179.76</v>
      </c>
      <c r="O602" s="4">
        <f>IF(Table1[[#This Row],[SALES]]&gt;='CONDITIONS AND WORKINGS'!$B$2,Table1[[#This Row],[SALES]]*'CONDITIONS AND WORKINGS'!$B$3,0)</f>
        <v>233.8</v>
      </c>
      <c r="P602" s="10">
        <f t="shared" si="27"/>
        <v>2979.76</v>
      </c>
      <c r="Q602" s="4" t="str">
        <f>IF(Table1[[#This Row],[STATUS]]='CONDITIONS AND WORKINGS'!$B$6,'CONDITIONS AND WORKINGS'!$B$9,'CONDITIONS AND WORKINGS'!$B$10)</f>
        <v>"COMPLETED"</v>
      </c>
      <c r="R602" s="10">
        <f>Table1[[#This Row],[TOTAL SALES]]-Table1[[#This Row],[ 8.35% DISCOUNT]]</f>
        <v>2745.96</v>
      </c>
      <c r="S602" s="20"/>
      <c r="AQ602" s="11"/>
      <c r="AR602" s="11"/>
      <c r="AS602" s="11"/>
      <c r="AT602" s="11"/>
      <c r="AV602" s="11"/>
      <c r="AW602" s="11"/>
    </row>
    <row r="603" spans="1:49" x14ac:dyDescent="0.25">
      <c r="A603">
        <v>602</v>
      </c>
      <c r="B603">
        <v>10168</v>
      </c>
      <c r="C603">
        <v>17</v>
      </c>
      <c r="D603" s="4" t="str">
        <f>TEXT(Table1[[#This Row],[ORDER DATE]],"MMMM")</f>
        <v>October</v>
      </c>
      <c r="E603" s="4">
        <f t="shared" si="28"/>
        <v>2003</v>
      </c>
      <c r="F603" s="1">
        <v>37922</v>
      </c>
      <c r="G603" t="s">
        <v>12</v>
      </c>
      <c r="H603" t="s">
        <v>81</v>
      </c>
      <c r="I603">
        <v>106</v>
      </c>
      <c r="J603" t="s">
        <v>14</v>
      </c>
      <c r="K603">
        <v>39</v>
      </c>
      <c r="L603" s="10">
        <v>82.91</v>
      </c>
      <c r="M603" s="10">
        <f t="shared" si="29"/>
        <v>3233.49</v>
      </c>
      <c r="N603">
        <f>'CONDITIONS AND WORKINGS'!$D$2*M603</f>
        <v>207.59005799999997</v>
      </c>
      <c r="O603" s="4">
        <f>IF(Table1[[#This Row],[SALES]]&gt;='CONDITIONS AND WORKINGS'!$B$2,Table1[[#This Row],[SALES]]*'CONDITIONS AND WORKINGS'!$B$3,0)</f>
        <v>269.99641500000001</v>
      </c>
      <c r="P603" s="10">
        <f t="shared" si="27"/>
        <v>3441.0800579999996</v>
      </c>
      <c r="Q603" s="4" t="str">
        <f>IF(Table1[[#This Row],[STATUS]]='CONDITIONS AND WORKINGS'!$B$6,'CONDITIONS AND WORKINGS'!$B$9,'CONDITIONS AND WORKINGS'!$B$10)</f>
        <v>"COMPLETED"</v>
      </c>
      <c r="R603" s="10">
        <f>Table1[[#This Row],[TOTAL SALES]]-Table1[[#This Row],[ 8.35% DISCOUNT]]</f>
        <v>3171.0836429999995</v>
      </c>
      <c r="S603" s="20"/>
      <c r="AQ603" s="11"/>
      <c r="AR603" s="11"/>
      <c r="AS603" s="11"/>
      <c r="AT603" s="11"/>
      <c r="AV603" s="11"/>
      <c r="AW603" s="11"/>
    </row>
    <row r="604" spans="1:49" x14ac:dyDescent="0.25">
      <c r="A604">
        <v>603</v>
      </c>
      <c r="B604">
        <v>10168</v>
      </c>
      <c r="C604">
        <v>5</v>
      </c>
      <c r="D604" s="4" t="str">
        <f>TEXT(Table1[[#This Row],[ORDER DATE]],"MMMM")</f>
        <v>October</v>
      </c>
      <c r="E604" s="4">
        <f t="shared" si="28"/>
        <v>2003</v>
      </c>
      <c r="F604" s="1">
        <v>37922</v>
      </c>
      <c r="G604" t="s">
        <v>12</v>
      </c>
      <c r="H604" t="s">
        <v>94</v>
      </c>
      <c r="I604">
        <v>106</v>
      </c>
      <c r="J604" t="s">
        <v>17</v>
      </c>
      <c r="K604">
        <v>46</v>
      </c>
      <c r="L604" s="10">
        <v>61.18</v>
      </c>
      <c r="M604" s="10">
        <f t="shared" si="29"/>
        <v>2814.28</v>
      </c>
      <c r="N604">
        <f>'CONDITIONS AND WORKINGS'!$D$2*M604</f>
        <v>180.67677599999999</v>
      </c>
      <c r="O604" s="4">
        <f>IF(Table1[[#This Row],[SALES]]&gt;='CONDITIONS AND WORKINGS'!$B$2,Table1[[#This Row],[SALES]]*'CONDITIONS AND WORKINGS'!$B$3,0)</f>
        <v>234.99238000000003</v>
      </c>
      <c r="P604" s="10">
        <f t="shared" si="27"/>
        <v>2994.956776</v>
      </c>
      <c r="Q604" s="4" t="str">
        <f>IF(Table1[[#This Row],[STATUS]]='CONDITIONS AND WORKINGS'!$B$6,'CONDITIONS AND WORKINGS'!$B$9,'CONDITIONS AND WORKINGS'!$B$10)</f>
        <v>"COMPLETED"</v>
      </c>
      <c r="R604" s="10">
        <f>Table1[[#This Row],[TOTAL SALES]]-Table1[[#This Row],[ 8.35% DISCOUNT]]</f>
        <v>2759.9643959999999</v>
      </c>
      <c r="S604" s="20"/>
      <c r="AQ604" s="11"/>
      <c r="AR604" s="11"/>
      <c r="AS604" s="11"/>
      <c r="AT604" s="11"/>
      <c r="AV604" s="11"/>
      <c r="AW604" s="11"/>
    </row>
    <row r="605" spans="1:49" x14ac:dyDescent="0.25">
      <c r="A605">
        <v>604</v>
      </c>
      <c r="B605">
        <v>10168</v>
      </c>
      <c r="C605">
        <v>14</v>
      </c>
      <c r="D605" s="4" t="str">
        <f>TEXT(Table1[[#This Row],[ORDER DATE]],"MMMM")</f>
        <v>October</v>
      </c>
      <c r="E605" s="4">
        <f t="shared" si="28"/>
        <v>2003</v>
      </c>
      <c r="F605" s="1">
        <v>37922</v>
      </c>
      <c r="G605" t="s">
        <v>12</v>
      </c>
      <c r="H605" t="s">
        <v>76</v>
      </c>
      <c r="I605">
        <v>106</v>
      </c>
      <c r="J605" t="s">
        <v>17</v>
      </c>
      <c r="K605">
        <v>28</v>
      </c>
      <c r="L605" s="10">
        <v>98.65</v>
      </c>
      <c r="M605" s="10">
        <f t="shared" si="29"/>
        <v>2762.2000000000003</v>
      </c>
      <c r="N605">
        <f>'CONDITIONS AND WORKINGS'!$D$2*M605</f>
        <v>177.33323999999999</v>
      </c>
      <c r="O605" s="4">
        <f>IF(Table1[[#This Row],[SALES]]&gt;='CONDITIONS AND WORKINGS'!$B$2,Table1[[#This Row],[SALES]]*'CONDITIONS AND WORKINGS'!$B$3,0)</f>
        <v>230.64370000000002</v>
      </c>
      <c r="P605" s="10">
        <f t="shared" si="27"/>
        <v>2939.5332400000002</v>
      </c>
      <c r="Q605" s="4" t="str">
        <f>IF(Table1[[#This Row],[STATUS]]='CONDITIONS AND WORKINGS'!$B$6,'CONDITIONS AND WORKINGS'!$B$9,'CONDITIONS AND WORKINGS'!$B$10)</f>
        <v>"COMPLETED"</v>
      </c>
      <c r="R605" s="10">
        <f>Table1[[#This Row],[TOTAL SALES]]-Table1[[#This Row],[ 8.35% DISCOUNT]]</f>
        <v>2708.8895400000001</v>
      </c>
      <c r="S605" s="20"/>
      <c r="AQ605" s="11"/>
      <c r="AR605" s="11"/>
      <c r="AS605" s="11"/>
      <c r="AT605" s="11"/>
      <c r="AV605" s="11"/>
      <c r="AW605" s="11"/>
    </row>
    <row r="606" spans="1:49" x14ac:dyDescent="0.25">
      <c r="A606">
        <v>605</v>
      </c>
      <c r="B606">
        <v>10168</v>
      </c>
      <c r="C606">
        <v>13</v>
      </c>
      <c r="D606" s="4" t="str">
        <f>TEXT(Table1[[#This Row],[ORDER DATE]],"MMMM")</f>
        <v>October</v>
      </c>
      <c r="E606" s="4">
        <f t="shared" si="28"/>
        <v>2003</v>
      </c>
      <c r="F606" s="1">
        <v>37922</v>
      </c>
      <c r="G606" t="s">
        <v>12</v>
      </c>
      <c r="H606" t="s">
        <v>87</v>
      </c>
      <c r="I606">
        <v>106</v>
      </c>
      <c r="J606" t="s">
        <v>17</v>
      </c>
      <c r="K606">
        <v>48</v>
      </c>
      <c r="L606" s="10">
        <v>51.93</v>
      </c>
      <c r="M606" s="10">
        <f t="shared" si="29"/>
        <v>2492.64</v>
      </c>
      <c r="N606">
        <f>'CONDITIONS AND WORKINGS'!$D$2*M606</f>
        <v>160.02748799999998</v>
      </c>
      <c r="O606" s="4">
        <f>IF(Table1[[#This Row],[SALES]]&gt;='CONDITIONS AND WORKINGS'!$B$2,Table1[[#This Row],[SALES]]*'CONDITIONS AND WORKINGS'!$B$3,0)</f>
        <v>208.13543999999999</v>
      </c>
      <c r="P606" s="10">
        <f t="shared" si="27"/>
        <v>2652.667488</v>
      </c>
      <c r="Q606" s="4" t="str">
        <f>IF(Table1[[#This Row],[STATUS]]='CONDITIONS AND WORKINGS'!$B$6,'CONDITIONS AND WORKINGS'!$B$9,'CONDITIONS AND WORKINGS'!$B$10)</f>
        <v>"COMPLETED"</v>
      </c>
      <c r="R606" s="10">
        <f>Table1[[#This Row],[TOTAL SALES]]-Table1[[#This Row],[ 8.35% DISCOUNT]]</f>
        <v>2444.532048</v>
      </c>
      <c r="S606" s="20"/>
      <c r="AQ606" s="11"/>
      <c r="AR606" s="11"/>
      <c r="AS606" s="11"/>
      <c r="AT606" s="11"/>
      <c r="AV606" s="11"/>
      <c r="AW606" s="11"/>
    </row>
    <row r="607" spans="1:49" x14ac:dyDescent="0.25">
      <c r="A607">
        <v>606</v>
      </c>
      <c r="B607">
        <v>10168</v>
      </c>
      <c r="C607">
        <v>12</v>
      </c>
      <c r="D607" s="4" t="str">
        <f>TEXT(Table1[[#This Row],[ORDER DATE]],"MMMM")</f>
        <v>October</v>
      </c>
      <c r="E607" s="4">
        <f t="shared" si="28"/>
        <v>2003</v>
      </c>
      <c r="F607" s="1">
        <v>37922</v>
      </c>
      <c r="G607" t="s">
        <v>12</v>
      </c>
      <c r="H607" t="s">
        <v>84</v>
      </c>
      <c r="I607">
        <v>106</v>
      </c>
      <c r="J607" t="s">
        <v>17</v>
      </c>
      <c r="K607">
        <v>31</v>
      </c>
      <c r="L607" s="10">
        <v>73.61</v>
      </c>
      <c r="M607" s="10">
        <f t="shared" si="29"/>
        <v>2281.91</v>
      </c>
      <c r="N607">
        <f>'CONDITIONS AND WORKINGS'!$D$2*M607</f>
        <v>146.49862199999998</v>
      </c>
      <c r="O607" s="4">
        <f>IF(Table1[[#This Row],[SALES]]&gt;='CONDITIONS AND WORKINGS'!$B$2,Table1[[#This Row],[SALES]]*'CONDITIONS AND WORKINGS'!$B$3,0)</f>
        <v>0</v>
      </c>
      <c r="P607" s="10">
        <f t="shared" si="27"/>
        <v>2428.4086219999999</v>
      </c>
      <c r="Q607" s="4" t="str">
        <f>IF(Table1[[#This Row],[STATUS]]='CONDITIONS AND WORKINGS'!$B$6,'CONDITIONS AND WORKINGS'!$B$9,'CONDITIONS AND WORKINGS'!$B$10)</f>
        <v>"COMPLETED"</v>
      </c>
      <c r="R607" s="10">
        <f>Table1[[#This Row],[TOTAL SALES]]-Table1[[#This Row],[ 8.35% DISCOUNT]]</f>
        <v>2428.4086219999999</v>
      </c>
      <c r="S607" s="20"/>
      <c r="AQ607" s="11"/>
      <c r="AR607" s="11"/>
      <c r="AS607" s="11"/>
      <c r="AT607" s="11"/>
      <c r="AV607" s="11"/>
      <c r="AW607" s="11"/>
    </row>
    <row r="608" spans="1:49" x14ac:dyDescent="0.25">
      <c r="A608">
        <v>607</v>
      </c>
      <c r="B608">
        <v>10168</v>
      </c>
      <c r="C608">
        <v>6</v>
      </c>
      <c r="D608" s="4" t="str">
        <f>TEXT(Table1[[#This Row],[ORDER DATE]],"MMMM")</f>
        <v>October</v>
      </c>
      <c r="E608" s="4">
        <f t="shared" si="28"/>
        <v>2003</v>
      </c>
      <c r="F608" s="1">
        <v>37922</v>
      </c>
      <c r="G608" t="s">
        <v>12</v>
      </c>
      <c r="H608" t="s">
        <v>90</v>
      </c>
      <c r="I608">
        <v>106</v>
      </c>
      <c r="J608" t="s">
        <v>17</v>
      </c>
      <c r="K608">
        <v>29</v>
      </c>
      <c r="L608" s="10">
        <v>75.41</v>
      </c>
      <c r="M608" s="10">
        <f t="shared" si="29"/>
        <v>2186.89</v>
      </c>
      <c r="N608">
        <f>'CONDITIONS AND WORKINGS'!$D$2*M608</f>
        <v>140.39833799999997</v>
      </c>
      <c r="O608" s="4">
        <f>IF(Table1[[#This Row],[SALES]]&gt;='CONDITIONS AND WORKINGS'!$B$2,Table1[[#This Row],[SALES]]*'CONDITIONS AND WORKINGS'!$B$3,0)</f>
        <v>0</v>
      </c>
      <c r="P608" s="10">
        <f t="shared" si="27"/>
        <v>2327.2883379999998</v>
      </c>
      <c r="Q608" s="4" t="str">
        <f>IF(Table1[[#This Row],[STATUS]]='CONDITIONS AND WORKINGS'!$B$6,'CONDITIONS AND WORKINGS'!$B$9,'CONDITIONS AND WORKINGS'!$B$10)</f>
        <v>"COMPLETED"</v>
      </c>
      <c r="R608" s="10">
        <f>Table1[[#This Row],[TOTAL SALES]]-Table1[[#This Row],[ 8.35% DISCOUNT]]</f>
        <v>2327.2883379999998</v>
      </c>
      <c r="S608" s="20"/>
      <c r="AQ608" s="11"/>
      <c r="AR608" s="11"/>
      <c r="AS608" s="11"/>
      <c r="AT608" s="11"/>
      <c r="AV608" s="11"/>
      <c r="AW608" s="11"/>
    </row>
    <row r="609" spans="1:49" x14ac:dyDescent="0.25">
      <c r="A609">
        <v>608</v>
      </c>
      <c r="B609">
        <v>10168</v>
      </c>
      <c r="C609">
        <v>18</v>
      </c>
      <c r="D609" s="4" t="str">
        <f>TEXT(Table1[[#This Row],[ORDER DATE]],"MMMM")</f>
        <v>October</v>
      </c>
      <c r="E609" s="4">
        <f t="shared" si="28"/>
        <v>2003</v>
      </c>
      <c r="F609" s="1">
        <v>37922</v>
      </c>
      <c r="G609" t="s">
        <v>12</v>
      </c>
      <c r="H609" t="s">
        <v>78</v>
      </c>
      <c r="I609">
        <v>106</v>
      </c>
      <c r="J609" t="s">
        <v>17</v>
      </c>
      <c r="K609">
        <v>27</v>
      </c>
      <c r="L609" s="10">
        <v>73.02</v>
      </c>
      <c r="M609" s="10">
        <f t="shared" si="29"/>
        <v>1971.54</v>
      </c>
      <c r="N609">
        <f>'CONDITIONS AND WORKINGS'!$D$2*M609</f>
        <v>126.57286799999999</v>
      </c>
      <c r="O609" s="4">
        <f>IF(Table1[[#This Row],[SALES]]&gt;='CONDITIONS AND WORKINGS'!$B$2,Table1[[#This Row],[SALES]]*'CONDITIONS AND WORKINGS'!$B$3,0)</f>
        <v>0</v>
      </c>
      <c r="P609" s="10">
        <f t="shared" si="27"/>
        <v>2098.1128680000002</v>
      </c>
      <c r="Q609" s="4" t="str">
        <f>IF(Table1[[#This Row],[STATUS]]='CONDITIONS AND WORKINGS'!$B$6,'CONDITIONS AND WORKINGS'!$B$9,'CONDITIONS AND WORKINGS'!$B$10)</f>
        <v>"COMPLETED"</v>
      </c>
      <c r="R609" s="10">
        <f>Table1[[#This Row],[TOTAL SALES]]-Table1[[#This Row],[ 8.35% DISCOUNT]]</f>
        <v>2098.1128680000002</v>
      </c>
      <c r="S609" s="20"/>
      <c r="AQ609" s="11"/>
      <c r="AR609" s="11"/>
      <c r="AS609" s="11"/>
      <c r="AT609" s="11"/>
      <c r="AV609" s="11"/>
      <c r="AW609" s="11"/>
    </row>
    <row r="610" spans="1:49" x14ac:dyDescent="0.25">
      <c r="A610">
        <v>609</v>
      </c>
      <c r="B610">
        <v>10168</v>
      </c>
      <c r="C610">
        <v>9</v>
      </c>
      <c r="D610" s="4" t="str">
        <f>TEXT(Table1[[#This Row],[ORDER DATE]],"MMMM")</f>
        <v>October</v>
      </c>
      <c r="E610" s="4">
        <f t="shared" si="28"/>
        <v>2003</v>
      </c>
      <c r="F610" s="1">
        <v>37922</v>
      </c>
      <c r="G610" t="s">
        <v>12</v>
      </c>
      <c r="H610" t="s">
        <v>80</v>
      </c>
      <c r="I610">
        <v>106</v>
      </c>
      <c r="J610" t="s">
        <v>17</v>
      </c>
      <c r="K610">
        <v>21</v>
      </c>
      <c r="L610" s="10">
        <v>70.959999999999994</v>
      </c>
      <c r="M610" s="10">
        <f t="shared" si="29"/>
        <v>1490.1599999999999</v>
      </c>
      <c r="N610">
        <f>'CONDITIONS AND WORKINGS'!$D$2*M610</f>
        <v>95.668271999999988</v>
      </c>
      <c r="O610" s="4">
        <f>IF(Table1[[#This Row],[SALES]]&gt;='CONDITIONS AND WORKINGS'!$B$2,Table1[[#This Row],[SALES]]*'CONDITIONS AND WORKINGS'!$B$3,0)</f>
        <v>0</v>
      </c>
      <c r="P610" s="10">
        <f t="shared" si="27"/>
        <v>1585.8282719999997</v>
      </c>
      <c r="Q610" s="4" t="str">
        <f>IF(Table1[[#This Row],[STATUS]]='CONDITIONS AND WORKINGS'!$B$6,'CONDITIONS AND WORKINGS'!$B$9,'CONDITIONS AND WORKINGS'!$B$10)</f>
        <v>"COMPLETED"</v>
      </c>
      <c r="R610" s="10">
        <f>Table1[[#This Row],[TOTAL SALES]]-Table1[[#This Row],[ 8.35% DISCOUNT]]</f>
        <v>1585.8282719999997</v>
      </c>
      <c r="S610" s="20"/>
      <c r="AQ610" s="11"/>
      <c r="AR610" s="11"/>
      <c r="AS610" s="11"/>
      <c r="AT610" s="11"/>
      <c r="AV610" s="11"/>
      <c r="AW610" s="11"/>
    </row>
    <row r="611" spans="1:49" x14ac:dyDescent="0.25">
      <c r="A611">
        <v>610</v>
      </c>
      <c r="B611">
        <v>10169</v>
      </c>
      <c r="C611">
        <v>2</v>
      </c>
      <c r="D611" s="4" t="str">
        <f>TEXT(Table1[[#This Row],[ORDER DATE]],"MMMM")</f>
        <v>November</v>
      </c>
      <c r="E611" s="4">
        <f t="shared" si="28"/>
        <v>2003</v>
      </c>
      <c r="F611" s="1">
        <v>37929</v>
      </c>
      <c r="G611" t="s">
        <v>12</v>
      </c>
      <c r="H611" t="s">
        <v>99</v>
      </c>
      <c r="I611">
        <v>143</v>
      </c>
      <c r="J611" t="s">
        <v>14</v>
      </c>
      <c r="K611">
        <v>30</v>
      </c>
      <c r="L611" s="10">
        <v>100</v>
      </c>
      <c r="M611" s="10">
        <f t="shared" si="29"/>
        <v>3000</v>
      </c>
      <c r="N611">
        <f>'CONDITIONS AND WORKINGS'!$D$2*M611</f>
        <v>192.59999999999997</v>
      </c>
      <c r="O611" s="4">
        <f>IF(Table1[[#This Row],[SALES]]&gt;='CONDITIONS AND WORKINGS'!$B$2,Table1[[#This Row],[SALES]]*'CONDITIONS AND WORKINGS'!$B$3,0)</f>
        <v>250.50000000000003</v>
      </c>
      <c r="P611" s="10">
        <f t="shared" si="27"/>
        <v>3192.6</v>
      </c>
      <c r="Q611" s="4" t="str">
        <f>IF(Table1[[#This Row],[STATUS]]='CONDITIONS AND WORKINGS'!$B$6,'CONDITIONS AND WORKINGS'!$B$9,'CONDITIONS AND WORKINGS'!$B$10)</f>
        <v>"COMPLETED"</v>
      </c>
      <c r="R611" s="10">
        <f>Table1[[#This Row],[TOTAL SALES]]-Table1[[#This Row],[ 8.35% DISCOUNT]]</f>
        <v>2942.1</v>
      </c>
      <c r="S611" s="20"/>
      <c r="AQ611" s="11"/>
      <c r="AR611" s="11"/>
      <c r="AS611" s="11"/>
      <c r="AT611" s="11"/>
      <c r="AV611" s="11"/>
      <c r="AW611" s="11"/>
    </row>
    <row r="612" spans="1:49" x14ac:dyDescent="0.25">
      <c r="A612">
        <v>611</v>
      </c>
      <c r="B612">
        <v>10169</v>
      </c>
      <c r="C612">
        <v>7</v>
      </c>
      <c r="D612" s="4" t="str">
        <f>TEXT(Table1[[#This Row],[ORDER DATE]],"MMMM")</f>
        <v>November</v>
      </c>
      <c r="E612" s="4">
        <f t="shared" si="28"/>
        <v>2003</v>
      </c>
      <c r="F612" s="1">
        <v>37929</v>
      </c>
      <c r="G612" t="s">
        <v>12</v>
      </c>
      <c r="H612" t="s">
        <v>97</v>
      </c>
      <c r="I612">
        <v>143</v>
      </c>
      <c r="J612" t="s">
        <v>14</v>
      </c>
      <c r="K612">
        <v>33</v>
      </c>
      <c r="L612" s="10">
        <v>100</v>
      </c>
      <c r="M612" s="10">
        <f t="shared" si="29"/>
        <v>3300</v>
      </c>
      <c r="N612">
        <f>'CONDITIONS AND WORKINGS'!$D$2*M612</f>
        <v>211.85999999999999</v>
      </c>
      <c r="O612" s="4">
        <f>IF(Table1[[#This Row],[SALES]]&gt;='CONDITIONS AND WORKINGS'!$B$2,Table1[[#This Row],[SALES]]*'CONDITIONS AND WORKINGS'!$B$3,0)</f>
        <v>275.55</v>
      </c>
      <c r="P612" s="10">
        <f t="shared" si="27"/>
        <v>3511.86</v>
      </c>
      <c r="Q612" s="4" t="str">
        <f>IF(Table1[[#This Row],[STATUS]]='CONDITIONS AND WORKINGS'!$B$6,'CONDITIONS AND WORKINGS'!$B$9,'CONDITIONS AND WORKINGS'!$B$10)</f>
        <v>"COMPLETED"</v>
      </c>
      <c r="R612" s="10">
        <f>Table1[[#This Row],[TOTAL SALES]]-Table1[[#This Row],[ 8.35% DISCOUNT]]</f>
        <v>3236.31</v>
      </c>
      <c r="S612" s="20"/>
      <c r="AQ612" s="11"/>
      <c r="AR612" s="11"/>
      <c r="AS612" s="11"/>
      <c r="AT612" s="11"/>
      <c r="AV612" s="11"/>
      <c r="AW612" s="11"/>
    </row>
    <row r="613" spans="1:49" x14ac:dyDescent="0.25">
      <c r="A613">
        <v>612</v>
      </c>
      <c r="B613">
        <v>10169</v>
      </c>
      <c r="C613">
        <v>13</v>
      </c>
      <c r="D613" s="4" t="str">
        <f>TEXT(Table1[[#This Row],[ORDER DATE]],"MMMM")</f>
        <v>November</v>
      </c>
      <c r="E613" s="4">
        <f t="shared" si="28"/>
        <v>2003</v>
      </c>
      <c r="F613" s="1">
        <v>37929</v>
      </c>
      <c r="G613" t="s">
        <v>12</v>
      </c>
      <c r="H613" t="s">
        <v>91</v>
      </c>
      <c r="I613">
        <v>143</v>
      </c>
      <c r="J613" t="s">
        <v>14</v>
      </c>
      <c r="K613">
        <v>35</v>
      </c>
      <c r="L613" s="10">
        <v>100</v>
      </c>
      <c r="M613" s="10">
        <f t="shared" si="29"/>
        <v>3500</v>
      </c>
      <c r="N613">
        <f>'CONDITIONS AND WORKINGS'!$D$2*M613</f>
        <v>224.7</v>
      </c>
      <c r="O613" s="4">
        <f>IF(Table1[[#This Row],[SALES]]&gt;='CONDITIONS AND WORKINGS'!$B$2,Table1[[#This Row],[SALES]]*'CONDITIONS AND WORKINGS'!$B$3,0)</f>
        <v>292.25</v>
      </c>
      <c r="P613" s="10">
        <f t="shared" si="27"/>
        <v>3724.7</v>
      </c>
      <c r="Q613" s="4" t="str">
        <f>IF(Table1[[#This Row],[STATUS]]='CONDITIONS AND WORKINGS'!$B$6,'CONDITIONS AND WORKINGS'!$B$9,'CONDITIONS AND WORKINGS'!$B$10)</f>
        <v>"COMPLETED"</v>
      </c>
      <c r="R613" s="10">
        <f>Table1[[#This Row],[TOTAL SALES]]-Table1[[#This Row],[ 8.35% DISCOUNT]]</f>
        <v>3432.45</v>
      </c>
      <c r="S613" s="20"/>
      <c r="AQ613" s="11"/>
      <c r="AR613" s="11"/>
      <c r="AS613" s="11"/>
      <c r="AT613" s="11"/>
      <c r="AV613" s="11"/>
      <c r="AW613" s="11"/>
    </row>
    <row r="614" spans="1:49" x14ac:dyDescent="0.25">
      <c r="A614">
        <v>613</v>
      </c>
      <c r="B614">
        <v>10169</v>
      </c>
      <c r="C614">
        <v>4</v>
      </c>
      <c r="D614" s="4" t="str">
        <f>TEXT(Table1[[#This Row],[ORDER DATE]],"MMMM")</f>
        <v>November</v>
      </c>
      <c r="E614" s="4">
        <f t="shared" si="28"/>
        <v>2003</v>
      </c>
      <c r="F614" s="1">
        <v>37929</v>
      </c>
      <c r="G614" t="s">
        <v>12</v>
      </c>
      <c r="H614" t="s">
        <v>100</v>
      </c>
      <c r="I614">
        <v>143</v>
      </c>
      <c r="J614" t="s">
        <v>14</v>
      </c>
      <c r="K614">
        <v>36</v>
      </c>
      <c r="L614" s="10">
        <v>100</v>
      </c>
      <c r="M614" s="10">
        <f t="shared" si="29"/>
        <v>3600</v>
      </c>
      <c r="N614">
        <f>'CONDITIONS AND WORKINGS'!$D$2*M614</f>
        <v>231.11999999999998</v>
      </c>
      <c r="O614" s="4">
        <f>IF(Table1[[#This Row],[SALES]]&gt;='CONDITIONS AND WORKINGS'!$B$2,Table1[[#This Row],[SALES]]*'CONDITIONS AND WORKINGS'!$B$3,0)</f>
        <v>300.60000000000002</v>
      </c>
      <c r="P614" s="10">
        <f t="shared" si="27"/>
        <v>3831.12</v>
      </c>
      <c r="Q614" s="4" t="str">
        <f>IF(Table1[[#This Row],[STATUS]]='CONDITIONS AND WORKINGS'!$B$6,'CONDITIONS AND WORKINGS'!$B$9,'CONDITIONS AND WORKINGS'!$B$10)</f>
        <v>"COMPLETED"</v>
      </c>
      <c r="R614" s="10">
        <f>Table1[[#This Row],[TOTAL SALES]]-Table1[[#This Row],[ 8.35% DISCOUNT]]</f>
        <v>3530.52</v>
      </c>
      <c r="S614" s="20"/>
      <c r="AQ614" s="11"/>
      <c r="AR614" s="11"/>
      <c r="AS614" s="11"/>
      <c r="AT614" s="11"/>
      <c r="AV614" s="11"/>
      <c r="AW614" s="11"/>
    </row>
    <row r="615" spans="1:49" x14ac:dyDescent="0.25">
      <c r="A615">
        <v>614</v>
      </c>
      <c r="B615">
        <v>10169</v>
      </c>
      <c r="C615">
        <v>12</v>
      </c>
      <c r="D615" s="4" t="str">
        <f>TEXT(Table1[[#This Row],[ORDER DATE]],"MMMM")</f>
        <v>November</v>
      </c>
      <c r="E615" s="4">
        <f t="shared" si="28"/>
        <v>2003</v>
      </c>
      <c r="F615" s="1">
        <v>37929</v>
      </c>
      <c r="G615" t="s">
        <v>12</v>
      </c>
      <c r="H615" t="s">
        <v>102</v>
      </c>
      <c r="I615">
        <v>143</v>
      </c>
      <c r="J615" t="s">
        <v>14</v>
      </c>
      <c r="K615">
        <v>34</v>
      </c>
      <c r="L615" s="10">
        <v>100</v>
      </c>
      <c r="M615" s="10">
        <f t="shared" si="29"/>
        <v>3400</v>
      </c>
      <c r="N615">
        <f>'CONDITIONS AND WORKINGS'!$D$2*M615</f>
        <v>218.27999999999997</v>
      </c>
      <c r="O615" s="4">
        <f>IF(Table1[[#This Row],[SALES]]&gt;='CONDITIONS AND WORKINGS'!$B$2,Table1[[#This Row],[SALES]]*'CONDITIONS AND WORKINGS'!$B$3,0)</f>
        <v>283.90000000000003</v>
      </c>
      <c r="P615" s="10">
        <f t="shared" si="27"/>
        <v>3618.2799999999997</v>
      </c>
      <c r="Q615" s="4" t="str">
        <f>IF(Table1[[#This Row],[STATUS]]='CONDITIONS AND WORKINGS'!$B$6,'CONDITIONS AND WORKINGS'!$B$9,'CONDITIONS AND WORKINGS'!$B$10)</f>
        <v>"COMPLETED"</v>
      </c>
      <c r="R615" s="10">
        <f>Table1[[#This Row],[TOTAL SALES]]-Table1[[#This Row],[ 8.35% DISCOUNT]]</f>
        <v>3334.3799999999997</v>
      </c>
      <c r="S615" s="20"/>
      <c r="AQ615" s="11"/>
      <c r="AR615" s="11"/>
      <c r="AS615" s="11"/>
      <c r="AT615" s="11"/>
      <c r="AV615" s="11"/>
      <c r="AW615" s="11"/>
    </row>
    <row r="616" spans="1:49" x14ac:dyDescent="0.25">
      <c r="A616">
        <v>615</v>
      </c>
      <c r="B616">
        <v>10169</v>
      </c>
      <c r="C616">
        <v>10</v>
      </c>
      <c r="D616" s="4" t="str">
        <f>TEXT(Table1[[#This Row],[ORDER DATE]],"MMMM")</f>
        <v>November</v>
      </c>
      <c r="E616" s="4">
        <f t="shared" si="28"/>
        <v>2003</v>
      </c>
      <c r="F616" s="1">
        <v>37929</v>
      </c>
      <c r="G616" t="s">
        <v>12</v>
      </c>
      <c r="H616" t="s">
        <v>106</v>
      </c>
      <c r="I616">
        <v>143</v>
      </c>
      <c r="J616" t="s">
        <v>14</v>
      </c>
      <c r="K616">
        <v>48</v>
      </c>
      <c r="L616" s="10">
        <v>80.55</v>
      </c>
      <c r="M616" s="10">
        <f t="shared" si="29"/>
        <v>3866.3999999999996</v>
      </c>
      <c r="N616">
        <f>'CONDITIONS AND WORKINGS'!$D$2*M616</f>
        <v>248.22287999999995</v>
      </c>
      <c r="O616" s="4">
        <f>IF(Table1[[#This Row],[SALES]]&gt;='CONDITIONS AND WORKINGS'!$B$2,Table1[[#This Row],[SALES]]*'CONDITIONS AND WORKINGS'!$B$3,0)</f>
        <v>322.84440000000001</v>
      </c>
      <c r="P616" s="10">
        <f t="shared" si="27"/>
        <v>4114.6228799999999</v>
      </c>
      <c r="Q616" s="4" t="str">
        <f>IF(Table1[[#This Row],[STATUS]]='CONDITIONS AND WORKINGS'!$B$6,'CONDITIONS AND WORKINGS'!$B$9,'CONDITIONS AND WORKINGS'!$B$10)</f>
        <v>"COMPLETED"</v>
      </c>
      <c r="R616" s="10">
        <f>Table1[[#This Row],[TOTAL SALES]]-Table1[[#This Row],[ 8.35% DISCOUNT]]</f>
        <v>3791.7784799999999</v>
      </c>
      <c r="S616" s="20"/>
      <c r="AQ616" s="11"/>
      <c r="AR616" s="11"/>
      <c r="AS616" s="11"/>
      <c r="AT616" s="11"/>
      <c r="AV616" s="11"/>
      <c r="AW616" s="11"/>
    </row>
    <row r="617" spans="1:49" x14ac:dyDescent="0.25">
      <c r="A617">
        <v>616</v>
      </c>
      <c r="B617">
        <v>10169</v>
      </c>
      <c r="C617">
        <v>11</v>
      </c>
      <c r="D617" s="4" t="str">
        <f>TEXT(Table1[[#This Row],[ORDER DATE]],"MMMM")</f>
        <v>November</v>
      </c>
      <c r="E617" s="4">
        <f t="shared" si="28"/>
        <v>2003</v>
      </c>
      <c r="F617" s="1">
        <v>37929</v>
      </c>
      <c r="G617" t="s">
        <v>12</v>
      </c>
      <c r="H617" t="s">
        <v>108</v>
      </c>
      <c r="I617">
        <v>143</v>
      </c>
      <c r="J617" t="s">
        <v>17</v>
      </c>
      <c r="K617">
        <v>38</v>
      </c>
      <c r="L617" s="10">
        <v>74.11</v>
      </c>
      <c r="M617" s="10">
        <f t="shared" si="29"/>
        <v>2816.18</v>
      </c>
      <c r="N617">
        <f>'CONDITIONS AND WORKINGS'!$D$2*M617</f>
        <v>180.79875599999997</v>
      </c>
      <c r="O617" s="4">
        <f>IF(Table1[[#This Row],[SALES]]&gt;='CONDITIONS AND WORKINGS'!$B$2,Table1[[#This Row],[SALES]]*'CONDITIONS AND WORKINGS'!$B$3,0)</f>
        <v>235.15102999999999</v>
      </c>
      <c r="P617" s="10">
        <f t="shared" si="27"/>
        <v>2996.978756</v>
      </c>
      <c r="Q617" s="4" t="str">
        <f>IF(Table1[[#This Row],[STATUS]]='CONDITIONS AND WORKINGS'!$B$6,'CONDITIONS AND WORKINGS'!$B$9,'CONDITIONS AND WORKINGS'!$B$10)</f>
        <v>"COMPLETED"</v>
      </c>
      <c r="R617" s="10">
        <f>Table1[[#This Row],[TOTAL SALES]]-Table1[[#This Row],[ 8.35% DISCOUNT]]</f>
        <v>2761.827726</v>
      </c>
      <c r="S617" s="20"/>
      <c r="AQ617" s="11"/>
      <c r="AR617" s="11"/>
      <c r="AS617" s="11"/>
      <c r="AT617" s="11"/>
      <c r="AV617" s="11"/>
      <c r="AW617" s="11"/>
    </row>
    <row r="618" spans="1:49" x14ac:dyDescent="0.25">
      <c r="A618">
        <v>617</v>
      </c>
      <c r="B618">
        <v>10169</v>
      </c>
      <c r="C618">
        <v>8</v>
      </c>
      <c r="D618" s="4" t="str">
        <f>TEXT(Table1[[#This Row],[ORDER DATE]],"MMMM")</f>
        <v>November</v>
      </c>
      <c r="E618" s="4">
        <f t="shared" si="28"/>
        <v>2003</v>
      </c>
      <c r="F618" s="1">
        <v>37929</v>
      </c>
      <c r="G618" t="s">
        <v>12</v>
      </c>
      <c r="H618" t="s">
        <v>105</v>
      </c>
      <c r="I618">
        <v>143</v>
      </c>
      <c r="J618" t="s">
        <v>17</v>
      </c>
      <c r="K618">
        <v>38</v>
      </c>
      <c r="L618" s="10">
        <v>68.39</v>
      </c>
      <c r="M618" s="10">
        <f t="shared" si="29"/>
        <v>2598.8200000000002</v>
      </c>
      <c r="N618">
        <f>'CONDITIONS AND WORKINGS'!$D$2*M618</f>
        <v>166.844244</v>
      </c>
      <c r="O618" s="4">
        <f>IF(Table1[[#This Row],[SALES]]&gt;='CONDITIONS AND WORKINGS'!$B$2,Table1[[#This Row],[SALES]]*'CONDITIONS AND WORKINGS'!$B$3,0)</f>
        <v>217.00147000000004</v>
      </c>
      <c r="P618" s="10">
        <f t="shared" si="27"/>
        <v>2765.6642440000001</v>
      </c>
      <c r="Q618" s="4" t="str">
        <f>IF(Table1[[#This Row],[STATUS]]='CONDITIONS AND WORKINGS'!$B$6,'CONDITIONS AND WORKINGS'!$B$9,'CONDITIONS AND WORKINGS'!$B$10)</f>
        <v>"COMPLETED"</v>
      </c>
      <c r="R618" s="10">
        <f>Table1[[#This Row],[TOTAL SALES]]-Table1[[#This Row],[ 8.35% DISCOUNT]]</f>
        <v>2548.6627739999999</v>
      </c>
      <c r="S618" s="20"/>
      <c r="AQ618" s="11"/>
      <c r="AR618" s="11"/>
      <c r="AS618" s="11"/>
      <c r="AT618" s="11"/>
      <c r="AV618" s="11"/>
      <c r="AW618" s="11"/>
    </row>
    <row r="619" spans="1:49" x14ac:dyDescent="0.25">
      <c r="A619">
        <v>618</v>
      </c>
      <c r="B619">
        <v>10169</v>
      </c>
      <c r="C619">
        <v>3</v>
      </c>
      <c r="D619" s="4" t="str">
        <f>TEXT(Table1[[#This Row],[ORDER DATE]],"MMMM")</f>
        <v>November</v>
      </c>
      <c r="E619" s="4">
        <f t="shared" si="28"/>
        <v>2003</v>
      </c>
      <c r="F619" s="1">
        <v>37929</v>
      </c>
      <c r="G619" t="s">
        <v>12</v>
      </c>
      <c r="H619" t="s">
        <v>103</v>
      </c>
      <c r="I619">
        <v>143</v>
      </c>
      <c r="J619" t="s">
        <v>17</v>
      </c>
      <c r="K619">
        <v>36</v>
      </c>
      <c r="L619" s="10">
        <v>63.84</v>
      </c>
      <c r="M619" s="10">
        <f t="shared" si="29"/>
        <v>2298.2400000000002</v>
      </c>
      <c r="N619">
        <f>'CONDITIONS AND WORKINGS'!$D$2*M619</f>
        <v>147.54700800000001</v>
      </c>
      <c r="O619" s="4">
        <f>IF(Table1[[#This Row],[SALES]]&gt;='CONDITIONS AND WORKINGS'!$B$2,Table1[[#This Row],[SALES]]*'CONDITIONS AND WORKINGS'!$B$3,0)</f>
        <v>0</v>
      </c>
      <c r="P619" s="10">
        <f t="shared" si="27"/>
        <v>2445.7870080000002</v>
      </c>
      <c r="Q619" s="4" t="str">
        <f>IF(Table1[[#This Row],[STATUS]]='CONDITIONS AND WORKINGS'!$B$6,'CONDITIONS AND WORKINGS'!$B$9,'CONDITIONS AND WORKINGS'!$B$10)</f>
        <v>"COMPLETED"</v>
      </c>
      <c r="R619" s="10">
        <f>Table1[[#This Row],[TOTAL SALES]]-Table1[[#This Row],[ 8.35% DISCOUNT]]</f>
        <v>2445.7870080000002</v>
      </c>
      <c r="S619" s="20"/>
      <c r="AQ619" s="11"/>
      <c r="AR619" s="11"/>
      <c r="AS619" s="11"/>
      <c r="AT619" s="11"/>
      <c r="AV619" s="11"/>
      <c r="AW619" s="11"/>
    </row>
    <row r="620" spans="1:49" x14ac:dyDescent="0.25">
      <c r="A620">
        <v>619</v>
      </c>
      <c r="B620">
        <v>10169</v>
      </c>
      <c r="C620">
        <v>6</v>
      </c>
      <c r="D620" s="4" t="str">
        <f>TEXT(Table1[[#This Row],[ORDER DATE]],"MMMM")</f>
        <v>November</v>
      </c>
      <c r="E620" s="4">
        <f t="shared" si="28"/>
        <v>2003</v>
      </c>
      <c r="F620" s="1">
        <v>37929</v>
      </c>
      <c r="G620" t="s">
        <v>12</v>
      </c>
      <c r="H620" t="s">
        <v>107</v>
      </c>
      <c r="I620">
        <v>143</v>
      </c>
      <c r="J620" t="s">
        <v>17</v>
      </c>
      <c r="K620">
        <v>24</v>
      </c>
      <c r="L620" s="10">
        <v>94.58</v>
      </c>
      <c r="M620" s="10">
        <f t="shared" si="29"/>
        <v>2269.92</v>
      </c>
      <c r="N620">
        <f>'CONDITIONS AND WORKINGS'!$D$2*M620</f>
        <v>145.72886399999999</v>
      </c>
      <c r="O620" s="4">
        <f>IF(Table1[[#This Row],[SALES]]&gt;='CONDITIONS AND WORKINGS'!$B$2,Table1[[#This Row],[SALES]]*'CONDITIONS AND WORKINGS'!$B$3,0)</f>
        <v>0</v>
      </c>
      <c r="P620" s="10">
        <f t="shared" si="27"/>
        <v>2415.6488640000002</v>
      </c>
      <c r="Q620" s="4" t="str">
        <f>IF(Table1[[#This Row],[STATUS]]='CONDITIONS AND WORKINGS'!$B$6,'CONDITIONS AND WORKINGS'!$B$9,'CONDITIONS AND WORKINGS'!$B$10)</f>
        <v>"COMPLETED"</v>
      </c>
      <c r="R620" s="10">
        <f>Table1[[#This Row],[TOTAL SALES]]-Table1[[#This Row],[ 8.35% DISCOUNT]]</f>
        <v>2415.6488640000002</v>
      </c>
      <c r="S620" s="20"/>
      <c r="AQ620" s="11"/>
      <c r="AR620" s="11"/>
      <c r="AS620" s="11"/>
      <c r="AT620" s="11"/>
      <c r="AV620" s="11"/>
      <c r="AW620" s="11"/>
    </row>
    <row r="621" spans="1:49" x14ac:dyDescent="0.25">
      <c r="A621">
        <v>620</v>
      </c>
      <c r="B621">
        <v>10169</v>
      </c>
      <c r="C621">
        <v>5</v>
      </c>
      <c r="D621" s="4" t="str">
        <f>TEXT(Table1[[#This Row],[ORDER DATE]],"MMMM")</f>
        <v>November</v>
      </c>
      <c r="E621" s="4">
        <f t="shared" si="28"/>
        <v>2003</v>
      </c>
      <c r="F621" s="1">
        <v>37929</v>
      </c>
      <c r="G621" t="s">
        <v>12</v>
      </c>
      <c r="H621" t="s">
        <v>110</v>
      </c>
      <c r="I621">
        <v>143</v>
      </c>
      <c r="J621" t="s">
        <v>17</v>
      </c>
      <c r="K621">
        <v>32</v>
      </c>
      <c r="L621" s="10">
        <v>70.760000000000005</v>
      </c>
      <c r="M621" s="10">
        <f t="shared" si="29"/>
        <v>2264.3200000000002</v>
      </c>
      <c r="N621">
        <f>'CONDITIONS AND WORKINGS'!$D$2*M621</f>
        <v>145.36934399999998</v>
      </c>
      <c r="O621" s="4">
        <f>IF(Table1[[#This Row],[SALES]]&gt;='CONDITIONS AND WORKINGS'!$B$2,Table1[[#This Row],[SALES]]*'CONDITIONS AND WORKINGS'!$B$3,0)</f>
        <v>0</v>
      </c>
      <c r="P621" s="10">
        <f t="shared" si="27"/>
        <v>2409.6893440000003</v>
      </c>
      <c r="Q621" s="4" t="str">
        <f>IF(Table1[[#This Row],[STATUS]]='CONDITIONS AND WORKINGS'!$B$6,'CONDITIONS AND WORKINGS'!$B$9,'CONDITIONS AND WORKINGS'!$B$10)</f>
        <v>"COMPLETED"</v>
      </c>
      <c r="R621" s="10">
        <f>Table1[[#This Row],[TOTAL SALES]]-Table1[[#This Row],[ 8.35% DISCOUNT]]</f>
        <v>2409.6893440000003</v>
      </c>
      <c r="S621" s="20"/>
      <c r="AQ621" s="11"/>
      <c r="AR621" s="11"/>
      <c r="AS621" s="11"/>
      <c r="AT621" s="11"/>
      <c r="AV621" s="11"/>
      <c r="AW621" s="11"/>
    </row>
    <row r="622" spans="1:49" x14ac:dyDescent="0.25">
      <c r="A622">
        <v>621</v>
      </c>
      <c r="B622">
        <v>10169</v>
      </c>
      <c r="C622">
        <v>1</v>
      </c>
      <c r="D622" s="4" t="str">
        <f>TEXT(Table1[[#This Row],[ORDER DATE]],"MMMM")</f>
        <v>November</v>
      </c>
      <c r="E622" s="4">
        <f t="shared" si="28"/>
        <v>2003</v>
      </c>
      <c r="F622" s="1">
        <v>37929</v>
      </c>
      <c r="G622" t="s">
        <v>12</v>
      </c>
      <c r="H622" t="s">
        <v>109</v>
      </c>
      <c r="I622">
        <v>143</v>
      </c>
      <c r="J622" t="s">
        <v>17</v>
      </c>
      <c r="K622">
        <v>34</v>
      </c>
      <c r="L622" s="10">
        <v>50.21</v>
      </c>
      <c r="M622" s="10">
        <f t="shared" si="29"/>
        <v>1707.14</v>
      </c>
      <c r="N622">
        <f>'CONDITIONS AND WORKINGS'!$D$2*M622</f>
        <v>109.598388</v>
      </c>
      <c r="O622" s="4">
        <f>IF(Table1[[#This Row],[SALES]]&gt;='CONDITIONS AND WORKINGS'!$B$2,Table1[[#This Row],[SALES]]*'CONDITIONS AND WORKINGS'!$B$3,0)</f>
        <v>0</v>
      </c>
      <c r="P622" s="10">
        <f t="shared" si="27"/>
        <v>1816.7383880000002</v>
      </c>
      <c r="Q622" s="4" t="str">
        <f>IF(Table1[[#This Row],[STATUS]]='CONDITIONS AND WORKINGS'!$B$6,'CONDITIONS AND WORKINGS'!$B$9,'CONDITIONS AND WORKINGS'!$B$10)</f>
        <v>"COMPLETED"</v>
      </c>
      <c r="R622" s="10">
        <f>Table1[[#This Row],[TOTAL SALES]]-Table1[[#This Row],[ 8.35% DISCOUNT]]</f>
        <v>1816.7383880000002</v>
      </c>
      <c r="S622" s="20"/>
      <c r="AQ622" s="11"/>
      <c r="AR622" s="11"/>
      <c r="AS622" s="11"/>
      <c r="AT622" s="11"/>
      <c r="AV622" s="11"/>
      <c r="AW622" s="11"/>
    </row>
    <row r="623" spans="1:49" x14ac:dyDescent="0.25">
      <c r="A623">
        <v>622</v>
      </c>
      <c r="B623">
        <v>10169</v>
      </c>
      <c r="C623">
        <v>9</v>
      </c>
      <c r="D623" s="4" t="str">
        <f>TEXT(Table1[[#This Row],[ORDER DATE]],"MMMM")</f>
        <v>November</v>
      </c>
      <c r="E623" s="4">
        <f t="shared" si="28"/>
        <v>2003</v>
      </c>
      <c r="F623" s="1">
        <v>37929</v>
      </c>
      <c r="G623" t="s">
        <v>12</v>
      </c>
      <c r="H623" t="s">
        <v>111</v>
      </c>
      <c r="I623">
        <v>143</v>
      </c>
      <c r="J623" t="s">
        <v>17</v>
      </c>
      <c r="K623">
        <v>26</v>
      </c>
      <c r="L623" s="10">
        <v>39.83</v>
      </c>
      <c r="M623" s="10">
        <f t="shared" si="29"/>
        <v>1035.58</v>
      </c>
      <c r="N623">
        <f>'CONDITIONS AND WORKINGS'!$D$2*M623</f>
        <v>66.484235999999981</v>
      </c>
      <c r="O623" s="4">
        <f>IF(Table1[[#This Row],[SALES]]&gt;='CONDITIONS AND WORKINGS'!$B$2,Table1[[#This Row],[SALES]]*'CONDITIONS AND WORKINGS'!$B$3,0)</f>
        <v>0</v>
      </c>
      <c r="P623" s="10">
        <f t="shared" si="27"/>
        <v>1102.0642359999999</v>
      </c>
      <c r="Q623" s="4" t="str">
        <f>IF(Table1[[#This Row],[STATUS]]='CONDITIONS AND WORKINGS'!$B$6,'CONDITIONS AND WORKINGS'!$B$9,'CONDITIONS AND WORKINGS'!$B$10)</f>
        <v>"COMPLETED"</v>
      </c>
      <c r="R623" s="10">
        <f>Table1[[#This Row],[TOTAL SALES]]-Table1[[#This Row],[ 8.35% DISCOUNT]]</f>
        <v>1102.0642359999999</v>
      </c>
      <c r="S623" s="20"/>
      <c r="AQ623" s="11"/>
      <c r="AR623" s="11"/>
      <c r="AS623" s="11"/>
      <c r="AT623" s="11"/>
      <c r="AV623" s="11"/>
      <c r="AW623" s="11"/>
    </row>
    <row r="624" spans="1:49" x14ac:dyDescent="0.25">
      <c r="A624">
        <v>623</v>
      </c>
      <c r="B624">
        <v>10170</v>
      </c>
      <c r="C624">
        <v>4</v>
      </c>
      <c r="D624" s="4" t="str">
        <f>TEXT(Table1[[#This Row],[ORDER DATE]],"MMMM")</f>
        <v>November</v>
      </c>
      <c r="E624" s="4">
        <f t="shared" si="28"/>
        <v>2003</v>
      </c>
      <c r="F624" s="1">
        <v>37929</v>
      </c>
      <c r="G624" t="s">
        <v>12</v>
      </c>
      <c r="H624" t="s">
        <v>96</v>
      </c>
      <c r="I624">
        <v>164</v>
      </c>
      <c r="J624" t="s">
        <v>14</v>
      </c>
      <c r="K624">
        <v>47</v>
      </c>
      <c r="L624" s="10">
        <v>100</v>
      </c>
      <c r="M624" s="10">
        <f t="shared" si="29"/>
        <v>4700</v>
      </c>
      <c r="N624">
        <f>'CONDITIONS AND WORKINGS'!$D$2*M624</f>
        <v>301.73999999999995</v>
      </c>
      <c r="O624" s="4">
        <f>IF(Table1[[#This Row],[SALES]]&gt;='CONDITIONS AND WORKINGS'!$B$2,Table1[[#This Row],[SALES]]*'CONDITIONS AND WORKINGS'!$B$3,0)</f>
        <v>392.45000000000005</v>
      </c>
      <c r="P624" s="10">
        <f t="shared" si="27"/>
        <v>5001.74</v>
      </c>
      <c r="Q624" s="4" t="str">
        <f>IF(Table1[[#This Row],[STATUS]]='CONDITIONS AND WORKINGS'!$B$6,'CONDITIONS AND WORKINGS'!$B$9,'CONDITIONS AND WORKINGS'!$B$10)</f>
        <v>"COMPLETED"</v>
      </c>
      <c r="R624" s="10">
        <f>Table1[[#This Row],[TOTAL SALES]]-Table1[[#This Row],[ 8.35% DISCOUNT]]</f>
        <v>4609.29</v>
      </c>
      <c r="S624" s="20"/>
      <c r="AQ624" s="11"/>
      <c r="AR624" s="11"/>
      <c r="AS624" s="11"/>
      <c r="AT624" s="11"/>
      <c r="AV624" s="11"/>
      <c r="AW624" s="11"/>
    </row>
    <row r="625" spans="1:49" x14ac:dyDescent="0.25">
      <c r="A625">
        <v>624</v>
      </c>
      <c r="B625">
        <v>10170</v>
      </c>
      <c r="C625">
        <v>3</v>
      </c>
      <c r="D625" s="4" t="str">
        <f>TEXT(Table1[[#This Row],[ORDER DATE]],"MMMM")</f>
        <v>November</v>
      </c>
      <c r="E625" s="4">
        <f t="shared" si="28"/>
        <v>2003</v>
      </c>
      <c r="F625" s="1">
        <v>37929</v>
      </c>
      <c r="G625" t="s">
        <v>12</v>
      </c>
      <c r="H625" t="s">
        <v>101</v>
      </c>
      <c r="I625">
        <v>164</v>
      </c>
      <c r="J625" t="s">
        <v>14</v>
      </c>
      <c r="K625">
        <v>41</v>
      </c>
      <c r="L625" s="10">
        <v>100</v>
      </c>
      <c r="M625" s="10">
        <f t="shared" si="29"/>
        <v>4100</v>
      </c>
      <c r="N625">
        <f>'CONDITIONS AND WORKINGS'!$D$2*M625</f>
        <v>263.21999999999997</v>
      </c>
      <c r="O625" s="4">
        <f>IF(Table1[[#This Row],[SALES]]&gt;='CONDITIONS AND WORKINGS'!$B$2,Table1[[#This Row],[SALES]]*'CONDITIONS AND WORKINGS'!$B$3,0)</f>
        <v>342.35</v>
      </c>
      <c r="P625" s="10">
        <f t="shared" si="27"/>
        <v>4363.22</v>
      </c>
      <c r="Q625" s="4" t="str">
        <f>IF(Table1[[#This Row],[STATUS]]='CONDITIONS AND WORKINGS'!$B$6,'CONDITIONS AND WORKINGS'!$B$9,'CONDITIONS AND WORKINGS'!$B$10)</f>
        <v>"COMPLETED"</v>
      </c>
      <c r="R625" s="10">
        <f>Table1[[#This Row],[TOTAL SALES]]-Table1[[#This Row],[ 8.35% DISCOUNT]]</f>
        <v>4020.8700000000003</v>
      </c>
      <c r="S625" s="20"/>
      <c r="AQ625" s="11"/>
      <c r="AR625" s="11"/>
      <c r="AS625" s="11"/>
      <c r="AT625" s="11"/>
      <c r="AV625" s="11"/>
      <c r="AW625" s="11"/>
    </row>
    <row r="626" spans="1:49" x14ac:dyDescent="0.25">
      <c r="A626">
        <v>625</v>
      </c>
      <c r="B626">
        <v>10170</v>
      </c>
      <c r="C626">
        <v>1</v>
      </c>
      <c r="D626" s="4" t="str">
        <f>TEXT(Table1[[#This Row],[ORDER DATE]],"MMMM")</f>
        <v>November</v>
      </c>
      <c r="E626" s="4">
        <f t="shared" si="28"/>
        <v>2003</v>
      </c>
      <c r="F626" s="1">
        <v>37929</v>
      </c>
      <c r="G626" t="s">
        <v>12</v>
      </c>
      <c r="H626" t="s">
        <v>98</v>
      </c>
      <c r="I626">
        <v>164</v>
      </c>
      <c r="J626" t="s">
        <v>14</v>
      </c>
      <c r="K626">
        <v>34</v>
      </c>
      <c r="L626" s="10">
        <v>100</v>
      </c>
      <c r="M626" s="10">
        <f t="shared" si="29"/>
        <v>3400</v>
      </c>
      <c r="N626">
        <f>'CONDITIONS AND WORKINGS'!$D$2*M626</f>
        <v>218.27999999999997</v>
      </c>
      <c r="O626" s="4">
        <f>IF(Table1[[#This Row],[SALES]]&gt;='CONDITIONS AND WORKINGS'!$B$2,Table1[[#This Row],[SALES]]*'CONDITIONS AND WORKINGS'!$B$3,0)</f>
        <v>283.90000000000003</v>
      </c>
      <c r="P626" s="10">
        <f t="shared" si="27"/>
        <v>3618.2799999999997</v>
      </c>
      <c r="Q626" s="4" t="str">
        <f>IF(Table1[[#This Row],[STATUS]]='CONDITIONS AND WORKINGS'!$B$6,'CONDITIONS AND WORKINGS'!$B$9,'CONDITIONS AND WORKINGS'!$B$10)</f>
        <v>"COMPLETED"</v>
      </c>
      <c r="R626" s="10">
        <f>Table1[[#This Row],[TOTAL SALES]]-Table1[[#This Row],[ 8.35% DISCOUNT]]</f>
        <v>3334.3799999999997</v>
      </c>
      <c r="S626" s="20"/>
      <c r="AQ626" s="11"/>
      <c r="AR626" s="11"/>
      <c r="AS626" s="11"/>
      <c r="AT626" s="11"/>
      <c r="AV626" s="11"/>
      <c r="AW626" s="11"/>
    </row>
    <row r="627" spans="1:49" x14ac:dyDescent="0.25">
      <c r="A627">
        <v>626</v>
      </c>
      <c r="B627">
        <v>10170</v>
      </c>
      <c r="C627">
        <v>2</v>
      </c>
      <c r="D627" s="4" t="str">
        <f>TEXT(Table1[[#This Row],[ORDER DATE]],"MMMM")</f>
        <v>November</v>
      </c>
      <c r="E627" s="4">
        <f t="shared" si="28"/>
        <v>2003</v>
      </c>
      <c r="F627" s="1">
        <v>37929</v>
      </c>
      <c r="G627" t="s">
        <v>12</v>
      </c>
      <c r="H627" t="s">
        <v>104</v>
      </c>
      <c r="I627">
        <v>164</v>
      </c>
      <c r="J627" t="s">
        <v>17</v>
      </c>
      <c r="K627">
        <v>20</v>
      </c>
      <c r="L627" s="10">
        <v>63.14</v>
      </c>
      <c r="M627" s="10">
        <f t="shared" si="29"/>
        <v>1262.8</v>
      </c>
      <c r="N627">
        <f>'CONDITIONS AND WORKINGS'!$D$2*M627</f>
        <v>81.071759999999983</v>
      </c>
      <c r="O627" s="4">
        <f>IF(Table1[[#This Row],[SALES]]&gt;='CONDITIONS AND WORKINGS'!$B$2,Table1[[#This Row],[SALES]]*'CONDITIONS AND WORKINGS'!$B$3,0)</f>
        <v>0</v>
      </c>
      <c r="P627" s="10">
        <f t="shared" si="27"/>
        <v>1343.87176</v>
      </c>
      <c r="Q627" s="4" t="str">
        <f>IF(Table1[[#This Row],[STATUS]]='CONDITIONS AND WORKINGS'!$B$6,'CONDITIONS AND WORKINGS'!$B$9,'CONDITIONS AND WORKINGS'!$B$10)</f>
        <v>"COMPLETED"</v>
      </c>
      <c r="R627" s="10">
        <f>Table1[[#This Row],[TOTAL SALES]]-Table1[[#This Row],[ 8.35% DISCOUNT]]</f>
        <v>1343.87176</v>
      </c>
      <c r="S627" s="20"/>
      <c r="AQ627" s="11"/>
      <c r="AR627" s="11"/>
      <c r="AS627" s="11"/>
      <c r="AT627" s="11"/>
      <c r="AV627" s="11"/>
      <c r="AW627" s="11"/>
    </row>
    <row r="628" spans="1:49" x14ac:dyDescent="0.25">
      <c r="A628">
        <v>627</v>
      </c>
      <c r="B628">
        <v>10171</v>
      </c>
      <c r="C628">
        <v>3</v>
      </c>
      <c r="D628" s="4" t="str">
        <f>TEXT(Table1[[#This Row],[ORDER DATE]],"MMMM")</f>
        <v>November</v>
      </c>
      <c r="E628" s="4">
        <f t="shared" si="28"/>
        <v>2003</v>
      </c>
      <c r="F628" s="1">
        <v>37930</v>
      </c>
      <c r="G628" t="s">
        <v>12</v>
      </c>
      <c r="H628" t="s">
        <v>44</v>
      </c>
      <c r="I628">
        <v>144</v>
      </c>
      <c r="J628" t="s">
        <v>14</v>
      </c>
      <c r="K628">
        <v>39</v>
      </c>
      <c r="L628" s="10">
        <v>100</v>
      </c>
      <c r="M628" s="10">
        <f t="shared" si="29"/>
        <v>3900</v>
      </c>
      <c r="N628">
        <f>'CONDITIONS AND WORKINGS'!$D$2*M628</f>
        <v>250.37999999999997</v>
      </c>
      <c r="O628" s="4">
        <f>IF(Table1[[#This Row],[SALES]]&gt;='CONDITIONS AND WORKINGS'!$B$2,Table1[[#This Row],[SALES]]*'CONDITIONS AND WORKINGS'!$B$3,0)</f>
        <v>325.65000000000003</v>
      </c>
      <c r="P628" s="10">
        <f t="shared" si="27"/>
        <v>4150.38</v>
      </c>
      <c r="Q628" s="4" t="str">
        <f>IF(Table1[[#This Row],[STATUS]]='CONDITIONS AND WORKINGS'!$B$6,'CONDITIONS AND WORKINGS'!$B$9,'CONDITIONS AND WORKINGS'!$B$10)</f>
        <v>"COMPLETED"</v>
      </c>
      <c r="R628" s="10">
        <f>Table1[[#This Row],[TOTAL SALES]]-Table1[[#This Row],[ 8.35% DISCOUNT]]</f>
        <v>3824.73</v>
      </c>
      <c r="S628" s="20"/>
      <c r="AQ628" s="11"/>
      <c r="AR628" s="11"/>
      <c r="AS628" s="11"/>
      <c r="AT628" s="11"/>
      <c r="AV628" s="11"/>
      <c r="AW628" s="11"/>
    </row>
    <row r="629" spans="1:49" x14ac:dyDescent="0.25">
      <c r="A629">
        <v>628</v>
      </c>
      <c r="B629">
        <v>10171</v>
      </c>
      <c r="C629">
        <v>1</v>
      </c>
      <c r="D629" s="4" t="str">
        <f>TEXT(Table1[[#This Row],[ORDER DATE]],"MMMM")</f>
        <v>November</v>
      </c>
      <c r="E629" s="4">
        <f t="shared" si="28"/>
        <v>2003</v>
      </c>
      <c r="F629" s="1">
        <v>37930</v>
      </c>
      <c r="G629" t="s">
        <v>12</v>
      </c>
      <c r="H629" t="s">
        <v>113</v>
      </c>
      <c r="I629">
        <v>144</v>
      </c>
      <c r="J629" t="s">
        <v>14</v>
      </c>
      <c r="K629">
        <v>35</v>
      </c>
      <c r="L629" s="10">
        <v>100</v>
      </c>
      <c r="M629" s="10">
        <f t="shared" si="29"/>
        <v>3500</v>
      </c>
      <c r="N629">
        <f>'CONDITIONS AND WORKINGS'!$D$2*M629</f>
        <v>224.7</v>
      </c>
      <c r="O629" s="4">
        <f>IF(Table1[[#This Row],[SALES]]&gt;='CONDITIONS AND WORKINGS'!$B$2,Table1[[#This Row],[SALES]]*'CONDITIONS AND WORKINGS'!$B$3,0)</f>
        <v>292.25</v>
      </c>
      <c r="P629" s="10">
        <f t="shared" si="27"/>
        <v>3724.7</v>
      </c>
      <c r="Q629" s="4" t="str">
        <f>IF(Table1[[#This Row],[STATUS]]='CONDITIONS AND WORKINGS'!$B$6,'CONDITIONS AND WORKINGS'!$B$9,'CONDITIONS AND WORKINGS'!$B$10)</f>
        <v>"COMPLETED"</v>
      </c>
      <c r="R629" s="10">
        <f>Table1[[#This Row],[TOTAL SALES]]-Table1[[#This Row],[ 8.35% DISCOUNT]]</f>
        <v>3432.45</v>
      </c>
      <c r="S629" s="20"/>
      <c r="AQ629" s="11"/>
      <c r="AR629" s="11"/>
      <c r="AS629" s="11"/>
      <c r="AT629" s="11"/>
      <c r="AV629" s="11"/>
      <c r="AW629" s="11"/>
    </row>
    <row r="630" spans="1:49" x14ac:dyDescent="0.25">
      <c r="A630">
        <v>629</v>
      </c>
      <c r="B630">
        <v>10171</v>
      </c>
      <c r="C630">
        <v>2</v>
      </c>
      <c r="D630" s="4" t="str">
        <f>TEXT(Table1[[#This Row],[ORDER DATE]],"MMMM")</f>
        <v>November</v>
      </c>
      <c r="E630" s="4">
        <f t="shared" si="28"/>
        <v>2003</v>
      </c>
      <c r="F630" s="1">
        <v>37930</v>
      </c>
      <c r="G630" t="s">
        <v>12</v>
      </c>
      <c r="H630" t="s">
        <v>114</v>
      </c>
      <c r="I630">
        <v>144</v>
      </c>
      <c r="J630" t="s">
        <v>14</v>
      </c>
      <c r="K630">
        <v>35</v>
      </c>
      <c r="L630" s="10">
        <v>100</v>
      </c>
      <c r="M630" s="10">
        <f t="shared" si="29"/>
        <v>3500</v>
      </c>
      <c r="N630">
        <f>'CONDITIONS AND WORKINGS'!$D$2*M630</f>
        <v>224.7</v>
      </c>
      <c r="O630" s="4">
        <f>IF(Table1[[#This Row],[SALES]]&gt;='CONDITIONS AND WORKINGS'!$B$2,Table1[[#This Row],[SALES]]*'CONDITIONS AND WORKINGS'!$B$3,0)</f>
        <v>292.25</v>
      </c>
      <c r="P630" s="10">
        <f t="shared" si="27"/>
        <v>3724.7</v>
      </c>
      <c r="Q630" s="4" t="str">
        <f>IF(Table1[[#This Row],[STATUS]]='CONDITIONS AND WORKINGS'!$B$6,'CONDITIONS AND WORKINGS'!$B$9,'CONDITIONS AND WORKINGS'!$B$10)</f>
        <v>"COMPLETED"</v>
      </c>
      <c r="R630" s="10">
        <f>Table1[[#This Row],[TOTAL SALES]]-Table1[[#This Row],[ 8.35% DISCOUNT]]</f>
        <v>3432.45</v>
      </c>
      <c r="S630" s="20"/>
      <c r="AQ630" s="11"/>
      <c r="AR630" s="11"/>
      <c r="AS630" s="11"/>
      <c r="AT630" s="11"/>
      <c r="AV630" s="11"/>
      <c r="AW630" s="11"/>
    </row>
    <row r="631" spans="1:49" x14ac:dyDescent="0.25">
      <c r="A631">
        <v>630</v>
      </c>
      <c r="B631">
        <v>10171</v>
      </c>
      <c r="C631">
        <v>4</v>
      </c>
      <c r="D631" s="4" t="str">
        <f>TEXT(Table1[[#This Row],[ORDER DATE]],"MMMM")</f>
        <v>November</v>
      </c>
      <c r="E631" s="4">
        <f t="shared" si="28"/>
        <v>2003</v>
      </c>
      <c r="F631" s="1">
        <v>37930</v>
      </c>
      <c r="G631" t="s">
        <v>12</v>
      </c>
      <c r="H631" t="s">
        <v>116</v>
      </c>
      <c r="I631">
        <v>144</v>
      </c>
      <c r="J631" t="s">
        <v>17</v>
      </c>
      <c r="K631">
        <v>36</v>
      </c>
      <c r="L631" s="10">
        <v>35.49</v>
      </c>
      <c r="M631" s="10">
        <f t="shared" si="29"/>
        <v>1277.6400000000001</v>
      </c>
      <c r="N631">
        <f>'CONDITIONS AND WORKINGS'!$D$2*M631</f>
        <v>82.024487999999991</v>
      </c>
      <c r="O631" s="4">
        <f>IF(Table1[[#This Row],[SALES]]&gt;='CONDITIONS AND WORKINGS'!$B$2,Table1[[#This Row],[SALES]]*'CONDITIONS AND WORKINGS'!$B$3,0)</f>
        <v>0</v>
      </c>
      <c r="P631" s="10">
        <f t="shared" si="27"/>
        <v>1359.6644880000001</v>
      </c>
      <c r="Q631" s="4" t="str">
        <f>IF(Table1[[#This Row],[STATUS]]='CONDITIONS AND WORKINGS'!$B$6,'CONDITIONS AND WORKINGS'!$B$9,'CONDITIONS AND WORKINGS'!$B$10)</f>
        <v>"COMPLETED"</v>
      </c>
      <c r="R631" s="10">
        <f>Table1[[#This Row],[TOTAL SALES]]-Table1[[#This Row],[ 8.35% DISCOUNT]]</f>
        <v>1359.6644880000001</v>
      </c>
      <c r="S631" s="20"/>
      <c r="AQ631" s="11"/>
      <c r="AR631" s="11"/>
      <c r="AS631" s="11"/>
      <c r="AT631" s="11"/>
      <c r="AV631" s="11"/>
      <c r="AW631" s="11"/>
    </row>
    <row r="632" spans="1:49" x14ac:dyDescent="0.25">
      <c r="A632">
        <v>631</v>
      </c>
      <c r="B632">
        <v>10172</v>
      </c>
      <c r="C632">
        <v>7</v>
      </c>
      <c r="D632" s="4" t="str">
        <f>TEXT(Table1[[#This Row],[ORDER DATE]],"MMMM")</f>
        <v>November</v>
      </c>
      <c r="E632" s="4">
        <f t="shared" si="28"/>
        <v>2003</v>
      </c>
      <c r="F632" s="1">
        <v>37930</v>
      </c>
      <c r="G632" t="s">
        <v>12</v>
      </c>
      <c r="H632" t="s">
        <v>115</v>
      </c>
      <c r="I632">
        <v>114</v>
      </c>
      <c r="J632" t="s">
        <v>14</v>
      </c>
      <c r="K632">
        <v>39</v>
      </c>
      <c r="L632" s="10">
        <v>100</v>
      </c>
      <c r="M632" s="10">
        <f t="shared" si="29"/>
        <v>3900</v>
      </c>
      <c r="N632">
        <f>'CONDITIONS AND WORKINGS'!$D$2*M632</f>
        <v>250.37999999999997</v>
      </c>
      <c r="O632" s="4">
        <f>IF(Table1[[#This Row],[SALES]]&gt;='CONDITIONS AND WORKINGS'!$B$2,Table1[[#This Row],[SALES]]*'CONDITIONS AND WORKINGS'!$B$3,0)</f>
        <v>325.65000000000003</v>
      </c>
      <c r="P632" s="10">
        <f t="shared" si="27"/>
        <v>4150.38</v>
      </c>
      <c r="Q632" s="4" t="str">
        <f>IF(Table1[[#This Row],[STATUS]]='CONDITIONS AND WORKINGS'!$B$6,'CONDITIONS AND WORKINGS'!$B$9,'CONDITIONS AND WORKINGS'!$B$10)</f>
        <v>"COMPLETED"</v>
      </c>
      <c r="R632" s="10">
        <f>Table1[[#This Row],[TOTAL SALES]]-Table1[[#This Row],[ 8.35% DISCOUNT]]</f>
        <v>3824.73</v>
      </c>
      <c r="S632" s="20"/>
      <c r="AQ632" s="11"/>
      <c r="AR632" s="11"/>
      <c r="AS632" s="11"/>
      <c r="AT632" s="11"/>
      <c r="AV632" s="11"/>
      <c r="AW632" s="11"/>
    </row>
    <row r="633" spans="1:49" x14ac:dyDescent="0.25">
      <c r="A633">
        <v>632</v>
      </c>
      <c r="B633">
        <v>10172</v>
      </c>
      <c r="C633">
        <v>8</v>
      </c>
      <c r="D633" s="4" t="str">
        <f>TEXT(Table1[[#This Row],[ORDER DATE]],"MMMM")</f>
        <v>November</v>
      </c>
      <c r="E633" s="4">
        <f t="shared" si="28"/>
        <v>2003</v>
      </c>
      <c r="F633" s="1">
        <v>37930</v>
      </c>
      <c r="G633" t="s">
        <v>12</v>
      </c>
      <c r="H633" t="s">
        <v>112</v>
      </c>
      <c r="I633">
        <v>114</v>
      </c>
      <c r="J633" t="s">
        <v>14</v>
      </c>
      <c r="K633">
        <v>48</v>
      </c>
      <c r="L633" s="10">
        <v>100</v>
      </c>
      <c r="M633" s="10">
        <f t="shared" si="29"/>
        <v>4800</v>
      </c>
      <c r="N633">
        <f>'CONDITIONS AND WORKINGS'!$D$2*M633</f>
        <v>308.15999999999997</v>
      </c>
      <c r="O633" s="4">
        <f>IF(Table1[[#This Row],[SALES]]&gt;='CONDITIONS AND WORKINGS'!$B$2,Table1[[#This Row],[SALES]]*'CONDITIONS AND WORKINGS'!$B$3,0)</f>
        <v>400.8</v>
      </c>
      <c r="P633" s="10">
        <f t="shared" si="27"/>
        <v>5108.16</v>
      </c>
      <c r="Q633" s="4" t="str">
        <f>IF(Table1[[#This Row],[STATUS]]='CONDITIONS AND WORKINGS'!$B$6,'CONDITIONS AND WORKINGS'!$B$9,'CONDITIONS AND WORKINGS'!$B$10)</f>
        <v>"COMPLETED"</v>
      </c>
      <c r="R633" s="10">
        <f>Table1[[#This Row],[TOTAL SALES]]-Table1[[#This Row],[ 8.35% DISCOUNT]]</f>
        <v>4707.3599999999997</v>
      </c>
      <c r="S633" s="20"/>
      <c r="AQ633" s="11"/>
      <c r="AR633" s="11"/>
      <c r="AS633" s="11"/>
      <c r="AT633" s="11"/>
      <c r="AV633" s="11"/>
      <c r="AW633" s="11"/>
    </row>
    <row r="634" spans="1:49" x14ac:dyDescent="0.25">
      <c r="A634">
        <v>633</v>
      </c>
      <c r="B634">
        <v>10172</v>
      </c>
      <c r="C634">
        <v>6</v>
      </c>
      <c r="D634" s="4" t="str">
        <f>TEXT(Table1[[#This Row],[ORDER DATE]],"MMMM")</f>
        <v>November</v>
      </c>
      <c r="E634" s="4">
        <f t="shared" si="28"/>
        <v>2003</v>
      </c>
      <c r="F634" s="1">
        <v>37930</v>
      </c>
      <c r="G634" t="s">
        <v>12</v>
      </c>
      <c r="H634" t="s">
        <v>118</v>
      </c>
      <c r="I634">
        <v>114</v>
      </c>
      <c r="J634" t="s">
        <v>14</v>
      </c>
      <c r="K634">
        <v>42</v>
      </c>
      <c r="L634" s="10">
        <v>100</v>
      </c>
      <c r="M634" s="10">
        <f t="shared" si="29"/>
        <v>4200</v>
      </c>
      <c r="N634">
        <f>'CONDITIONS AND WORKINGS'!$D$2*M634</f>
        <v>269.64</v>
      </c>
      <c r="O634" s="4">
        <f>IF(Table1[[#This Row],[SALES]]&gt;='CONDITIONS AND WORKINGS'!$B$2,Table1[[#This Row],[SALES]]*'CONDITIONS AND WORKINGS'!$B$3,0)</f>
        <v>350.70000000000005</v>
      </c>
      <c r="P634" s="10">
        <f t="shared" si="27"/>
        <v>4469.6400000000003</v>
      </c>
      <c r="Q634" s="4" t="str">
        <f>IF(Table1[[#This Row],[STATUS]]='CONDITIONS AND WORKINGS'!$B$6,'CONDITIONS AND WORKINGS'!$B$9,'CONDITIONS AND WORKINGS'!$B$10)</f>
        <v>"COMPLETED"</v>
      </c>
      <c r="R634" s="10">
        <f>Table1[[#This Row],[TOTAL SALES]]-Table1[[#This Row],[ 8.35% DISCOUNT]]</f>
        <v>4118.9400000000005</v>
      </c>
      <c r="S634" s="20"/>
      <c r="AQ634" s="11"/>
      <c r="AR634" s="11"/>
      <c r="AS634" s="11"/>
      <c r="AT634" s="11"/>
      <c r="AV634" s="11"/>
      <c r="AW634" s="11"/>
    </row>
    <row r="635" spans="1:49" x14ac:dyDescent="0.25">
      <c r="A635">
        <v>634</v>
      </c>
      <c r="B635">
        <v>10172</v>
      </c>
      <c r="C635">
        <v>3</v>
      </c>
      <c r="D635" s="4" t="str">
        <f>TEXT(Table1[[#This Row],[ORDER DATE]],"MMMM")</f>
        <v>November</v>
      </c>
      <c r="E635" s="4">
        <f t="shared" si="28"/>
        <v>2003</v>
      </c>
      <c r="F635" s="1">
        <v>37930</v>
      </c>
      <c r="G635" t="s">
        <v>12</v>
      </c>
      <c r="H635" t="s">
        <v>121</v>
      </c>
      <c r="I635">
        <v>114</v>
      </c>
      <c r="J635" t="s">
        <v>17</v>
      </c>
      <c r="K635">
        <v>32</v>
      </c>
      <c r="L635" s="10">
        <v>75.69</v>
      </c>
      <c r="M635" s="10">
        <f t="shared" si="29"/>
        <v>2422.08</v>
      </c>
      <c r="N635">
        <f>'CONDITIONS AND WORKINGS'!$D$2*M635</f>
        <v>155.49753599999997</v>
      </c>
      <c r="O635" s="4">
        <f>IF(Table1[[#This Row],[SALES]]&gt;='CONDITIONS AND WORKINGS'!$B$2,Table1[[#This Row],[SALES]]*'CONDITIONS AND WORKINGS'!$B$3,0)</f>
        <v>202.24368000000001</v>
      </c>
      <c r="P635" s="10">
        <f t="shared" si="27"/>
        <v>2577.5775359999998</v>
      </c>
      <c r="Q635" s="4" t="str">
        <f>IF(Table1[[#This Row],[STATUS]]='CONDITIONS AND WORKINGS'!$B$6,'CONDITIONS AND WORKINGS'!$B$9,'CONDITIONS AND WORKINGS'!$B$10)</f>
        <v>"COMPLETED"</v>
      </c>
      <c r="R635" s="10">
        <f>Table1[[#This Row],[TOTAL SALES]]-Table1[[#This Row],[ 8.35% DISCOUNT]]</f>
        <v>2375.3338559999997</v>
      </c>
      <c r="S635" s="20"/>
      <c r="AQ635" s="11"/>
      <c r="AR635" s="11"/>
      <c r="AS635" s="11"/>
      <c r="AT635" s="11"/>
      <c r="AV635" s="11"/>
      <c r="AW635" s="11"/>
    </row>
    <row r="636" spans="1:49" x14ac:dyDescent="0.25">
      <c r="A636">
        <v>635</v>
      </c>
      <c r="B636">
        <v>10172</v>
      </c>
      <c r="C636">
        <v>4</v>
      </c>
      <c r="D636" s="4" t="str">
        <f>TEXT(Table1[[#This Row],[ORDER DATE]],"MMMM")</f>
        <v>November</v>
      </c>
      <c r="E636" s="4">
        <f t="shared" si="28"/>
        <v>2003</v>
      </c>
      <c r="F636" s="1">
        <v>37930</v>
      </c>
      <c r="G636" t="s">
        <v>12</v>
      </c>
      <c r="H636" t="s">
        <v>119</v>
      </c>
      <c r="I636">
        <v>114</v>
      </c>
      <c r="J636" t="s">
        <v>17</v>
      </c>
      <c r="K636">
        <v>22</v>
      </c>
      <c r="L636" s="10">
        <v>98.51</v>
      </c>
      <c r="M636" s="10">
        <f t="shared" si="29"/>
        <v>2167.2200000000003</v>
      </c>
      <c r="N636">
        <f>'CONDITIONS AND WORKINGS'!$D$2*M636</f>
        <v>139.135524</v>
      </c>
      <c r="O636" s="4">
        <f>IF(Table1[[#This Row],[SALES]]&gt;='CONDITIONS AND WORKINGS'!$B$2,Table1[[#This Row],[SALES]]*'CONDITIONS AND WORKINGS'!$B$3,0)</f>
        <v>0</v>
      </c>
      <c r="P636" s="10">
        <f t="shared" si="27"/>
        <v>2306.3555240000001</v>
      </c>
      <c r="Q636" s="4" t="str">
        <f>IF(Table1[[#This Row],[STATUS]]='CONDITIONS AND WORKINGS'!$B$6,'CONDITIONS AND WORKINGS'!$B$9,'CONDITIONS AND WORKINGS'!$B$10)</f>
        <v>"COMPLETED"</v>
      </c>
      <c r="R636" s="10">
        <f>Table1[[#This Row],[TOTAL SALES]]-Table1[[#This Row],[ 8.35% DISCOUNT]]</f>
        <v>2306.3555240000001</v>
      </c>
      <c r="S636" s="20"/>
      <c r="AQ636" s="11"/>
      <c r="AR636" s="11"/>
      <c r="AS636" s="11"/>
      <c r="AT636" s="11"/>
      <c r="AV636" s="11"/>
      <c r="AW636" s="11"/>
    </row>
    <row r="637" spans="1:49" x14ac:dyDescent="0.25">
      <c r="A637">
        <v>636</v>
      </c>
      <c r="B637">
        <v>10172</v>
      </c>
      <c r="C637">
        <v>2</v>
      </c>
      <c r="D637" s="4" t="str">
        <f>TEXT(Table1[[#This Row],[ORDER DATE]],"MMMM")</f>
        <v>November</v>
      </c>
      <c r="E637" s="4">
        <f t="shared" si="28"/>
        <v>2003</v>
      </c>
      <c r="F637" s="1">
        <v>37930</v>
      </c>
      <c r="G637" t="s">
        <v>12</v>
      </c>
      <c r="H637" t="s">
        <v>123</v>
      </c>
      <c r="I637">
        <v>114</v>
      </c>
      <c r="J637" t="s">
        <v>17</v>
      </c>
      <c r="K637">
        <v>24</v>
      </c>
      <c r="L637" s="10">
        <v>81.33</v>
      </c>
      <c r="M637" s="10">
        <f t="shared" si="29"/>
        <v>1951.92</v>
      </c>
      <c r="N637">
        <f>'CONDITIONS AND WORKINGS'!$D$2*M637</f>
        <v>125.31326399999999</v>
      </c>
      <c r="O637" s="4">
        <f>IF(Table1[[#This Row],[SALES]]&gt;='CONDITIONS AND WORKINGS'!$B$2,Table1[[#This Row],[SALES]]*'CONDITIONS AND WORKINGS'!$B$3,0)</f>
        <v>0</v>
      </c>
      <c r="P637" s="10">
        <f t="shared" si="27"/>
        <v>2077.233264</v>
      </c>
      <c r="Q637" s="4" t="str">
        <f>IF(Table1[[#This Row],[STATUS]]='CONDITIONS AND WORKINGS'!$B$6,'CONDITIONS AND WORKINGS'!$B$9,'CONDITIONS AND WORKINGS'!$B$10)</f>
        <v>"COMPLETED"</v>
      </c>
      <c r="R637" s="10">
        <f>Table1[[#This Row],[TOTAL SALES]]-Table1[[#This Row],[ 8.35% DISCOUNT]]</f>
        <v>2077.233264</v>
      </c>
      <c r="S637" s="20"/>
      <c r="AQ637" s="11"/>
      <c r="AR637" s="11"/>
      <c r="AS637" s="11"/>
      <c r="AT637" s="11"/>
      <c r="AV637" s="11"/>
      <c r="AW637" s="11"/>
    </row>
    <row r="638" spans="1:49" x14ac:dyDescent="0.25">
      <c r="A638">
        <v>637</v>
      </c>
      <c r="B638">
        <v>10172</v>
      </c>
      <c r="C638">
        <v>1</v>
      </c>
      <c r="D638" s="4" t="str">
        <f>TEXT(Table1[[#This Row],[ORDER DATE]],"MMMM")</f>
        <v>November</v>
      </c>
      <c r="E638" s="4">
        <f t="shared" si="28"/>
        <v>2003</v>
      </c>
      <c r="F638" s="1">
        <v>37930</v>
      </c>
      <c r="G638" t="s">
        <v>12</v>
      </c>
      <c r="H638" t="s">
        <v>120</v>
      </c>
      <c r="I638">
        <v>114</v>
      </c>
      <c r="J638" t="s">
        <v>17</v>
      </c>
      <c r="K638">
        <v>22</v>
      </c>
      <c r="L638" s="10">
        <v>74.510000000000005</v>
      </c>
      <c r="M638" s="10">
        <f t="shared" si="29"/>
        <v>1639.22</v>
      </c>
      <c r="N638">
        <f>'CONDITIONS AND WORKINGS'!$D$2*M638</f>
        <v>105.23792399999999</v>
      </c>
      <c r="O638" s="4">
        <f>IF(Table1[[#This Row],[SALES]]&gt;='CONDITIONS AND WORKINGS'!$B$2,Table1[[#This Row],[SALES]]*'CONDITIONS AND WORKINGS'!$B$3,0)</f>
        <v>0</v>
      </c>
      <c r="P638" s="10">
        <f t="shared" si="27"/>
        <v>1744.457924</v>
      </c>
      <c r="Q638" s="4" t="str">
        <f>IF(Table1[[#This Row],[STATUS]]='CONDITIONS AND WORKINGS'!$B$6,'CONDITIONS AND WORKINGS'!$B$9,'CONDITIONS AND WORKINGS'!$B$10)</f>
        <v>"COMPLETED"</v>
      </c>
      <c r="R638" s="10">
        <f>Table1[[#This Row],[TOTAL SALES]]-Table1[[#This Row],[ 8.35% DISCOUNT]]</f>
        <v>1744.457924</v>
      </c>
      <c r="S638" s="20"/>
      <c r="AQ638" s="11"/>
      <c r="AR638" s="11"/>
      <c r="AS638" s="11"/>
      <c r="AT638" s="11"/>
      <c r="AV638" s="11"/>
      <c r="AW638" s="11"/>
    </row>
    <row r="639" spans="1:49" x14ac:dyDescent="0.25">
      <c r="A639">
        <v>638</v>
      </c>
      <c r="B639">
        <v>10172</v>
      </c>
      <c r="C639">
        <v>5</v>
      </c>
      <c r="D639" s="4" t="str">
        <f>TEXT(Table1[[#This Row],[ORDER DATE]],"MMMM")</f>
        <v>November</v>
      </c>
      <c r="E639" s="4">
        <f t="shared" si="28"/>
        <v>2003</v>
      </c>
      <c r="F639" s="1">
        <v>37930</v>
      </c>
      <c r="G639" t="s">
        <v>12</v>
      </c>
      <c r="H639" t="s">
        <v>124</v>
      </c>
      <c r="I639">
        <v>114</v>
      </c>
      <c r="J639" t="s">
        <v>17</v>
      </c>
      <c r="K639">
        <v>34</v>
      </c>
      <c r="L639" s="10">
        <v>42.76</v>
      </c>
      <c r="M639" s="10">
        <f t="shared" si="29"/>
        <v>1453.84</v>
      </c>
      <c r="N639">
        <f>'CONDITIONS AND WORKINGS'!$D$2*M639</f>
        <v>93.336527999999987</v>
      </c>
      <c r="O639" s="4">
        <f>IF(Table1[[#This Row],[SALES]]&gt;='CONDITIONS AND WORKINGS'!$B$2,Table1[[#This Row],[SALES]]*'CONDITIONS AND WORKINGS'!$B$3,0)</f>
        <v>0</v>
      </c>
      <c r="P639" s="10">
        <f t="shared" si="27"/>
        <v>1547.176528</v>
      </c>
      <c r="Q639" s="4" t="str">
        <f>IF(Table1[[#This Row],[STATUS]]='CONDITIONS AND WORKINGS'!$B$6,'CONDITIONS AND WORKINGS'!$B$9,'CONDITIONS AND WORKINGS'!$B$10)</f>
        <v>"COMPLETED"</v>
      </c>
      <c r="R639" s="10">
        <f>Table1[[#This Row],[TOTAL SALES]]-Table1[[#This Row],[ 8.35% DISCOUNT]]</f>
        <v>1547.176528</v>
      </c>
      <c r="S639" s="20"/>
      <c r="AQ639" s="11"/>
      <c r="AR639" s="11"/>
      <c r="AS639" s="11"/>
      <c r="AT639" s="11"/>
      <c r="AV639" s="11"/>
      <c r="AW639" s="11"/>
    </row>
    <row r="640" spans="1:49" x14ac:dyDescent="0.25">
      <c r="A640">
        <v>639</v>
      </c>
      <c r="B640">
        <v>10173</v>
      </c>
      <c r="C640">
        <v>6</v>
      </c>
      <c r="D640" s="4" t="str">
        <f>TEXT(Table1[[#This Row],[ORDER DATE]],"MMMM")</f>
        <v>November</v>
      </c>
      <c r="E640" s="4">
        <f t="shared" si="28"/>
        <v>2003</v>
      </c>
      <c r="F640" s="1">
        <v>37930</v>
      </c>
      <c r="G640" t="s">
        <v>12</v>
      </c>
      <c r="H640" t="s">
        <v>23</v>
      </c>
      <c r="I640">
        <v>187</v>
      </c>
      <c r="J640" t="s">
        <v>14</v>
      </c>
      <c r="K640">
        <v>43</v>
      </c>
      <c r="L640" s="10">
        <v>100</v>
      </c>
      <c r="M640" s="10">
        <f t="shared" si="29"/>
        <v>4300</v>
      </c>
      <c r="N640">
        <f>'CONDITIONS AND WORKINGS'!$D$2*M640</f>
        <v>276.05999999999995</v>
      </c>
      <c r="O640" s="4">
        <f>IF(Table1[[#This Row],[SALES]]&gt;='CONDITIONS AND WORKINGS'!$B$2,Table1[[#This Row],[SALES]]*'CONDITIONS AND WORKINGS'!$B$3,0)</f>
        <v>359.05</v>
      </c>
      <c r="P640" s="10">
        <f t="shared" si="27"/>
        <v>4576.0599999999995</v>
      </c>
      <c r="Q640" s="4" t="str">
        <f>IF(Table1[[#This Row],[STATUS]]='CONDITIONS AND WORKINGS'!$B$6,'CONDITIONS AND WORKINGS'!$B$9,'CONDITIONS AND WORKINGS'!$B$10)</f>
        <v>"COMPLETED"</v>
      </c>
      <c r="R640" s="10">
        <f>Table1[[#This Row],[TOTAL SALES]]-Table1[[#This Row],[ 8.35% DISCOUNT]]</f>
        <v>4217.0099999999993</v>
      </c>
      <c r="S640" s="20"/>
      <c r="AQ640" s="11"/>
      <c r="AR640" s="11"/>
      <c r="AS640" s="11"/>
      <c r="AT640" s="11"/>
      <c r="AV640" s="11"/>
      <c r="AW640" s="11"/>
    </row>
    <row r="641" spans="1:49" x14ac:dyDescent="0.25">
      <c r="A641">
        <v>640</v>
      </c>
      <c r="B641">
        <v>10173</v>
      </c>
      <c r="C641">
        <v>10</v>
      </c>
      <c r="D641" s="4" t="str">
        <f>TEXT(Table1[[#This Row],[ORDER DATE]],"MMMM")</f>
        <v>November</v>
      </c>
      <c r="E641" s="4">
        <f t="shared" si="28"/>
        <v>2003</v>
      </c>
      <c r="F641" s="1">
        <v>37930</v>
      </c>
      <c r="G641" t="s">
        <v>12</v>
      </c>
      <c r="H641" t="s">
        <v>19</v>
      </c>
      <c r="I641">
        <v>187</v>
      </c>
      <c r="J641" t="s">
        <v>14</v>
      </c>
      <c r="K641">
        <v>31</v>
      </c>
      <c r="L641" s="10">
        <v>100</v>
      </c>
      <c r="M641" s="10">
        <f t="shared" si="29"/>
        <v>3100</v>
      </c>
      <c r="N641">
        <f>'CONDITIONS AND WORKINGS'!$D$2*M641</f>
        <v>199.01999999999998</v>
      </c>
      <c r="O641" s="4">
        <f>IF(Table1[[#This Row],[SALES]]&gt;='CONDITIONS AND WORKINGS'!$B$2,Table1[[#This Row],[SALES]]*'CONDITIONS AND WORKINGS'!$B$3,0)</f>
        <v>258.85000000000002</v>
      </c>
      <c r="P641" s="10">
        <f t="shared" si="27"/>
        <v>3299.02</v>
      </c>
      <c r="Q641" s="4" t="str">
        <f>IF(Table1[[#This Row],[STATUS]]='CONDITIONS AND WORKINGS'!$B$6,'CONDITIONS AND WORKINGS'!$B$9,'CONDITIONS AND WORKINGS'!$B$10)</f>
        <v>"COMPLETED"</v>
      </c>
      <c r="R641" s="10">
        <f>Table1[[#This Row],[TOTAL SALES]]-Table1[[#This Row],[ 8.35% DISCOUNT]]</f>
        <v>3040.17</v>
      </c>
      <c r="S641" s="20"/>
      <c r="AQ641" s="11"/>
      <c r="AR641" s="11"/>
      <c r="AS641" s="11"/>
      <c r="AT641" s="11"/>
      <c r="AV641" s="11"/>
      <c r="AW641" s="11"/>
    </row>
    <row r="642" spans="1:49" x14ac:dyDescent="0.25">
      <c r="A642">
        <v>641</v>
      </c>
      <c r="B642">
        <v>10173</v>
      </c>
      <c r="C642">
        <v>13</v>
      </c>
      <c r="D642" s="4" t="str">
        <f>TEXT(Table1[[#This Row],[ORDER DATE]],"MMMM")</f>
        <v>November</v>
      </c>
      <c r="E642" s="4">
        <f t="shared" si="28"/>
        <v>2003</v>
      </c>
      <c r="F642" s="1">
        <v>37930</v>
      </c>
      <c r="G642" t="s">
        <v>12</v>
      </c>
      <c r="H642" t="s">
        <v>13</v>
      </c>
      <c r="I642">
        <v>187</v>
      </c>
      <c r="J642" t="s">
        <v>14</v>
      </c>
      <c r="K642">
        <v>24</v>
      </c>
      <c r="L642" s="10">
        <v>100</v>
      </c>
      <c r="M642" s="10">
        <f t="shared" si="29"/>
        <v>2400</v>
      </c>
      <c r="N642">
        <f>'CONDITIONS AND WORKINGS'!$D$2*M642</f>
        <v>154.07999999999998</v>
      </c>
      <c r="O642" s="4">
        <f>IF(Table1[[#This Row],[SALES]]&gt;='CONDITIONS AND WORKINGS'!$B$2,Table1[[#This Row],[SALES]]*'CONDITIONS AND WORKINGS'!$B$3,0)</f>
        <v>200.4</v>
      </c>
      <c r="P642" s="10">
        <f t="shared" ref="P642:P705" si="30">M642+N642</f>
        <v>2554.08</v>
      </c>
      <c r="Q642" s="4" t="str">
        <f>IF(Table1[[#This Row],[STATUS]]='CONDITIONS AND WORKINGS'!$B$6,'CONDITIONS AND WORKINGS'!$B$9,'CONDITIONS AND WORKINGS'!$B$10)</f>
        <v>"COMPLETED"</v>
      </c>
      <c r="R642" s="10">
        <f>Table1[[#This Row],[TOTAL SALES]]-Table1[[#This Row],[ 8.35% DISCOUNT]]</f>
        <v>2353.6799999999998</v>
      </c>
      <c r="S642" s="20"/>
      <c r="AQ642" s="11"/>
      <c r="AR642" s="11"/>
      <c r="AS642" s="11"/>
      <c r="AT642" s="11"/>
      <c r="AV642" s="11"/>
      <c r="AW642" s="11"/>
    </row>
    <row r="643" spans="1:49" x14ac:dyDescent="0.25">
      <c r="A643">
        <v>642</v>
      </c>
      <c r="B643">
        <v>10173</v>
      </c>
      <c r="C643">
        <v>7</v>
      </c>
      <c r="D643" s="4" t="str">
        <f>TEXT(Table1[[#This Row],[ORDER DATE]],"MMMM")</f>
        <v>November</v>
      </c>
      <c r="E643" s="4">
        <f t="shared" ref="E643:E706" si="31">YEAR(F643)</f>
        <v>2003</v>
      </c>
      <c r="F643" s="1">
        <v>37930</v>
      </c>
      <c r="G643" t="s">
        <v>12</v>
      </c>
      <c r="H643" t="s">
        <v>20</v>
      </c>
      <c r="I643">
        <v>187</v>
      </c>
      <c r="J643" t="s">
        <v>14</v>
      </c>
      <c r="K643">
        <v>22</v>
      </c>
      <c r="L643" s="10">
        <v>100</v>
      </c>
      <c r="M643" s="10">
        <f t="shared" ref="M643:M706" si="32">K643*L643</f>
        <v>2200</v>
      </c>
      <c r="N643">
        <f>'CONDITIONS AND WORKINGS'!$D$2*M643</f>
        <v>141.23999999999998</v>
      </c>
      <c r="O643" s="4">
        <f>IF(Table1[[#This Row],[SALES]]&gt;='CONDITIONS AND WORKINGS'!$B$2,Table1[[#This Row],[SALES]]*'CONDITIONS AND WORKINGS'!$B$3,0)</f>
        <v>0</v>
      </c>
      <c r="P643" s="10">
        <f t="shared" si="30"/>
        <v>2341.2399999999998</v>
      </c>
      <c r="Q643" s="4" t="str">
        <f>IF(Table1[[#This Row],[STATUS]]='CONDITIONS AND WORKINGS'!$B$6,'CONDITIONS AND WORKINGS'!$B$9,'CONDITIONS AND WORKINGS'!$B$10)</f>
        <v>"COMPLETED"</v>
      </c>
      <c r="R643" s="10">
        <f>Table1[[#This Row],[TOTAL SALES]]-Table1[[#This Row],[ 8.35% DISCOUNT]]</f>
        <v>2341.2399999999998</v>
      </c>
      <c r="S643" s="20"/>
      <c r="AQ643" s="11"/>
      <c r="AR643" s="11"/>
      <c r="AS643" s="11"/>
      <c r="AT643" s="11"/>
      <c r="AV643" s="11"/>
      <c r="AW643" s="11"/>
    </row>
    <row r="644" spans="1:49" x14ac:dyDescent="0.25">
      <c r="A644">
        <v>643</v>
      </c>
      <c r="B644">
        <v>10173</v>
      </c>
      <c r="C644">
        <v>15</v>
      </c>
      <c r="D644" s="4" t="str">
        <f>TEXT(Table1[[#This Row],[ORDER DATE]],"MMMM")</f>
        <v>November</v>
      </c>
      <c r="E644" s="4">
        <f t="shared" si="31"/>
        <v>2003</v>
      </c>
      <c r="F644" s="1">
        <v>37930</v>
      </c>
      <c r="G644" t="s">
        <v>12</v>
      </c>
      <c r="H644" t="s">
        <v>122</v>
      </c>
      <c r="I644">
        <v>187</v>
      </c>
      <c r="J644" t="s">
        <v>17</v>
      </c>
      <c r="K644">
        <v>39</v>
      </c>
      <c r="L644" s="10">
        <v>71.98</v>
      </c>
      <c r="M644" s="10">
        <f t="shared" si="32"/>
        <v>2807.2200000000003</v>
      </c>
      <c r="N644">
        <f>'CONDITIONS AND WORKINGS'!$D$2*M644</f>
        <v>180.223524</v>
      </c>
      <c r="O644" s="4">
        <f>IF(Table1[[#This Row],[SALES]]&gt;='CONDITIONS AND WORKINGS'!$B$2,Table1[[#This Row],[SALES]]*'CONDITIONS AND WORKINGS'!$B$3,0)</f>
        <v>234.40287000000004</v>
      </c>
      <c r="P644" s="10">
        <f t="shared" si="30"/>
        <v>2987.4435240000003</v>
      </c>
      <c r="Q644" s="4" t="str">
        <f>IF(Table1[[#This Row],[STATUS]]='CONDITIONS AND WORKINGS'!$B$6,'CONDITIONS AND WORKINGS'!$B$9,'CONDITIONS AND WORKINGS'!$B$10)</f>
        <v>"COMPLETED"</v>
      </c>
      <c r="R644" s="10">
        <f>Table1[[#This Row],[TOTAL SALES]]-Table1[[#This Row],[ 8.35% DISCOUNT]]</f>
        <v>2753.0406540000004</v>
      </c>
      <c r="S644" s="20"/>
      <c r="AQ644" s="11"/>
      <c r="AR644" s="11"/>
      <c r="AS644" s="11"/>
      <c r="AT644" s="11"/>
      <c r="AV644" s="11"/>
      <c r="AW644" s="11"/>
    </row>
    <row r="645" spans="1:49" x14ac:dyDescent="0.25">
      <c r="A645">
        <v>644</v>
      </c>
      <c r="B645">
        <v>10173</v>
      </c>
      <c r="C645">
        <v>4</v>
      </c>
      <c r="D645" s="4" t="str">
        <f>TEXT(Table1[[#This Row],[ORDER DATE]],"MMMM")</f>
        <v>November</v>
      </c>
      <c r="E645" s="4">
        <f t="shared" si="31"/>
        <v>2003</v>
      </c>
      <c r="F645" s="1">
        <v>37930</v>
      </c>
      <c r="G645" t="s">
        <v>12</v>
      </c>
      <c r="H645" t="s">
        <v>27</v>
      </c>
      <c r="I645">
        <v>187</v>
      </c>
      <c r="J645" t="s">
        <v>17</v>
      </c>
      <c r="K645">
        <v>29</v>
      </c>
      <c r="L645" s="10">
        <v>95.24</v>
      </c>
      <c r="M645" s="10">
        <f t="shared" si="32"/>
        <v>2761.96</v>
      </c>
      <c r="N645">
        <f>'CONDITIONS AND WORKINGS'!$D$2*M645</f>
        <v>177.31783199999998</v>
      </c>
      <c r="O645" s="4">
        <f>IF(Table1[[#This Row],[SALES]]&gt;='CONDITIONS AND WORKINGS'!$B$2,Table1[[#This Row],[SALES]]*'CONDITIONS AND WORKINGS'!$B$3,0)</f>
        <v>230.62366000000003</v>
      </c>
      <c r="P645" s="10">
        <f t="shared" si="30"/>
        <v>2939.2778320000002</v>
      </c>
      <c r="Q645" s="4" t="str">
        <f>IF(Table1[[#This Row],[STATUS]]='CONDITIONS AND WORKINGS'!$B$6,'CONDITIONS AND WORKINGS'!$B$9,'CONDITIONS AND WORKINGS'!$B$10)</f>
        <v>"COMPLETED"</v>
      </c>
      <c r="R645" s="10">
        <f>Table1[[#This Row],[TOTAL SALES]]-Table1[[#This Row],[ 8.35% DISCOUNT]]</f>
        <v>2708.654172</v>
      </c>
      <c r="S645" s="20"/>
      <c r="AQ645" s="11"/>
      <c r="AR645" s="11"/>
      <c r="AS645" s="11"/>
      <c r="AT645" s="11"/>
      <c r="AV645" s="11"/>
      <c r="AW645" s="11"/>
    </row>
    <row r="646" spans="1:49" x14ac:dyDescent="0.25">
      <c r="A646">
        <v>645</v>
      </c>
      <c r="B646">
        <v>10173</v>
      </c>
      <c r="C646">
        <v>1</v>
      </c>
      <c r="D646" s="4" t="str">
        <f>TEXT(Table1[[#This Row],[ORDER DATE]],"MMMM")</f>
        <v>November</v>
      </c>
      <c r="E646" s="4">
        <f t="shared" si="31"/>
        <v>2003</v>
      </c>
      <c r="F646" s="1">
        <v>37930</v>
      </c>
      <c r="G646" t="s">
        <v>12</v>
      </c>
      <c r="H646" t="s">
        <v>36</v>
      </c>
      <c r="I646">
        <v>187</v>
      </c>
      <c r="J646" t="s">
        <v>17</v>
      </c>
      <c r="K646">
        <v>31</v>
      </c>
      <c r="L646" s="10">
        <v>89.01</v>
      </c>
      <c r="M646" s="10">
        <f t="shared" si="32"/>
        <v>2759.31</v>
      </c>
      <c r="N646">
        <f>'CONDITIONS AND WORKINGS'!$D$2*M646</f>
        <v>177.14770199999998</v>
      </c>
      <c r="O646" s="4">
        <f>IF(Table1[[#This Row],[SALES]]&gt;='CONDITIONS AND WORKINGS'!$B$2,Table1[[#This Row],[SALES]]*'CONDITIONS AND WORKINGS'!$B$3,0)</f>
        <v>230.40238500000001</v>
      </c>
      <c r="P646" s="10">
        <f t="shared" si="30"/>
        <v>2936.4577019999997</v>
      </c>
      <c r="Q646" s="4" t="str">
        <f>IF(Table1[[#This Row],[STATUS]]='CONDITIONS AND WORKINGS'!$B$6,'CONDITIONS AND WORKINGS'!$B$9,'CONDITIONS AND WORKINGS'!$B$10)</f>
        <v>"COMPLETED"</v>
      </c>
      <c r="R646" s="10">
        <f>Table1[[#This Row],[TOTAL SALES]]-Table1[[#This Row],[ 8.35% DISCOUNT]]</f>
        <v>2706.0553169999998</v>
      </c>
      <c r="S646" s="20"/>
      <c r="AQ646" s="11"/>
      <c r="AR646" s="11"/>
      <c r="AS646" s="11"/>
      <c r="AT646" s="11"/>
      <c r="AV646" s="11"/>
      <c r="AW646" s="11"/>
    </row>
    <row r="647" spans="1:49" x14ac:dyDescent="0.25">
      <c r="A647">
        <v>646</v>
      </c>
      <c r="B647">
        <v>10173</v>
      </c>
      <c r="C647">
        <v>16</v>
      </c>
      <c r="D647" s="4" t="str">
        <f>TEXT(Table1[[#This Row],[ORDER DATE]],"MMMM")</f>
        <v>November</v>
      </c>
      <c r="E647" s="4">
        <f t="shared" si="31"/>
        <v>2003</v>
      </c>
      <c r="F647" s="1">
        <v>37930</v>
      </c>
      <c r="G647" t="s">
        <v>12</v>
      </c>
      <c r="H647" t="s">
        <v>117</v>
      </c>
      <c r="I647">
        <v>187</v>
      </c>
      <c r="J647" t="s">
        <v>17</v>
      </c>
      <c r="K647">
        <v>23</v>
      </c>
      <c r="L647" s="10">
        <v>100</v>
      </c>
      <c r="M647" s="10">
        <f t="shared" si="32"/>
        <v>2300</v>
      </c>
      <c r="N647">
        <f>'CONDITIONS AND WORKINGS'!$D$2*M647</f>
        <v>147.66</v>
      </c>
      <c r="O647" s="4">
        <f>IF(Table1[[#This Row],[SALES]]&gt;='CONDITIONS AND WORKINGS'!$B$2,Table1[[#This Row],[SALES]]*'CONDITIONS AND WORKINGS'!$B$3,0)</f>
        <v>192.05</v>
      </c>
      <c r="P647" s="10">
        <f t="shared" si="30"/>
        <v>2447.66</v>
      </c>
      <c r="Q647" s="4" t="str">
        <f>IF(Table1[[#This Row],[STATUS]]='CONDITIONS AND WORKINGS'!$B$6,'CONDITIONS AND WORKINGS'!$B$9,'CONDITIONS AND WORKINGS'!$B$10)</f>
        <v>"COMPLETED"</v>
      </c>
      <c r="R647" s="10">
        <f>Table1[[#This Row],[TOTAL SALES]]-Table1[[#This Row],[ 8.35% DISCOUNT]]</f>
        <v>2255.6099999999997</v>
      </c>
      <c r="S647" s="20"/>
      <c r="AQ647" s="11"/>
      <c r="AR647" s="11"/>
      <c r="AS647" s="11"/>
      <c r="AT647" s="11"/>
      <c r="AV647" s="11"/>
      <c r="AW647" s="11"/>
    </row>
    <row r="648" spans="1:49" x14ac:dyDescent="0.25">
      <c r="A648">
        <v>647</v>
      </c>
      <c r="B648">
        <v>10173</v>
      </c>
      <c r="C648">
        <v>3</v>
      </c>
      <c r="D648" s="4" t="str">
        <f>TEXT(Table1[[#This Row],[ORDER DATE]],"MMMM")</f>
        <v>November</v>
      </c>
      <c r="E648" s="4">
        <f t="shared" si="31"/>
        <v>2003</v>
      </c>
      <c r="F648" s="1">
        <v>37930</v>
      </c>
      <c r="G648" t="s">
        <v>12</v>
      </c>
      <c r="H648" t="s">
        <v>35</v>
      </c>
      <c r="I648">
        <v>187</v>
      </c>
      <c r="J648" t="s">
        <v>17</v>
      </c>
      <c r="K648">
        <v>22</v>
      </c>
      <c r="L648" s="10">
        <v>100</v>
      </c>
      <c r="M648" s="10">
        <f t="shared" si="32"/>
        <v>2200</v>
      </c>
      <c r="N648">
        <f>'CONDITIONS AND WORKINGS'!$D$2*M648</f>
        <v>141.23999999999998</v>
      </c>
      <c r="O648" s="4">
        <f>IF(Table1[[#This Row],[SALES]]&gt;='CONDITIONS AND WORKINGS'!$B$2,Table1[[#This Row],[SALES]]*'CONDITIONS AND WORKINGS'!$B$3,0)</f>
        <v>0</v>
      </c>
      <c r="P648" s="10">
        <f t="shared" si="30"/>
        <v>2341.2399999999998</v>
      </c>
      <c r="Q648" s="4" t="str">
        <f>IF(Table1[[#This Row],[STATUS]]='CONDITIONS AND WORKINGS'!$B$6,'CONDITIONS AND WORKINGS'!$B$9,'CONDITIONS AND WORKINGS'!$B$10)</f>
        <v>"COMPLETED"</v>
      </c>
      <c r="R648" s="10">
        <f>Table1[[#This Row],[TOTAL SALES]]-Table1[[#This Row],[ 8.35% DISCOUNT]]</f>
        <v>2341.2399999999998</v>
      </c>
      <c r="S648" s="20"/>
      <c r="AQ648" s="11"/>
      <c r="AR648" s="11"/>
      <c r="AS648" s="11"/>
      <c r="AT648" s="11"/>
      <c r="AV648" s="11"/>
      <c r="AW648" s="11"/>
    </row>
    <row r="649" spans="1:49" x14ac:dyDescent="0.25">
      <c r="A649">
        <v>648</v>
      </c>
      <c r="B649">
        <v>10173</v>
      </c>
      <c r="C649">
        <v>5</v>
      </c>
      <c r="D649" s="4" t="str">
        <f>TEXT(Table1[[#This Row],[ORDER DATE]],"MMMM")</f>
        <v>November</v>
      </c>
      <c r="E649" s="4">
        <f t="shared" si="31"/>
        <v>2003</v>
      </c>
      <c r="F649" s="1">
        <v>37930</v>
      </c>
      <c r="G649" t="s">
        <v>12</v>
      </c>
      <c r="H649" t="s">
        <v>24</v>
      </c>
      <c r="I649">
        <v>187</v>
      </c>
      <c r="J649" t="s">
        <v>17</v>
      </c>
      <c r="K649">
        <v>48</v>
      </c>
      <c r="L649" s="10">
        <v>44.21</v>
      </c>
      <c r="M649" s="10">
        <f t="shared" si="32"/>
        <v>2122.08</v>
      </c>
      <c r="N649">
        <f>'CONDITIONS AND WORKINGS'!$D$2*M649</f>
        <v>136.23753599999998</v>
      </c>
      <c r="O649" s="4">
        <f>IF(Table1[[#This Row],[SALES]]&gt;='CONDITIONS AND WORKINGS'!$B$2,Table1[[#This Row],[SALES]]*'CONDITIONS AND WORKINGS'!$B$3,0)</f>
        <v>0</v>
      </c>
      <c r="P649" s="10">
        <f t="shared" si="30"/>
        <v>2258.317536</v>
      </c>
      <c r="Q649" s="4" t="str">
        <f>IF(Table1[[#This Row],[STATUS]]='CONDITIONS AND WORKINGS'!$B$6,'CONDITIONS AND WORKINGS'!$B$9,'CONDITIONS AND WORKINGS'!$B$10)</f>
        <v>"COMPLETED"</v>
      </c>
      <c r="R649" s="10">
        <f>Table1[[#This Row],[TOTAL SALES]]-Table1[[#This Row],[ 8.35% DISCOUNT]]</f>
        <v>2258.317536</v>
      </c>
      <c r="S649" s="20"/>
      <c r="AQ649" s="11"/>
      <c r="AR649" s="11"/>
      <c r="AS649" s="11"/>
      <c r="AT649" s="11"/>
      <c r="AV649" s="11"/>
      <c r="AW649" s="11"/>
    </row>
    <row r="650" spans="1:49" x14ac:dyDescent="0.25">
      <c r="A650">
        <v>649</v>
      </c>
      <c r="B650">
        <v>10173</v>
      </c>
      <c r="C650">
        <v>14</v>
      </c>
      <c r="D650" s="4" t="str">
        <f>TEXT(Table1[[#This Row],[ORDER DATE]],"MMMM")</f>
        <v>November</v>
      </c>
      <c r="E650" s="4">
        <f t="shared" si="31"/>
        <v>2003</v>
      </c>
      <c r="F650" s="1">
        <v>37930</v>
      </c>
      <c r="G650" t="s">
        <v>12</v>
      </c>
      <c r="H650" t="s">
        <v>16</v>
      </c>
      <c r="I650">
        <v>187</v>
      </c>
      <c r="J650" t="s">
        <v>17</v>
      </c>
      <c r="K650">
        <v>21</v>
      </c>
      <c r="L650" s="10">
        <v>75.459999999999994</v>
      </c>
      <c r="M650" s="10">
        <f t="shared" si="32"/>
        <v>1584.6599999999999</v>
      </c>
      <c r="N650">
        <f>'CONDITIONS AND WORKINGS'!$D$2*M650</f>
        <v>101.73517199999998</v>
      </c>
      <c r="O650" s="4">
        <f>IF(Table1[[#This Row],[SALES]]&gt;='CONDITIONS AND WORKINGS'!$B$2,Table1[[#This Row],[SALES]]*'CONDITIONS AND WORKINGS'!$B$3,0)</f>
        <v>0</v>
      </c>
      <c r="P650" s="10">
        <f t="shared" si="30"/>
        <v>1686.3951719999998</v>
      </c>
      <c r="Q650" s="4" t="str">
        <f>IF(Table1[[#This Row],[STATUS]]='CONDITIONS AND WORKINGS'!$B$6,'CONDITIONS AND WORKINGS'!$B$9,'CONDITIONS AND WORKINGS'!$B$10)</f>
        <v>"COMPLETED"</v>
      </c>
      <c r="R650" s="10">
        <f>Table1[[#This Row],[TOTAL SALES]]-Table1[[#This Row],[ 8.35% DISCOUNT]]</f>
        <v>1686.3951719999998</v>
      </c>
      <c r="S650" s="20"/>
      <c r="AQ650" s="11"/>
      <c r="AR650" s="11"/>
      <c r="AS650" s="11"/>
      <c r="AT650" s="11"/>
      <c r="AV650" s="11"/>
      <c r="AW650" s="11"/>
    </row>
    <row r="651" spans="1:49" x14ac:dyDescent="0.25">
      <c r="A651">
        <v>650</v>
      </c>
      <c r="B651">
        <v>10173</v>
      </c>
      <c r="C651">
        <v>2</v>
      </c>
      <c r="D651" s="4" t="str">
        <f>TEXT(Table1[[#This Row],[ORDER DATE]],"MMMM")</f>
        <v>November</v>
      </c>
      <c r="E651" s="4">
        <f t="shared" si="31"/>
        <v>2003</v>
      </c>
      <c r="F651" s="1">
        <v>37930</v>
      </c>
      <c r="G651" t="s">
        <v>12</v>
      </c>
      <c r="H651" t="s">
        <v>38</v>
      </c>
      <c r="I651">
        <v>187</v>
      </c>
      <c r="J651" t="s">
        <v>17</v>
      </c>
      <c r="K651">
        <v>28</v>
      </c>
      <c r="L651" s="10">
        <v>53.72</v>
      </c>
      <c r="M651" s="10">
        <f t="shared" si="32"/>
        <v>1504.1599999999999</v>
      </c>
      <c r="N651">
        <f>'CONDITIONS AND WORKINGS'!$D$2*M651</f>
        <v>96.567071999999982</v>
      </c>
      <c r="O651" s="4">
        <f>IF(Table1[[#This Row],[SALES]]&gt;='CONDITIONS AND WORKINGS'!$B$2,Table1[[#This Row],[SALES]]*'CONDITIONS AND WORKINGS'!$B$3,0)</f>
        <v>0</v>
      </c>
      <c r="P651" s="10">
        <f t="shared" si="30"/>
        <v>1600.7270719999999</v>
      </c>
      <c r="Q651" s="4" t="str">
        <f>IF(Table1[[#This Row],[STATUS]]='CONDITIONS AND WORKINGS'!$B$6,'CONDITIONS AND WORKINGS'!$B$9,'CONDITIONS AND WORKINGS'!$B$10)</f>
        <v>"COMPLETED"</v>
      </c>
      <c r="R651" s="10">
        <f>Table1[[#This Row],[TOTAL SALES]]-Table1[[#This Row],[ 8.35% DISCOUNT]]</f>
        <v>1600.7270719999999</v>
      </c>
      <c r="S651" s="20"/>
      <c r="AQ651" s="11"/>
      <c r="AR651" s="11"/>
      <c r="AS651" s="11"/>
      <c r="AT651" s="11"/>
      <c r="AV651" s="11"/>
      <c r="AW651" s="11"/>
    </row>
    <row r="652" spans="1:49" x14ac:dyDescent="0.25">
      <c r="A652">
        <v>651</v>
      </c>
      <c r="B652">
        <v>10173</v>
      </c>
      <c r="C652">
        <v>12</v>
      </c>
      <c r="D652" s="4" t="str">
        <f>TEXT(Table1[[#This Row],[ORDER DATE]],"MMMM")</f>
        <v>November</v>
      </c>
      <c r="E652" s="4">
        <f t="shared" si="31"/>
        <v>2003</v>
      </c>
      <c r="F652" s="1">
        <v>37930</v>
      </c>
      <c r="G652" t="s">
        <v>12</v>
      </c>
      <c r="H652" t="s">
        <v>15</v>
      </c>
      <c r="I652">
        <v>187</v>
      </c>
      <c r="J652" t="s">
        <v>17</v>
      </c>
      <c r="K652">
        <v>26</v>
      </c>
      <c r="L652" s="10">
        <v>57.51</v>
      </c>
      <c r="M652" s="10">
        <f t="shared" si="32"/>
        <v>1495.26</v>
      </c>
      <c r="N652">
        <f>'CONDITIONS AND WORKINGS'!$D$2*M652</f>
        <v>95.995691999999991</v>
      </c>
      <c r="O652" s="4">
        <f>IF(Table1[[#This Row],[SALES]]&gt;='CONDITIONS AND WORKINGS'!$B$2,Table1[[#This Row],[SALES]]*'CONDITIONS AND WORKINGS'!$B$3,0)</f>
        <v>0</v>
      </c>
      <c r="P652" s="10">
        <f t="shared" si="30"/>
        <v>1591.255692</v>
      </c>
      <c r="Q652" s="4" t="str">
        <f>IF(Table1[[#This Row],[STATUS]]='CONDITIONS AND WORKINGS'!$B$6,'CONDITIONS AND WORKINGS'!$B$9,'CONDITIONS AND WORKINGS'!$B$10)</f>
        <v>"COMPLETED"</v>
      </c>
      <c r="R652" s="10">
        <f>Table1[[#This Row],[TOTAL SALES]]-Table1[[#This Row],[ 8.35% DISCOUNT]]</f>
        <v>1591.255692</v>
      </c>
      <c r="S652" s="20"/>
      <c r="AQ652" s="11"/>
      <c r="AR652" s="11"/>
      <c r="AS652" s="11"/>
      <c r="AT652" s="11"/>
      <c r="AV652" s="11"/>
      <c r="AW652" s="11"/>
    </row>
    <row r="653" spans="1:49" x14ac:dyDescent="0.25">
      <c r="A653">
        <v>652</v>
      </c>
      <c r="B653">
        <v>10173</v>
      </c>
      <c r="C653">
        <v>11</v>
      </c>
      <c r="D653" s="4" t="str">
        <f>TEXT(Table1[[#This Row],[ORDER DATE]],"MMMM")</f>
        <v>November</v>
      </c>
      <c r="E653" s="4">
        <f t="shared" si="31"/>
        <v>2003</v>
      </c>
      <c r="F653" s="1">
        <v>37930</v>
      </c>
      <c r="G653" t="s">
        <v>12</v>
      </c>
      <c r="H653" t="s">
        <v>18</v>
      </c>
      <c r="I653">
        <v>187</v>
      </c>
      <c r="J653" t="s">
        <v>17</v>
      </c>
      <c r="K653">
        <v>35</v>
      </c>
      <c r="L653" s="10">
        <v>33.229999999999997</v>
      </c>
      <c r="M653" s="10">
        <f t="shared" si="32"/>
        <v>1163.05</v>
      </c>
      <c r="N653">
        <f>'CONDITIONS AND WORKINGS'!$D$2*M653</f>
        <v>74.667809999999989</v>
      </c>
      <c r="O653" s="4">
        <f>IF(Table1[[#This Row],[SALES]]&gt;='CONDITIONS AND WORKINGS'!$B$2,Table1[[#This Row],[SALES]]*'CONDITIONS AND WORKINGS'!$B$3,0)</f>
        <v>0</v>
      </c>
      <c r="P653" s="10">
        <f t="shared" si="30"/>
        <v>1237.7178099999999</v>
      </c>
      <c r="Q653" s="4" t="str">
        <f>IF(Table1[[#This Row],[STATUS]]='CONDITIONS AND WORKINGS'!$B$6,'CONDITIONS AND WORKINGS'!$B$9,'CONDITIONS AND WORKINGS'!$B$10)</f>
        <v>"COMPLETED"</v>
      </c>
      <c r="R653" s="10">
        <f>Table1[[#This Row],[TOTAL SALES]]-Table1[[#This Row],[ 8.35% DISCOUNT]]</f>
        <v>1237.7178099999999</v>
      </c>
      <c r="S653" s="20"/>
      <c r="AQ653" s="11"/>
      <c r="AR653" s="11"/>
      <c r="AS653" s="11"/>
      <c r="AT653" s="11"/>
      <c r="AV653" s="11"/>
      <c r="AW653" s="11"/>
    </row>
    <row r="654" spans="1:49" x14ac:dyDescent="0.25">
      <c r="A654">
        <v>653</v>
      </c>
      <c r="B654">
        <v>10173</v>
      </c>
      <c r="C654">
        <v>8</v>
      </c>
      <c r="D654" s="4" t="str">
        <f>TEXT(Table1[[#This Row],[ORDER DATE]],"MMMM")</f>
        <v>November</v>
      </c>
      <c r="E654" s="4">
        <f t="shared" si="31"/>
        <v>2003</v>
      </c>
      <c r="F654" s="1">
        <v>37930</v>
      </c>
      <c r="G654" t="s">
        <v>12</v>
      </c>
      <c r="H654" t="s">
        <v>21</v>
      </c>
      <c r="I654">
        <v>187</v>
      </c>
      <c r="J654" t="s">
        <v>17</v>
      </c>
      <c r="K654">
        <v>27</v>
      </c>
      <c r="L654" s="10">
        <v>41.22</v>
      </c>
      <c r="M654" s="10">
        <f t="shared" si="32"/>
        <v>1112.94</v>
      </c>
      <c r="N654">
        <f>'CONDITIONS AND WORKINGS'!$D$2*M654</f>
        <v>71.45074799999999</v>
      </c>
      <c r="O654" s="4">
        <f>IF(Table1[[#This Row],[SALES]]&gt;='CONDITIONS AND WORKINGS'!$B$2,Table1[[#This Row],[SALES]]*'CONDITIONS AND WORKINGS'!$B$3,0)</f>
        <v>0</v>
      </c>
      <c r="P654" s="10">
        <f t="shared" si="30"/>
        <v>1184.390748</v>
      </c>
      <c r="Q654" s="4" t="str">
        <f>IF(Table1[[#This Row],[STATUS]]='CONDITIONS AND WORKINGS'!$B$6,'CONDITIONS AND WORKINGS'!$B$9,'CONDITIONS AND WORKINGS'!$B$10)</f>
        <v>"COMPLETED"</v>
      </c>
      <c r="R654" s="10">
        <f>Table1[[#This Row],[TOTAL SALES]]-Table1[[#This Row],[ 8.35% DISCOUNT]]</f>
        <v>1184.390748</v>
      </c>
      <c r="S654" s="20"/>
      <c r="AQ654" s="11"/>
      <c r="AR654" s="11"/>
      <c r="AS654" s="11"/>
      <c r="AT654" s="11"/>
      <c r="AV654" s="11"/>
      <c r="AW654" s="11"/>
    </row>
    <row r="655" spans="1:49" x14ac:dyDescent="0.25">
      <c r="A655">
        <v>654</v>
      </c>
      <c r="B655">
        <v>10173</v>
      </c>
      <c r="C655">
        <v>9</v>
      </c>
      <c r="D655" s="4" t="str">
        <f>TEXT(Table1[[#This Row],[ORDER DATE]],"MMMM")</f>
        <v>November</v>
      </c>
      <c r="E655" s="4">
        <f t="shared" si="31"/>
        <v>2003</v>
      </c>
      <c r="F655" s="1">
        <v>37930</v>
      </c>
      <c r="G655" t="s">
        <v>12</v>
      </c>
      <c r="H655" t="s">
        <v>22</v>
      </c>
      <c r="I655">
        <v>187</v>
      </c>
      <c r="J655" t="s">
        <v>17</v>
      </c>
      <c r="K655">
        <v>31</v>
      </c>
      <c r="L655" s="10">
        <v>31.53</v>
      </c>
      <c r="M655" s="10">
        <f t="shared" si="32"/>
        <v>977.43000000000006</v>
      </c>
      <c r="N655">
        <f>'CONDITIONS AND WORKINGS'!$D$2*M655</f>
        <v>62.751005999999997</v>
      </c>
      <c r="O655" s="4">
        <f>IF(Table1[[#This Row],[SALES]]&gt;='CONDITIONS AND WORKINGS'!$B$2,Table1[[#This Row],[SALES]]*'CONDITIONS AND WORKINGS'!$B$3,0)</f>
        <v>0</v>
      </c>
      <c r="P655" s="10">
        <f t="shared" si="30"/>
        <v>1040.181006</v>
      </c>
      <c r="Q655" s="4" t="str">
        <f>IF(Table1[[#This Row],[STATUS]]='CONDITIONS AND WORKINGS'!$B$6,'CONDITIONS AND WORKINGS'!$B$9,'CONDITIONS AND WORKINGS'!$B$10)</f>
        <v>"COMPLETED"</v>
      </c>
      <c r="R655" s="10">
        <f>Table1[[#This Row],[TOTAL SALES]]-Table1[[#This Row],[ 8.35% DISCOUNT]]</f>
        <v>1040.181006</v>
      </c>
      <c r="S655" s="20"/>
      <c r="AQ655" s="11"/>
      <c r="AR655" s="11"/>
      <c r="AS655" s="11"/>
      <c r="AT655" s="11"/>
      <c r="AV655" s="11"/>
      <c r="AW655" s="11"/>
    </row>
    <row r="656" spans="1:49" x14ac:dyDescent="0.25">
      <c r="A656">
        <v>655</v>
      </c>
      <c r="B656">
        <v>10174</v>
      </c>
      <c r="C656">
        <v>4</v>
      </c>
      <c r="D656" s="4" t="str">
        <f>TEXT(Table1[[#This Row],[ORDER DATE]],"MMMM")</f>
        <v>November</v>
      </c>
      <c r="E656" s="4">
        <f t="shared" si="31"/>
        <v>2003</v>
      </c>
      <c r="F656" s="1">
        <v>37931</v>
      </c>
      <c r="G656" t="s">
        <v>12</v>
      </c>
      <c r="H656" t="s">
        <v>25</v>
      </c>
      <c r="I656">
        <v>129</v>
      </c>
      <c r="J656" t="s">
        <v>55</v>
      </c>
      <c r="K656">
        <v>34</v>
      </c>
      <c r="L656" s="10">
        <v>100</v>
      </c>
      <c r="M656" s="10">
        <f t="shared" si="32"/>
        <v>3400</v>
      </c>
      <c r="N656">
        <f>'CONDITIONS AND WORKINGS'!$D$2*M656</f>
        <v>218.27999999999997</v>
      </c>
      <c r="O656" s="4">
        <f>IF(Table1[[#This Row],[SALES]]&gt;='CONDITIONS AND WORKINGS'!$B$2,Table1[[#This Row],[SALES]]*'CONDITIONS AND WORKINGS'!$B$3,0)</f>
        <v>283.90000000000003</v>
      </c>
      <c r="P656" s="10">
        <f t="shared" si="30"/>
        <v>3618.2799999999997</v>
      </c>
      <c r="Q656" s="4" t="str">
        <f>IF(Table1[[#This Row],[STATUS]]='CONDITIONS AND WORKINGS'!$B$6,'CONDITIONS AND WORKINGS'!$B$9,'CONDITIONS AND WORKINGS'!$B$10)</f>
        <v>"COMPLETED"</v>
      </c>
      <c r="R656" s="10">
        <f>Table1[[#This Row],[TOTAL SALES]]-Table1[[#This Row],[ 8.35% DISCOUNT]]</f>
        <v>3334.3799999999997</v>
      </c>
      <c r="S656" s="20"/>
      <c r="AQ656" s="11"/>
      <c r="AR656" s="11"/>
      <c r="AS656" s="11"/>
      <c r="AT656" s="11"/>
      <c r="AV656" s="11"/>
      <c r="AW656" s="11"/>
    </row>
    <row r="657" spans="1:49" x14ac:dyDescent="0.25">
      <c r="A657">
        <v>656</v>
      </c>
      <c r="B657">
        <v>10174</v>
      </c>
      <c r="C657">
        <v>1</v>
      </c>
      <c r="D657" s="4" t="str">
        <f>TEXT(Table1[[#This Row],[ORDER DATE]],"MMMM")</f>
        <v>November</v>
      </c>
      <c r="E657" s="4">
        <f t="shared" si="31"/>
        <v>2003</v>
      </c>
      <c r="F657" s="1">
        <v>37931</v>
      </c>
      <c r="G657" t="s">
        <v>12</v>
      </c>
      <c r="H657" t="s">
        <v>33</v>
      </c>
      <c r="I657">
        <v>129</v>
      </c>
      <c r="J657" t="s">
        <v>14</v>
      </c>
      <c r="K657">
        <v>43</v>
      </c>
      <c r="L657" s="10">
        <v>100</v>
      </c>
      <c r="M657" s="10">
        <f t="shared" si="32"/>
        <v>4300</v>
      </c>
      <c r="N657">
        <f>'CONDITIONS AND WORKINGS'!$D$2*M657</f>
        <v>276.05999999999995</v>
      </c>
      <c r="O657" s="4">
        <f>IF(Table1[[#This Row],[SALES]]&gt;='CONDITIONS AND WORKINGS'!$B$2,Table1[[#This Row],[SALES]]*'CONDITIONS AND WORKINGS'!$B$3,0)</f>
        <v>359.05</v>
      </c>
      <c r="P657" s="10">
        <f t="shared" si="30"/>
        <v>4576.0599999999995</v>
      </c>
      <c r="Q657" s="4" t="str">
        <f>IF(Table1[[#This Row],[STATUS]]='CONDITIONS AND WORKINGS'!$B$6,'CONDITIONS AND WORKINGS'!$B$9,'CONDITIONS AND WORKINGS'!$B$10)</f>
        <v>"COMPLETED"</v>
      </c>
      <c r="R657" s="10">
        <f>Table1[[#This Row],[TOTAL SALES]]-Table1[[#This Row],[ 8.35% DISCOUNT]]</f>
        <v>4217.0099999999993</v>
      </c>
      <c r="S657" s="20"/>
      <c r="AQ657" s="11"/>
      <c r="AR657" s="11"/>
      <c r="AS657" s="11"/>
      <c r="AT657" s="11"/>
      <c r="AV657" s="11"/>
      <c r="AW657" s="11"/>
    </row>
    <row r="658" spans="1:49" x14ac:dyDescent="0.25">
      <c r="A658">
        <v>657</v>
      </c>
      <c r="B658">
        <v>10174</v>
      </c>
      <c r="C658">
        <v>5</v>
      </c>
      <c r="D658" s="4" t="str">
        <f>TEXT(Table1[[#This Row],[ORDER DATE]],"MMMM")</f>
        <v>November</v>
      </c>
      <c r="E658" s="4">
        <f t="shared" si="31"/>
        <v>2003</v>
      </c>
      <c r="F658" s="1">
        <v>37931</v>
      </c>
      <c r="G658" t="s">
        <v>12</v>
      </c>
      <c r="H658" t="s">
        <v>37</v>
      </c>
      <c r="I658">
        <v>129</v>
      </c>
      <c r="J658" t="s">
        <v>14</v>
      </c>
      <c r="K658">
        <v>46</v>
      </c>
      <c r="L658" s="10">
        <v>100</v>
      </c>
      <c r="M658" s="10">
        <f t="shared" si="32"/>
        <v>4600</v>
      </c>
      <c r="N658">
        <f>'CONDITIONS AND WORKINGS'!$D$2*M658</f>
        <v>295.32</v>
      </c>
      <c r="O658" s="4">
        <f>IF(Table1[[#This Row],[SALES]]&gt;='CONDITIONS AND WORKINGS'!$B$2,Table1[[#This Row],[SALES]]*'CONDITIONS AND WORKINGS'!$B$3,0)</f>
        <v>384.1</v>
      </c>
      <c r="P658" s="10">
        <f t="shared" si="30"/>
        <v>4895.32</v>
      </c>
      <c r="Q658" s="4" t="str">
        <f>IF(Table1[[#This Row],[STATUS]]='CONDITIONS AND WORKINGS'!$B$6,'CONDITIONS AND WORKINGS'!$B$9,'CONDITIONS AND WORKINGS'!$B$10)</f>
        <v>"COMPLETED"</v>
      </c>
      <c r="R658" s="10">
        <f>Table1[[#This Row],[TOTAL SALES]]-Table1[[#This Row],[ 8.35% DISCOUNT]]</f>
        <v>4511.2199999999993</v>
      </c>
      <c r="S658" s="20"/>
      <c r="AQ658" s="11"/>
      <c r="AR658" s="11"/>
      <c r="AS658" s="11"/>
      <c r="AT658" s="11"/>
      <c r="AV658" s="11"/>
      <c r="AW658" s="11"/>
    </row>
    <row r="659" spans="1:49" x14ac:dyDescent="0.25">
      <c r="A659">
        <v>658</v>
      </c>
      <c r="B659">
        <v>10174</v>
      </c>
      <c r="C659">
        <v>3</v>
      </c>
      <c r="D659" s="4" t="str">
        <f>TEXT(Table1[[#This Row],[ORDER DATE]],"MMMM")</f>
        <v>November</v>
      </c>
      <c r="E659" s="4">
        <f t="shared" si="31"/>
        <v>2003</v>
      </c>
      <c r="F659" s="1">
        <v>37931</v>
      </c>
      <c r="G659" t="s">
        <v>12</v>
      </c>
      <c r="H659" t="s">
        <v>30</v>
      </c>
      <c r="I659">
        <v>129</v>
      </c>
      <c r="J659" t="s">
        <v>14</v>
      </c>
      <c r="K659">
        <v>48</v>
      </c>
      <c r="L659" s="10">
        <v>93.34</v>
      </c>
      <c r="M659" s="10">
        <f t="shared" si="32"/>
        <v>4480.32</v>
      </c>
      <c r="N659">
        <f>'CONDITIONS AND WORKINGS'!$D$2*M659</f>
        <v>287.63654399999996</v>
      </c>
      <c r="O659" s="4">
        <f>IF(Table1[[#This Row],[SALES]]&gt;='CONDITIONS AND WORKINGS'!$B$2,Table1[[#This Row],[SALES]]*'CONDITIONS AND WORKINGS'!$B$3,0)</f>
        <v>374.10672</v>
      </c>
      <c r="P659" s="10">
        <f t="shared" si="30"/>
        <v>4767.9565439999997</v>
      </c>
      <c r="Q659" s="4" t="str">
        <f>IF(Table1[[#This Row],[STATUS]]='CONDITIONS AND WORKINGS'!$B$6,'CONDITIONS AND WORKINGS'!$B$9,'CONDITIONS AND WORKINGS'!$B$10)</f>
        <v>"COMPLETED"</v>
      </c>
      <c r="R659" s="10">
        <f>Table1[[#This Row],[TOTAL SALES]]-Table1[[#This Row],[ 8.35% DISCOUNT]]</f>
        <v>4393.8498239999999</v>
      </c>
      <c r="S659" s="20"/>
      <c r="AQ659" s="11"/>
      <c r="AR659" s="11"/>
      <c r="AS659" s="11"/>
      <c r="AT659" s="11"/>
      <c r="AV659" s="11"/>
      <c r="AW659" s="11"/>
    </row>
    <row r="660" spans="1:49" x14ac:dyDescent="0.25">
      <c r="A660">
        <v>659</v>
      </c>
      <c r="B660">
        <v>10174</v>
      </c>
      <c r="C660">
        <v>2</v>
      </c>
      <c r="D660" s="4" t="str">
        <f>TEXT(Table1[[#This Row],[ORDER DATE]],"MMMM")</f>
        <v>November</v>
      </c>
      <c r="E660" s="4">
        <f t="shared" si="31"/>
        <v>2003</v>
      </c>
      <c r="F660" s="1">
        <v>37931</v>
      </c>
      <c r="G660" t="s">
        <v>12</v>
      </c>
      <c r="H660" t="s">
        <v>39</v>
      </c>
      <c r="I660">
        <v>129</v>
      </c>
      <c r="J660" t="s">
        <v>17</v>
      </c>
      <c r="K660">
        <v>49</v>
      </c>
      <c r="L660" s="10">
        <v>44.78</v>
      </c>
      <c r="M660" s="10">
        <f t="shared" si="32"/>
        <v>2194.2200000000003</v>
      </c>
      <c r="N660">
        <f>'CONDITIONS AND WORKINGS'!$D$2*M660</f>
        <v>140.86892399999999</v>
      </c>
      <c r="O660" s="4">
        <f>IF(Table1[[#This Row],[SALES]]&gt;='CONDITIONS AND WORKINGS'!$B$2,Table1[[#This Row],[SALES]]*'CONDITIONS AND WORKINGS'!$B$3,0)</f>
        <v>0</v>
      </c>
      <c r="P660" s="10">
        <f t="shared" si="30"/>
        <v>2335.0889240000001</v>
      </c>
      <c r="Q660" s="4" t="str">
        <f>IF(Table1[[#This Row],[STATUS]]='CONDITIONS AND WORKINGS'!$B$6,'CONDITIONS AND WORKINGS'!$B$9,'CONDITIONS AND WORKINGS'!$B$10)</f>
        <v>"COMPLETED"</v>
      </c>
      <c r="R660" s="10">
        <f>Table1[[#This Row],[TOTAL SALES]]-Table1[[#This Row],[ 8.35% DISCOUNT]]</f>
        <v>2335.0889240000001</v>
      </c>
      <c r="S660" s="20"/>
      <c r="AQ660" s="11"/>
      <c r="AR660" s="11"/>
      <c r="AS660" s="11"/>
      <c r="AT660" s="11"/>
      <c r="AV660" s="11"/>
      <c r="AW660" s="11"/>
    </row>
    <row r="661" spans="1:49" x14ac:dyDescent="0.25">
      <c r="A661">
        <v>660</v>
      </c>
      <c r="B661">
        <v>10175</v>
      </c>
      <c r="C661">
        <v>4</v>
      </c>
      <c r="D661" s="4" t="str">
        <f>TEXT(Table1[[#This Row],[ORDER DATE]],"MMMM")</f>
        <v>November</v>
      </c>
      <c r="E661" s="4">
        <f t="shared" si="31"/>
        <v>2003</v>
      </c>
      <c r="F661" s="1">
        <v>37931</v>
      </c>
      <c r="G661" t="s">
        <v>12</v>
      </c>
      <c r="H661" t="s">
        <v>45</v>
      </c>
      <c r="I661">
        <v>150</v>
      </c>
      <c r="J661" t="s">
        <v>14</v>
      </c>
      <c r="K661">
        <v>48</v>
      </c>
      <c r="L661" s="10">
        <v>100</v>
      </c>
      <c r="M661" s="10">
        <f t="shared" si="32"/>
        <v>4800</v>
      </c>
      <c r="N661">
        <f>'CONDITIONS AND WORKINGS'!$D$2*M661</f>
        <v>308.15999999999997</v>
      </c>
      <c r="O661" s="4">
        <f>IF(Table1[[#This Row],[SALES]]&gt;='CONDITIONS AND WORKINGS'!$B$2,Table1[[#This Row],[SALES]]*'CONDITIONS AND WORKINGS'!$B$3,0)</f>
        <v>400.8</v>
      </c>
      <c r="P661" s="10">
        <f t="shared" si="30"/>
        <v>5108.16</v>
      </c>
      <c r="Q661" s="4" t="str">
        <f>IF(Table1[[#This Row],[STATUS]]='CONDITIONS AND WORKINGS'!$B$6,'CONDITIONS AND WORKINGS'!$B$9,'CONDITIONS AND WORKINGS'!$B$10)</f>
        <v>"COMPLETED"</v>
      </c>
      <c r="R661" s="10">
        <f>Table1[[#This Row],[TOTAL SALES]]-Table1[[#This Row],[ 8.35% DISCOUNT]]</f>
        <v>4707.3599999999997</v>
      </c>
      <c r="S661" s="20"/>
      <c r="AQ661" s="11"/>
      <c r="AR661" s="11"/>
      <c r="AS661" s="11"/>
      <c r="AT661" s="11"/>
      <c r="AV661" s="11"/>
      <c r="AW661" s="11"/>
    </row>
    <row r="662" spans="1:49" x14ac:dyDescent="0.25">
      <c r="A662">
        <v>661</v>
      </c>
      <c r="B662">
        <v>10175</v>
      </c>
      <c r="C662">
        <v>9</v>
      </c>
      <c r="D662" s="4" t="str">
        <f>TEXT(Table1[[#This Row],[ORDER DATE]],"MMMM")</f>
        <v>November</v>
      </c>
      <c r="E662" s="4">
        <f t="shared" si="31"/>
        <v>2003</v>
      </c>
      <c r="F662" s="1">
        <v>37931</v>
      </c>
      <c r="G662" t="s">
        <v>12</v>
      </c>
      <c r="H662" t="s">
        <v>26</v>
      </c>
      <c r="I662">
        <v>150</v>
      </c>
      <c r="J662" t="s">
        <v>14</v>
      </c>
      <c r="K662">
        <v>33</v>
      </c>
      <c r="L662" s="10">
        <v>100</v>
      </c>
      <c r="M662" s="10">
        <f t="shared" si="32"/>
        <v>3300</v>
      </c>
      <c r="N662">
        <f>'CONDITIONS AND WORKINGS'!$D$2*M662</f>
        <v>211.85999999999999</v>
      </c>
      <c r="O662" s="4">
        <f>IF(Table1[[#This Row],[SALES]]&gt;='CONDITIONS AND WORKINGS'!$B$2,Table1[[#This Row],[SALES]]*'CONDITIONS AND WORKINGS'!$B$3,0)</f>
        <v>275.55</v>
      </c>
      <c r="P662" s="10">
        <f t="shared" si="30"/>
        <v>3511.86</v>
      </c>
      <c r="Q662" s="4" t="str">
        <f>IF(Table1[[#This Row],[STATUS]]='CONDITIONS AND WORKINGS'!$B$6,'CONDITIONS AND WORKINGS'!$B$9,'CONDITIONS AND WORKINGS'!$B$10)</f>
        <v>"COMPLETED"</v>
      </c>
      <c r="R662" s="10">
        <f>Table1[[#This Row],[TOTAL SALES]]-Table1[[#This Row],[ 8.35% DISCOUNT]]</f>
        <v>3236.31</v>
      </c>
      <c r="S662" s="20"/>
      <c r="AQ662" s="11"/>
      <c r="AR662" s="11"/>
      <c r="AS662" s="11"/>
      <c r="AT662" s="11"/>
      <c r="AV662" s="11"/>
      <c r="AW662" s="11"/>
    </row>
    <row r="663" spans="1:49" x14ac:dyDescent="0.25">
      <c r="A663">
        <v>662</v>
      </c>
      <c r="B663">
        <v>10175</v>
      </c>
      <c r="C663">
        <v>10</v>
      </c>
      <c r="D663" s="4" t="str">
        <f>TEXT(Table1[[#This Row],[ORDER DATE]],"MMMM")</f>
        <v>November</v>
      </c>
      <c r="E663" s="4">
        <f t="shared" si="31"/>
        <v>2003</v>
      </c>
      <c r="F663" s="1">
        <v>37931</v>
      </c>
      <c r="G663" t="s">
        <v>12</v>
      </c>
      <c r="H663" t="s">
        <v>29</v>
      </c>
      <c r="I663">
        <v>150</v>
      </c>
      <c r="J663" t="s">
        <v>14</v>
      </c>
      <c r="K663">
        <v>47</v>
      </c>
      <c r="L663" s="10">
        <v>100</v>
      </c>
      <c r="M663" s="10">
        <f t="shared" si="32"/>
        <v>4700</v>
      </c>
      <c r="N663">
        <f>'CONDITIONS AND WORKINGS'!$D$2*M663</f>
        <v>301.73999999999995</v>
      </c>
      <c r="O663" s="4">
        <f>IF(Table1[[#This Row],[SALES]]&gt;='CONDITIONS AND WORKINGS'!$B$2,Table1[[#This Row],[SALES]]*'CONDITIONS AND WORKINGS'!$B$3,0)</f>
        <v>392.45000000000005</v>
      </c>
      <c r="P663" s="10">
        <f t="shared" si="30"/>
        <v>5001.74</v>
      </c>
      <c r="Q663" s="4" t="str">
        <f>IF(Table1[[#This Row],[STATUS]]='CONDITIONS AND WORKINGS'!$B$6,'CONDITIONS AND WORKINGS'!$B$9,'CONDITIONS AND WORKINGS'!$B$10)</f>
        <v>"COMPLETED"</v>
      </c>
      <c r="R663" s="10">
        <f>Table1[[#This Row],[TOTAL SALES]]-Table1[[#This Row],[ 8.35% DISCOUNT]]</f>
        <v>4609.29</v>
      </c>
      <c r="S663" s="20"/>
      <c r="AQ663" s="11"/>
      <c r="AR663" s="11"/>
      <c r="AS663" s="11"/>
      <c r="AT663" s="11"/>
      <c r="AV663" s="11"/>
      <c r="AW663" s="11"/>
    </row>
    <row r="664" spans="1:49" x14ac:dyDescent="0.25">
      <c r="A664">
        <v>663</v>
      </c>
      <c r="B664">
        <v>10175</v>
      </c>
      <c r="C664">
        <v>5</v>
      </c>
      <c r="D664" s="4" t="str">
        <f>TEXT(Table1[[#This Row],[ORDER DATE]],"MMMM")</f>
        <v>November</v>
      </c>
      <c r="E664" s="4">
        <f t="shared" si="31"/>
        <v>2003</v>
      </c>
      <c r="F664" s="1">
        <v>37931</v>
      </c>
      <c r="G664" t="s">
        <v>12</v>
      </c>
      <c r="H664" t="s">
        <v>44</v>
      </c>
      <c r="I664">
        <v>150</v>
      </c>
      <c r="J664" t="s">
        <v>14</v>
      </c>
      <c r="K664">
        <v>29</v>
      </c>
      <c r="L664" s="10">
        <v>100</v>
      </c>
      <c r="M664" s="10">
        <f t="shared" si="32"/>
        <v>2900</v>
      </c>
      <c r="N664">
        <f>'CONDITIONS AND WORKINGS'!$D$2*M664</f>
        <v>186.17999999999998</v>
      </c>
      <c r="O664" s="4">
        <f>IF(Table1[[#This Row],[SALES]]&gt;='CONDITIONS AND WORKINGS'!$B$2,Table1[[#This Row],[SALES]]*'CONDITIONS AND WORKINGS'!$B$3,0)</f>
        <v>242.15</v>
      </c>
      <c r="P664" s="10">
        <f t="shared" si="30"/>
        <v>3086.18</v>
      </c>
      <c r="Q664" s="4" t="str">
        <f>IF(Table1[[#This Row],[STATUS]]='CONDITIONS AND WORKINGS'!$B$6,'CONDITIONS AND WORKINGS'!$B$9,'CONDITIONS AND WORKINGS'!$B$10)</f>
        <v>"COMPLETED"</v>
      </c>
      <c r="R664" s="10">
        <f>Table1[[#This Row],[TOTAL SALES]]-Table1[[#This Row],[ 8.35% DISCOUNT]]</f>
        <v>2844.0299999999997</v>
      </c>
      <c r="S664" s="20"/>
      <c r="AQ664" s="11"/>
      <c r="AR664" s="11"/>
      <c r="AS664" s="11"/>
      <c r="AT664" s="11"/>
      <c r="AV664" s="11"/>
      <c r="AW664" s="11"/>
    </row>
    <row r="665" spans="1:49" x14ac:dyDescent="0.25">
      <c r="A665">
        <v>664</v>
      </c>
      <c r="B665">
        <v>10175</v>
      </c>
      <c r="C665">
        <v>11</v>
      </c>
      <c r="D665" s="4" t="str">
        <f>TEXT(Table1[[#This Row],[ORDER DATE]],"MMMM")</f>
        <v>November</v>
      </c>
      <c r="E665" s="4">
        <f t="shared" si="31"/>
        <v>2003</v>
      </c>
      <c r="F665" s="1">
        <v>37931</v>
      </c>
      <c r="G665" t="s">
        <v>12</v>
      </c>
      <c r="H665" t="s">
        <v>28</v>
      </c>
      <c r="I665">
        <v>150</v>
      </c>
      <c r="J665" t="s">
        <v>14</v>
      </c>
      <c r="K665">
        <v>42</v>
      </c>
      <c r="L665" s="10">
        <v>85.98</v>
      </c>
      <c r="M665" s="10">
        <f t="shared" si="32"/>
        <v>3611.1600000000003</v>
      </c>
      <c r="N665">
        <f>'CONDITIONS AND WORKINGS'!$D$2*M665</f>
        <v>231.83647199999999</v>
      </c>
      <c r="O665" s="4">
        <f>IF(Table1[[#This Row],[SALES]]&gt;='CONDITIONS AND WORKINGS'!$B$2,Table1[[#This Row],[SALES]]*'CONDITIONS AND WORKINGS'!$B$3,0)</f>
        <v>301.53186000000005</v>
      </c>
      <c r="P665" s="10">
        <f t="shared" si="30"/>
        <v>3842.9964720000003</v>
      </c>
      <c r="Q665" s="4" t="str">
        <f>IF(Table1[[#This Row],[STATUS]]='CONDITIONS AND WORKINGS'!$B$6,'CONDITIONS AND WORKINGS'!$B$9,'CONDITIONS AND WORKINGS'!$B$10)</f>
        <v>"COMPLETED"</v>
      </c>
      <c r="R665" s="10">
        <f>Table1[[#This Row],[TOTAL SALES]]-Table1[[#This Row],[ 8.35% DISCOUNT]]</f>
        <v>3541.4646120000002</v>
      </c>
      <c r="S665" s="20"/>
      <c r="AQ665" s="11"/>
      <c r="AR665" s="11"/>
      <c r="AS665" s="11"/>
      <c r="AT665" s="11"/>
      <c r="AV665" s="11"/>
      <c r="AW665" s="11"/>
    </row>
    <row r="666" spans="1:49" x14ac:dyDescent="0.25">
      <c r="A666">
        <v>665</v>
      </c>
      <c r="B666">
        <v>10175</v>
      </c>
      <c r="C666">
        <v>1</v>
      </c>
      <c r="D666" s="4" t="str">
        <f>TEXT(Table1[[#This Row],[ORDER DATE]],"MMMM")</f>
        <v>November</v>
      </c>
      <c r="E666" s="4">
        <f t="shared" si="31"/>
        <v>2003</v>
      </c>
      <c r="F666" s="1">
        <v>37931</v>
      </c>
      <c r="G666" t="s">
        <v>12</v>
      </c>
      <c r="H666" t="s">
        <v>43</v>
      </c>
      <c r="I666">
        <v>150</v>
      </c>
      <c r="J666" t="s">
        <v>14</v>
      </c>
      <c r="K666">
        <v>26</v>
      </c>
      <c r="L666" s="10">
        <v>100</v>
      </c>
      <c r="M666" s="10">
        <f t="shared" si="32"/>
        <v>2600</v>
      </c>
      <c r="N666">
        <f>'CONDITIONS AND WORKINGS'!$D$2*M666</f>
        <v>166.92</v>
      </c>
      <c r="O666" s="4">
        <f>IF(Table1[[#This Row],[SALES]]&gt;='CONDITIONS AND WORKINGS'!$B$2,Table1[[#This Row],[SALES]]*'CONDITIONS AND WORKINGS'!$B$3,0)</f>
        <v>217.10000000000002</v>
      </c>
      <c r="P666" s="10">
        <f t="shared" si="30"/>
        <v>2766.92</v>
      </c>
      <c r="Q666" s="4" t="str">
        <f>IF(Table1[[#This Row],[STATUS]]='CONDITIONS AND WORKINGS'!$B$6,'CONDITIONS AND WORKINGS'!$B$9,'CONDITIONS AND WORKINGS'!$B$10)</f>
        <v>"COMPLETED"</v>
      </c>
      <c r="R666" s="10">
        <f>Table1[[#This Row],[TOTAL SALES]]-Table1[[#This Row],[ 8.35% DISCOUNT]]</f>
        <v>2549.8200000000002</v>
      </c>
      <c r="S666" s="20"/>
      <c r="AQ666" s="11"/>
      <c r="AR666" s="11"/>
      <c r="AS666" s="11"/>
      <c r="AT666" s="11"/>
      <c r="AV666" s="11"/>
      <c r="AW666" s="11"/>
    </row>
    <row r="667" spans="1:49" x14ac:dyDescent="0.25">
      <c r="A667">
        <v>666</v>
      </c>
      <c r="B667">
        <v>10175</v>
      </c>
      <c r="C667">
        <v>3</v>
      </c>
      <c r="D667" s="4" t="str">
        <f>TEXT(Table1[[#This Row],[ORDER DATE]],"MMMM")</f>
        <v>November</v>
      </c>
      <c r="E667" s="4">
        <f t="shared" si="31"/>
        <v>2003</v>
      </c>
      <c r="F667" s="1">
        <v>37931</v>
      </c>
      <c r="G667" t="s">
        <v>12</v>
      </c>
      <c r="H667" t="s">
        <v>53</v>
      </c>
      <c r="I667">
        <v>150</v>
      </c>
      <c r="J667" t="s">
        <v>14</v>
      </c>
      <c r="K667">
        <v>50</v>
      </c>
      <c r="L667" s="10">
        <v>63.31</v>
      </c>
      <c r="M667" s="10">
        <f t="shared" si="32"/>
        <v>3165.5</v>
      </c>
      <c r="N667">
        <f>'CONDITIONS AND WORKINGS'!$D$2*M667</f>
        <v>203.22509999999997</v>
      </c>
      <c r="O667" s="4">
        <f>IF(Table1[[#This Row],[SALES]]&gt;='CONDITIONS AND WORKINGS'!$B$2,Table1[[#This Row],[SALES]]*'CONDITIONS AND WORKINGS'!$B$3,0)</f>
        <v>264.31925000000001</v>
      </c>
      <c r="P667" s="10">
        <f t="shared" si="30"/>
        <v>3368.7251000000001</v>
      </c>
      <c r="Q667" s="4" t="str">
        <f>IF(Table1[[#This Row],[STATUS]]='CONDITIONS AND WORKINGS'!$B$6,'CONDITIONS AND WORKINGS'!$B$9,'CONDITIONS AND WORKINGS'!$B$10)</f>
        <v>"COMPLETED"</v>
      </c>
      <c r="R667" s="10">
        <f>Table1[[#This Row],[TOTAL SALES]]-Table1[[#This Row],[ 8.35% DISCOUNT]]</f>
        <v>3104.4058500000001</v>
      </c>
      <c r="S667" s="20"/>
      <c r="AQ667" s="11"/>
      <c r="AR667" s="11"/>
      <c r="AS667" s="11"/>
      <c r="AT667" s="11"/>
      <c r="AV667" s="11"/>
      <c r="AW667" s="11"/>
    </row>
    <row r="668" spans="1:49" x14ac:dyDescent="0.25">
      <c r="A668">
        <v>667</v>
      </c>
      <c r="B668">
        <v>10175</v>
      </c>
      <c r="C668">
        <v>6</v>
      </c>
      <c r="D668" s="4" t="str">
        <f>TEXT(Table1[[#This Row],[ORDER DATE]],"MMMM")</f>
        <v>November</v>
      </c>
      <c r="E668" s="4">
        <f t="shared" si="31"/>
        <v>2003</v>
      </c>
      <c r="F668" s="1">
        <v>37931</v>
      </c>
      <c r="G668" t="s">
        <v>12</v>
      </c>
      <c r="H668" t="s">
        <v>31</v>
      </c>
      <c r="I668">
        <v>150</v>
      </c>
      <c r="J668" t="s">
        <v>17</v>
      </c>
      <c r="K668">
        <v>28</v>
      </c>
      <c r="L668" s="10">
        <v>100</v>
      </c>
      <c r="M668" s="10">
        <f t="shared" si="32"/>
        <v>2800</v>
      </c>
      <c r="N668">
        <f>'CONDITIONS AND WORKINGS'!$D$2*M668</f>
        <v>179.76</v>
      </c>
      <c r="O668" s="4">
        <f>IF(Table1[[#This Row],[SALES]]&gt;='CONDITIONS AND WORKINGS'!$B$2,Table1[[#This Row],[SALES]]*'CONDITIONS AND WORKINGS'!$B$3,0)</f>
        <v>233.8</v>
      </c>
      <c r="P668" s="10">
        <f t="shared" si="30"/>
        <v>2979.76</v>
      </c>
      <c r="Q668" s="4" t="str">
        <f>IF(Table1[[#This Row],[STATUS]]='CONDITIONS AND WORKINGS'!$B$6,'CONDITIONS AND WORKINGS'!$B$9,'CONDITIONS AND WORKINGS'!$B$10)</f>
        <v>"COMPLETED"</v>
      </c>
      <c r="R668" s="10">
        <f>Table1[[#This Row],[TOTAL SALES]]-Table1[[#This Row],[ 8.35% DISCOUNT]]</f>
        <v>2745.96</v>
      </c>
      <c r="S668" s="20"/>
      <c r="AQ668" s="11"/>
      <c r="AR668" s="11"/>
      <c r="AS668" s="11"/>
      <c r="AT668" s="11"/>
      <c r="AV668" s="11"/>
      <c r="AW668" s="11"/>
    </row>
    <row r="669" spans="1:49" x14ac:dyDescent="0.25">
      <c r="A669">
        <v>668</v>
      </c>
      <c r="B669">
        <v>10175</v>
      </c>
      <c r="C669">
        <v>7</v>
      </c>
      <c r="D669" s="4" t="str">
        <f>TEXT(Table1[[#This Row],[ORDER DATE]],"MMMM")</f>
        <v>November</v>
      </c>
      <c r="E669" s="4">
        <f t="shared" si="31"/>
        <v>2003</v>
      </c>
      <c r="F669" s="1">
        <v>37931</v>
      </c>
      <c r="G669" t="s">
        <v>12</v>
      </c>
      <c r="H669" t="s">
        <v>40</v>
      </c>
      <c r="I669">
        <v>150</v>
      </c>
      <c r="J669" t="s">
        <v>17</v>
      </c>
      <c r="K669">
        <v>41</v>
      </c>
      <c r="L669" s="10">
        <v>69.28</v>
      </c>
      <c r="M669" s="10">
        <f t="shared" si="32"/>
        <v>2840.48</v>
      </c>
      <c r="N669">
        <f>'CONDITIONS AND WORKINGS'!$D$2*M669</f>
        <v>182.35881599999999</v>
      </c>
      <c r="O669" s="4">
        <f>IF(Table1[[#This Row],[SALES]]&gt;='CONDITIONS AND WORKINGS'!$B$2,Table1[[#This Row],[SALES]]*'CONDITIONS AND WORKINGS'!$B$3,0)</f>
        <v>237.18008</v>
      </c>
      <c r="P669" s="10">
        <f t="shared" si="30"/>
        <v>3022.838816</v>
      </c>
      <c r="Q669" s="4" t="str">
        <f>IF(Table1[[#This Row],[STATUS]]='CONDITIONS AND WORKINGS'!$B$6,'CONDITIONS AND WORKINGS'!$B$9,'CONDITIONS AND WORKINGS'!$B$10)</f>
        <v>"COMPLETED"</v>
      </c>
      <c r="R669" s="10">
        <f>Table1[[#This Row],[TOTAL SALES]]-Table1[[#This Row],[ 8.35% DISCOUNT]]</f>
        <v>2785.6587359999999</v>
      </c>
      <c r="S669" s="20"/>
      <c r="AQ669" s="11"/>
      <c r="AR669" s="11"/>
      <c r="AS669" s="11"/>
      <c r="AT669" s="11"/>
      <c r="AV669" s="11"/>
      <c r="AW669" s="11"/>
    </row>
    <row r="670" spans="1:49" x14ac:dyDescent="0.25">
      <c r="A670">
        <v>669</v>
      </c>
      <c r="B670">
        <v>10175</v>
      </c>
      <c r="C670">
        <v>8</v>
      </c>
      <c r="D670" s="4" t="str">
        <f>TEXT(Table1[[#This Row],[ORDER DATE]],"MMMM")</f>
        <v>November</v>
      </c>
      <c r="E670" s="4">
        <f t="shared" si="31"/>
        <v>2003</v>
      </c>
      <c r="F670" s="1">
        <v>37931</v>
      </c>
      <c r="G670" t="s">
        <v>12</v>
      </c>
      <c r="H670" t="s">
        <v>34</v>
      </c>
      <c r="I670">
        <v>150</v>
      </c>
      <c r="J670" t="s">
        <v>17</v>
      </c>
      <c r="K670">
        <v>22</v>
      </c>
      <c r="L670" s="10">
        <v>100</v>
      </c>
      <c r="M670" s="10">
        <f t="shared" si="32"/>
        <v>2200</v>
      </c>
      <c r="N670">
        <f>'CONDITIONS AND WORKINGS'!$D$2*M670</f>
        <v>141.23999999999998</v>
      </c>
      <c r="O670" s="4">
        <f>IF(Table1[[#This Row],[SALES]]&gt;='CONDITIONS AND WORKINGS'!$B$2,Table1[[#This Row],[SALES]]*'CONDITIONS AND WORKINGS'!$B$3,0)</f>
        <v>0</v>
      </c>
      <c r="P670" s="10">
        <f t="shared" si="30"/>
        <v>2341.2399999999998</v>
      </c>
      <c r="Q670" s="4" t="str">
        <f>IF(Table1[[#This Row],[STATUS]]='CONDITIONS AND WORKINGS'!$B$6,'CONDITIONS AND WORKINGS'!$B$9,'CONDITIONS AND WORKINGS'!$B$10)</f>
        <v>"COMPLETED"</v>
      </c>
      <c r="R670" s="10">
        <f>Table1[[#This Row],[TOTAL SALES]]-Table1[[#This Row],[ 8.35% DISCOUNT]]</f>
        <v>2341.2399999999998</v>
      </c>
      <c r="S670" s="20"/>
      <c r="AQ670" s="11"/>
      <c r="AR670" s="11"/>
      <c r="AS670" s="11"/>
      <c r="AT670" s="11"/>
      <c r="AV670" s="11"/>
      <c r="AW670" s="11"/>
    </row>
    <row r="671" spans="1:49" x14ac:dyDescent="0.25">
      <c r="A671">
        <v>670</v>
      </c>
      <c r="B671">
        <v>10175</v>
      </c>
      <c r="C671">
        <v>12</v>
      </c>
      <c r="D671" s="4" t="str">
        <f>TEXT(Table1[[#This Row],[ORDER DATE]],"MMMM")</f>
        <v>November</v>
      </c>
      <c r="E671" s="4">
        <f t="shared" si="31"/>
        <v>2003</v>
      </c>
      <c r="F671" s="1">
        <v>37931</v>
      </c>
      <c r="G671" t="s">
        <v>12</v>
      </c>
      <c r="H671" t="s">
        <v>32</v>
      </c>
      <c r="I671">
        <v>150</v>
      </c>
      <c r="J671" t="s">
        <v>17</v>
      </c>
      <c r="K671">
        <v>29</v>
      </c>
      <c r="L671" s="10">
        <v>74.98</v>
      </c>
      <c r="M671" s="10">
        <f t="shared" si="32"/>
        <v>2174.42</v>
      </c>
      <c r="N671">
        <f>'CONDITIONS AND WORKINGS'!$D$2*M671</f>
        <v>139.59776399999998</v>
      </c>
      <c r="O671" s="4">
        <f>IF(Table1[[#This Row],[SALES]]&gt;='CONDITIONS AND WORKINGS'!$B$2,Table1[[#This Row],[SALES]]*'CONDITIONS AND WORKINGS'!$B$3,0)</f>
        <v>0</v>
      </c>
      <c r="P671" s="10">
        <f t="shared" si="30"/>
        <v>2314.0177640000002</v>
      </c>
      <c r="Q671" s="4" t="str">
        <f>IF(Table1[[#This Row],[STATUS]]='CONDITIONS AND WORKINGS'!$B$6,'CONDITIONS AND WORKINGS'!$B$9,'CONDITIONS AND WORKINGS'!$B$10)</f>
        <v>"COMPLETED"</v>
      </c>
      <c r="R671" s="10">
        <f>Table1[[#This Row],[TOTAL SALES]]-Table1[[#This Row],[ 8.35% DISCOUNT]]</f>
        <v>2314.0177640000002</v>
      </c>
      <c r="S671" s="20"/>
      <c r="AQ671" s="11"/>
      <c r="AR671" s="11"/>
      <c r="AS671" s="11"/>
      <c r="AT671" s="11"/>
      <c r="AV671" s="11"/>
      <c r="AW671" s="11"/>
    </row>
    <row r="672" spans="1:49" x14ac:dyDescent="0.25">
      <c r="A672">
        <v>671</v>
      </c>
      <c r="B672">
        <v>10175</v>
      </c>
      <c r="C672">
        <v>2</v>
      </c>
      <c r="D672" s="4" t="str">
        <f>TEXT(Table1[[#This Row],[ORDER DATE]],"MMMM")</f>
        <v>November</v>
      </c>
      <c r="E672" s="4">
        <f t="shared" si="31"/>
        <v>2003</v>
      </c>
      <c r="F672" s="1">
        <v>37931</v>
      </c>
      <c r="G672" t="s">
        <v>12</v>
      </c>
      <c r="H672" t="s">
        <v>51</v>
      </c>
      <c r="I672">
        <v>150</v>
      </c>
      <c r="J672" t="s">
        <v>17</v>
      </c>
      <c r="K672">
        <v>37</v>
      </c>
      <c r="L672" s="10">
        <v>31.12</v>
      </c>
      <c r="M672" s="10">
        <f t="shared" si="32"/>
        <v>1151.44</v>
      </c>
      <c r="N672">
        <f>'CONDITIONS AND WORKINGS'!$D$2*M672</f>
        <v>73.922447999999989</v>
      </c>
      <c r="O672" s="4">
        <f>IF(Table1[[#This Row],[SALES]]&gt;='CONDITIONS AND WORKINGS'!$B$2,Table1[[#This Row],[SALES]]*'CONDITIONS AND WORKINGS'!$B$3,0)</f>
        <v>0</v>
      </c>
      <c r="P672" s="10">
        <f t="shared" si="30"/>
        <v>1225.3624480000001</v>
      </c>
      <c r="Q672" s="4" t="str">
        <f>IF(Table1[[#This Row],[STATUS]]='CONDITIONS AND WORKINGS'!$B$6,'CONDITIONS AND WORKINGS'!$B$9,'CONDITIONS AND WORKINGS'!$B$10)</f>
        <v>"COMPLETED"</v>
      </c>
      <c r="R672" s="10">
        <f>Table1[[#This Row],[TOTAL SALES]]-Table1[[#This Row],[ 8.35% DISCOUNT]]</f>
        <v>1225.3624480000001</v>
      </c>
      <c r="S672" s="20"/>
      <c r="AQ672" s="11"/>
      <c r="AR672" s="11"/>
      <c r="AS672" s="11"/>
      <c r="AT672" s="11"/>
      <c r="AV672" s="11"/>
      <c r="AW672" s="11"/>
    </row>
    <row r="673" spans="1:49" x14ac:dyDescent="0.25">
      <c r="A673">
        <v>672</v>
      </c>
      <c r="B673">
        <v>10176</v>
      </c>
      <c r="C673">
        <v>3</v>
      </c>
      <c r="D673" s="4" t="str">
        <f>TEXT(Table1[[#This Row],[ORDER DATE]],"MMMM")</f>
        <v>November</v>
      </c>
      <c r="E673" s="4">
        <f t="shared" si="31"/>
        <v>2003</v>
      </c>
      <c r="F673" s="1">
        <v>37931</v>
      </c>
      <c r="G673" t="s">
        <v>12</v>
      </c>
      <c r="H673" t="s">
        <v>41</v>
      </c>
      <c r="I673">
        <v>171</v>
      </c>
      <c r="J673" t="s">
        <v>55</v>
      </c>
      <c r="K673">
        <v>47</v>
      </c>
      <c r="L673" s="10">
        <v>100</v>
      </c>
      <c r="M673" s="10">
        <f t="shared" si="32"/>
        <v>4700</v>
      </c>
      <c r="N673">
        <f>'CONDITIONS AND WORKINGS'!$D$2*M673</f>
        <v>301.73999999999995</v>
      </c>
      <c r="O673" s="4">
        <f>IF(Table1[[#This Row],[SALES]]&gt;='CONDITIONS AND WORKINGS'!$B$2,Table1[[#This Row],[SALES]]*'CONDITIONS AND WORKINGS'!$B$3,0)</f>
        <v>392.45000000000005</v>
      </c>
      <c r="P673" s="10">
        <f t="shared" si="30"/>
        <v>5001.74</v>
      </c>
      <c r="Q673" s="4" t="str">
        <f>IF(Table1[[#This Row],[STATUS]]='CONDITIONS AND WORKINGS'!$B$6,'CONDITIONS AND WORKINGS'!$B$9,'CONDITIONS AND WORKINGS'!$B$10)</f>
        <v>"COMPLETED"</v>
      </c>
      <c r="R673" s="10">
        <f>Table1[[#This Row],[TOTAL SALES]]-Table1[[#This Row],[ 8.35% DISCOUNT]]</f>
        <v>4609.29</v>
      </c>
      <c r="S673" s="20"/>
      <c r="AQ673" s="11"/>
      <c r="AR673" s="11"/>
      <c r="AS673" s="11"/>
      <c r="AT673" s="11"/>
      <c r="AV673" s="11"/>
      <c r="AW673" s="11"/>
    </row>
    <row r="674" spans="1:49" x14ac:dyDescent="0.25">
      <c r="A674">
        <v>673</v>
      </c>
      <c r="B674">
        <v>10176</v>
      </c>
      <c r="C674">
        <v>1</v>
      </c>
      <c r="D674" s="4" t="str">
        <f>TEXT(Table1[[#This Row],[ORDER DATE]],"MMMM")</f>
        <v>November</v>
      </c>
      <c r="E674" s="4">
        <f t="shared" si="31"/>
        <v>2003</v>
      </c>
      <c r="F674" s="1">
        <v>37931</v>
      </c>
      <c r="G674" t="s">
        <v>12</v>
      </c>
      <c r="H674" t="s">
        <v>58</v>
      </c>
      <c r="I674">
        <v>171</v>
      </c>
      <c r="J674" t="s">
        <v>55</v>
      </c>
      <c r="K674">
        <v>50</v>
      </c>
      <c r="L674" s="10">
        <v>100</v>
      </c>
      <c r="M674" s="10">
        <f t="shared" si="32"/>
        <v>5000</v>
      </c>
      <c r="N674">
        <f>'CONDITIONS AND WORKINGS'!$D$2*M674</f>
        <v>320.99999999999994</v>
      </c>
      <c r="O674" s="4">
        <f>IF(Table1[[#This Row],[SALES]]&gt;='CONDITIONS AND WORKINGS'!$B$2,Table1[[#This Row],[SALES]]*'CONDITIONS AND WORKINGS'!$B$3,0)</f>
        <v>417.5</v>
      </c>
      <c r="P674" s="10">
        <f t="shared" si="30"/>
        <v>5321</v>
      </c>
      <c r="Q674" s="4" t="str">
        <f>IF(Table1[[#This Row],[STATUS]]='CONDITIONS AND WORKINGS'!$B$6,'CONDITIONS AND WORKINGS'!$B$9,'CONDITIONS AND WORKINGS'!$B$10)</f>
        <v>"COMPLETED"</v>
      </c>
      <c r="R674" s="10">
        <f>Table1[[#This Row],[TOTAL SALES]]-Table1[[#This Row],[ 8.35% DISCOUNT]]</f>
        <v>4903.5</v>
      </c>
      <c r="S674" s="20"/>
      <c r="AQ674" s="11"/>
      <c r="AR674" s="11"/>
      <c r="AS674" s="11"/>
      <c r="AT674" s="11"/>
      <c r="AV674" s="11"/>
      <c r="AW674" s="11"/>
    </row>
    <row r="675" spans="1:49" x14ac:dyDescent="0.25">
      <c r="A675">
        <v>674</v>
      </c>
      <c r="B675">
        <v>10176</v>
      </c>
      <c r="C675">
        <v>2</v>
      </c>
      <c r="D675" s="4" t="str">
        <f>TEXT(Table1[[#This Row],[ORDER DATE]],"MMMM")</f>
        <v>November</v>
      </c>
      <c r="E675" s="4">
        <f t="shared" si="31"/>
        <v>2003</v>
      </c>
      <c r="F675" s="1">
        <v>37931</v>
      </c>
      <c r="G675" t="s">
        <v>12</v>
      </c>
      <c r="H675" t="s">
        <v>54</v>
      </c>
      <c r="I675">
        <v>171</v>
      </c>
      <c r="J675" t="s">
        <v>55</v>
      </c>
      <c r="K675">
        <v>33</v>
      </c>
      <c r="L675" s="10">
        <v>100</v>
      </c>
      <c r="M675" s="10">
        <f t="shared" si="32"/>
        <v>3300</v>
      </c>
      <c r="N675">
        <f>'CONDITIONS AND WORKINGS'!$D$2*M675</f>
        <v>211.85999999999999</v>
      </c>
      <c r="O675" s="4">
        <f>IF(Table1[[#This Row],[SALES]]&gt;='CONDITIONS AND WORKINGS'!$B$2,Table1[[#This Row],[SALES]]*'CONDITIONS AND WORKINGS'!$B$3,0)</f>
        <v>275.55</v>
      </c>
      <c r="P675" s="10">
        <f t="shared" si="30"/>
        <v>3511.86</v>
      </c>
      <c r="Q675" s="4" t="str">
        <f>IF(Table1[[#This Row],[STATUS]]='CONDITIONS AND WORKINGS'!$B$6,'CONDITIONS AND WORKINGS'!$B$9,'CONDITIONS AND WORKINGS'!$B$10)</f>
        <v>"COMPLETED"</v>
      </c>
      <c r="R675" s="10">
        <f>Table1[[#This Row],[TOTAL SALES]]-Table1[[#This Row],[ 8.35% DISCOUNT]]</f>
        <v>3236.31</v>
      </c>
      <c r="S675" s="20"/>
      <c r="AQ675" s="11"/>
      <c r="AR675" s="11"/>
      <c r="AS675" s="11"/>
      <c r="AT675" s="11"/>
      <c r="AV675" s="11"/>
      <c r="AW675" s="11"/>
    </row>
    <row r="676" spans="1:49" x14ac:dyDescent="0.25">
      <c r="A676">
        <v>675</v>
      </c>
      <c r="B676">
        <v>10176</v>
      </c>
      <c r="C676">
        <v>5</v>
      </c>
      <c r="D676" s="4" t="str">
        <f>TEXT(Table1[[#This Row],[ORDER DATE]],"MMMM")</f>
        <v>November</v>
      </c>
      <c r="E676" s="4">
        <f t="shared" si="31"/>
        <v>2003</v>
      </c>
      <c r="F676" s="1">
        <v>37931</v>
      </c>
      <c r="G676" t="s">
        <v>12</v>
      </c>
      <c r="H676" t="s">
        <v>42</v>
      </c>
      <c r="I676">
        <v>171</v>
      </c>
      <c r="J676" t="s">
        <v>14</v>
      </c>
      <c r="K676">
        <v>36</v>
      </c>
      <c r="L676" s="10">
        <v>100</v>
      </c>
      <c r="M676" s="10">
        <f t="shared" si="32"/>
        <v>3600</v>
      </c>
      <c r="N676">
        <f>'CONDITIONS AND WORKINGS'!$D$2*M676</f>
        <v>231.11999999999998</v>
      </c>
      <c r="O676" s="4">
        <f>IF(Table1[[#This Row],[SALES]]&gt;='CONDITIONS AND WORKINGS'!$B$2,Table1[[#This Row],[SALES]]*'CONDITIONS AND WORKINGS'!$B$3,0)</f>
        <v>300.60000000000002</v>
      </c>
      <c r="P676" s="10">
        <f t="shared" si="30"/>
        <v>3831.12</v>
      </c>
      <c r="Q676" s="4" t="str">
        <f>IF(Table1[[#This Row],[STATUS]]='CONDITIONS AND WORKINGS'!$B$6,'CONDITIONS AND WORKINGS'!$B$9,'CONDITIONS AND WORKINGS'!$B$10)</f>
        <v>"COMPLETED"</v>
      </c>
      <c r="R676" s="10">
        <f>Table1[[#This Row],[TOTAL SALES]]-Table1[[#This Row],[ 8.35% DISCOUNT]]</f>
        <v>3530.52</v>
      </c>
      <c r="S676" s="20"/>
      <c r="AQ676" s="11"/>
      <c r="AR676" s="11"/>
      <c r="AS676" s="11"/>
      <c r="AT676" s="11"/>
      <c r="AV676" s="11"/>
      <c r="AW676" s="11"/>
    </row>
    <row r="677" spans="1:49" x14ac:dyDescent="0.25">
      <c r="A677">
        <v>676</v>
      </c>
      <c r="B677">
        <v>10176</v>
      </c>
      <c r="C677">
        <v>10</v>
      </c>
      <c r="D677" s="4" t="str">
        <f>TEXT(Table1[[#This Row],[ORDER DATE]],"MMMM")</f>
        <v>November</v>
      </c>
      <c r="E677" s="4">
        <f t="shared" si="31"/>
        <v>2003</v>
      </c>
      <c r="F677" s="1">
        <v>37931</v>
      </c>
      <c r="G677" t="s">
        <v>12</v>
      </c>
      <c r="H677" t="s">
        <v>47</v>
      </c>
      <c r="I677">
        <v>171</v>
      </c>
      <c r="J677" t="s">
        <v>14</v>
      </c>
      <c r="K677">
        <v>20</v>
      </c>
      <c r="L677" s="10">
        <v>100</v>
      </c>
      <c r="M677" s="10">
        <f t="shared" si="32"/>
        <v>2000</v>
      </c>
      <c r="N677">
        <f>'CONDITIONS AND WORKINGS'!$D$2*M677</f>
        <v>128.39999999999998</v>
      </c>
      <c r="O677" s="4">
        <f>IF(Table1[[#This Row],[SALES]]&gt;='CONDITIONS AND WORKINGS'!$B$2,Table1[[#This Row],[SALES]]*'CONDITIONS AND WORKINGS'!$B$3,0)</f>
        <v>0</v>
      </c>
      <c r="P677" s="10">
        <f t="shared" si="30"/>
        <v>2128.4</v>
      </c>
      <c r="Q677" s="4" t="str">
        <f>IF(Table1[[#This Row],[STATUS]]='CONDITIONS AND WORKINGS'!$B$6,'CONDITIONS AND WORKINGS'!$B$9,'CONDITIONS AND WORKINGS'!$B$10)</f>
        <v>"COMPLETED"</v>
      </c>
      <c r="R677" s="10">
        <f>Table1[[#This Row],[TOTAL SALES]]-Table1[[#This Row],[ 8.35% DISCOUNT]]</f>
        <v>2128.4</v>
      </c>
      <c r="S677" s="20"/>
      <c r="AQ677" s="11"/>
      <c r="AR677" s="11"/>
      <c r="AS677" s="11"/>
      <c r="AT677" s="11"/>
      <c r="AV677" s="11"/>
      <c r="AW677" s="11"/>
    </row>
    <row r="678" spans="1:49" x14ac:dyDescent="0.25">
      <c r="A678">
        <v>677</v>
      </c>
      <c r="B678">
        <v>10176</v>
      </c>
      <c r="C678">
        <v>9</v>
      </c>
      <c r="D678" s="4" t="str">
        <f>TEXT(Table1[[#This Row],[ORDER DATE]],"MMMM")</f>
        <v>November</v>
      </c>
      <c r="E678" s="4">
        <f t="shared" si="31"/>
        <v>2003</v>
      </c>
      <c r="F678" s="1">
        <v>37931</v>
      </c>
      <c r="G678" t="s">
        <v>12</v>
      </c>
      <c r="H678" t="s">
        <v>46</v>
      </c>
      <c r="I678">
        <v>171</v>
      </c>
      <c r="J678" t="s">
        <v>14</v>
      </c>
      <c r="K678">
        <v>23</v>
      </c>
      <c r="L678" s="10">
        <v>100</v>
      </c>
      <c r="M678" s="10">
        <f t="shared" si="32"/>
        <v>2300</v>
      </c>
      <c r="N678">
        <f>'CONDITIONS AND WORKINGS'!$D$2*M678</f>
        <v>147.66</v>
      </c>
      <c r="O678" s="4">
        <f>IF(Table1[[#This Row],[SALES]]&gt;='CONDITIONS AND WORKINGS'!$B$2,Table1[[#This Row],[SALES]]*'CONDITIONS AND WORKINGS'!$B$3,0)</f>
        <v>192.05</v>
      </c>
      <c r="P678" s="10">
        <f t="shared" si="30"/>
        <v>2447.66</v>
      </c>
      <c r="Q678" s="4" t="str">
        <f>IF(Table1[[#This Row],[STATUS]]='CONDITIONS AND WORKINGS'!$B$6,'CONDITIONS AND WORKINGS'!$B$9,'CONDITIONS AND WORKINGS'!$B$10)</f>
        <v>"COMPLETED"</v>
      </c>
      <c r="R678" s="10">
        <f>Table1[[#This Row],[TOTAL SALES]]-Table1[[#This Row],[ 8.35% DISCOUNT]]</f>
        <v>2255.6099999999997</v>
      </c>
      <c r="S678" s="20"/>
      <c r="AQ678" s="11"/>
      <c r="AR678" s="11"/>
      <c r="AS678" s="11"/>
      <c r="AT678" s="11"/>
      <c r="AV678" s="11"/>
      <c r="AW678" s="11"/>
    </row>
    <row r="679" spans="1:49" x14ac:dyDescent="0.25">
      <c r="A679">
        <v>678</v>
      </c>
      <c r="B679">
        <v>10176</v>
      </c>
      <c r="C679">
        <v>7</v>
      </c>
      <c r="D679" s="4" t="str">
        <f>TEXT(Table1[[#This Row],[ORDER DATE]],"MMMM")</f>
        <v>November</v>
      </c>
      <c r="E679" s="4">
        <f t="shared" si="31"/>
        <v>2003</v>
      </c>
      <c r="F679" s="1">
        <v>37931</v>
      </c>
      <c r="G679" t="s">
        <v>12</v>
      </c>
      <c r="H679" t="s">
        <v>49</v>
      </c>
      <c r="I679">
        <v>171</v>
      </c>
      <c r="J679" t="s">
        <v>17</v>
      </c>
      <c r="K679">
        <v>29</v>
      </c>
      <c r="L679" s="10">
        <v>100</v>
      </c>
      <c r="M679" s="10">
        <f t="shared" si="32"/>
        <v>2900</v>
      </c>
      <c r="N679">
        <f>'CONDITIONS AND WORKINGS'!$D$2*M679</f>
        <v>186.17999999999998</v>
      </c>
      <c r="O679" s="4">
        <f>IF(Table1[[#This Row],[SALES]]&gt;='CONDITIONS AND WORKINGS'!$B$2,Table1[[#This Row],[SALES]]*'CONDITIONS AND WORKINGS'!$B$3,0)</f>
        <v>242.15</v>
      </c>
      <c r="P679" s="10">
        <f t="shared" si="30"/>
        <v>3086.18</v>
      </c>
      <c r="Q679" s="4" t="str">
        <f>IF(Table1[[#This Row],[STATUS]]='CONDITIONS AND WORKINGS'!$B$6,'CONDITIONS AND WORKINGS'!$B$9,'CONDITIONS AND WORKINGS'!$B$10)</f>
        <v>"COMPLETED"</v>
      </c>
      <c r="R679" s="10">
        <f>Table1[[#This Row],[TOTAL SALES]]-Table1[[#This Row],[ 8.35% DISCOUNT]]</f>
        <v>2844.0299999999997</v>
      </c>
      <c r="S679" s="20"/>
      <c r="AQ679" s="11"/>
      <c r="AR679" s="11"/>
      <c r="AS679" s="11"/>
      <c r="AT679" s="11"/>
      <c r="AV679" s="11"/>
      <c r="AW679" s="11"/>
    </row>
    <row r="680" spans="1:49" x14ac:dyDescent="0.25">
      <c r="A680">
        <v>679</v>
      </c>
      <c r="B680">
        <v>10176</v>
      </c>
      <c r="C680">
        <v>4</v>
      </c>
      <c r="D680" s="4" t="str">
        <f>TEXT(Table1[[#This Row],[ORDER DATE]],"MMMM")</f>
        <v>November</v>
      </c>
      <c r="E680" s="4">
        <f t="shared" si="31"/>
        <v>2003</v>
      </c>
      <c r="F680" s="1">
        <v>37931</v>
      </c>
      <c r="G680" t="s">
        <v>12</v>
      </c>
      <c r="H680" t="s">
        <v>52</v>
      </c>
      <c r="I680">
        <v>171</v>
      </c>
      <c r="J680" t="s">
        <v>17</v>
      </c>
      <c r="K680">
        <v>38</v>
      </c>
      <c r="L680" s="10">
        <v>64.44</v>
      </c>
      <c r="M680" s="10">
        <f t="shared" si="32"/>
        <v>2448.7199999999998</v>
      </c>
      <c r="N680">
        <f>'CONDITIONS AND WORKINGS'!$D$2*M680</f>
        <v>157.20782399999996</v>
      </c>
      <c r="O680" s="4">
        <f>IF(Table1[[#This Row],[SALES]]&gt;='CONDITIONS AND WORKINGS'!$B$2,Table1[[#This Row],[SALES]]*'CONDITIONS AND WORKINGS'!$B$3,0)</f>
        <v>204.46812</v>
      </c>
      <c r="P680" s="10">
        <f t="shared" si="30"/>
        <v>2605.9278239999999</v>
      </c>
      <c r="Q680" s="4" t="str">
        <f>IF(Table1[[#This Row],[STATUS]]='CONDITIONS AND WORKINGS'!$B$6,'CONDITIONS AND WORKINGS'!$B$9,'CONDITIONS AND WORKINGS'!$B$10)</f>
        <v>"COMPLETED"</v>
      </c>
      <c r="R680" s="10">
        <f>Table1[[#This Row],[TOTAL SALES]]-Table1[[#This Row],[ 8.35% DISCOUNT]]</f>
        <v>2401.4597039999999</v>
      </c>
      <c r="S680" s="20"/>
      <c r="AQ680" s="11"/>
      <c r="AR680" s="11"/>
      <c r="AS680" s="11"/>
      <c r="AT680" s="11"/>
      <c r="AV680" s="11"/>
      <c r="AW680" s="11"/>
    </row>
    <row r="681" spans="1:49" x14ac:dyDescent="0.25">
      <c r="A681">
        <v>680</v>
      </c>
      <c r="B681">
        <v>10176</v>
      </c>
      <c r="C681">
        <v>8</v>
      </c>
      <c r="D681" s="4" t="str">
        <f>TEXT(Table1[[#This Row],[ORDER DATE]],"MMMM")</f>
        <v>November</v>
      </c>
      <c r="E681" s="4">
        <f t="shared" si="31"/>
        <v>2003</v>
      </c>
      <c r="F681" s="1">
        <v>37931</v>
      </c>
      <c r="G681" t="s">
        <v>12</v>
      </c>
      <c r="H681" t="s">
        <v>50</v>
      </c>
      <c r="I681">
        <v>171</v>
      </c>
      <c r="J681" t="s">
        <v>17</v>
      </c>
      <c r="K681">
        <v>27</v>
      </c>
      <c r="L681" s="10">
        <v>68.78</v>
      </c>
      <c r="M681" s="10">
        <f t="shared" si="32"/>
        <v>1857.06</v>
      </c>
      <c r="N681">
        <f>'CONDITIONS AND WORKINGS'!$D$2*M681</f>
        <v>119.22325199999999</v>
      </c>
      <c r="O681" s="4">
        <f>IF(Table1[[#This Row],[SALES]]&gt;='CONDITIONS AND WORKINGS'!$B$2,Table1[[#This Row],[SALES]]*'CONDITIONS AND WORKINGS'!$B$3,0)</f>
        <v>0</v>
      </c>
      <c r="P681" s="10">
        <f t="shared" si="30"/>
        <v>1976.2832519999999</v>
      </c>
      <c r="Q681" s="4" t="str">
        <f>IF(Table1[[#This Row],[STATUS]]='CONDITIONS AND WORKINGS'!$B$6,'CONDITIONS AND WORKINGS'!$B$9,'CONDITIONS AND WORKINGS'!$B$10)</f>
        <v>"COMPLETED"</v>
      </c>
      <c r="R681" s="10">
        <f>Table1[[#This Row],[TOTAL SALES]]-Table1[[#This Row],[ 8.35% DISCOUNT]]</f>
        <v>1976.2832519999999</v>
      </c>
      <c r="S681" s="20"/>
      <c r="AQ681" s="11"/>
      <c r="AR681" s="11"/>
      <c r="AS681" s="11"/>
      <c r="AT681" s="11"/>
      <c r="AV681" s="11"/>
      <c r="AW681" s="11"/>
    </row>
    <row r="682" spans="1:49" x14ac:dyDescent="0.25">
      <c r="A682">
        <v>681</v>
      </c>
      <c r="B682">
        <v>10176</v>
      </c>
      <c r="C682">
        <v>6</v>
      </c>
      <c r="D682" s="4" t="str">
        <f>TEXT(Table1[[#This Row],[ORDER DATE]],"MMMM")</f>
        <v>November</v>
      </c>
      <c r="E682" s="4">
        <f t="shared" si="31"/>
        <v>2003</v>
      </c>
      <c r="F682" s="1">
        <v>37931</v>
      </c>
      <c r="G682" t="s">
        <v>12</v>
      </c>
      <c r="H682" t="s">
        <v>48</v>
      </c>
      <c r="I682">
        <v>171</v>
      </c>
      <c r="J682" t="s">
        <v>17</v>
      </c>
      <c r="K682">
        <v>22</v>
      </c>
      <c r="L682" s="10">
        <v>64</v>
      </c>
      <c r="M682" s="10">
        <f t="shared" si="32"/>
        <v>1408</v>
      </c>
      <c r="N682">
        <f>'CONDITIONS AND WORKINGS'!$D$2*M682</f>
        <v>90.393599999999992</v>
      </c>
      <c r="O682" s="4">
        <f>IF(Table1[[#This Row],[SALES]]&gt;='CONDITIONS AND WORKINGS'!$B$2,Table1[[#This Row],[SALES]]*'CONDITIONS AND WORKINGS'!$B$3,0)</f>
        <v>0</v>
      </c>
      <c r="P682" s="10">
        <f t="shared" si="30"/>
        <v>1498.3935999999999</v>
      </c>
      <c r="Q682" s="4" t="str">
        <f>IF(Table1[[#This Row],[STATUS]]='CONDITIONS AND WORKINGS'!$B$6,'CONDITIONS AND WORKINGS'!$B$9,'CONDITIONS AND WORKINGS'!$B$10)</f>
        <v>"COMPLETED"</v>
      </c>
      <c r="R682" s="10">
        <f>Table1[[#This Row],[TOTAL SALES]]-Table1[[#This Row],[ 8.35% DISCOUNT]]</f>
        <v>1498.3935999999999</v>
      </c>
      <c r="S682" s="20"/>
      <c r="AQ682" s="11"/>
      <c r="AR682" s="11"/>
      <c r="AS682" s="11"/>
      <c r="AT682" s="11"/>
      <c r="AV682" s="11"/>
      <c r="AW682" s="11"/>
    </row>
    <row r="683" spans="1:49" x14ac:dyDescent="0.25">
      <c r="A683">
        <v>682</v>
      </c>
      <c r="B683">
        <v>10177</v>
      </c>
      <c r="C683">
        <v>7</v>
      </c>
      <c r="D683" s="4" t="str">
        <f>TEXT(Table1[[#This Row],[ORDER DATE]],"MMMM")</f>
        <v>November</v>
      </c>
      <c r="E683" s="4">
        <f t="shared" si="31"/>
        <v>2003</v>
      </c>
      <c r="F683" s="1">
        <v>37932</v>
      </c>
      <c r="G683" t="s">
        <v>12</v>
      </c>
      <c r="H683" t="s">
        <v>57</v>
      </c>
      <c r="I683">
        <v>177</v>
      </c>
      <c r="J683" t="s">
        <v>14</v>
      </c>
      <c r="K683">
        <v>50</v>
      </c>
      <c r="L683" s="10">
        <v>100</v>
      </c>
      <c r="M683" s="10">
        <f t="shared" si="32"/>
        <v>5000</v>
      </c>
      <c r="N683">
        <f>'CONDITIONS AND WORKINGS'!$D$2*M683</f>
        <v>320.99999999999994</v>
      </c>
      <c r="O683" s="4">
        <f>IF(Table1[[#This Row],[SALES]]&gt;='CONDITIONS AND WORKINGS'!$B$2,Table1[[#This Row],[SALES]]*'CONDITIONS AND WORKINGS'!$B$3,0)</f>
        <v>417.5</v>
      </c>
      <c r="P683" s="10">
        <f t="shared" si="30"/>
        <v>5321</v>
      </c>
      <c r="Q683" s="4" t="str">
        <f>IF(Table1[[#This Row],[STATUS]]='CONDITIONS AND WORKINGS'!$B$6,'CONDITIONS AND WORKINGS'!$B$9,'CONDITIONS AND WORKINGS'!$B$10)</f>
        <v>"COMPLETED"</v>
      </c>
      <c r="R683" s="10">
        <f>Table1[[#This Row],[TOTAL SALES]]-Table1[[#This Row],[ 8.35% DISCOUNT]]</f>
        <v>4903.5</v>
      </c>
      <c r="S683" s="20"/>
      <c r="AQ683" s="11"/>
      <c r="AR683" s="11"/>
      <c r="AS683" s="11"/>
      <c r="AT683" s="11"/>
      <c r="AV683" s="11"/>
      <c r="AW683" s="11"/>
    </row>
    <row r="684" spans="1:49" x14ac:dyDescent="0.25">
      <c r="A684">
        <v>683</v>
      </c>
      <c r="B684">
        <v>10177</v>
      </c>
      <c r="C684">
        <v>4</v>
      </c>
      <c r="D684" s="4" t="str">
        <f>TEXT(Table1[[#This Row],[ORDER DATE]],"MMMM")</f>
        <v>November</v>
      </c>
      <c r="E684" s="4">
        <f t="shared" si="31"/>
        <v>2003</v>
      </c>
      <c r="F684" s="1">
        <v>37932</v>
      </c>
      <c r="G684" t="s">
        <v>12</v>
      </c>
      <c r="H684" t="s">
        <v>63</v>
      </c>
      <c r="I684">
        <v>177</v>
      </c>
      <c r="J684" t="s">
        <v>14</v>
      </c>
      <c r="K684">
        <v>44</v>
      </c>
      <c r="L684" s="10">
        <v>92.16</v>
      </c>
      <c r="M684" s="10">
        <f t="shared" si="32"/>
        <v>4055.04</v>
      </c>
      <c r="N684">
        <f>'CONDITIONS AND WORKINGS'!$D$2*M684</f>
        <v>260.33356799999996</v>
      </c>
      <c r="O684" s="4">
        <f>IF(Table1[[#This Row],[SALES]]&gt;='CONDITIONS AND WORKINGS'!$B$2,Table1[[#This Row],[SALES]]*'CONDITIONS AND WORKINGS'!$B$3,0)</f>
        <v>338.59584000000001</v>
      </c>
      <c r="P684" s="10">
        <f t="shared" si="30"/>
        <v>4315.373568</v>
      </c>
      <c r="Q684" s="4" t="str">
        <f>IF(Table1[[#This Row],[STATUS]]='CONDITIONS AND WORKINGS'!$B$6,'CONDITIONS AND WORKINGS'!$B$9,'CONDITIONS AND WORKINGS'!$B$10)</f>
        <v>"COMPLETED"</v>
      </c>
      <c r="R684" s="10">
        <f>Table1[[#This Row],[TOTAL SALES]]-Table1[[#This Row],[ 8.35% DISCOUNT]]</f>
        <v>3976.777728</v>
      </c>
      <c r="S684" s="20"/>
      <c r="AQ684" s="11"/>
      <c r="AR684" s="11"/>
      <c r="AS684" s="11"/>
      <c r="AT684" s="11"/>
      <c r="AV684" s="11"/>
      <c r="AW684" s="11"/>
    </row>
    <row r="685" spans="1:49" x14ac:dyDescent="0.25">
      <c r="A685">
        <v>684</v>
      </c>
      <c r="B685">
        <v>10177</v>
      </c>
      <c r="C685">
        <v>9</v>
      </c>
      <c r="D685" s="4" t="str">
        <f>TEXT(Table1[[#This Row],[ORDER DATE]],"MMMM")</f>
        <v>November</v>
      </c>
      <c r="E685" s="4">
        <f t="shared" si="31"/>
        <v>2003</v>
      </c>
      <c r="F685" s="1">
        <v>37932</v>
      </c>
      <c r="G685" t="s">
        <v>12</v>
      </c>
      <c r="H685" t="s">
        <v>64</v>
      </c>
      <c r="I685">
        <v>177</v>
      </c>
      <c r="J685" t="s">
        <v>14</v>
      </c>
      <c r="K685">
        <v>23</v>
      </c>
      <c r="L685" s="10">
        <v>100</v>
      </c>
      <c r="M685" s="10">
        <f t="shared" si="32"/>
        <v>2300</v>
      </c>
      <c r="N685">
        <f>'CONDITIONS AND WORKINGS'!$D$2*M685</f>
        <v>147.66</v>
      </c>
      <c r="O685" s="4">
        <f>IF(Table1[[#This Row],[SALES]]&gt;='CONDITIONS AND WORKINGS'!$B$2,Table1[[#This Row],[SALES]]*'CONDITIONS AND WORKINGS'!$B$3,0)</f>
        <v>192.05</v>
      </c>
      <c r="P685" s="10">
        <f t="shared" si="30"/>
        <v>2447.66</v>
      </c>
      <c r="Q685" s="4" t="str">
        <f>IF(Table1[[#This Row],[STATUS]]='CONDITIONS AND WORKINGS'!$B$6,'CONDITIONS AND WORKINGS'!$B$9,'CONDITIONS AND WORKINGS'!$B$10)</f>
        <v>"COMPLETED"</v>
      </c>
      <c r="R685" s="10">
        <f>Table1[[#This Row],[TOTAL SALES]]-Table1[[#This Row],[ 8.35% DISCOUNT]]</f>
        <v>2255.6099999999997</v>
      </c>
      <c r="S685" s="20"/>
      <c r="AQ685" s="11"/>
      <c r="AR685" s="11"/>
      <c r="AS685" s="11"/>
      <c r="AT685" s="11"/>
      <c r="AV685" s="11"/>
      <c r="AW685" s="11"/>
    </row>
    <row r="686" spans="1:49" x14ac:dyDescent="0.25">
      <c r="A686">
        <v>685</v>
      </c>
      <c r="B686">
        <v>10177</v>
      </c>
      <c r="C686">
        <v>2</v>
      </c>
      <c r="D686" s="4" t="str">
        <f>TEXT(Table1[[#This Row],[ORDER DATE]],"MMMM")</f>
        <v>November</v>
      </c>
      <c r="E686" s="4">
        <f t="shared" si="31"/>
        <v>2003</v>
      </c>
      <c r="F686" s="1">
        <v>37932</v>
      </c>
      <c r="G686" t="s">
        <v>12</v>
      </c>
      <c r="H686" t="s">
        <v>62</v>
      </c>
      <c r="I686">
        <v>177</v>
      </c>
      <c r="J686" t="s">
        <v>14</v>
      </c>
      <c r="K686">
        <v>45</v>
      </c>
      <c r="L686" s="10">
        <v>72.58</v>
      </c>
      <c r="M686" s="10">
        <f t="shared" si="32"/>
        <v>3266.1</v>
      </c>
      <c r="N686">
        <f>'CONDITIONS AND WORKINGS'!$D$2*M686</f>
        <v>209.68361999999996</v>
      </c>
      <c r="O686" s="4">
        <f>IF(Table1[[#This Row],[SALES]]&gt;='CONDITIONS AND WORKINGS'!$B$2,Table1[[#This Row],[SALES]]*'CONDITIONS AND WORKINGS'!$B$3,0)</f>
        <v>272.71935000000002</v>
      </c>
      <c r="P686" s="10">
        <f t="shared" si="30"/>
        <v>3475.7836199999997</v>
      </c>
      <c r="Q686" s="4" t="str">
        <f>IF(Table1[[#This Row],[STATUS]]='CONDITIONS AND WORKINGS'!$B$6,'CONDITIONS AND WORKINGS'!$B$9,'CONDITIONS AND WORKINGS'!$B$10)</f>
        <v>"COMPLETED"</v>
      </c>
      <c r="R686" s="10">
        <f>Table1[[#This Row],[TOTAL SALES]]-Table1[[#This Row],[ 8.35% DISCOUNT]]</f>
        <v>3203.0642699999999</v>
      </c>
      <c r="S686" s="20"/>
      <c r="AQ686" s="11"/>
      <c r="AR686" s="11"/>
      <c r="AS686" s="11"/>
      <c r="AT686" s="11"/>
      <c r="AV686" s="11"/>
      <c r="AW686" s="11"/>
    </row>
    <row r="687" spans="1:49" x14ac:dyDescent="0.25">
      <c r="A687">
        <v>686</v>
      </c>
      <c r="B687">
        <v>10177</v>
      </c>
      <c r="C687">
        <v>11</v>
      </c>
      <c r="D687" s="4" t="str">
        <f>TEXT(Table1[[#This Row],[ORDER DATE]],"MMMM")</f>
        <v>November</v>
      </c>
      <c r="E687" s="4">
        <f t="shared" si="31"/>
        <v>2003</v>
      </c>
      <c r="F687" s="1">
        <v>37932</v>
      </c>
      <c r="G687" t="s">
        <v>12</v>
      </c>
      <c r="H687" t="s">
        <v>59</v>
      </c>
      <c r="I687">
        <v>177</v>
      </c>
      <c r="J687" t="s">
        <v>14</v>
      </c>
      <c r="K687">
        <v>29</v>
      </c>
      <c r="L687" s="10">
        <v>100</v>
      </c>
      <c r="M687" s="10">
        <f t="shared" si="32"/>
        <v>2900</v>
      </c>
      <c r="N687">
        <f>'CONDITIONS AND WORKINGS'!$D$2*M687</f>
        <v>186.17999999999998</v>
      </c>
      <c r="O687" s="4">
        <f>IF(Table1[[#This Row],[SALES]]&gt;='CONDITIONS AND WORKINGS'!$B$2,Table1[[#This Row],[SALES]]*'CONDITIONS AND WORKINGS'!$B$3,0)</f>
        <v>242.15</v>
      </c>
      <c r="P687" s="10">
        <f t="shared" si="30"/>
        <v>3086.18</v>
      </c>
      <c r="Q687" s="4" t="str">
        <f>IF(Table1[[#This Row],[STATUS]]='CONDITIONS AND WORKINGS'!$B$6,'CONDITIONS AND WORKINGS'!$B$9,'CONDITIONS AND WORKINGS'!$B$10)</f>
        <v>"COMPLETED"</v>
      </c>
      <c r="R687" s="10">
        <f>Table1[[#This Row],[TOTAL SALES]]-Table1[[#This Row],[ 8.35% DISCOUNT]]</f>
        <v>2844.0299999999997</v>
      </c>
      <c r="S687" s="20"/>
      <c r="AQ687" s="11"/>
      <c r="AR687" s="11"/>
      <c r="AS687" s="11"/>
      <c r="AT687" s="11"/>
      <c r="AV687" s="11"/>
      <c r="AW687" s="11"/>
    </row>
    <row r="688" spans="1:49" x14ac:dyDescent="0.25">
      <c r="A688">
        <v>687</v>
      </c>
      <c r="B688">
        <v>10177</v>
      </c>
      <c r="C688">
        <v>10</v>
      </c>
      <c r="D688" s="4" t="str">
        <f>TEXT(Table1[[#This Row],[ORDER DATE]],"MMMM")</f>
        <v>November</v>
      </c>
      <c r="E688" s="4">
        <f t="shared" si="31"/>
        <v>2003</v>
      </c>
      <c r="F688" s="1">
        <v>37932</v>
      </c>
      <c r="G688" t="s">
        <v>12</v>
      </c>
      <c r="H688" t="s">
        <v>68</v>
      </c>
      <c r="I688">
        <v>177</v>
      </c>
      <c r="J688" t="s">
        <v>17</v>
      </c>
      <c r="K688">
        <v>31</v>
      </c>
      <c r="L688" s="10">
        <v>88.34</v>
      </c>
      <c r="M688" s="10">
        <f t="shared" si="32"/>
        <v>2738.54</v>
      </c>
      <c r="N688">
        <f>'CONDITIONS AND WORKINGS'!$D$2*M688</f>
        <v>175.81426799999997</v>
      </c>
      <c r="O688" s="4">
        <f>IF(Table1[[#This Row],[SALES]]&gt;='CONDITIONS AND WORKINGS'!$B$2,Table1[[#This Row],[SALES]]*'CONDITIONS AND WORKINGS'!$B$3,0)</f>
        <v>228.66809000000001</v>
      </c>
      <c r="P688" s="10">
        <f t="shared" si="30"/>
        <v>2914.354268</v>
      </c>
      <c r="Q688" s="4" t="str">
        <f>IF(Table1[[#This Row],[STATUS]]='CONDITIONS AND WORKINGS'!$B$6,'CONDITIONS AND WORKINGS'!$B$9,'CONDITIONS AND WORKINGS'!$B$10)</f>
        <v>"COMPLETED"</v>
      </c>
      <c r="R688" s="10">
        <f>Table1[[#This Row],[TOTAL SALES]]-Table1[[#This Row],[ 8.35% DISCOUNT]]</f>
        <v>2685.6861779999999</v>
      </c>
      <c r="S688" s="20"/>
      <c r="AQ688" s="11"/>
      <c r="AR688" s="11"/>
      <c r="AS688" s="11"/>
      <c r="AT688" s="11"/>
      <c r="AV688" s="11"/>
      <c r="AW688" s="11"/>
    </row>
    <row r="689" spans="1:49" x14ac:dyDescent="0.25">
      <c r="A689">
        <v>688</v>
      </c>
      <c r="B689">
        <v>10177</v>
      </c>
      <c r="C689">
        <v>8</v>
      </c>
      <c r="D689" s="4" t="str">
        <f>TEXT(Table1[[#This Row],[ORDER DATE]],"MMMM")</f>
        <v>November</v>
      </c>
      <c r="E689" s="4">
        <f t="shared" si="31"/>
        <v>2003</v>
      </c>
      <c r="F689" s="1">
        <v>37932</v>
      </c>
      <c r="G689" t="s">
        <v>12</v>
      </c>
      <c r="H689" t="s">
        <v>61</v>
      </c>
      <c r="I689">
        <v>177</v>
      </c>
      <c r="J689" t="s">
        <v>17</v>
      </c>
      <c r="K689">
        <v>35</v>
      </c>
      <c r="L689" s="10">
        <v>74.599999999999994</v>
      </c>
      <c r="M689" s="10">
        <f t="shared" si="32"/>
        <v>2611</v>
      </c>
      <c r="N689">
        <f>'CONDITIONS AND WORKINGS'!$D$2*M689</f>
        <v>167.62619999999998</v>
      </c>
      <c r="O689" s="4">
        <f>IF(Table1[[#This Row],[SALES]]&gt;='CONDITIONS AND WORKINGS'!$B$2,Table1[[#This Row],[SALES]]*'CONDITIONS AND WORKINGS'!$B$3,0)</f>
        <v>218.01850000000002</v>
      </c>
      <c r="P689" s="10">
        <f t="shared" si="30"/>
        <v>2778.6262000000002</v>
      </c>
      <c r="Q689" s="4" t="str">
        <f>IF(Table1[[#This Row],[STATUS]]='CONDITIONS AND WORKINGS'!$B$6,'CONDITIONS AND WORKINGS'!$B$9,'CONDITIONS AND WORKINGS'!$B$10)</f>
        <v>"COMPLETED"</v>
      </c>
      <c r="R689" s="10">
        <f>Table1[[#This Row],[TOTAL SALES]]-Table1[[#This Row],[ 8.35% DISCOUNT]]</f>
        <v>2560.6077</v>
      </c>
      <c r="S689" s="20"/>
      <c r="AQ689" s="11"/>
      <c r="AR689" s="11"/>
      <c r="AS689" s="11"/>
      <c r="AT689" s="11"/>
      <c r="AV689" s="11"/>
      <c r="AW689" s="11"/>
    </row>
    <row r="690" spans="1:49" x14ac:dyDescent="0.25">
      <c r="A690">
        <v>689</v>
      </c>
      <c r="B690">
        <v>10177</v>
      </c>
      <c r="C690">
        <v>5</v>
      </c>
      <c r="D690" s="4" t="str">
        <f>TEXT(Table1[[#This Row],[ORDER DATE]],"MMMM")</f>
        <v>November</v>
      </c>
      <c r="E690" s="4">
        <f t="shared" si="31"/>
        <v>2003</v>
      </c>
      <c r="F690" s="1">
        <v>37932</v>
      </c>
      <c r="G690" t="s">
        <v>12</v>
      </c>
      <c r="H690" t="s">
        <v>66</v>
      </c>
      <c r="I690">
        <v>177</v>
      </c>
      <c r="J690" t="s">
        <v>17</v>
      </c>
      <c r="K690">
        <v>24</v>
      </c>
      <c r="L690" s="10">
        <v>100</v>
      </c>
      <c r="M690" s="10">
        <f t="shared" si="32"/>
        <v>2400</v>
      </c>
      <c r="N690">
        <f>'CONDITIONS AND WORKINGS'!$D$2*M690</f>
        <v>154.07999999999998</v>
      </c>
      <c r="O690" s="4">
        <f>IF(Table1[[#This Row],[SALES]]&gt;='CONDITIONS AND WORKINGS'!$B$2,Table1[[#This Row],[SALES]]*'CONDITIONS AND WORKINGS'!$B$3,0)</f>
        <v>200.4</v>
      </c>
      <c r="P690" s="10">
        <f t="shared" si="30"/>
        <v>2554.08</v>
      </c>
      <c r="Q690" s="4" t="str">
        <f>IF(Table1[[#This Row],[STATUS]]='CONDITIONS AND WORKINGS'!$B$6,'CONDITIONS AND WORKINGS'!$B$9,'CONDITIONS AND WORKINGS'!$B$10)</f>
        <v>"COMPLETED"</v>
      </c>
      <c r="R690" s="10">
        <f>Table1[[#This Row],[TOTAL SALES]]-Table1[[#This Row],[ 8.35% DISCOUNT]]</f>
        <v>2353.6799999999998</v>
      </c>
      <c r="S690" s="20"/>
      <c r="AQ690" s="11"/>
      <c r="AR690" s="11"/>
      <c r="AS690" s="11"/>
      <c r="AT690" s="11"/>
      <c r="AV690" s="11"/>
      <c r="AW690" s="11"/>
    </row>
    <row r="691" spans="1:49" x14ac:dyDescent="0.25">
      <c r="A691">
        <v>690</v>
      </c>
      <c r="B691">
        <v>10177</v>
      </c>
      <c r="C691">
        <v>1</v>
      </c>
      <c r="D691" s="4" t="str">
        <f>TEXT(Table1[[#This Row],[ORDER DATE]],"MMMM")</f>
        <v>November</v>
      </c>
      <c r="E691" s="4">
        <f t="shared" si="31"/>
        <v>2003</v>
      </c>
      <c r="F691" s="1">
        <v>37932</v>
      </c>
      <c r="G691" t="s">
        <v>12</v>
      </c>
      <c r="H691" t="s">
        <v>67</v>
      </c>
      <c r="I691">
        <v>177</v>
      </c>
      <c r="J691" t="s">
        <v>17</v>
      </c>
      <c r="K691">
        <v>32</v>
      </c>
      <c r="L691" s="10">
        <v>76.62</v>
      </c>
      <c r="M691" s="10">
        <f t="shared" si="32"/>
        <v>2451.84</v>
      </c>
      <c r="N691">
        <f>'CONDITIONS AND WORKINGS'!$D$2*M691</f>
        <v>157.408128</v>
      </c>
      <c r="O691" s="4">
        <f>IF(Table1[[#This Row],[SALES]]&gt;='CONDITIONS AND WORKINGS'!$B$2,Table1[[#This Row],[SALES]]*'CONDITIONS AND WORKINGS'!$B$3,0)</f>
        <v>204.72864000000001</v>
      </c>
      <c r="P691" s="10">
        <f t="shared" si="30"/>
        <v>2609.2481280000002</v>
      </c>
      <c r="Q691" s="4" t="str">
        <f>IF(Table1[[#This Row],[STATUS]]='CONDITIONS AND WORKINGS'!$B$6,'CONDITIONS AND WORKINGS'!$B$9,'CONDITIONS AND WORKINGS'!$B$10)</f>
        <v>"COMPLETED"</v>
      </c>
      <c r="R691" s="10">
        <f>Table1[[#This Row],[TOTAL SALES]]-Table1[[#This Row],[ 8.35% DISCOUNT]]</f>
        <v>2404.5194880000004</v>
      </c>
      <c r="S691" s="20"/>
      <c r="AQ691" s="11"/>
      <c r="AR691" s="11"/>
      <c r="AS691" s="11"/>
      <c r="AT691" s="11"/>
      <c r="AV691" s="11"/>
      <c r="AW691" s="11"/>
    </row>
    <row r="692" spans="1:49" x14ac:dyDescent="0.25">
      <c r="A692">
        <v>691</v>
      </c>
      <c r="B692">
        <v>10177</v>
      </c>
      <c r="C692">
        <v>6</v>
      </c>
      <c r="D692" s="4" t="str">
        <f>TEXT(Table1[[#This Row],[ORDER DATE]],"MMMM")</f>
        <v>November</v>
      </c>
      <c r="E692" s="4">
        <f t="shared" si="31"/>
        <v>2003</v>
      </c>
      <c r="F692" s="1">
        <v>37932</v>
      </c>
      <c r="G692" t="s">
        <v>12</v>
      </c>
      <c r="H692" t="s">
        <v>69</v>
      </c>
      <c r="I692">
        <v>177</v>
      </c>
      <c r="J692" t="s">
        <v>17</v>
      </c>
      <c r="K692">
        <v>40</v>
      </c>
      <c r="L692" s="10">
        <v>50.23</v>
      </c>
      <c r="M692" s="10">
        <f t="shared" si="32"/>
        <v>2009.1999999999998</v>
      </c>
      <c r="N692">
        <f>'CONDITIONS AND WORKINGS'!$D$2*M692</f>
        <v>128.99063999999998</v>
      </c>
      <c r="O692" s="4">
        <f>IF(Table1[[#This Row],[SALES]]&gt;='CONDITIONS AND WORKINGS'!$B$2,Table1[[#This Row],[SALES]]*'CONDITIONS AND WORKINGS'!$B$3,0)</f>
        <v>0</v>
      </c>
      <c r="P692" s="10">
        <f t="shared" si="30"/>
        <v>2138.1906399999998</v>
      </c>
      <c r="Q692" s="4" t="str">
        <f>IF(Table1[[#This Row],[STATUS]]='CONDITIONS AND WORKINGS'!$B$6,'CONDITIONS AND WORKINGS'!$B$9,'CONDITIONS AND WORKINGS'!$B$10)</f>
        <v>"COMPLETED"</v>
      </c>
      <c r="R692" s="10">
        <f>Table1[[#This Row],[TOTAL SALES]]-Table1[[#This Row],[ 8.35% DISCOUNT]]</f>
        <v>2138.1906399999998</v>
      </c>
      <c r="S692" s="20"/>
      <c r="AQ692" s="11"/>
      <c r="AR692" s="11"/>
      <c r="AS692" s="11"/>
      <c r="AT692" s="11"/>
      <c r="AV692" s="11"/>
      <c r="AW692" s="11"/>
    </row>
    <row r="693" spans="1:49" x14ac:dyDescent="0.25">
      <c r="A693">
        <v>692</v>
      </c>
      <c r="B693">
        <v>10177</v>
      </c>
      <c r="C693">
        <v>3</v>
      </c>
      <c r="D693" s="4" t="str">
        <f>TEXT(Table1[[#This Row],[ORDER DATE]],"MMMM")</f>
        <v>November</v>
      </c>
      <c r="E693" s="4">
        <f t="shared" si="31"/>
        <v>2003</v>
      </c>
      <c r="F693" s="1">
        <v>37932</v>
      </c>
      <c r="G693" t="s">
        <v>12</v>
      </c>
      <c r="H693" t="s">
        <v>65</v>
      </c>
      <c r="I693">
        <v>177</v>
      </c>
      <c r="J693" t="s">
        <v>17</v>
      </c>
      <c r="K693">
        <v>24</v>
      </c>
      <c r="L693" s="10">
        <v>76</v>
      </c>
      <c r="M693" s="10">
        <f t="shared" si="32"/>
        <v>1824</v>
      </c>
      <c r="N693">
        <f>'CONDITIONS AND WORKINGS'!$D$2*M693</f>
        <v>117.10079999999999</v>
      </c>
      <c r="O693" s="4">
        <f>IF(Table1[[#This Row],[SALES]]&gt;='CONDITIONS AND WORKINGS'!$B$2,Table1[[#This Row],[SALES]]*'CONDITIONS AND WORKINGS'!$B$3,0)</f>
        <v>0</v>
      </c>
      <c r="P693" s="10">
        <f t="shared" si="30"/>
        <v>1941.1007999999999</v>
      </c>
      <c r="Q693" s="4" t="str">
        <f>IF(Table1[[#This Row],[STATUS]]='CONDITIONS AND WORKINGS'!$B$6,'CONDITIONS AND WORKINGS'!$B$9,'CONDITIONS AND WORKINGS'!$B$10)</f>
        <v>"COMPLETED"</v>
      </c>
      <c r="R693" s="10">
        <f>Table1[[#This Row],[TOTAL SALES]]-Table1[[#This Row],[ 8.35% DISCOUNT]]</f>
        <v>1941.1007999999999</v>
      </c>
      <c r="S693" s="20"/>
      <c r="AQ693" s="11"/>
      <c r="AR693" s="11"/>
      <c r="AS693" s="11"/>
      <c r="AT693" s="11"/>
      <c r="AV693" s="11"/>
      <c r="AW693" s="11"/>
    </row>
    <row r="694" spans="1:49" x14ac:dyDescent="0.25">
      <c r="A694">
        <v>693</v>
      </c>
      <c r="B694">
        <v>10178</v>
      </c>
      <c r="C694">
        <v>4</v>
      </c>
      <c r="D694" s="4" t="str">
        <f>TEXT(Table1[[#This Row],[ORDER DATE]],"MMMM")</f>
        <v>November</v>
      </c>
      <c r="E694" s="4">
        <f t="shared" si="31"/>
        <v>2003</v>
      </c>
      <c r="F694" s="1">
        <v>37933</v>
      </c>
      <c r="G694" t="s">
        <v>12</v>
      </c>
      <c r="H694" t="s">
        <v>70</v>
      </c>
      <c r="I694">
        <v>152</v>
      </c>
      <c r="J694" t="s">
        <v>14</v>
      </c>
      <c r="K694">
        <v>42</v>
      </c>
      <c r="L694" s="10">
        <v>100</v>
      </c>
      <c r="M694" s="10">
        <f t="shared" si="32"/>
        <v>4200</v>
      </c>
      <c r="N694">
        <f>'CONDITIONS AND WORKINGS'!$D$2*M694</f>
        <v>269.64</v>
      </c>
      <c r="O694" s="4">
        <f>IF(Table1[[#This Row],[SALES]]&gt;='CONDITIONS AND WORKINGS'!$B$2,Table1[[#This Row],[SALES]]*'CONDITIONS AND WORKINGS'!$B$3,0)</f>
        <v>350.70000000000005</v>
      </c>
      <c r="P694" s="10">
        <f t="shared" si="30"/>
        <v>4469.6400000000003</v>
      </c>
      <c r="Q694" s="4" t="str">
        <f>IF(Table1[[#This Row],[STATUS]]='CONDITIONS AND WORKINGS'!$B$6,'CONDITIONS AND WORKINGS'!$B$9,'CONDITIONS AND WORKINGS'!$B$10)</f>
        <v>"COMPLETED"</v>
      </c>
      <c r="R694" s="10">
        <f>Table1[[#This Row],[TOTAL SALES]]-Table1[[#This Row],[ 8.35% DISCOUNT]]</f>
        <v>4118.9400000000005</v>
      </c>
      <c r="S694" s="20"/>
      <c r="AQ694" s="11"/>
      <c r="AR694" s="11"/>
      <c r="AS694" s="11"/>
      <c r="AT694" s="11"/>
      <c r="AV694" s="11"/>
      <c r="AW694" s="11"/>
    </row>
    <row r="695" spans="1:49" x14ac:dyDescent="0.25">
      <c r="A695">
        <v>694</v>
      </c>
      <c r="B695">
        <v>10178</v>
      </c>
      <c r="C695">
        <v>9</v>
      </c>
      <c r="D695" s="4" t="str">
        <f>TEXT(Table1[[#This Row],[ORDER DATE]],"MMMM")</f>
        <v>November</v>
      </c>
      <c r="E695" s="4">
        <f t="shared" si="31"/>
        <v>2003</v>
      </c>
      <c r="F695" s="1">
        <v>37933</v>
      </c>
      <c r="G695" t="s">
        <v>12</v>
      </c>
      <c r="H695" t="s">
        <v>71</v>
      </c>
      <c r="I695">
        <v>152</v>
      </c>
      <c r="J695" t="s">
        <v>14</v>
      </c>
      <c r="K695">
        <v>48</v>
      </c>
      <c r="L695" s="10">
        <v>100</v>
      </c>
      <c r="M695" s="10">
        <f t="shared" si="32"/>
        <v>4800</v>
      </c>
      <c r="N695">
        <f>'CONDITIONS AND WORKINGS'!$D$2*M695</f>
        <v>308.15999999999997</v>
      </c>
      <c r="O695" s="4">
        <f>IF(Table1[[#This Row],[SALES]]&gt;='CONDITIONS AND WORKINGS'!$B$2,Table1[[#This Row],[SALES]]*'CONDITIONS AND WORKINGS'!$B$3,0)</f>
        <v>400.8</v>
      </c>
      <c r="P695" s="10">
        <f t="shared" si="30"/>
        <v>5108.16</v>
      </c>
      <c r="Q695" s="4" t="str">
        <f>IF(Table1[[#This Row],[STATUS]]='CONDITIONS AND WORKINGS'!$B$6,'CONDITIONS AND WORKINGS'!$B$9,'CONDITIONS AND WORKINGS'!$B$10)</f>
        <v>"COMPLETED"</v>
      </c>
      <c r="R695" s="10">
        <f>Table1[[#This Row],[TOTAL SALES]]-Table1[[#This Row],[ 8.35% DISCOUNT]]</f>
        <v>4707.3599999999997</v>
      </c>
      <c r="S695" s="20"/>
      <c r="AQ695" s="11"/>
      <c r="AR695" s="11"/>
      <c r="AS695" s="11"/>
      <c r="AT695" s="11"/>
      <c r="AV695" s="11"/>
      <c r="AW695" s="11"/>
    </row>
    <row r="696" spans="1:49" x14ac:dyDescent="0.25">
      <c r="A696">
        <v>695</v>
      </c>
      <c r="B696">
        <v>10178</v>
      </c>
      <c r="C696">
        <v>12</v>
      </c>
      <c r="D696" s="4" t="str">
        <f>TEXT(Table1[[#This Row],[ORDER DATE]],"MMMM")</f>
        <v>November</v>
      </c>
      <c r="E696" s="4">
        <f t="shared" si="31"/>
        <v>2003</v>
      </c>
      <c r="F696" s="1">
        <v>37933</v>
      </c>
      <c r="G696" t="s">
        <v>12</v>
      </c>
      <c r="H696" t="s">
        <v>56</v>
      </c>
      <c r="I696">
        <v>152</v>
      </c>
      <c r="J696" t="s">
        <v>14</v>
      </c>
      <c r="K696">
        <v>24</v>
      </c>
      <c r="L696" s="10">
        <v>100</v>
      </c>
      <c r="M696" s="10">
        <f t="shared" si="32"/>
        <v>2400</v>
      </c>
      <c r="N696">
        <f>'CONDITIONS AND WORKINGS'!$D$2*M696</f>
        <v>154.07999999999998</v>
      </c>
      <c r="O696" s="4">
        <f>IF(Table1[[#This Row],[SALES]]&gt;='CONDITIONS AND WORKINGS'!$B$2,Table1[[#This Row],[SALES]]*'CONDITIONS AND WORKINGS'!$B$3,0)</f>
        <v>200.4</v>
      </c>
      <c r="P696" s="10">
        <f t="shared" si="30"/>
        <v>2554.08</v>
      </c>
      <c r="Q696" s="4" t="str">
        <f>IF(Table1[[#This Row],[STATUS]]='CONDITIONS AND WORKINGS'!$B$6,'CONDITIONS AND WORKINGS'!$B$9,'CONDITIONS AND WORKINGS'!$B$10)</f>
        <v>"COMPLETED"</v>
      </c>
      <c r="R696" s="10">
        <f>Table1[[#This Row],[TOTAL SALES]]-Table1[[#This Row],[ 8.35% DISCOUNT]]</f>
        <v>2353.6799999999998</v>
      </c>
      <c r="S696" s="20"/>
      <c r="AQ696" s="11"/>
      <c r="AR696" s="11"/>
      <c r="AS696" s="11"/>
      <c r="AT696" s="11"/>
      <c r="AV696" s="11"/>
      <c r="AW696" s="11"/>
    </row>
    <row r="697" spans="1:49" x14ac:dyDescent="0.25">
      <c r="A697">
        <v>696</v>
      </c>
      <c r="B697">
        <v>10178</v>
      </c>
      <c r="C697">
        <v>2</v>
      </c>
      <c r="D697" s="4" t="str">
        <f>TEXT(Table1[[#This Row],[ORDER DATE]],"MMMM")</f>
        <v>November</v>
      </c>
      <c r="E697" s="4">
        <f t="shared" si="31"/>
        <v>2003</v>
      </c>
      <c r="F697" s="1">
        <v>37933</v>
      </c>
      <c r="G697" t="s">
        <v>12</v>
      </c>
      <c r="H697" t="s">
        <v>81</v>
      </c>
      <c r="I697">
        <v>152</v>
      </c>
      <c r="J697" t="s">
        <v>14</v>
      </c>
      <c r="K697">
        <v>45</v>
      </c>
      <c r="L697" s="10">
        <v>76.25</v>
      </c>
      <c r="M697" s="10">
        <f t="shared" si="32"/>
        <v>3431.25</v>
      </c>
      <c r="N697">
        <f>'CONDITIONS AND WORKINGS'!$D$2*M697</f>
        <v>220.28624999999997</v>
      </c>
      <c r="O697" s="4">
        <f>IF(Table1[[#This Row],[SALES]]&gt;='CONDITIONS AND WORKINGS'!$B$2,Table1[[#This Row],[SALES]]*'CONDITIONS AND WORKINGS'!$B$3,0)</f>
        <v>286.50937500000003</v>
      </c>
      <c r="P697" s="10">
        <f t="shared" si="30"/>
        <v>3651.5362500000001</v>
      </c>
      <c r="Q697" s="4" t="str">
        <f>IF(Table1[[#This Row],[STATUS]]='CONDITIONS AND WORKINGS'!$B$6,'CONDITIONS AND WORKINGS'!$B$9,'CONDITIONS AND WORKINGS'!$B$10)</f>
        <v>"COMPLETED"</v>
      </c>
      <c r="R697" s="10">
        <f>Table1[[#This Row],[TOTAL SALES]]-Table1[[#This Row],[ 8.35% DISCOUNT]]</f>
        <v>3365.026875</v>
      </c>
      <c r="S697" s="20"/>
      <c r="AQ697" s="11"/>
      <c r="AR697" s="11"/>
      <c r="AS697" s="11"/>
      <c r="AT697" s="11"/>
      <c r="AV697" s="11"/>
      <c r="AW697" s="11"/>
    </row>
    <row r="698" spans="1:49" x14ac:dyDescent="0.25">
      <c r="A698">
        <v>697</v>
      </c>
      <c r="B698">
        <v>10178</v>
      </c>
      <c r="C698">
        <v>10</v>
      </c>
      <c r="D698" s="4" t="str">
        <f>TEXT(Table1[[#This Row],[ORDER DATE]],"MMMM")</f>
        <v>November</v>
      </c>
      <c r="E698" s="4">
        <f t="shared" si="31"/>
        <v>2003</v>
      </c>
      <c r="F698" s="1">
        <v>37933</v>
      </c>
      <c r="G698" t="s">
        <v>12</v>
      </c>
      <c r="H698" t="s">
        <v>75</v>
      </c>
      <c r="I698">
        <v>152</v>
      </c>
      <c r="J698" t="s">
        <v>14</v>
      </c>
      <c r="K698">
        <v>41</v>
      </c>
      <c r="L698" s="10">
        <v>81.72</v>
      </c>
      <c r="M698" s="10">
        <f t="shared" si="32"/>
        <v>3350.52</v>
      </c>
      <c r="N698">
        <f>'CONDITIONS AND WORKINGS'!$D$2*M698</f>
        <v>215.10338399999998</v>
      </c>
      <c r="O698" s="4">
        <f>IF(Table1[[#This Row],[SALES]]&gt;='CONDITIONS AND WORKINGS'!$B$2,Table1[[#This Row],[SALES]]*'CONDITIONS AND WORKINGS'!$B$3,0)</f>
        <v>279.76841999999999</v>
      </c>
      <c r="P698" s="10">
        <f t="shared" si="30"/>
        <v>3565.623384</v>
      </c>
      <c r="Q698" s="4" t="str">
        <f>IF(Table1[[#This Row],[STATUS]]='CONDITIONS AND WORKINGS'!$B$6,'CONDITIONS AND WORKINGS'!$B$9,'CONDITIONS AND WORKINGS'!$B$10)</f>
        <v>"COMPLETED"</v>
      </c>
      <c r="R698" s="10">
        <f>Table1[[#This Row],[TOTAL SALES]]-Table1[[#This Row],[ 8.35% DISCOUNT]]</f>
        <v>3285.8549640000001</v>
      </c>
      <c r="S698" s="20"/>
      <c r="AQ698" s="11"/>
      <c r="AR698" s="11"/>
      <c r="AS698" s="11"/>
      <c r="AT698" s="11"/>
      <c r="AV698" s="11"/>
      <c r="AW698" s="11"/>
    </row>
    <row r="699" spans="1:49" x14ac:dyDescent="0.25">
      <c r="A699">
        <v>698</v>
      </c>
      <c r="B699">
        <v>10178</v>
      </c>
      <c r="C699">
        <v>8</v>
      </c>
      <c r="D699" s="4" t="str">
        <f>TEXT(Table1[[#This Row],[ORDER DATE]],"MMMM")</f>
        <v>November</v>
      </c>
      <c r="E699" s="4">
        <f t="shared" si="31"/>
        <v>2003</v>
      </c>
      <c r="F699" s="1">
        <v>37933</v>
      </c>
      <c r="G699" t="s">
        <v>12</v>
      </c>
      <c r="H699" t="s">
        <v>79</v>
      </c>
      <c r="I699">
        <v>152</v>
      </c>
      <c r="J699" t="s">
        <v>14</v>
      </c>
      <c r="K699">
        <v>34</v>
      </c>
      <c r="L699" s="10">
        <v>96.86</v>
      </c>
      <c r="M699" s="10">
        <f t="shared" si="32"/>
        <v>3293.24</v>
      </c>
      <c r="N699">
        <f>'CONDITIONS AND WORKINGS'!$D$2*M699</f>
        <v>211.42600799999997</v>
      </c>
      <c r="O699" s="4">
        <f>IF(Table1[[#This Row],[SALES]]&gt;='CONDITIONS AND WORKINGS'!$B$2,Table1[[#This Row],[SALES]]*'CONDITIONS AND WORKINGS'!$B$3,0)</f>
        <v>274.98554000000001</v>
      </c>
      <c r="P699" s="10">
        <f t="shared" si="30"/>
        <v>3504.6660079999997</v>
      </c>
      <c r="Q699" s="4" t="str">
        <f>IF(Table1[[#This Row],[STATUS]]='CONDITIONS AND WORKINGS'!$B$6,'CONDITIONS AND WORKINGS'!$B$9,'CONDITIONS AND WORKINGS'!$B$10)</f>
        <v>"COMPLETED"</v>
      </c>
      <c r="R699" s="10">
        <f>Table1[[#This Row],[TOTAL SALES]]-Table1[[#This Row],[ 8.35% DISCOUNT]]</f>
        <v>3229.6804679999996</v>
      </c>
      <c r="S699" s="20"/>
      <c r="AQ699" s="11"/>
      <c r="AR699" s="11"/>
      <c r="AS699" s="11"/>
      <c r="AT699" s="11"/>
      <c r="AV699" s="11"/>
      <c r="AW699" s="11"/>
    </row>
    <row r="700" spans="1:49" x14ac:dyDescent="0.25">
      <c r="A700">
        <v>699</v>
      </c>
      <c r="B700">
        <v>10178</v>
      </c>
      <c r="C700">
        <v>5</v>
      </c>
      <c r="D700" s="4" t="str">
        <f>TEXT(Table1[[#This Row],[ORDER DATE]],"MMMM")</f>
        <v>November</v>
      </c>
      <c r="E700" s="4">
        <f t="shared" si="31"/>
        <v>2003</v>
      </c>
      <c r="F700" s="1">
        <v>37933</v>
      </c>
      <c r="G700" t="s">
        <v>12</v>
      </c>
      <c r="H700" t="s">
        <v>74</v>
      </c>
      <c r="I700">
        <v>152</v>
      </c>
      <c r="J700" t="s">
        <v>17</v>
      </c>
      <c r="K700">
        <v>34</v>
      </c>
      <c r="L700" s="10">
        <v>80.84</v>
      </c>
      <c r="M700" s="10">
        <f t="shared" si="32"/>
        <v>2748.56</v>
      </c>
      <c r="N700">
        <f>'CONDITIONS AND WORKINGS'!$D$2*M700</f>
        <v>176.45755199999996</v>
      </c>
      <c r="O700" s="4">
        <f>IF(Table1[[#This Row],[SALES]]&gt;='CONDITIONS AND WORKINGS'!$B$2,Table1[[#This Row],[SALES]]*'CONDITIONS AND WORKINGS'!$B$3,0)</f>
        <v>229.50476</v>
      </c>
      <c r="P700" s="10">
        <f t="shared" si="30"/>
        <v>2925.0175519999998</v>
      </c>
      <c r="Q700" s="4" t="str">
        <f>IF(Table1[[#This Row],[STATUS]]='CONDITIONS AND WORKINGS'!$B$6,'CONDITIONS AND WORKINGS'!$B$9,'CONDITIONS AND WORKINGS'!$B$10)</f>
        <v>"COMPLETED"</v>
      </c>
      <c r="R700" s="10">
        <f>Table1[[#This Row],[TOTAL SALES]]-Table1[[#This Row],[ 8.35% DISCOUNT]]</f>
        <v>2695.512792</v>
      </c>
      <c r="S700" s="20"/>
      <c r="AQ700" s="11"/>
      <c r="AR700" s="11"/>
      <c r="AS700" s="11"/>
      <c r="AT700" s="11"/>
      <c r="AV700" s="11"/>
      <c r="AW700" s="11"/>
    </row>
    <row r="701" spans="1:49" x14ac:dyDescent="0.25">
      <c r="A701">
        <v>700</v>
      </c>
      <c r="B701">
        <v>10178</v>
      </c>
      <c r="C701">
        <v>7</v>
      </c>
      <c r="D701" s="4" t="str">
        <f>TEXT(Table1[[#This Row],[ORDER DATE]],"MMMM")</f>
        <v>November</v>
      </c>
      <c r="E701" s="4">
        <f t="shared" si="31"/>
        <v>2003</v>
      </c>
      <c r="F701" s="1">
        <v>37933</v>
      </c>
      <c r="G701" t="s">
        <v>12</v>
      </c>
      <c r="H701" t="s">
        <v>82</v>
      </c>
      <c r="I701">
        <v>152</v>
      </c>
      <c r="J701" t="s">
        <v>17</v>
      </c>
      <c r="K701">
        <v>45</v>
      </c>
      <c r="L701" s="10">
        <v>51.15</v>
      </c>
      <c r="M701" s="10">
        <f t="shared" si="32"/>
        <v>2301.75</v>
      </c>
      <c r="N701">
        <f>'CONDITIONS AND WORKINGS'!$D$2*M701</f>
        <v>147.77234999999999</v>
      </c>
      <c r="O701" s="4">
        <f>IF(Table1[[#This Row],[SALES]]&gt;='CONDITIONS AND WORKINGS'!$B$2,Table1[[#This Row],[SALES]]*'CONDITIONS AND WORKINGS'!$B$3,0)</f>
        <v>192.19612500000002</v>
      </c>
      <c r="P701" s="10">
        <f t="shared" si="30"/>
        <v>2449.5223500000002</v>
      </c>
      <c r="Q701" s="4" t="str">
        <f>IF(Table1[[#This Row],[STATUS]]='CONDITIONS AND WORKINGS'!$B$6,'CONDITIONS AND WORKINGS'!$B$9,'CONDITIONS AND WORKINGS'!$B$10)</f>
        <v>"COMPLETED"</v>
      </c>
      <c r="R701" s="10">
        <f>Table1[[#This Row],[TOTAL SALES]]-Table1[[#This Row],[ 8.35% DISCOUNT]]</f>
        <v>2257.3262250000002</v>
      </c>
      <c r="S701" s="20"/>
      <c r="AQ701" s="11"/>
      <c r="AR701" s="11"/>
      <c r="AS701" s="11"/>
      <c r="AT701" s="11"/>
      <c r="AV701" s="11"/>
      <c r="AW701" s="11"/>
    </row>
    <row r="702" spans="1:49" x14ac:dyDescent="0.25">
      <c r="A702">
        <v>701</v>
      </c>
      <c r="B702">
        <v>10178</v>
      </c>
      <c r="C702">
        <v>3</v>
      </c>
      <c r="D702" s="4" t="str">
        <f>TEXT(Table1[[#This Row],[ORDER DATE]],"MMMM")</f>
        <v>November</v>
      </c>
      <c r="E702" s="4">
        <f t="shared" si="31"/>
        <v>2003</v>
      </c>
      <c r="F702" s="1">
        <v>37933</v>
      </c>
      <c r="G702" t="s">
        <v>12</v>
      </c>
      <c r="H702" t="s">
        <v>78</v>
      </c>
      <c r="I702">
        <v>152</v>
      </c>
      <c r="J702" t="s">
        <v>17</v>
      </c>
      <c r="K702">
        <v>30</v>
      </c>
      <c r="L702" s="10">
        <v>72.33</v>
      </c>
      <c r="M702" s="10">
        <f t="shared" si="32"/>
        <v>2169.9</v>
      </c>
      <c r="N702">
        <f>'CONDITIONS AND WORKINGS'!$D$2*M702</f>
        <v>139.30758</v>
      </c>
      <c r="O702" s="4">
        <f>IF(Table1[[#This Row],[SALES]]&gt;='CONDITIONS AND WORKINGS'!$B$2,Table1[[#This Row],[SALES]]*'CONDITIONS AND WORKINGS'!$B$3,0)</f>
        <v>0</v>
      </c>
      <c r="P702" s="10">
        <f t="shared" si="30"/>
        <v>2309.2075800000002</v>
      </c>
      <c r="Q702" s="4" t="str">
        <f>IF(Table1[[#This Row],[STATUS]]='CONDITIONS AND WORKINGS'!$B$6,'CONDITIONS AND WORKINGS'!$B$9,'CONDITIONS AND WORKINGS'!$B$10)</f>
        <v>"COMPLETED"</v>
      </c>
      <c r="R702" s="10">
        <f>Table1[[#This Row],[TOTAL SALES]]-Table1[[#This Row],[ 8.35% DISCOUNT]]</f>
        <v>2309.2075800000002</v>
      </c>
      <c r="S702" s="20"/>
      <c r="AQ702" s="11"/>
      <c r="AR702" s="11"/>
      <c r="AS702" s="11"/>
      <c r="AT702" s="11"/>
      <c r="AV702" s="11"/>
      <c r="AW702" s="11"/>
    </row>
    <row r="703" spans="1:49" x14ac:dyDescent="0.25">
      <c r="A703">
        <v>702</v>
      </c>
      <c r="B703">
        <v>10178</v>
      </c>
      <c r="C703">
        <v>6</v>
      </c>
      <c r="D703" s="4" t="str">
        <f>TEXT(Table1[[#This Row],[ORDER DATE]],"MMMM")</f>
        <v>November</v>
      </c>
      <c r="E703" s="4">
        <f t="shared" si="31"/>
        <v>2003</v>
      </c>
      <c r="F703" s="1">
        <v>37933</v>
      </c>
      <c r="G703" t="s">
        <v>12</v>
      </c>
      <c r="H703" t="s">
        <v>86</v>
      </c>
      <c r="I703">
        <v>152</v>
      </c>
      <c r="J703" t="s">
        <v>17</v>
      </c>
      <c r="K703">
        <v>27</v>
      </c>
      <c r="L703" s="10">
        <v>73.64</v>
      </c>
      <c r="M703" s="10">
        <f t="shared" si="32"/>
        <v>1988.28</v>
      </c>
      <c r="N703">
        <f>'CONDITIONS AND WORKINGS'!$D$2*M703</f>
        <v>127.64757599999999</v>
      </c>
      <c r="O703" s="4">
        <f>IF(Table1[[#This Row],[SALES]]&gt;='CONDITIONS AND WORKINGS'!$B$2,Table1[[#This Row],[SALES]]*'CONDITIONS AND WORKINGS'!$B$3,0)</f>
        <v>0</v>
      </c>
      <c r="P703" s="10">
        <f t="shared" si="30"/>
        <v>2115.927576</v>
      </c>
      <c r="Q703" s="4" t="str">
        <f>IF(Table1[[#This Row],[STATUS]]='CONDITIONS AND WORKINGS'!$B$6,'CONDITIONS AND WORKINGS'!$B$9,'CONDITIONS AND WORKINGS'!$B$10)</f>
        <v>"COMPLETED"</v>
      </c>
      <c r="R703" s="10">
        <f>Table1[[#This Row],[TOTAL SALES]]-Table1[[#This Row],[ 8.35% DISCOUNT]]</f>
        <v>2115.927576</v>
      </c>
      <c r="S703" s="20"/>
      <c r="AQ703" s="11"/>
      <c r="AR703" s="11"/>
      <c r="AS703" s="11"/>
      <c r="AT703" s="11"/>
      <c r="AV703" s="11"/>
      <c r="AW703" s="11"/>
    </row>
    <row r="704" spans="1:49" x14ac:dyDescent="0.25">
      <c r="A704">
        <v>703</v>
      </c>
      <c r="B704">
        <v>10178</v>
      </c>
      <c r="C704">
        <v>1</v>
      </c>
      <c r="D704" s="4" t="str">
        <f>TEXT(Table1[[#This Row],[ORDER DATE]],"MMMM")</f>
        <v>November</v>
      </c>
      <c r="E704" s="4">
        <f t="shared" si="31"/>
        <v>2003</v>
      </c>
      <c r="F704" s="1">
        <v>37933</v>
      </c>
      <c r="G704" t="s">
        <v>12</v>
      </c>
      <c r="H704" t="s">
        <v>73</v>
      </c>
      <c r="I704">
        <v>152</v>
      </c>
      <c r="J704" t="s">
        <v>17</v>
      </c>
      <c r="K704">
        <v>22</v>
      </c>
      <c r="L704" s="10">
        <v>87.75</v>
      </c>
      <c r="M704" s="10">
        <f t="shared" si="32"/>
        <v>1930.5</v>
      </c>
      <c r="N704">
        <f>'CONDITIONS AND WORKINGS'!$D$2*M704</f>
        <v>123.93809999999999</v>
      </c>
      <c r="O704" s="4">
        <f>IF(Table1[[#This Row],[SALES]]&gt;='CONDITIONS AND WORKINGS'!$B$2,Table1[[#This Row],[SALES]]*'CONDITIONS AND WORKINGS'!$B$3,0)</f>
        <v>0</v>
      </c>
      <c r="P704" s="10">
        <f t="shared" si="30"/>
        <v>2054.4380999999998</v>
      </c>
      <c r="Q704" s="4" t="str">
        <f>IF(Table1[[#This Row],[STATUS]]='CONDITIONS AND WORKINGS'!$B$6,'CONDITIONS AND WORKINGS'!$B$9,'CONDITIONS AND WORKINGS'!$B$10)</f>
        <v>"COMPLETED"</v>
      </c>
      <c r="R704" s="10">
        <f>Table1[[#This Row],[TOTAL SALES]]-Table1[[#This Row],[ 8.35% DISCOUNT]]</f>
        <v>2054.4380999999998</v>
      </c>
      <c r="S704" s="20"/>
      <c r="AQ704" s="11"/>
      <c r="AR704" s="11"/>
      <c r="AS704" s="11"/>
      <c r="AT704" s="11"/>
      <c r="AV704" s="11"/>
      <c r="AW704" s="11"/>
    </row>
    <row r="705" spans="1:49" x14ac:dyDescent="0.25">
      <c r="A705">
        <v>704</v>
      </c>
      <c r="B705">
        <v>10178</v>
      </c>
      <c r="C705">
        <v>11</v>
      </c>
      <c r="D705" s="4" t="str">
        <f>TEXT(Table1[[#This Row],[ORDER DATE]],"MMMM")</f>
        <v>November</v>
      </c>
      <c r="E705" s="4">
        <f t="shared" si="31"/>
        <v>2003</v>
      </c>
      <c r="F705" s="1">
        <v>37933</v>
      </c>
      <c r="G705" t="s">
        <v>12</v>
      </c>
      <c r="H705" t="s">
        <v>60</v>
      </c>
      <c r="I705">
        <v>152</v>
      </c>
      <c r="J705" t="s">
        <v>17</v>
      </c>
      <c r="K705">
        <v>21</v>
      </c>
      <c r="L705" s="10">
        <v>72.12</v>
      </c>
      <c r="M705" s="10">
        <f t="shared" si="32"/>
        <v>1514.52</v>
      </c>
      <c r="N705">
        <f>'CONDITIONS AND WORKINGS'!$D$2*M705</f>
        <v>97.23218399999999</v>
      </c>
      <c r="O705" s="4">
        <f>IF(Table1[[#This Row],[SALES]]&gt;='CONDITIONS AND WORKINGS'!$B$2,Table1[[#This Row],[SALES]]*'CONDITIONS AND WORKINGS'!$B$3,0)</f>
        <v>0</v>
      </c>
      <c r="P705" s="10">
        <f t="shared" si="30"/>
        <v>1611.7521839999999</v>
      </c>
      <c r="Q705" s="4" t="str">
        <f>IF(Table1[[#This Row],[STATUS]]='CONDITIONS AND WORKINGS'!$B$6,'CONDITIONS AND WORKINGS'!$B$9,'CONDITIONS AND WORKINGS'!$B$10)</f>
        <v>"COMPLETED"</v>
      </c>
      <c r="R705" s="10">
        <f>Table1[[#This Row],[TOTAL SALES]]-Table1[[#This Row],[ 8.35% DISCOUNT]]</f>
        <v>1611.7521839999999</v>
      </c>
      <c r="S705" s="20"/>
      <c r="AQ705" s="11"/>
      <c r="AR705" s="11"/>
      <c r="AS705" s="11"/>
      <c r="AT705" s="11"/>
      <c r="AV705" s="11"/>
      <c r="AW705" s="11"/>
    </row>
    <row r="706" spans="1:49" x14ac:dyDescent="0.25">
      <c r="A706">
        <v>705</v>
      </c>
      <c r="B706">
        <v>10180</v>
      </c>
      <c r="C706">
        <v>11</v>
      </c>
      <c r="D706" s="4" t="str">
        <f>TEXT(Table1[[#This Row],[ORDER DATE]],"MMMM")</f>
        <v>November</v>
      </c>
      <c r="E706" s="4">
        <f t="shared" si="31"/>
        <v>2003</v>
      </c>
      <c r="F706" s="1">
        <v>37936</v>
      </c>
      <c r="G706" t="s">
        <v>12</v>
      </c>
      <c r="H706" t="s">
        <v>88</v>
      </c>
      <c r="I706">
        <v>107</v>
      </c>
      <c r="J706" t="s">
        <v>55</v>
      </c>
      <c r="K706">
        <v>41</v>
      </c>
      <c r="L706" s="10">
        <v>100</v>
      </c>
      <c r="M706" s="10">
        <f t="shared" si="32"/>
        <v>4100</v>
      </c>
      <c r="N706">
        <f>'CONDITIONS AND WORKINGS'!$D$2*M706</f>
        <v>263.21999999999997</v>
      </c>
      <c r="O706" s="4">
        <f>IF(Table1[[#This Row],[SALES]]&gt;='CONDITIONS AND WORKINGS'!$B$2,Table1[[#This Row],[SALES]]*'CONDITIONS AND WORKINGS'!$B$3,0)</f>
        <v>342.35</v>
      </c>
      <c r="P706" s="10">
        <f t="shared" ref="P706:P769" si="33">M706+N706</f>
        <v>4363.22</v>
      </c>
      <c r="Q706" s="4" t="str">
        <f>IF(Table1[[#This Row],[STATUS]]='CONDITIONS AND WORKINGS'!$B$6,'CONDITIONS AND WORKINGS'!$B$9,'CONDITIONS AND WORKINGS'!$B$10)</f>
        <v>"COMPLETED"</v>
      </c>
      <c r="R706" s="10">
        <f>Table1[[#This Row],[TOTAL SALES]]-Table1[[#This Row],[ 8.35% DISCOUNT]]</f>
        <v>4020.8700000000003</v>
      </c>
      <c r="S706" s="20"/>
      <c r="AQ706" s="11"/>
      <c r="AR706" s="11"/>
      <c r="AS706" s="11"/>
      <c r="AT706" s="11"/>
      <c r="AV706" s="11"/>
      <c r="AW706" s="11"/>
    </row>
    <row r="707" spans="1:49" x14ac:dyDescent="0.25">
      <c r="A707">
        <v>706</v>
      </c>
      <c r="B707">
        <v>10180</v>
      </c>
      <c r="C707">
        <v>8</v>
      </c>
      <c r="D707" s="4" t="str">
        <f>TEXT(Table1[[#This Row],[ORDER DATE]],"MMMM")</f>
        <v>November</v>
      </c>
      <c r="E707" s="4">
        <f t="shared" ref="E707:E770" si="34">YEAR(F707)</f>
        <v>2003</v>
      </c>
      <c r="F707" s="1">
        <v>37936</v>
      </c>
      <c r="G707" t="s">
        <v>12</v>
      </c>
      <c r="H707" t="s">
        <v>91</v>
      </c>
      <c r="I707">
        <v>107</v>
      </c>
      <c r="J707" t="s">
        <v>14</v>
      </c>
      <c r="K707">
        <v>40</v>
      </c>
      <c r="L707" s="10">
        <v>100</v>
      </c>
      <c r="M707" s="10">
        <f t="shared" ref="M707:M770" si="35">K707*L707</f>
        <v>4000</v>
      </c>
      <c r="N707">
        <f>'CONDITIONS AND WORKINGS'!$D$2*M707</f>
        <v>256.79999999999995</v>
      </c>
      <c r="O707" s="4">
        <f>IF(Table1[[#This Row],[SALES]]&gt;='CONDITIONS AND WORKINGS'!$B$2,Table1[[#This Row],[SALES]]*'CONDITIONS AND WORKINGS'!$B$3,0)</f>
        <v>334</v>
      </c>
      <c r="P707" s="10">
        <f t="shared" si="33"/>
        <v>4256.8</v>
      </c>
      <c r="Q707" s="4" t="str">
        <f>IF(Table1[[#This Row],[STATUS]]='CONDITIONS AND WORKINGS'!$B$6,'CONDITIONS AND WORKINGS'!$B$9,'CONDITIONS AND WORKINGS'!$B$10)</f>
        <v>"COMPLETED"</v>
      </c>
      <c r="R707" s="10">
        <f>Table1[[#This Row],[TOTAL SALES]]-Table1[[#This Row],[ 8.35% DISCOUNT]]</f>
        <v>3922.8</v>
      </c>
      <c r="S707" s="20"/>
      <c r="AQ707" s="11"/>
      <c r="AR707" s="11"/>
      <c r="AS707" s="11"/>
      <c r="AT707" s="11"/>
      <c r="AV707" s="11"/>
      <c r="AW707" s="11"/>
    </row>
    <row r="708" spans="1:49" x14ac:dyDescent="0.25">
      <c r="A708">
        <v>707</v>
      </c>
      <c r="B708">
        <v>10180</v>
      </c>
      <c r="C708">
        <v>2</v>
      </c>
      <c r="D708" s="4" t="str">
        <f>TEXT(Table1[[#This Row],[ORDER DATE]],"MMMM")</f>
        <v>November</v>
      </c>
      <c r="E708" s="4">
        <f t="shared" si="34"/>
        <v>2003</v>
      </c>
      <c r="F708" s="1">
        <v>37936</v>
      </c>
      <c r="G708" t="s">
        <v>12</v>
      </c>
      <c r="H708" t="s">
        <v>97</v>
      </c>
      <c r="I708">
        <v>107</v>
      </c>
      <c r="J708" t="s">
        <v>14</v>
      </c>
      <c r="K708">
        <v>44</v>
      </c>
      <c r="L708" s="10">
        <v>100</v>
      </c>
      <c r="M708" s="10">
        <f t="shared" si="35"/>
        <v>4400</v>
      </c>
      <c r="N708">
        <f>'CONDITIONS AND WORKINGS'!$D$2*M708</f>
        <v>282.47999999999996</v>
      </c>
      <c r="O708" s="4">
        <f>IF(Table1[[#This Row],[SALES]]&gt;='CONDITIONS AND WORKINGS'!$B$2,Table1[[#This Row],[SALES]]*'CONDITIONS AND WORKINGS'!$B$3,0)</f>
        <v>367.40000000000003</v>
      </c>
      <c r="P708" s="10">
        <f t="shared" si="33"/>
        <v>4682.4799999999996</v>
      </c>
      <c r="Q708" s="4" t="str">
        <f>IF(Table1[[#This Row],[STATUS]]='CONDITIONS AND WORKINGS'!$B$6,'CONDITIONS AND WORKINGS'!$B$9,'CONDITIONS AND WORKINGS'!$B$10)</f>
        <v>"COMPLETED"</v>
      </c>
      <c r="R708" s="10">
        <f>Table1[[#This Row],[TOTAL SALES]]-Table1[[#This Row],[ 8.35% DISCOUNT]]</f>
        <v>4315.08</v>
      </c>
      <c r="S708" s="20"/>
      <c r="AQ708" s="11"/>
      <c r="AR708" s="11"/>
      <c r="AS708" s="11"/>
      <c r="AT708" s="11"/>
      <c r="AV708" s="11"/>
      <c r="AW708" s="11"/>
    </row>
    <row r="709" spans="1:49" x14ac:dyDescent="0.25">
      <c r="A709">
        <v>708</v>
      </c>
      <c r="B709">
        <v>10180</v>
      </c>
      <c r="C709">
        <v>10</v>
      </c>
      <c r="D709" s="4" t="str">
        <f>TEXT(Table1[[#This Row],[ORDER DATE]],"MMMM")</f>
        <v>November</v>
      </c>
      <c r="E709" s="4">
        <f t="shared" si="34"/>
        <v>2003</v>
      </c>
      <c r="F709" s="1">
        <v>37936</v>
      </c>
      <c r="G709" t="s">
        <v>12</v>
      </c>
      <c r="H709" t="s">
        <v>93</v>
      </c>
      <c r="I709">
        <v>107</v>
      </c>
      <c r="J709" t="s">
        <v>14</v>
      </c>
      <c r="K709">
        <v>48</v>
      </c>
      <c r="L709" s="10">
        <v>100</v>
      </c>
      <c r="M709" s="10">
        <f t="shared" si="35"/>
        <v>4800</v>
      </c>
      <c r="N709">
        <f>'CONDITIONS AND WORKINGS'!$D$2*M709</f>
        <v>308.15999999999997</v>
      </c>
      <c r="O709" s="4">
        <f>IF(Table1[[#This Row],[SALES]]&gt;='CONDITIONS AND WORKINGS'!$B$2,Table1[[#This Row],[SALES]]*'CONDITIONS AND WORKINGS'!$B$3,0)</f>
        <v>400.8</v>
      </c>
      <c r="P709" s="10">
        <f t="shared" si="33"/>
        <v>5108.16</v>
      </c>
      <c r="Q709" s="4" t="str">
        <f>IF(Table1[[#This Row],[STATUS]]='CONDITIONS AND WORKINGS'!$B$6,'CONDITIONS AND WORKINGS'!$B$9,'CONDITIONS AND WORKINGS'!$B$10)</f>
        <v>"COMPLETED"</v>
      </c>
      <c r="R709" s="10">
        <f>Table1[[#This Row],[TOTAL SALES]]-Table1[[#This Row],[ 8.35% DISCOUNT]]</f>
        <v>4707.3599999999997</v>
      </c>
      <c r="S709" s="20"/>
      <c r="AQ709" s="11"/>
      <c r="AR709" s="11"/>
      <c r="AS709" s="11"/>
      <c r="AT709" s="11"/>
      <c r="AV709" s="11"/>
      <c r="AW709" s="11"/>
    </row>
    <row r="710" spans="1:49" x14ac:dyDescent="0.25">
      <c r="A710">
        <v>709</v>
      </c>
      <c r="B710">
        <v>10180</v>
      </c>
      <c r="C710">
        <v>12</v>
      </c>
      <c r="D710" s="4" t="str">
        <f>TEXT(Table1[[#This Row],[ORDER DATE]],"MMMM")</f>
        <v>November</v>
      </c>
      <c r="E710" s="4">
        <f t="shared" si="34"/>
        <v>2003</v>
      </c>
      <c r="F710" s="1">
        <v>37936</v>
      </c>
      <c r="G710" t="s">
        <v>12</v>
      </c>
      <c r="H710" t="s">
        <v>89</v>
      </c>
      <c r="I710">
        <v>107</v>
      </c>
      <c r="J710" t="s">
        <v>14</v>
      </c>
      <c r="K710">
        <v>42</v>
      </c>
      <c r="L710" s="10">
        <v>100</v>
      </c>
      <c r="M710" s="10">
        <f t="shared" si="35"/>
        <v>4200</v>
      </c>
      <c r="N710">
        <f>'CONDITIONS AND WORKINGS'!$D$2*M710</f>
        <v>269.64</v>
      </c>
      <c r="O710" s="4">
        <f>IF(Table1[[#This Row],[SALES]]&gt;='CONDITIONS AND WORKINGS'!$B$2,Table1[[#This Row],[SALES]]*'CONDITIONS AND WORKINGS'!$B$3,0)</f>
        <v>350.70000000000005</v>
      </c>
      <c r="P710" s="10">
        <f t="shared" si="33"/>
        <v>4469.6400000000003</v>
      </c>
      <c r="Q710" s="4" t="str">
        <f>IF(Table1[[#This Row],[STATUS]]='CONDITIONS AND WORKINGS'!$B$6,'CONDITIONS AND WORKINGS'!$B$9,'CONDITIONS AND WORKINGS'!$B$10)</f>
        <v>"COMPLETED"</v>
      </c>
      <c r="R710" s="10">
        <f>Table1[[#This Row],[TOTAL SALES]]-Table1[[#This Row],[ 8.35% DISCOUNT]]</f>
        <v>4118.9400000000005</v>
      </c>
      <c r="S710" s="20"/>
      <c r="AQ710" s="11"/>
      <c r="AR710" s="11"/>
      <c r="AS710" s="11"/>
      <c r="AT710" s="11"/>
      <c r="AV710" s="11"/>
      <c r="AW710" s="11"/>
    </row>
    <row r="711" spans="1:49" x14ac:dyDescent="0.25">
      <c r="A711">
        <v>710</v>
      </c>
      <c r="B711">
        <v>10180</v>
      </c>
      <c r="C711">
        <v>6</v>
      </c>
      <c r="D711" s="4" t="str">
        <f>TEXT(Table1[[#This Row],[ORDER DATE]],"MMMM")</f>
        <v>November</v>
      </c>
      <c r="E711" s="4">
        <f t="shared" si="34"/>
        <v>2003</v>
      </c>
      <c r="F711" s="1">
        <v>37936</v>
      </c>
      <c r="G711" t="s">
        <v>12</v>
      </c>
      <c r="H711" t="s">
        <v>108</v>
      </c>
      <c r="I711">
        <v>107</v>
      </c>
      <c r="J711" t="s">
        <v>17</v>
      </c>
      <c r="K711">
        <v>35</v>
      </c>
      <c r="L711" s="10">
        <v>72.03</v>
      </c>
      <c r="M711" s="10">
        <f t="shared" si="35"/>
        <v>2521.0500000000002</v>
      </c>
      <c r="N711">
        <f>'CONDITIONS AND WORKINGS'!$D$2*M711</f>
        <v>161.85140999999999</v>
      </c>
      <c r="O711" s="4">
        <f>IF(Table1[[#This Row],[SALES]]&gt;='CONDITIONS AND WORKINGS'!$B$2,Table1[[#This Row],[SALES]]*'CONDITIONS AND WORKINGS'!$B$3,0)</f>
        <v>210.50767500000003</v>
      </c>
      <c r="P711" s="10">
        <f t="shared" si="33"/>
        <v>2682.9014100000004</v>
      </c>
      <c r="Q711" s="4" t="str">
        <f>IF(Table1[[#This Row],[STATUS]]='CONDITIONS AND WORKINGS'!$B$6,'CONDITIONS AND WORKINGS'!$B$9,'CONDITIONS AND WORKINGS'!$B$10)</f>
        <v>"COMPLETED"</v>
      </c>
      <c r="R711" s="10">
        <f>Table1[[#This Row],[TOTAL SALES]]-Table1[[#This Row],[ 8.35% DISCOUNT]]</f>
        <v>2472.3937350000006</v>
      </c>
      <c r="S711" s="20"/>
      <c r="AQ711" s="11"/>
      <c r="AR711" s="11"/>
      <c r="AS711" s="11"/>
      <c r="AT711" s="11"/>
      <c r="AV711" s="11"/>
      <c r="AW711" s="11"/>
    </row>
    <row r="712" spans="1:49" x14ac:dyDescent="0.25">
      <c r="A712">
        <v>711</v>
      </c>
      <c r="B712">
        <v>10180</v>
      </c>
      <c r="C712">
        <v>7</v>
      </c>
      <c r="D712" s="4" t="str">
        <f>TEXT(Table1[[#This Row],[ORDER DATE]],"MMMM")</f>
        <v>November</v>
      </c>
      <c r="E712" s="4">
        <f t="shared" si="34"/>
        <v>2003</v>
      </c>
      <c r="F712" s="1">
        <v>37936</v>
      </c>
      <c r="G712" t="s">
        <v>12</v>
      </c>
      <c r="H712" t="s">
        <v>102</v>
      </c>
      <c r="I712">
        <v>107</v>
      </c>
      <c r="J712" t="s">
        <v>17</v>
      </c>
      <c r="K712">
        <v>22</v>
      </c>
      <c r="L712" s="10">
        <v>100</v>
      </c>
      <c r="M712" s="10">
        <f t="shared" si="35"/>
        <v>2200</v>
      </c>
      <c r="N712">
        <f>'CONDITIONS AND WORKINGS'!$D$2*M712</f>
        <v>141.23999999999998</v>
      </c>
      <c r="O712" s="4">
        <f>IF(Table1[[#This Row],[SALES]]&gt;='CONDITIONS AND WORKINGS'!$B$2,Table1[[#This Row],[SALES]]*'CONDITIONS AND WORKINGS'!$B$3,0)</f>
        <v>0</v>
      </c>
      <c r="P712" s="10">
        <f t="shared" si="33"/>
        <v>2341.2399999999998</v>
      </c>
      <c r="Q712" s="4" t="str">
        <f>IF(Table1[[#This Row],[STATUS]]='CONDITIONS AND WORKINGS'!$B$6,'CONDITIONS AND WORKINGS'!$B$9,'CONDITIONS AND WORKINGS'!$B$10)</f>
        <v>"COMPLETED"</v>
      </c>
      <c r="R712" s="10">
        <f>Table1[[#This Row],[TOTAL SALES]]-Table1[[#This Row],[ 8.35% DISCOUNT]]</f>
        <v>2341.2399999999998</v>
      </c>
      <c r="S712" s="20"/>
      <c r="AQ712" s="11"/>
      <c r="AR712" s="11"/>
      <c r="AS712" s="11"/>
      <c r="AT712" s="11"/>
      <c r="AV712" s="11"/>
      <c r="AW712" s="11"/>
    </row>
    <row r="713" spans="1:49" x14ac:dyDescent="0.25">
      <c r="A713">
        <v>712</v>
      </c>
      <c r="B713">
        <v>10180</v>
      </c>
      <c r="C713">
        <v>9</v>
      </c>
      <c r="D713" s="4" t="str">
        <f>TEXT(Table1[[#This Row],[ORDER DATE]],"MMMM")</f>
        <v>November</v>
      </c>
      <c r="E713" s="4">
        <f t="shared" si="34"/>
        <v>2003</v>
      </c>
      <c r="F713" s="1">
        <v>37936</v>
      </c>
      <c r="G713" t="s">
        <v>12</v>
      </c>
      <c r="H713" t="s">
        <v>92</v>
      </c>
      <c r="I713">
        <v>107</v>
      </c>
      <c r="J713" t="s">
        <v>17</v>
      </c>
      <c r="K713">
        <v>29</v>
      </c>
      <c r="L713" s="10">
        <v>86.13</v>
      </c>
      <c r="M713" s="10">
        <f t="shared" si="35"/>
        <v>2497.77</v>
      </c>
      <c r="N713">
        <f>'CONDITIONS AND WORKINGS'!$D$2*M713</f>
        <v>160.35683399999999</v>
      </c>
      <c r="O713" s="4">
        <f>IF(Table1[[#This Row],[SALES]]&gt;='CONDITIONS AND WORKINGS'!$B$2,Table1[[#This Row],[SALES]]*'CONDITIONS AND WORKINGS'!$B$3,0)</f>
        <v>208.563795</v>
      </c>
      <c r="P713" s="10">
        <f t="shared" si="33"/>
        <v>2658.1268340000001</v>
      </c>
      <c r="Q713" s="4" t="str">
        <f>IF(Table1[[#This Row],[STATUS]]='CONDITIONS AND WORKINGS'!$B$6,'CONDITIONS AND WORKINGS'!$B$9,'CONDITIONS AND WORKINGS'!$B$10)</f>
        <v>"COMPLETED"</v>
      </c>
      <c r="R713" s="10">
        <f>Table1[[#This Row],[TOTAL SALES]]-Table1[[#This Row],[ 8.35% DISCOUNT]]</f>
        <v>2449.5630390000001</v>
      </c>
      <c r="S713" s="20"/>
      <c r="AQ713" s="11"/>
      <c r="AR713" s="11"/>
      <c r="AS713" s="11"/>
      <c r="AT713" s="11"/>
      <c r="AV713" s="11"/>
      <c r="AW713" s="11"/>
    </row>
    <row r="714" spans="1:49" x14ac:dyDescent="0.25">
      <c r="A714">
        <v>713</v>
      </c>
      <c r="B714">
        <v>10180</v>
      </c>
      <c r="C714">
        <v>1</v>
      </c>
      <c r="D714" s="4" t="str">
        <f>TEXT(Table1[[#This Row],[ORDER DATE]],"MMMM")</f>
        <v>November</v>
      </c>
      <c r="E714" s="4">
        <f t="shared" si="34"/>
        <v>2003</v>
      </c>
      <c r="F714" s="1">
        <v>37936</v>
      </c>
      <c r="G714" t="s">
        <v>12</v>
      </c>
      <c r="H714" t="s">
        <v>107</v>
      </c>
      <c r="I714">
        <v>107</v>
      </c>
      <c r="J714" t="s">
        <v>17</v>
      </c>
      <c r="K714">
        <v>28</v>
      </c>
      <c r="L714" s="10">
        <v>71.14</v>
      </c>
      <c r="M714" s="10">
        <f t="shared" si="35"/>
        <v>1991.92</v>
      </c>
      <c r="N714">
        <f>'CONDITIONS AND WORKINGS'!$D$2*M714</f>
        <v>127.88126399999999</v>
      </c>
      <c r="O714" s="4">
        <f>IF(Table1[[#This Row],[SALES]]&gt;='CONDITIONS AND WORKINGS'!$B$2,Table1[[#This Row],[SALES]]*'CONDITIONS AND WORKINGS'!$B$3,0)</f>
        <v>0</v>
      </c>
      <c r="P714" s="10">
        <f t="shared" si="33"/>
        <v>2119.8012640000002</v>
      </c>
      <c r="Q714" s="4" t="str">
        <f>IF(Table1[[#This Row],[STATUS]]='CONDITIONS AND WORKINGS'!$B$6,'CONDITIONS AND WORKINGS'!$B$9,'CONDITIONS AND WORKINGS'!$B$10)</f>
        <v>"COMPLETED"</v>
      </c>
      <c r="R714" s="10">
        <f>Table1[[#This Row],[TOTAL SALES]]-Table1[[#This Row],[ 8.35% DISCOUNT]]</f>
        <v>2119.8012640000002</v>
      </c>
      <c r="S714" s="20"/>
      <c r="AQ714" s="11"/>
      <c r="AR714" s="11"/>
      <c r="AS714" s="11"/>
      <c r="AT714" s="11"/>
      <c r="AV714" s="11"/>
      <c r="AW714" s="11"/>
    </row>
    <row r="715" spans="1:49" x14ac:dyDescent="0.25">
      <c r="A715">
        <v>714</v>
      </c>
      <c r="B715">
        <v>10180</v>
      </c>
      <c r="C715">
        <v>5</v>
      </c>
      <c r="D715" s="4" t="str">
        <f>TEXT(Table1[[#This Row],[ORDER DATE]],"MMMM")</f>
        <v>November</v>
      </c>
      <c r="E715" s="4">
        <f t="shared" si="34"/>
        <v>2003</v>
      </c>
      <c r="F715" s="1">
        <v>37936</v>
      </c>
      <c r="G715" t="s">
        <v>12</v>
      </c>
      <c r="H715" t="s">
        <v>106</v>
      </c>
      <c r="I715">
        <v>107</v>
      </c>
      <c r="J715" t="s">
        <v>17</v>
      </c>
      <c r="K715">
        <v>21</v>
      </c>
      <c r="L715" s="10">
        <v>93.56</v>
      </c>
      <c r="M715" s="10">
        <f t="shared" si="35"/>
        <v>1964.76</v>
      </c>
      <c r="N715">
        <f>'CONDITIONS AND WORKINGS'!$D$2*M715</f>
        <v>126.13759199999998</v>
      </c>
      <c r="O715" s="4">
        <f>IF(Table1[[#This Row],[SALES]]&gt;='CONDITIONS AND WORKINGS'!$B$2,Table1[[#This Row],[SALES]]*'CONDITIONS AND WORKINGS'!$B$3,0)</f>
        <v>0</v>
      </c>
      <c r="P715" s="10">
        <f t="shared" si="33"/>
        <v>2090.8975919999998</v>
      </c>
      <c r="Q715" s="4" t="str">
        <f>IF(Table1[[#This Row],[STATUS]]='CONDITIONS AND WORKINGS'!$B$6,'CONDITIONS AND WORKINGS'!$B$9,'CONDITIONS AND WORKINGS'!$B$10)</f>
        <v>"COMPLETED"</v>
      </c>
      <c r="R715" s="10">
        <f>Table1[[#This Row],[TOTAL SALES]]-Table1[[#This Row],[ 8.35% DISCOUNT]]</f>
        <v>2090.8975919999998</v>
      </c>
      <c r="S715" s="20"/>
      <c r="AQ715" s="11"/>
      <c r="AR715" s="11"/>
      <c r="AS715" s="11"/>
      <c r="AT715" s="11"/>
      <c r="AV715" s="11"/>
      <c r="AW715" s="11"/>
    </row>
    <row r="716" spans="1:49" x14ac:dyDescent="0.25">
      <c r="A716">
        <v>715</v>
      </c>
      <c r="B716">
        <v>10180</v>
      </c>
      <c r="C716">
        <v>14</v>
      </c>
      <c r="D716" s="4" t="str">
        <f>TEXT(Table1[[#This Row],[ORDER DATE]],"MMMM")</f>
        <v>November</v>
      </c>
      <c r="E716" s="4">
        <f t="shared" si="34"/>
        <v>2003</v>
      </c>
      <c r="F716" s="1">
        <v>37936</v>
      </c>
      <c r="G716" t="s">
        <v>12</v>
      </c>
      <c r="H716" t="s">
        <v>90</v>
      </c>
      <c r="I716">
        <v>107</v>
      </c>
      <c r="J716" t="s">
        <v>17</v>
      </c>
      <c r="K716">
        <v>28</v>
      </c>
      <c r="L716" s="10">
        <v>68.55</v>
      </c>
      <c r="M716" s="10">
        <f t="shared" si="35"/>
        <v>1919.3999999999999</v>
      </c>
      <c r="N716">
        <f>'CONDITIONS AND WORKINGS'!$D$2*M716</f>
        <v>123.22547999999998</v>
      </c>
      <c r="O716" s="4">
        <f>IF(Table1[[#This Row],[SALES]]&gt;='CONDITIONS AND WORKINGS'!$B$2,Table1[[#This Row],[SALES]]*'CONDITIONS AND WORKINGS'!$B$3,0)</f>
        <v>0</v>
      </c>
      <c r="P716" s="10">
        <f t="shared" si="33"/>
        <v>2042.6254799999999</v>
      </c>
      <c r="Q716" s="4" t="str">
        <f>IF(Table1[[#This Row],[STATUS]]='CONDITIONS AND WORKINGS'!$B$6,'CONDITIONS AND WORKINGS'!$B$9,'CONDITIONS AND WORKINGS'!$B$10)</f>
        <v>"COMPLETED"</v>
      </c>
      <c r="R716" s="10">
        <f>Table1[[#This Row],[TOTAL SALES]]-Table1[[#This Row],[ 8.35% DISCOUNT]]</f>
        <v>2042.6254799999999</v>
      </c>
      <c r="S716" s="20"/>
      <c r="AQ716" s="11"/>
      <c r="AR716" s="11"/>
      <c r="AS716" s="11"/>
      <c r="AT716" s="11"/>
      <c r="AV716" s="11"/>
      <c r="AW716" s="11"/>
    </row>
    <row r="717" spans="1:49" x14ac:dyDescent="0.25">
      <c r="A717">
        <v>716</v>
      </c>
      <c r="B717">
        <v>10180</v>
      </c>
      <c r="C717">
        <v>13</v>
      </c>
      <c r="D717" s="4" t="str">
        <f>TEXT(Table1[[#This Row],[ORDER DATE]],"MMMM")</f>
        <v>November</v>
      </c>
      <c r="E717" s="4">
        <f t="shared" si="34"/>
        <v>2003</v>
      </c>
      <c r="F717" s="1">
        <v>37936</v>
      </c>
      <c r="G717" t="s">
        <v>12</v>
      </c>
      <c r="H717" t="s">
        <v>94</v>
      </c>
      <c r="I717">
        <v>107</v>
      </c>
      <c r="J717" t="s">
        <v>17</v>
      </c>
      <c r="K717">
        <v>25</v>
      </c>
      <c r="L717" s="10">
        <v>64.2</v>
      </c>
      <c r="M717" s="10">
        <f t="shared" si="35"/>
        <v>1605</v>
      </c>
      <c r="N717">
        <f>'CONDITIONS AND WORKINGS'!$D$2*M717</f>
        <v>103.04099999999998</v>
      </c>
      <c r="O717" s="4">
        <f>IF(Table1[[#This Row],[SALES]]&gt;='CONDITIONS AND WORKINGS'!$B$2,Table1[[#This Row],[SALES]]*'CONDITIONS AND WORKINGS'!$B$3,0)</f>
        <v>0</v>
      </c>
      <c r="P717" s="10">
        <f t="shared" si="33"/>
        <v>1708.0409999999999</v>
      </c>
      <c r="Q717" s="4" t="str">
        <f>IF(Table1[[#This Row],[STATUS]]='CONDITIONS AND WORKINGS'!$B$6,'CONDITIONS AND WORKINGS'!$B$9,'CONDITIONS AND WORKINGS'!$B$10)</f>
        <v>"COMPLETED"</v>
      </c>
      <c r="R717" s="10">
        <f>Table1[[#This Row],[TOTAL SALES]]-Table1[[#This Row],[ 8.35% DISCOUNT]]</f>
        <v>1708.0409999999999</v>
      </c>
      <c r="S717" s="20"/>
      <c r="AQ717" s="11"/>
      <c r="AR717" s="11"/>
      <c r="AS717" s="11"/>
      <c r="AT717" s="11"/>
      <c r="AV717" s="11"/>
      <c r="AW717" s="11"/>
    </row>
    <row r="718" spans="1:49" x14ac:dyDescent="0.25">
      <c r="A718">
        <v>717</v>
      </c>
      <c r="B718">
        <v>10180</v>
      </c>
      <c r="C718">
        <v>4</v>
      </c>
      <c r="D718" s="4" t="str">
        <f>TEXT(Table1[[#This Row],[ORDER DATE]],"MMMM")</f>
        <v>November</v>
      </c>
      <c r="E718" s="4">
        <f t="shared" si="34"/>
        <v>2003</v>
      </c>
      <c r="F718" s="1">
        <v>37936</v>
      </c>
      <c r="G718" t="s">
        <v>12</v>
      </c>
      <c r="H718" t="s">
        <v>111</v>
      </c>
      <c r="I718">
        <v>107</v>
      </c>
      <c r="J718" t="s">
        <v>17</v>
      </c>
      <c r="K718">
        <v>34</v>
      </c>
      <c r="L718" s="10">
        <v>45.46</v>
      </c>
      <c r="M718" s="10">
        <f t="shared" si="35"/>
        <v>1545.64</v>
      </c>
      <c r="N718">
        <f>'CONDITIONS AND WORKINGS'!$D$2*M718</f>
        <v>99.230087999999995</v>
      </c>
      <c r="O718" s="4">
        <f>IF(Table1[[#This Row],[SALES]]&gt;='CONDITIONS AND WORKINGS'!$B$2,Table1[[#This Row],[SALES]]*'CONDITIONS AND WORKINGS'!$B$3,0)</f>
        <v>0</v>
      </c>
      <c r="P718" s="10">
        <f t="shared" si="33"/>
        <v>1644.8700880000001</v>
      </c>
      <c r="Q718" s="4" t="str">
        <f>IF(Table1[[#This Row],[STATUS]]='CONDITIONS AND WORKINGS'!$B$6,'CONDITIONS AND WORKINGS'!$B$9,'CONDITIONS AND WORKINGS'!$B$10)</f>
        <v>"COMPLETED"</v>
      </c>
      <c r="R718" s="10">
        <f>Table1[[#This Row],[TOTAL SALES]]-Table1[[#This Row],[ 8.35% DISCOUNT]]</f>
        <v>1644.8700880000001</v>
      </c>
      <c r="S718" s="20"/>
      <c r="AQ718" s="11"/>
      <c r="AR718" s="11"/>
      <c r="AS718" s="11"/>
      <c r="AT718" s="11"/>
      <c r="AV718" s="11"/>
      <c r="AW718" s="11"/>
    </row>
    <row r="719" spans="1:49" x14ac:dyDescent="0.25">
      <c r="A719">
        <v>718</v>
      </c>
      <c r="B719">
        <v>10180</v>
      </c>
      <c r="C719">
        <v>3</v>
      </c>
      <c r="D719" s="4" t="str">
        <f>TEXT(Table1[[#This Row],[ORDER DATE]],"MMMM")</f>
        <v>November</v>
      </c>
      <c r="E719" s="4">
        <f t="shared" si="34"/>
        <v>2003</v>
      </c>
      <c r="F719" s="1">
        <v>37936</v>
      </c>
      <c r="G719" t="s">
        <v>12</v>
      </c>
      <c r="H719" t="s">
        <v>105</v>
      </c>
      <c r="I719">
        <v>107</v>
      </c>
      <c r="J719" t="s">
        <v>17</v>
      </c>
      <c r="K719">
        <v>21</v>
      </c>
      <c r="L719" s="10">
        <v>50.36</v>
      </c>
      <c r="M719" s="10">
        <f t="shared" si="35"/>
        <v>1057.56</v>
      </c>
      <c r="N719">
        <f>'CONDITIONS AND WORKINGS'!$D$2*M719</f>
        <v>67.895351999999988</v>
      </c>
      <c r="O719" s="4">
        <f>IF(Table1[[#This Row],[SALES]]&gt;='CONDITIONS AND WORKINGS'!$B$2,Table1[[#This Row],[SALES]]*'CONDITIONS AND WORKINGS'!$B$3,0)</f>
        <v>0</v>
      </c>
      <c r="P719" s="10">
        <f t="shared" si="33"/>
        <v>1125.4553519999999</v>
      </c>
      <c r="Q719" s="4" t="str">
        <f>IF(Table1[[#This Row],[STATUS]]='CONDITIONS AND WORKINGS'!$B$6,'CONDITIONS AND WORKINGS'!$B$9,'CONDITIONS AND WORKINGS'!$B$10)</f>
        <v>"COMPLETED"</v>
      </c>
      <c r="R719" s="10">
        <f>Table1[[#This Row],[TOTAL SALES]]-Table1[[#This Row],[ 8.35% DISCOUNT]]</f>
        <v>1125.4553519999999</v>
      </c>
      <c r="S719" s="20"/>
      <c r="AQ719" s="11"/>
      <c r="AR719" s="11"/>
      <c r="AS719" s="11"/>
      <c r="AT719" s="11"/>
      <c r="AV719" s="11"/>
      <c r="AW719" s="11"/>
    </row>
    <row r="720" spans="1:49" x14ac:dyDescent="0.25">
      <c r="A720">
        <v>719</v>
      </c>
      <c r="B720">
        <v>10181</v>
      </c>
      <c r="C720">
        <v>7</v>
      </c>
      <c r="D720" s="4" t="str">
        <f>TEXT(Table1[[#This Row],[ORDER DATE]],"MMMM")</f>
        <v>November</v>
      </c>
      <c r="E720" s="4">
        <f t="shared" si="34"/>
        <v>2003</v>
      </c>
      <c r="F720" s="1">
        <v>37937</v>
      </c>
      <c r="G720" t="s">
        <v>12</v>
      </c>
      <c r="H720" t="s">
        <v>44</v>
      </c>
      <c r="I720">
        <v>108</v>
      </c>
      <c r="J720" t="s">
        <v>14</v>
      </c>
      <c r="K720">
        <v>45</v>
      </c>
      <c r="L720" s="10">
        <v>100</v>
      </c>
      <c r="M720" s="10">
        <f t="shared" si="35"/>
        <v>4500</v>
      </c>
      <c r="N720">
        <f>'CONDITIONS AND WORKINGS'!$D$2*M720</f>
        <v>288.89999999999998</v>
      </c>
      <c r="O720" s="4">
        <f>IF(Table1[[#This Row],[SALES]]&gt;='CONDITIONS AND WORKINGS'!$B$2,Table1[[#This Row],[SALES]]*'CONDITIONS AND WORKINGS'!$B$3,0)</f>
        <v>375.75</v>
      </c>
      <c r="P720" s="10">
        <f t="shared" si="33"/>
        <v>4788.8999999999996</v>
      </c>
      <c r="Q720" s="4" t="str">
        <f>IF(Table1[[#This Row],[STATUS]]='CONDITIONS AND WORKINGS'!$B$6,'CONDITIONS AND WORKINGS'!$B$9,'CONDITIONS AND WORKINGS'!$B$10)</f>
        <v>"COMPLETED"</v>
      </c>
      <c r="R720" s="10">
        <f>Table1[[#This Row],[TOTAL SALES]]-Table1[[#This Row],[ 8.35% DISCOUNT]]</f>
        <v>4413.1499999999996</v>
      </c>
      <c r="S720" s="20"/>
      <c r="AQ720" s="11"/>
      <c r="AR720" s="11"/>
      <c r="AS720" s="11"/>
      <c r="AT720" s="11"/>
      <c r="AV720" s="11"/>
      <c r="AW720" s="11"/>
    </row>
    <row r="721" spans="1:49" x14ac:dyDescent="0.25">
      <c r="A721">
        <v>720</v>
      </c>
      <c r="B721">
        <v>10181</v>
      </c>
      <c r="C721">
        <v>4</v>
      </c>
      <c r="D721" s="4" t="str">
        <f>TEXT(Table1[[#This Row],[ORDER DATE]],"MMMM")</f>
        <v>November</v>
      </c>
      <c r="E721" s="4">
        <f t="shared" si="34"/>
        <v>2003</v>
      </c>
      <c r="F721" s="1">
        <v>37937</v>
      </c>
      <c r="G721" t="s">
        <v>12</v>
      </c>
      <c r="H721" t="s">
        <v>112</v>
      </c>
      <c r="I721">
        <v>108</v>
      </c>
      <c r="J721" t="s">
        <v>14</v>
      </c>
      <c r="K721">
        <v>39</v>
      </c>
      <c r="L721" s="10">
        <v>100</v>
      </c>
      <c r="M721" s="10">
        <f t="shared" si="35"/>
        <v>3900</v>
      </c>
      <c r="N721">
        <f>'CONDITIONS AND WORKINGS'!$D$2*M721</f>
        <v>250.37999999999997</v>
      </c>
      <c r="O721" s="4">
        <f>IF(Table1[[#This Row],[SALES]]&gt;='CONDITIONS AND WORKINGS'!$B$2,Table1[[#This Row],[SALES]]*'CONDITIONS AND WORKINGS'!$B$3,0)</f>
        <v>325.65000000000003</v>
      </c>
      <c r="P721" s="10">
        <f t="shared" si="33"/>
        <v>4150.38</v>
      </c>
      <c r="Q721" s="4" t="str">
        <f>IF(Table1[[#This Row],[STATUS]]='CONDITIONS AND WORKINGS'!$B$6,'CONDITIONS AND WORKINGS'!$B$9,'CONDITIONS AND WORKINGS'!$B$10)</f>
        <v>"COMPLETED"</v>
      </c>
      <c r="R721" s="10">
        <f>Table1[[#This Row],[TOTAL SALES]]-Table1[[#This Row],[ 8.35% DISCOUNT]]</f>
        <v>3824.73</v>
      </c>
      <c r="S721" s="20"/>
      <c r="AQ721" s="11"/>
      <c r="AR721" s="11"/>
      <c r="AS721" s="11"/>
      <c r="AT721" s="11"/>
      <c r="AV721" s="11"/>
      <c r="AW721" s="11"/>
    </row>
    <row r="722" spans="1:49" x14ac:dyDescent="0.25">
      <c r="A722">
        <v>721</v>
      </c>
      <c r="B722">
        <v>10181</v>
      </c>
      <c r="C722">
        <v>2</v>
      </c>
      <c r="D722" s="4" t="str">
        <f>TEXT(Table1[[#This Row],[ORDER DATE]],"MMMM")</f>
        <v>November</v>
      </c>
      <c r="E722" s="4">
        <f t="shared" si="34"/>
        <v>2003</v>
      </c>
      <c r="F722" s="1">
        <v>37937</v>
      </c>
      <c r="G722" t="s">
        <v>12</v>
      </c>
      <c r="H722" t="s">
        <v>118</v>
      </c>
      <c r="I722">
        <v>108</v>
      </c>
      <c r="J722" t="s">
        <v>14</v>
      </c>
      <c r="K722">
        <v>42</v>
      </c>
      <c r="L722" s="10">
        <v>100</v>
      </c>
      <c r="M722" s="10">
        <f t="shared" si="35"/>
        <v>4200</v>
      </c>
      <c r="N722">
        <f>'CONDITIONS AND WORKINGS'!$D$2*M722</f>
        <v>269.64</v>
      </c>
      <c r="O722" s="4">
        <f>IF(Table1[[#This Row],[SALES]]&gt;='CONDITIONS AND WORKINGS'!$B$2,Table1[[#This Row],[SALES]]*'CONDITIONS AND WORKINGS'!$B$3,0)</f>
        <v>350.70000000000005</v>
      </c>
      <c r="P722" s="10">
        <f t="shared" si="33"/>
        <v>4469.6400000000003</v>
      </c>
      <c r="Q722" s="4" t="str">
        <f>IF(Table1[[#This Row],[STATUS]]='CONDITIONS AND WORKINGS'!$B$6,'CONDITIONS AND WORKINGS'!$B$9,'CONDITIONS AND WORKINGS'!$B$10)</f>
        <v>"COMPLETED"</v>
      </c>
      <c r="R722" s="10">
        <f>Table1[[#This Row],[TOTAL SALES]]-Table1[[#This Row],[ 8.35% DISCOUNT]]</f>
        <v>4118.9400000000005</v>
      </c>
      <c r="S722" s="20"/>
      <c r="AQ722" s="11"/>
      <c r="AR722" s="11"/>
      <c r="AS722" s="11"/>
      <c r="AT722" s="11"/>
      <c r="AV722" s="11"/>
      <c r="AW722" s="11"/>
    </row>
    <row r="723" spans="1:49" x14ac:dyDescent="0.25">
      <c r="A723">
        <v>722</v>
      </c>
      <c r="B723">
        <v>10181</v>
      </c>
      <c r="C723">
        <v>6</v>
      </c>
      <c r="D723" s="4" t="str">
        <f>TEXT(Table1[[#This Row],[ORDER DATE]],"MMMM")</f>
        <v>November</v>
      </c>
      <c r="E723" s="4">
        <f t="shared" si="34"/>
        <v>2003</v>
      </c>
      <c r="F723" s="1">
        <v>37937</v>
      </c>
      <c r="G723" t="s">
        <v>12</v>
      </c>
      <c r="H723" t="s">
        <v>114</v>
      </c>
      <c r="I723">
        <v>108</v>
      </c>
      <c r="J723" t="s">
        <v>14</v>
      </c>
      <c r="K723">
        <v>44</v>
      </c>
      <c r="L723" s="10">
        <v>100</v>
      </c>
      <c r="M723" s="10">
        <f t="shared" si="35"/>
        <v>4400</v>
      </c>
      <c r="N723">
        <f>'CONDITIONS AND WORKINGS'!$D$2*M723</f>
        <v>282.47999999999996</v>
      </c>
      <c r="O723" s="4">
        <f>IF(Table1[[#This Row],[SALES]]&gt;='CONDITIONS AND WORKINGS'!$B$2,Table1[[#This Row],[SALES]]*'CONDITIONS AND WORKINGS'!$B$3,0)</f>
        <v>367.40000000000003</v>
      </c>
      <c r="P723" s="10">
        <f t="shared" si="33"/>
        <v>4682.4799999999996</v>
      </c>
      <c r="Q723" s="4" t="str">
        <f>IF(Table1[[#This Row],[STATUS]]='CONDITIONS AND WORKINGS'!$B$6,'CONDITIONS AND WORKINGS'!$B$9,'CONDITIONS AND WORKINGS'!$B$10)</f>
        <v>"COMPLETED"</v>
      </c>
      <c r="R723" s="10">
        <f>Table1[[#This Row],[TOTAL SALES]]-Table1[[#This Row],[ 8.35% DISCOUNT]]</f>
        <v>4315.08</v>
      </c>
      <c r="S723" s="20"/>
      <c r="AQ723" s="11"/>
      <c r="AR723" s="11"/>
      <c r="AS723" s="11"/>
      <c r="AT723" s="11"/>
      <c r="AV723" s="11"/>
      <c r="AW723" s="11"/>
    </row>
    <row r="724" spans="1:49" x14ac:dyDescent="0.25">
      <c r="A724">
        <v>723</v>
      </c>
      <c r="B724">
        <v>10181</v>
      </c>
      <c r="C724">
        <v>14</v>
      </c>
      <c r="D724" s="4" t="str">
        <f>TEXT(Table1[[#This Row],[ORDER DATE]],"MMMM")</f>
        <v>November</v>
      </c>
      <c r="E724" s="4">
        <f t="shared" si="34"/>
        <v>2003</v>
      </c>
      <c r="F724" s="1">
        <v>37937</v>
      </c>
      <c r="G724" t="s">
        <v>12</v>
      </c>
      <c r="H724" t="s">
        <v>99</v>
      </c>
      <c r="I724">
        <v>108</v>
      </c>
      <c r="J724" t="s">
        <v>14</v>
      </c>
      <c r="K724">
        <v>27</v>
      </c>
      <c r="L724" s="10">
        <v>100</v>
      </c>
      <c r="M724" s="10">
        <f t="shared" si="35"/>
        <v>2700</v>
      </c>
      <c r="N724">
        <f>'CONDITIONS AND WORKINGS'!$D$2*M724</f>
        <v>173.33999999999997</v>
      </c>
      <c r="O724" s="4">
        <f>IF(Table1[[#This Row],[SALES]]&gt;='CONDITIONS AND WORKINGS'!$B$2,Table1[[#This Row],[SALES]]*'CONDITIONS AND WORKINGS'!$B$3,0)</f>
        <v>225.45000000000002</v>
      </c>
      <c r="P724" s="10">
        <f t="shared" si="33"/>
        <v>2873.34</v>
      </c>
      <c r="Q724" s="4" t="str">
        <f>IF(Table1[[#This Row],[STATUS]]='CONDITIONS AND WORKINGS'!$B$6,'CONDITIONS AND WORKINGS'!$B$9,'CONDITIONS AND WORKINGS'!$B$10)</f>
        <v>"COMPLETED"</v>
      </c>
      <c r="R724" s="10">
        <f>Table1[[#This Row],[TOTAL SALES]]-Table1[[#This Row],[ 8.35% DISCOUNT]]</f>
        <v>2647.8900000000003</v>
      </c>
      <c r="S724" s="20"/>
      <c r="AQ724" s="11"/>
      <c r="AR724" s="11"/>
      <c r="AS724" s="11"/>
      <c r="AT724" s="11"/>
      <c r="AV724" s="11"/>
      <c r="AW724" s="11"/>
    </row>
    <row r="725" spans="1:49" x14ac:dyDescent="0.25">
      <c r="A725">
        <v>724</v>
      </c>
      <c r="B725">
        <v>10181</v>
      </c>
      <c r="C725">
        <v>11</v>
      </c>
      <c r="D725" s="4" t="str">
        <f>TEXT(Table1[[#This Row],[ORDER DATE]],"MMMM")</f>
        <v>November</v>
      </c>
      <c r="E725" s="4">
        <f t="shared" si="34"/>
        <v>2003</v>
      </c>
      <c r="F725" s="1">
        <v>37937</v>
      </c>
      <c r="G725" t="s">
        <v>12</v>
      </c>
      <c r="H725" t="s">
        <v>101</v>
      </c>
      <c r="I725">
        <v>108</v>
      </c>
      <c r="J725" t="s">
        <v>14</v>
      </c>
      <c r="K725">
        <v>36</v>
      </c>
      <c r="L725" s="10">
        <v>100</v>
      </c>
      <c r="M725" s="10">
        <f t="shared" si="35"/>
        <v>3600</v>
      </c>
      <c r="N725">
        <f>'CONDITIONS AND WORKINGS'!$D$2*M725</f>
        <v>231.11999999999998</v>
      </c>
      <c r="O725" s="4">
        <f>IF(Table1[[#This Row],[SALES]]&gt;='CONDITIONS AND WORKINGS'!$B$2,Table1[[#This Row],[SALES]]*'CONDITIONS AND WORKINGS'!$B$3,0)</f>
        <v>300.60000000000002</v>
      </c>
      <c r="P725" s="10">
        <f t="shared" si="33"/>
        <v>3831.12</v>
      </c>
      <c r="Q725" s="4" t="str">
        <f>IF(Table1[[#This Row],[STATUS]]='CONDITIONS AND WORKINGS'!$B$6,'CONDITIONS AND WORKINGS'!$B$9,'CONDITIONS AND WORKINGS'!$B$10)</f>
        <v>"COMPLETED"</v>
      </c>
      <c r="R725" s="10">
        <f>Table1[[#This Row],[TOTAL SALES]]-Table1[[#This Row],[ 8.35% DISCOUNT]]</f>
        <v>3530.52</v>
      </c>
      <c r="S725" s="20"/>
      <c r="AQ725" s="11"/>
      <c r="AR725" s="11"/>
      <c r="AS725" s="11"/>
      <c r="AT725" s="11"/>
      <c r="AV725" s="11"/>
      <c r="AW725" s="11"/>
    </row>
    <row r="726" spans="1:49" x14ac:dyDescent="0.25">
      <c r="A726">
        <v>725</v>
      </c>
      <c r="B726">
        <v>10181</v>
      </c>
      <c r="C726">
        <v>3</v>
      </c>
      <c r="D726" s="4" t="str">
        <f>TEXT(Table1[[#This Row],[ORDER DATE]],"MMMM")</f>
        <v>November</v>
      </c>
      <c r="E726" s="4">
        <f t="shared" si="34"/>
        <v>2003</v>
      </c>
      <c r="F726" s="1">
        <v>37937</v>
      </c>
      <c r="G726" t="s">
        <v>12</v>
      </c>
      <c r="H726" t="s">
        <v>115</v>
      </c>
      <c r="I726">
        <v>108</v>
      </c>
      <c r="J726" t="s">
        <v>14</v>
      </c>
      <c r="K726">
        <v>27</v>
      </c>
      <c r="L726" s="10">
        <v>100</v>
      </c>
      <c r="M726" s="10">
        <f t="shared" si="35"/>
        <v>2700</v>
      </c>
      <c r="N726">
        <f>'CONDITIONS AND WORKINGS'!$D$2*M726</f>
        <v>173.33999999999997</v>
      </c>
      <c r="O726" s="4">
        <f>IF(Table1[[#This Row],[SALES]]&gt;='CONDITIONS AND WORKINGS'!$B$2,Table1[[#This Row],[SALES]]*'CONDITIONS AND WORKINGS'!$B$3,0)</f>
        <v>225.45000000000002</v>
      </c>
      <c r="P726" s="10">
        <f t="shared" si="33"/>
        <v>2873.34</v>
      </c>
      <c r="Q726" s="4" t="str">
        <f>IF(Table1[[#This Row],[STATUS]]='CONDITIONS AND WORKINGS'!$B$6,'CONDITIONS AND WORKINGS'!$B$9,'CONDITIONS AND WORKINGS'!$B$10)</f>
        <v>"COMPLETED"</v>
      </c>
      <c r="R726" s="10">
        <f>Table1[[#This Row],[TOTAL SALES]]-Table1[[#This Row],[ 8.35% DISCOUNT]]</f>
        <v>2647.8900000000003</v>
      </c>
      <c r="S726" s="20"/>
      <c r="AQ726" s="11"/>
      <c r="AR726" s="11"/>
      <c r="AS726" s="11"/>
      <c r="AT726" s="11"/>
      <c r="AV726" s="11"/>
      <c r="AW726" s="11"/>
    </row>
    <row r="727" spans="1:49" x14ac:dyDescent="0.25">
      <c r="A727">
        <v>726</v>
      </c>
      <c r="B727">
        <v>10181</v>
      </c>
      <c r="C727">
        <v>9</v>
      </c>
      <c r="D727" s="4" t="str">
        <f>TEXT(Table1[[#This Row],[ORDER DATE]],"MMMM")</f>
        <v>November</v>
      </c>
      <c r="E727" s="4">
        <f t="shared" si="34"/>
        <v>2003</v>
      </c>
      <c r="F727" s="1">
        <v>37937</v>
      </c>
      <c r="G727" t="s">
        <v>12</v>
      </c>
      <c r="H727" t="s">
        <v>98</v>
      </c>
      <c r="I727">
        <v>108</v>
      </c>
      <c r="J727" t="s">
        <v>14</v>
      </c>
      <c r="K727">
        <v>25</v>
      </c>
      <c r="L727" s="10">
        <v>100</v>
      </c>
      <c r="M727" s="10">
        <f t="shared" si="35"/>
        <v>2500</v>
      </c>
      <c r="N727">
        <f>'CONDITIONS AND WORKINGS'!$D$2*M727</f>
        <v>160.49999999999997</v>
      </c>
      <c r="O727" s="4">
        <f>IF(Table1[[#This Row],[SALES]]&gt;='CONDITIONS AND WORKINGS'!$B$2,Table1[[#This Row],[SALES]]*'CONDITIONS AND WORKINGS'!$B$3,0)</f>
        <v>208.75</v>
      </c>
      <c r="P727" s="10">
        <f t="shared" si="33"/>
        <v>2660.5</v>
      </c>
      <c r="Q727" s="4" t="str">
        <f>IF(Table1[[#This Row],[STATUS]]='CONDITIONS AND WORKINGS'!$B$6,'CONDITIONS AND WORKINGS'!$B$9,'CONDITIONS AND WORKINGS'!$B$10)</f>
        <v>"COMPLETED"</v>
      </c>
      <c r="R727" s="10">
        <f>Table1[[#This Row],[TOTAL SALES]]-Table1[[#This Row],[ 8.35% DISCOUNT]]</f>
        <v>2451.75</v>
      </c>
      <c r="S727" s="20"/>
      <c r="AQ727" s="11"/>
      <c r="AR727" s="11"/>
      <c r="AS727" s="11"/>
      <c r="AT727" s="11"/>
      <c r="AV727" s="11"/>
      <c r="AW727" s="11"/>
    </row>
    <row r="728" spans="1:49" x14ac:dyDescent="0.25">
      <c r="A728">
        <v>727</v>
      </c>
      <c r="B728">
        <v>10181</v>
      </c>
      <c r="C728">
        <v>16</v>
      </c>
      <c r="D728" s="4" t="str">
        <f>TEXT(Table1[[#This Row],[ORDER DATE]],"MMMM")</f>
        <v>November</v>
      </c>
      <c r="E728" s="4">
        <f t="shared" si="34"/>
        <v>2003</v>
      </c>
      <c r="F728" s="1">
        <v>37937</v>
      </c>
      <c r="G728" t="s">
        <v>12</v>
      </c>
      <c r="H728" t="s">
        <v>100</v>
      </c>
      <c r="I728">
        <v>108</v>
      </c>
      <c r="J728" t="s">
        <v>14</v>
      </c>
      <c r="K728">
        <v>22</v>
      </c>
      <c r="L728" s="10">
        <v>100</v>
      </c>
      <c r="M728" s="10">
        <f t="shared" si="35"/>
        <v>2200</v>
      </c>
      <c r="N728">
        <f>'CONDITIONS AND WORKINGS'!$D$2*M728</f>
        <v>141.23999999999998</v>
      </c>
      <c r="O728" s="4">
        <f>IF(Table1[[#This Row],[SALES]]&gt;='CONDITIONS AND WORKINGS'!$B$2,Table1[[#This Row],[SALES]]*'CONDITIONS AND WORKINGS'!$B$3,0)</f>
        <v>0</v>
      </c>
      <c r="P728" s="10">
        <f t="shared" si="33"/>
        <v>2341.2399999999998</v>
      </c>
      <c r="Q728" s="4" t="str">
        <f>IF(Table1[[#This Row],[STATUS]]='CONDITIONS AND WORKINGS'!$B$6,'CONDITIONS AND WORKINGS'!$B$9,'CONDITIONS AND WORKINGS'!$B$10)</f>
        <v>"COMPLETED"</v>
      </c>
      <c r="R728" s="10">
        <f>Table1[[#This Row],[TOTAL SALES]]-Table1[[#This Row],[ 8.35% DISCOUNT]]</f>
        <v>2341.2399999999998</v>
      </c>
      <c r="S728" s="20"/>
      <c r="AQ728" s="11"/>
      <c r="AR728" s="11"/>
      <c r="AS728" s="11"/>
      <c r="AT728" s="11"/>
      <c r="AV728" s="11"/>
      <c r="AW728" s="11"/>
    </row>
    <row r="729" spans="1:49" x14ac:dyDescent="0.25">
      <c r="A729">
        <v>728</v>
      </c>
      <c r="B729">
        <v>10181</v>
      </c>
      <c r="C729">
        <v>5</v>
      </c>
      <c r="D729" s="4" t="str">
        <f>TEXT(Table1[[#This Row],[ORDER DATE]],"MMMM")</f>
        <v>November</v>
      </c>
      <c r="E729" s="4">
        <f t="shared" si="34"/>
        <v>2003</v>
      </c>
      <c r="F729" s="1">
        <v>37937</v>
      </c>
      <c r="G729" t="s">
        <v>12</v>
      </c>
      <c r="H729" t="s">
        <v>113</v>
      </c>
      <c r="I729">
        <v>108</v>
      </c>
      <c r="J729" t="s">
        <v>14</v>
      </c>
      <c r="K729">
        <v>21</v>
      </c>
      <c r="L729" s="10">
        <v>100</v>
      </c>
      <c r="M729" s="10">
        <f t="shared" si="35"/>
        <v>2100</v>
      </c>
      <c r="N729">
        <f>'CONDITIONS AND WORKINGS'!$D$2*M729</f>
        <v>134.82</v>
      </c>
      <c r="O729" s="4">
        <f>IF(Table1[[#This Row],[SALES]]&gt;='CONDITIONS AND WORKINGS'!$B$2,Table1[[#This Row],[SALES]]*'CONDITIONS AND WORKINGS'!$B$3,0)</f>
        <v>0</v>
      </c>
      <c r="P729" s="10">
        <f t="shared" si="33"/>
        <v>2234.8200000000002</v>
      </c>
      <c r="Q729" s="4" t="str">
        <f>IF(Table1[[#This Row],[STATUS]]='CONDITIONS AND WORKINGS'!$B$6,'CONDITIONS AND WORKINGS'!$B$9,'CONDITIONS AND WORKINGS'!$B$10)</f>
        <v>"COMPLETED"</v>
      </c>
      <c r="R729" s="10">
        <f>Table1[[#This Row],[TOTAL SALES]]-Table1[[#This Row],[ 8.35% DISCOUNT]]</f>
        <v>2234.8200000000002</v>
      </c>
      <c r="S729" s="20"/>
      <c r="AQ729" s="11"/>
      <c r="AR729" s="11"/>
      <c r="AS729" s="11"/>
      <c r="AT729" s="11"/>
      <c r="AV729" s="11"/>
      <c r="AW729" s="11"/>
    </row>
    <row r="730" spans="1:49" x14ac:dyDescent="0.25">
      <c r="A730">
        <v>729</v>
      </c>
      <c r="B730">
        <v>10181</v>
      </c>
      <c r="C730">
        <v>12</v>
      </c>
      <c r="D730" s="4" t="str">
        <f>TEXT(Table1[[#This Row],[ORDER DATE]],"MMMM")</f>
        <v>November</v>
      </c>
      <c r="E730" s="4">
        <f t="shared" si="34"/>
        <v>2003</v>
      </c>
      <c r="F730" s="1">
        <v>37937</v>
      </c>
      <c r="G730" t="s">
        <v>12</v>
      </c>
      <c r="H730" t="s">
        <v>96</v>
      </c>
      <c r="I730">
        <v>108</v>
      </c>
      <c r="J730" t="s">
        <v>17</v>
      </c>
      <c r="K730">
        <v>28</v>
      </c>
      <c r="L730" s="10">
        <v>100</v>
      </c>
      <c r="M730" s="10">
        <f t="shared" si="35"/>
        <v>2800</v>
      </c>
      <c r="N730">
        <f>'CONDITIONS AND WORKINGS'!$D$2*M730</f>
        <v>179.76</v>
      </c>
      <c r="O730" s="4">
        <f>IF(Table1[[#This Row],[SALES]]&gt;='CONDITIONS AND WORKINGS'!$B$2,Table1[[#This Row],[SALES]]*'CONDITIONS AND WORKINGS'!$B$3,0)</f>
        <v>233.8</v>
      </c>
      <c r="P730" s="10">
        <f t="shared" si="33"/>
        <v>2979.76</v>
      </c>
      <c r="Q730" s="4" t="str">
        <f>IF(Table1[[#This Row],[STATUS]]='CONDITIONS AND WORKINGS'!$B$6,'CONDITIONS AND WORKINGS'!$B$9,'CONDITIONS AND WORKINGS'!$B$10)</f>
        <v>"COMPLETED"</v>
      </c>
      <c r="R730" s="10">
        <f>Table1[[#This Row],[TOTAL SALES]]-Table1[[#This Row],[ 8.35% DISCOUNT]]</f>
        <v>2745.96</v>
      </c>
      <c r="S730" s="20"/>
      <c r="AQ730" s="11"/>
      <c r="AR730" s="11"/>
      <c r="AS730" s="11"/>
      <c r="AT730" s="11"/>
      <c r="AV730" s="11"/>
      <c r="AW730" s="11"/>
    </row>
    <row r="731" spans="1:49" x14ac:dyDescent="0.25">
      <c r="A731">
        <v>730</v>
      </c>
      <c r="B731">
        <v>10181</v>
      </c>
      <c r="C731">
        <v>17</v>
      </c>
      <c r="D731" s="4" t="str">
        <f>TEXT(Table1[[#This Row],[ORDER DATE]],"MMMM")</f>
        <v>November</v>
      </c>
      <c r="E731" s="4">
        <f t="shared" si="34"/>
        <v>2003</v>
      </c>
      <c r="F731" s="1">
        <v>37937</v>
      </c>
      <c r="G731" t="s">
        <v>12</v>
      </c>
      <c r="H731" t="s">
        <v>110</v>
      </c>
      <c r="I731">
        <v>108</v>
      </c>
      <c r="J731" t="s">
        <v>17</v>
      </c>
      <c r="K731">
        <v>30</v>
      </c>
      <c r="L731" s="10">
        <v>82.82</v>
      </c>
      <c r="M731" s="10">
        <f t="shared" si="35"/>
        <v>2484.6</v>
      </c>
      <c r="N731">
        <f>'CONDITIONS AND WORKINGS'!$D$2*M731</f>
        <v>159.51131999999998</v>
      </c>
      <c r="O731" s="4">
        <f>IF(Table1[[#This Row],[SALES]]&gt;='CONDITIONS AND WORKINGS'!$B$2,Table1[[#This Row],[SALES]]*'CONDITIONS AND WORKINGS'!$B$3,0)</f>
        <v>207.4641</v>
      </c>
      <c r="P731" s="10">
        <f t="shared" si="33"/>
        <v>2644.11132</v>
      </c>
      <c r="Q731" s="4" t="str">
        <f>IF(Table1[[#This Row],[STATUS]]='CONDITIONS AND WORKINGS'!$B$6,'CONDITIONS AND WORKINGS'!$B$9,'CONDITIONS AND WORKINGS'!$B$10)</f>
        <v>"COMPLETED"</v>
      </c>
      <c r="R731" s="10">
        <f>Table1[[#This Row],[TOTAL SALES]]-Table1[[#This Row],[ 8.35% DISCOUNT]]</f>
        <v>2436.6472199999998</v>
      </c>
      <c r="S731" s="20"/>
      <c r="AQ731" s="11"/>
      <c r="AR731" s="11"/>
      <c r="AS731" s="11"/>
      <c r="AT731" s="11"/>
      <c r="AV731" s="11"/>
      <c r="AW731" s="11"/>
    </row>
    <row r="732" spans="1:49" x14ac:dyDescent="0.25">
      <c r="A732">
        <v>731</v>
      </c>
      <c r="B732">
        <v>10181</v>
      </c>
      <c r="C732">
        <v>1</v>
      </c>
      <c r="D732" s="4" t="str">
        <f>TEXT(Table1[[#This Row],[ORDER DATE]],"MMMM")</f>
        <v>November</v>
      </c>
      <c r="E732" s="4">
        <f t="shared" si="34"/>
        <v>2003</v>
      </c>
      <c r="F732" s="1">
        <v>37937</v>
      </c>
      <c r="G732" t="s">
        <v>12</v>
      </c>
      <c r="H732" t="s">
        <v>124</v>
      </c>
      <c r="I732">
        <v>108</v>
      </c>
      <c r="J732" t="s">
        <v>17</v>
      </c>
      <c r="K732">
        <v>34</v>
      </c>
      <c r="L732" s="10">
        <v>53.83</v>
      </c>
      <c r="M732" s="10">
        <f t="shared" si="35"/>
        <v>1830.22</v>
      </c>
      <c r="N732">
        <f>'CONDITIONS AND WORKINGS'!$D$2*M732</f>
        <v>117.50012399999999</v>
      </c>
      <c r="O732" s="4">
        <f>IF(Table1[[#This Row],[SALES]]&gt;='CONDITIONS AND WORKINGS'!$B$2,Table1[[#This Row],[SALES]]*'CONDITIONS AND WORKINGS'!$B$3,0)</f>
        <v>0</v>
      </c>
      <c r="P732" s="10">
        <f t="shared" si="33"/>
        <v>1947.7201239999999</v>
      </c>
      <c r="Q732" s="4" t="str">
        <f>IF(Table1[[#This Row],[STATUS]]='CONDITIONS AND WORKINGS'!$B$6,'CONDITIONS AND WORKINGS'!$B$9,'CONDITIONS AND WORKINGS'!$B$10)</f>
        <v>"COMPLETED"</v>
      </c>
      <c r="R732" s="10">
        <f>Table1[[#This Row],[TOTAL SALES]]-Table1[[#This Row],[ 8.35% DISCOUNT]]</f>
        <v>1947.7201239999999</v>
      </c>
      <c r="S732" s="20"/>
      <c r="AQ732" s="11"/>
      <c r="AR732" s="11"/>
      <c r="AS732" s="11"/>
      <c r="AT732" s="11"/>
      <c r="AV732" s="11"/>
      <c r="AW732" s="11"/>
    </row>
    <row r="733" spans="1:49" x14ac:dyDescent="0.25">
      <c r="A733">
        <v>732</v>
      </c>
      <c r="B733">
        <v>10181</v>
      </c>
      <c r="C733">
        <v>15</v>
      </c>
      <c r="D733" s="4" t="str">
        <f>TEXT(Table1[[#This Row],[ORDER DATE]],"MMMM")</f>
        <v>November</v>
      </c>
      <c r="E733" s="4">
        <f t="shared" si="34"/>
        <v>2003</v>
      </c>
      <c r="F733" s="1">
        <v>37937</v>
      </c>
      <c r="G733" t="s">
        <v>12</v>
      </c>
      <c r="H733" t="s">
        <v>103</v>
      </c>
      <c r="I733">
        <v>108</v>
      </c>
      <c r="J733" t="s">
        <v>17</v>
      </c>
      <c r="K733">
        <v>20</v>
      </c>
      <c r="L733" s="10">
        <v>81.400000000000006</v>
      </c>
      <c r="M733" s="10">
        <f t="shared" si="35"/>
        <v>1628</v>
      </c>
      <c r="N733">
        <f>'CONDITIONS AND WORKINGS'!$D$2*M733</f>
        <v>104.51759999999999</v>
      </c>
      <c r="O733" s="4">
        <f>IF(Table1[[#This Row],[SALES]]&gt;='CONDITIONS AND WORKINGS'!$B$2,Table1[[#This Row],[SALES]]*'CONDITIONS AND WORKINGS'!$B$3,0)</f>
        <v>0</v>
      </c>
      <c r="P733" s="10">
        <f t="shared" si="33"/>
        <v>1732.5175999999999</v>
      </c>
      <c r="Q733" s="4" t="str">
        <f>IF(Table1[[#This Row],[STATUS]]='CONDITIONS AND WORKINGS'!$B$6,'CONDITIONS AND WORKINGS'!$B$9,'CONDITIONS AND WORKINGS'!$B$10)</f>
        <v>"COMPLETED"</v>
      </c>
      <c r="R733" s="10">
        <f>Table1[[#This Row],[TOTAL SALES]]-Table1[[#This Row],[ 8.35% DISCOUNT]]</f>
        <v>1732.5175999999999</v>
      </c>
      <c r="S733" s="20"/>
      <c r="AQ733" s="11"/>
      <c r="AR733" s="11"/>
      <c r="AS733" s="11"/>
      <c r="AT733" s="11"/>
      <c r="AV733" s="11"/>
      <c r="AW733" s="11"/>
    </row>
    <row r="734" spans="1:49" x14ac:dyDescent="0.25">
      <c r="A734">
        <v>733</v>
      </c>
      <c r="B734">
        <v>10181</v>
      </c>
      <c r="C734">
        <v>10</v>
      </c>
      <c r="D734" s="4" t="str">
        <f>TEXT(Table1[[#This Row],[ORDER DATE]],"MMMM")</f>
        <v>November</v>
      </c>
      <c r="E734" s="4">
        <f t="shared" si="34"/>
        <v>2003</v>
      </c>
      <c r="F734" s="1">
        <v>37937</v>
      </c>
      <c r="G734" t="s">
        <v>12</v>
      </c>
      <c r="H734" t="s">
        <v>104</v>
      </c>
      <c r="I734">
        <v>108</v>
      </c>
      <c r="J734" t="s">
        <v>17</v>
      </c>
      <c r="K734">
        <v>22</v>
      </c>
      <c r="L734" s="10">
        <v>73.92</v>
      </c>
      <c r="M734" s="10">
        <f t="shared" si="35"/>
        <v>1626.24</v>
      </c>
      <c r="N734">
        <f>'CONDITIONS AND WORKINGS'!$D$2*M734</f>
        <v>104.404608</v>
      </c>
      <c r="O734" s="4">
        <f>IF(Table1[[#This Row],[SALES]]&gt;='CONDITIONS AND WORKINGS'!$B$2,Table1[[#This Row],[SALES]]*'CONDITIONS AND WORKINGS'!$B$3,0)</f>
        <v>0</v>
      </c>
      <c r="P734" s="10">
        <f t="shared" si="33"/>
        <v>1730.6446080000001</v>
      </c>
      <c r="Q734" s="4" t="str">
        <f>IF(Table1[[#This Row],[STATUS]]='CONDITIONS AND WORKINGS'!$B$6,'CONDITIONS AND WORKINGS'!$B$9,'CONDITIONS AND WORKINGS'!$B$10)</f>
        <v>"COMPLETED"</v>
      </c>
      <c r="R734" s="10">
        <f>Table1[[#This Row],[TOTAL SALES]]-Table1[[#This Row],[ 8.35% DISCOUNT]]</f>
        <v>1730.6446080000001</v>
      </c>
      <c r="S734" s="20"/>
      <c r="AQ734" s="11"/>
      <c r="AR734" s="11"/>
      <c r="AS734" s="11"/>
      <c r="AT734" s="11"/>
      <c r="AV734" s="11"/>
      <c r="AW734" s="11"/>
    </row>
    <row r="735" spans="1:49" x14ac:dyDescent="0.25">
      <c r="A735">
        <v>734</v>
      </c>
      <c r="B735">
        <v>10181</v>
      </c>
      <c r="C735">
        <v>8</v>
      </c>
      <c r="D735" s="4" t="str">
        <f>TEXT(Table1[[#This Row],[ORDER DATE]],"MMMM")</f>
        <v>November</v>
      </c>
      <c r="E735" s="4">
        <f t="shared" si="34"/>
        <v>2003</v>
      </c>
      <c r="F735" s="1">
        <v>37937</v>
      </c>
      <c r="G735" t="s">
        <v>12</v>
      </c>
      <c r="H735" t="s">
        <v>116</v>
      </c>
      <c r="I735">
        <v>108</v>
      </c>
      <c r="J735" t="s">
        <v>17</v>
      </c>
      <c r="K735">
        <v>37</v>
      </c>
      <c r="L735" s="10">
        <v>42.67</v>
      </c>
      <c r="M735" s="10">
        <f t="shared" si="35"/>
        <v>1578.79</v>
      </c>
      <c r="N735">
        <f>'CONDITIONS AND WORKINGS'!$D$2*M735</f>
        <v>101.35831799999998</v>
      </c>
      <c r="O735" s="4">
        <f>IF(Table1[[#This Row],[SALES]]&gt;='CONDITIONS AND WORKINGS'!$B$2,Table1[[#This Row],[SALES]]*'CONDITIONS AND WORKINGS'!$B$3,0)</f>
        <v>0</v>
      </c>
      <c r="P735" s="10">
        <f t="shared" si="33"/>
        <v>1680.148318</v>
      </c>
      <c r="Q735" s="4" t="str">
        <f>IF(Table1[[#This Row],[STATUS]]='CONDITIONS AND WORKINGS'!$B$6,'CONDITIONS AND WORKINGS'!$B$9,'CONDITIONS AND WORKINGS'!$B$10)</f>
        <v>"COMPLETED"</v>
      </c>
      <c r="R735" s="10">
        <f>Table1[[#This Row],[TOTAL SALES]]-Table1[[#This Row],[ 8.35% DISCOUNT]]</f>
        <v>1680.148318</v>
      </c>
      <c r="S735" s="20"/>
      <c r="AQ735" s="11"/>
      <c r="AR735" s="11"/>
      <c r="AS735" s="11"/>
      <c r="AT735" s="11"/>
      <c r="AV735" s="11"/>
      <c r="AW735" s="11"/>
    </row>
    <row r="736" spans="1:49" x14ac:dyDescent="0.25">
      <c r="A736">
        <v>735</v>
      </c>
      <c r="B736">
        <v>10181</v>
      </c>
      <c r="C736">
        <v>13</v>
      </c>
      <c r="D736" s="4" t="str">
        <f>TEXT(Table1[[#This Row],[ORDER DATE]],"MMMM")</f>
        <v>November</v>
      </c>
      <c r="E736" s="4">
        <f t="shared" si="34"/>
        <v>2003</v>
      </c>
      <c r="F736" s="1">
        <v>37937</v>
      </c>
      <c r="G736" t="s">
        <v>12</v>
      </c>
      <c r="H736" t="s">
        <v>109</v>
      </c>
      <c r="I736">
        <v>108</v>
      </c>
      <c r="J736" t="s">
        <v>17</v>
      </c>
      <c r="K736">
        <v>23</v>
      </c>
      <c r="L736" s="10">
        <v>65.52</v>
      </c>
      <c r="M736" s="10">
        <f t="shared" si="35"/>
        <v>1506.9599999999998</v>
      </c>
      <c r="N736">
        <f>'CONDITIONS AND WORKINGS'!$D$2*M736</f>
        <v>96.746831999999984</v>
      </c>
      <c r="O736" s="4">
        <f>IF(Table1[[#This Row],[SALES]]&gt;='CONDITIONS AND WORKINGS'!$B$2,Table1[[#This Row],[SALES]]*'CONDITIONS AND WORKINGS'!$B$3,0)</f>
        <v>0</v>
      </c>
      <c r="P736" s="10">
        <f t="shared" si="33"/>
        <v>1603.7068319999998</v>
      </c>
      <c r="Q736" s="4" t="str">
        <f>IF(Table1[[#This Row],[STATUS]]='CONDITIONS AND WORKINGS'!$B$6,'CONDITIONS AND WORKINGS'!$B$9,'CONDITIONS AND WORKINGS'!$B$10)</f>
        <v>"COMPLETED"</v>
      </c>
      <c r="R736" s="10">
        <f>Table1[[#This Row],[TOTAL SALES]]-Table1[[#This Row],[ 8.35% DISCOUNT]]</f>
        <v>1603.7068319999998</v>
      </c>
      <c r="S736" s="20"/>
      <c r="AQ736" s="11"/>
      <c r="AR736" s="11"/>
      <c r="AS736" s="11"/>
      <c r="AT736" s="11"/>
      <c r="AV736" s="11"/>
      <c r="AW736" s="11"/>
    </row>
    <row r="737" spans="1:49" x14ac:dyDescent="0.25">
      <c r="A737">
        <v>736</v>
      </c>
      <c r="B737">
        <v>10182</v>
      </c>
      <c r="C737">
        <v>10</v>
      </c>
      <c r="D737" s="4" t="str">
        <f>TEXT(Table1[[#This Row],[ORDER DATE]],"MMMM")</f>
        <v>November</v>
      </c>
      <c r="E737" s="4">
        <f t="shared" si="34"/>
        <v>2003</v>
      </c>
      <c r="F737" s="1">
        <v>37937</v>
      </c>
      <c r="G737" t="s">
        <v>12</v>
      </c>
      <c r="H737" t="s">
        <v>13</v>
      </c>
      <c r="I737">
        <v>140</v>
      </c>
      <c r="J737" t="s">
        <v>55</v>
      </c>
      <c r="K737">
        <v>44</v>
      </c>
      <c r="L737" s="10">
        <v>100</v>
      </c>
      <c r="M737" s="10">
        <f t="shared" si="35"/>
        <v>4400</v>
      </c>
      <c r="N737">
        <f>'CONDITIONS AND WORKINGS'!$D$2*M737</f>
        <v>282.47999999999996</v>
      </c>
      <c r="O737" s="4">
        <f>IF(Table1[[#This Row],[SALES]]&gt;='CONDITIONS AND WORKINGS'!$B$2,Table1[[#This Row],[SALES]]*'CONDITIONS AND WORKINGS'!$B$3,0)</f>
        <v>367.40000000000003</v>
      </c>
      <c r="P737" s="10">
        <f t="shared" si="33"/>
        <v>4682.4799999999996</v>
      </c>
      <c r="Q737" s="4" t="str">
        <f>IF(Table1[[#This Row],[STATUS]]='CONDITIONS AND WORKINGS'!$B$6,'CONDITIONS AND WORKINGS'!$B$9,'CONDITIONS AND WORKINGS'!$B$10)</f>
        <v>"COMPLETED"</v>
      </c>
      <c r="R737" s="10">
        <f>Table1[[#This Row],[TOTAL SALES]]-Table1[[#This Row],[ 8.35% DISCOUNT]]</f>
        <v>4315.08</v>
      </c>
      <c r="S737" s="20"/>
      <c r="AQ737" s="11"/>
      <c r="AR737" s="11"/>
      <c r="AS737" s="11"/>
      <c r="AT737" s="11"/>
      <c r="AV737" s="11"/>
      <c r="AW737" s="11"/>
    </row>
    <row r="738" spans="1:49" x14ac:dyDescent="0.25">
      <c r="A738">
        <v>737</v>
      </c>
      <c r="B738">
        <v>10182</v>
      </c>
      <c r="C738">
        <v>17</v>
      </c>
      <c r="D738" s="4" t="str">
        <f>TEXT(Table1[[#This Row],[ORDER DATE]],"MMMM")</f>
        <v>November</v>
      </c>
      <c r="E738" s="4">
        <f t="shared" si="34"/>
        <v>2003</v>
      </c>
      <c r="F738" s="1">
        <v>37937</v>
      </c>
      <c r="G738" t="s">
        <v>12</v>
      </c>
      <c r="H738" t="s">
        <v>119</v>
      </c>
      <c r="I738">
        <v>140</v>
      </c>
      <c r="J738" t="s">
        <v>14</v>
      </c>
      <c r="K738">
        <v>49</v>
      </c>
      <c r="L738" s="10">
        <v>100</v>
      </c>
      <c r="M738" s="10">
        <f t="shared" si="35"/>
        <v>4900</v>
      </c>
      <c r="N738">
        <f>'CONDITIONS AND WORKINGS'!$D$2*M738</f>
        <v>314.58</v>
      </c>
      <c r="O738" s="4">
        <f>IF(Table1[[#This Row],[SALES]]&gt;='CONDITIONS AND WORKINGS'!$B$2,Table1[[#This Row],[SALES]]*'CONDITIONS AND WORKINGS'!$B$3,0)</f>
        <v>409.15000000000003</v>
      </c>
      <c r="P738" s="10">
        <f t="shared" si="33"/>
        <v>5214.58</v>
      </c>
      <c r="Q738" s="4" t="str">
        <f>IF(Table1[[#This Row],[STATUS]]='CONDITIONS AND WORKINGS'!$B$6,'CONDITIONS AND WORKINGS'!$B$9,'CONDITIONS AND WORKINGS'!$B$10)</f>
        <v>"COMPLETED"</v>
      </c>
      <c r="R738" s="10">
        <f>Table1[[#This Row],[TOTAL SALES]]-Table1[[#This Row],[ 8.35% DISCOUNT]]</f>
        <v>4805.43</v>
      </c>
      <c r="S738" s="20"/>
      <c r="AQ738" s="11"/>
      <c r="AR738" s="11"/>
      <c r="AS738" s="11"/>
      <c r="AT738" s="11"/>
      <c r="AV738" s="11"/>
      <c r="AW738" s="11"/>
    </row>
    <row r="739" spans="1:49" x14ac:dyDescent="0.25">
      <c r="A739">
        <v>738</v>
      </c>
      <c r="B739">
        <v>10182</v>
      </c>
      <c r="C739">
        <v>11</v>
      </c>
      <c r="D739" s="4" t="str">
        <f>TEXT(Table1[[#This Row],[ORDER DATE]],"MMMM")</f>
        <v>November</v>
      </c>
      <c r="E739" s="4">
        <f t="shared" si="34"/>
        <v>2003</v>
      </c>
      <c r="F739" s="1">
        <v>37937</v>
      </c>
      <c r="G739" t="s">
        <v>12</v>
      </c>
      <c r="H739" t="s">
        <v>16</v>
      </c>
      <c r="I739">
        <v>140</v>
      </c>
      <c r="J739" t="s">
        <v>14</v>
      </c>
      <c r="K739">
        <v>36</v>
      </c>
      <c r="L739" s="10">
        <v>100</v>
      </c>
      <c r="M739" s="10">
        <f t="shared" si="35"/>
        <v>3600</v>
      </c>
      <c r="N739">
        <f>'CONDITIONS AND WORKINGS'!$D$2*M739</f>
        <v>231.11999999999998</v>
      </c>
      <c r="O739" s="4">
        <f>IF(Table1[[#This Row],[SALES]]&gt;='CONDITIONS AND WORKINGS'!$B$2,Table1[[#This Row],[SALES]]*'CONDITIONS AND WORKINGS'!$B$3,0)</f>
        <v>300.60000000000002</v>
      </c>
      <c r="P739" s="10">
        <f t="shared" si="33"/>
        <v>3831.12</v>
      </c>
      <c r="Q739" s="4" t="str">
        <f>IF(Table1[[#This Row],[STATUS]]='CONDITIONS AND WORKINGS'!$B$6,'CONDITIONS AND WORKINGS'!$B$9,'CONDITIONS AND WORKINGS'!$B$10)</f>
        <v>"COMPLETED"</v>
      </c>
      <c r="R739" s="10">
        <f>Table1[[#This Row],[TOTAL SALES]]-Table1[[#This Row],[ 8.35% DISCOUNT]]</f>
        <v>3530.52</v>
      </c>
      <c r="S739" s="20"/>
      <c r="AQ739" s="11"/>
      <c r="AR739" s="11"/>
      <c r="AS739" s="11"/>
      <c r="AT739" s="11"/>
      <c r="AV739" s="11"/>
      <c r="AW739" s="11"/>
    </row>
    <row r="740" spans="1:49" x14ac:dyDescent="0.25">
      <c r="A740">
        <v>739</v>
      </c>
      <c r="B740">
        <v>10182</v>
      </c>
      <c r="C740">
        <v>16</v>
      </c>
      <c r="D740" s="4" t="str">
        <f>TEXT(Table1[[#This Row],[ORDER DATE]],"MMMM")</f>
        <v>November</v>
      </c>
      <c r="E740" s="4">
        <f t="shared" si="34"/>
        <v>2003</v>
      </c>
      <c r="F740" s="1">
        <v>37937</v>
      </c>
      <c r="G740" t="s">
        <v>12</v>
      </c>
      <c r="H740" t="s">
        <v>121</v>
      </c>
      <c r="I740">
        <v>140</v>
      </c>
      <c r="J740" t="s">
        <v>14</v>
      </c>
      <c r="K740">
        <v>47</v>
      </c>
      <c r="L740" s="10">
        <v>74.22</v>
      </c>
      <c r="M740" s="10">
        <f t="shared" si="35"/>
        <v>3488.34</v>
      </c>
      <c r="N740">
        <f>'CONDITIONS AND WORKINGS'!$D$2*M740</f>
        <v>223.95142799999999</v>
      </c>
      <c r="O740" s="4">
        <f>IF(Table1[[#This Row],[SALES]]&gt;='CONDITIONS AND WORKINGS'!$B$2,Table1[[#This Row],[SALES]]*'CONDITIONS AND WORKINGS'!$B$3,0)</f>
        <v>291.27639000000005</v>
      </c>
      <c r="P740" s="10">
        <f t="shared" si="33"/>
        <v>3712.291428</v>
      </c>
      <c r="Q740" s="4" t="str">
        <f>IF(Table1[[#This Row],[STATUS]]='CONDITIONS AND WORKINGS'!$B$6,'CONDITIONS AND WORKINGS'!$B$9,'CONDITIONS AND WORKINGS'!$B$10)</f>
        <v>"COMPLETED"</v>
      </c>
      <c r="R740" s="10">
        <f>Table1[[#This Row],[TOTAL SALES]]-Table1[[#This Row],[ 8.35% DISCOUNT]]</f>
        <v>3421.015038</v>
      </c>
      <c r="S740" s="20"/>
      <c r="AQ740" s="11"/>
      <c r="AR740" s="11"/>
      <c r="AS740" s="11"/>
      <c r="AT740" s="11"/>
      <c r="AV740" s="11"/>
      <c r="AW740" s="11"/>
    </row>
    <row r="741" spans="1:49" x14ac:dyDescent="0.25">
      <c r="A741">
        <v>740</v>
      </c>
      <c r="B741">
        <v>10182</v>
      </c>
      <c r="C741">
        <v>15</v>
      </c>
      <c r="D741" s="4" t="str">
        <f>TEXT(Table1[[#This Row],[ORDER DATE]],"MMMM")</f>
        <v>November</v>
      </c>
      <c r="E741" s="4">
        <f t="shared" si="34"/>
        <v>2003</v>
      </c>
      <c r="F741" s="1">
        <v>37937</v>
      </c>
      <c r="G741" t="s">
        <v>12</v>
      </c>
      <c r="H741" t="s">
        <v>123</v>
      </c>
      <c r="I741">
        <v>140</v>
      </c>
      <c r="J741" t="s">
        <v>14</v>
      </c>
      <c r="K741">
        <v>33</v>
      </c>
      <c r="L741" s="10">
        <v>94.17</v>
      </c>
      <c r="M741" s="10">
        <f t="shared" si="35"/>
        <v>3107.61</v>
      </c>
      <c r="N741">
        <f>'CONDITIONS AND WORKINGS'!$D$2*M741</f>
        <v>199.50856199999998</v>
      </c>
      <c r="O741" s="4">
        <f>IF(Table1[[#This Row],[SALES]]&gt;='CONDITIONS AND WORKINGS'!$B$2,Table1[[#This Row],[SALES]]*'CONDITIONS AND WORKINGS'!$B$3,0)</f>
        <v>259.48543500000005</v>
      </c>
      <c r="P741" s="10">
        <f t="shared" si="33"/>
        <v>3307.1185620000001</v>
      </c>
      <c r="Q741" s="4" t="str">
        <f>IF(Table1[[#This Row],[STATUS]]='CONDITIONS AND WORKINGS'!$B$6,'CONDITIONS AND WORKINGS'!$B$9,'CONDITIONS AND WORKINGS'!$B$10)</f>
        <v>"COMPLETED"</v>
      </c>
      <c r="R741" s="10">
        <f>Table1[[#This Row],[TOTAL SALES]]-Table1[[#This Row],[ 8.35% DISCOUNT]]</f>
        <v>3047.6331270000001</v>
      </c>
      <c r="S741" s="20"/>
      <c r="AQ741" s="11"/>
      <c r="AR741" s="11"/>
      <c r="AS741" s="11"/>
      <c r="AT741" s="11"/>
      <c r="AV741" s="11"/>
      <c r="AW741" s="11"/>
    </row>
    <row r="742" spans="1:49" x14ac:dyDescent="0.25">
      <c r="A742">
        <v>741</v>
      </c>
      <c r="B742">
        <v>10182</v>
      </c>
      <c r="C742">
        <v>12</v>
      </c>
      <c r="D742" s="4" t="str">
        <f>TEXT(Table1[[#This Row],[ORDER DATE]],"MMMM")</f>
        <v>November</v>
      </c>
      <c r="E742" s="4">
        <f t="shared" si="34"/>
        <v>2003</v>
      </c>
      <c r="F742" s="1">
        <v>37937</v>
      </c>
      <c r="G742" t="s">
        <v>12</v>
      </c>
      <c r="H742" t="s">
        <v>122</v>
      </c>
      <c r="I742">
        <v>140</v>
      </c>
      <c r="J742" t="s">
        <v>14</v>
      </c>
      <c r="K742">
        <v>44</v>
      </c>
      <c r="L742" s="10">
        <v>69.84</v>
      </c>
      <c r="M742" s="10">
        <f t="shared" si="35"/>
        <v>3072.96</v>
      </c>
      <c r="N742">
        <f>'CONDITIONS AND WORKINGS'!$D$2*M742</f>
        <v>197.28403199999997</v>
      </c>
      <c r="O742" s="4">
        <f>IF(Table1[[#This Row],[SALES]]&gt;='CONDITIONS AND WORKINGS'!$B$2,Table1[[#This Row],[SALES]]*'CONDITIONS AND WORKINGS'!$B$3,0)</f>
        <v>256.59216000000004</v>
      </c>
      <c r="P742" s="10">
        <f t="shared" si="33"/>
        <v>3270.2440320000001</v>
      </c>
      <c r="Q742" s="4" t="str">
        <f>IF(Table1[[#This Row],[STATUS]]='CONDITIONS AND WORKINGS'!$B$6,'CONDITIONS AND WORKINGS'!$B$9,'CONDITIONS AND WORKINGS'!$B$10)</f>
        <v>"COMPLETED"</v>
      </c>
      <c r="R742" s="10">
        <f>Table1[[#This Row],[TOTAL SALES]]-Table1[[#This Row],[ 8.35% DISCOUNT]]</f>
        <v>3013.6518719999999</v>
      </c>
      <c r="S742" s="20"/>
      <c r="AQ742" s="11"/>
      <c r="AR742" s="11"/>
      <c r="AS742" s="11"/>
      <c r="AT742" s="11"/>
      <c r="AV742" s="11"/>
      <c r="AW742" s="11"/>
    </row>
    <row r="743" spans="1:49" x14ac:dyDescent="0.25">
      <c r="A743">
        <v>742</v>
      </c>
      <c r="B743">
        <v>10182</v>
      </c>
      <c r="C743">
        <v>4</v>
      </c>
      <c r="D743" s="4" t="str">
        <f>TEXT(Table1[[#This Row],[ORDER DATE]],"MMMM")</f>
        <v>November</v>
      </c>
      <c r="E743" s="4">
        <f t="shared" si="34"/>
        <v>2003</v>
      </c>
      <c r="F743" s="1">
        <v>37937</v>
      </c>
      <c r="G743" t="s">
        <v>12</v>
      </c>
      <c r="H743" t="s">
        <v>20</v>
      </c>
      <c r="I743">
        <v>140</v>
      </c>
      <c r="J743" t="s">
        <v>14</v>
      </c>
      <c r="K743">
        <v>21</v>
      </c>
      <c r="L743" s="10">
        <v>100</v>
      </c>
      <c r="M743" s="10">
        <f t="shared" si="35"/>
        <v>2100</v>
      </c>
      <c r="N743">
        <f>'CONDITIONS AND WORKINGS'!$D$2*M743</f>
        <v>134.82</v>
      </c>
      <c r="O743" s="4">
        <f>IF(Table1[[#This Row],[SALES]]&gt;='CONDITIONS AND WORKINGS'!$B$2,Table1[[#This Row],[SALES]]*'CONDITIONS AND WORKINGS'!$B$3,0)</f>
        <v>0</v>
      </c>
      <c r="P743" s="10">
        <f t="shared" si="33"/>
        <v>2234.8200000000002</v>
      </c>
      <c r="Q743" s="4" t="str">
        <f>IF(Table1[[#This Row],[STATUS]]='CONDITIONS AND WORKINGS'!$B$6,'CONDITIONS AND WORKINGS'!$B$9,'CONDITIONS AND WORKINGS'!$B$10)</f>
        <v>"COMPLETED"</v>
      </c>
      <c r="R743" s="10">
        <f>Table1[[#This Row],[TOTAL SALES]]-Table1[[#This Row],[ 8.35% DISCOUNT]]</f>
        <v>2234.8200000000002</v>
      </c>
      <c r="S743" s="20"/>
      <c r="AQ743" s="11"/>
      <c r="AR743" s="11"/>
      <c r="AS743" s="11"/>
      <c r="AT743" s="11"/>
      <c r="AV743" s="11"/>
      <c r="AW743" s="11"/>
    </row>
    <row r="744" spans="1:49" x14ac:dyDescent="0.25">
      <c r="A744">
        <v>743</v>
      </c>
      <c r="B744">
        <v>10182</v>
      </c>
      <c r="C744">
        <v>1</v>
      </c>
      <c r="D744" s="4" t="str">
        <f>TEXT(Table1[[#This Row],[ORDER DATE]],"MMMM")</f>
        <v>November</v>
      </c>
      <c r="E744" s="4">
        <f t="shared" si="34"/>
        <v>2003</v>
      </c>
      <c r="F744" s="1">
        <v>37937</v>
      </c>
      <c r="G744" t="s">
        <v>12</v>
      </c>
      <c r="H744" t="s">
        <v>27</v>
      </c>
      <c r="I744">
        <v>140</v>
      </c>
      <c r="J744" t="s">
        <v>17</v>
      </c>
      <c r="K744">
        <v>33</v>
      </c>
      <c r="L744" s="10">
        <v>86.31</v>
      </c>
      <c r="M744" s="10">
        <f t="shared" si="35"/>
        <v>2848.23</v>
      </c>
      <c r="N744">
        <f>'CONDITIONS AND WORKINGS'!$D$2*M744</f>
        <v>182.85636599999998</v>
      </c>
      <c r="O744" s="4">
        <f>IF(Table1[[#This Row],[SALES]]&gt;='CONDITIONS AND WORKINGS'!$B$2,Table1[[#This Row],[SALES]]*'CONDITIONS AND WORKINGS'!$B$3,0)</f>
        <v>237.82720500000002</v>
      </c>
      <c r="P744" s="10">
        <f t="shared" si="33"/>
        <v>3031.086366</v>
      </c>
      <c r="Q744" s="4" t="str">
        <f>IF(Table1[[#This Row],[STATUS]]='CONDITIONS AND WORKINGS'!$B$6,'CONDITIONS AND WORKINGS'!$B$9,'CONDITIONS AND WORKINGS'!$B$10)</f>
        <v>"COMPLETED"</v>
      </c>
      <c r="R744" s="10">
        <f>Table1[[#This Row],[TOTAL SALES]]-Table1[[#This Row],[ 8.35% DISCOUNT]]</f>
        <v>2793.2591609999999</v>
      </c>
      <c r="S744" s="20"/>
      <c r="AQ744" s="11"/>
      <c r="AR744" s="11"/>
      <c r="AS744" s="11"/>
      <c r="AT744" s="11"/>
      <c r="AV744" s="11"/>
      <c r="AW744" s="11"/>
    </row>
    <row r="745" spans="1:49" x14ac:dyDescent="0.25">
      <c r="A745">
        <v>744</v>
      </c>
      <c r="B745">
        <v>10182</v>
      </c>
      <c r="C745">
        <v>14</v>
      </c>
      <c r="D745" s="4" t="str">
        <f>TEXT(Table1[[#This Row],[ORDER DATE]],"MMMM")</f>
        <v>November</v>
      </c>
      <c r="E745" s="4">
        <f t="shared" si="34"/>
        <v>2003</v>
      </c>
      <c r="F745" s="1">
        <v>37937</v>
      </c>
      <c r="G745" t="s">
        <v>12</v>
      </c>
      <c r="H745" t="s">
        <v>120</v>
      </c>
      <c r="I745">
        <v>140</v>
      </c>
      <c r="J745" t="s">
        <v>17</v>
      </c>
      <c r="K745">
        <v>36</v>
      </c>
      <c r="L745" s="10">
        <v>73.599999999999994</v>
      </c>
      <c r="M745" s="10">
        <f t="shared" si="35"/>
        <v>2649.6</v>
      </c>
      <c r="N745">
        <f>'CONDITIONS AND WORKINGS'!$D$2*M745</f>
        <v>170.10431999999997</v>
      </c>
      <c r="O745" s="4">
        <f>IF(Table1[[#This Row],[SALES]]&gt;='CONDITIONS AND WORKINGS'!$B$2,Table1[[#This Row],[SALES]]*'CONDITIONS AND WORKINGS'!$B$3,0)</f>
        <v>221.24160000000001</v>
      </c>
      <c r="P745" s="10">
        <f t="shared" si="33"/>
        <v>2819.7043199999998</v>
      </c>
      <c r="Q745" s="4" t="str">
        <f>IF(Table1[[#This Row],[STATUS]]='CONDITIONS AND WORKINGS'!$B$6,'CONDITIONS AND WORKINGS'!$B$9,'CONDITIONS AND WORKINGS'!$B$10)</f>
        <v>"COMPLETED"</v>
      </c>
      <c r="R745" s="10">
        <f>Table1[[#This Row],[TOTAL SALES]]-Table1[[#This Row],[ 8.35% DISCOUNT]]</f>
        <v>2598.46272</v>
      </c>
      <c r="S745" s="20"/>
      <c r="AQ745" s="11"/>
      <c r="AR745" s="11"/>
      <c r="AS745" s="11"/>
      <c r="AT745" s="11"/>
      <c r="AV745" s="11"/>
      <c r="AW745" s="11"/>
    </row>
    <row r="746" spans="1:49" x14ac:dyDescent="0.25">
      <c r="A746">
        <v>745</v>
      </c>
      <c r="B746">
        <v>10182</v>
      </c>
      <c r="C746">
        <v>13</v>
      </c>
      <c r="D746" s="4" t="str">
        <f>TEXT(Table1[[#This Row],[ORDER DATE]],"MMMM")</f>
        <v>November</v>
      </c>
      <c r="E746" s="4">
        <f t="shared" si="34"/>
        <v>2003</v>
      </c>
      <c r="F746" s="1">
        <v>37937</v>
      </c>
      <c r="G746" t="s">
        <v>12</v>
      </c>
      <c r="H746" t="s">
        <v>117</v>
      </c>
      <c r="I746">
        <v>140</v>
      </c>
      <c r="J746" t="s">
        <v>17</v>
      </c>
      <c r="K746">
        <v>20</v>
      </c>
      <c r="L746" s="10">
        <v>100</v>
      </c>
      <c r="M746" s="10">
        <f t="shared" si="35"/>
        <v>2000</v>
      </c>
      <c r="N746">
        <f>'CONDITIONS AND WORKINGS'!$D$2*M746</f>
        <v>128.39999999999998</v>
      </c>
      <c r="O746" s="4">
        <f>IF(Table1[[#This Row],[SALES]]&gt;='CONDITIONS AND WORKINGS'!$B$2,Table1[[#This Row],[SALES]]*'CONDITIONS AND WORKINGS'!$B$3,0)</f>
        <v>0</v>
      </c>
      <c r="P746" s="10">
        <f t="shared" si="33"/>
        <v>2128.4</v>
      </c>
      <c r="Q746" s="4" t="str">
        <f>IF(Table1[[#This Row],[STATUS]]='CONDITIONS AND WORKINGS'!$B$6,'CONDITIONS AND WORKINGS'!$B$9,'CONDITIONS AND WORKINGS'!$B$10)</f>
        <v>"COMPLETED"</v>
      </c>
      <c r="R746" s="10">
        <f>Table1[[#This Row],[TOTAL SALES]]-Table1[[#This Row],[ 8.35% DISCOUNT]]</f>
        <v>2128.4</v>
      </c>
      <c r="S746" s="20"/>
      <c r="AQ746" s="11"/>
      <c r="AR746" s="11"/>
      <c r="AS746" s="11"/>
      <c r="AT746" s="11"/>
      <c r="AV746" s="11"/>
      <c r="AW746" s="11"/>
    </row>
    <row r="747" spans="1:49" x14ac:dyDescent="0.25">
      <c r="A747">
        <v>746</v>
      </c>
      <c r="B747">
        <v>10182</v>
      </c>
      <c r="C747">
        <v>9</v>
      </c>
      <c r="D747" s="4" t="str">
        <f>TEXT(Table1[[#This Row],[ORDER DATE]],"MMMM")</f>
        <v>November</v>
      </c>
      <c r="E747" s="4">
        <f t="shared" si="34"/>
        <v>2003</v>
      </c>
      <c r="F747" s="1">
        <v>37937</v>
      </c>
      <c r="G747" t="s">
        <v>12</v>
      </c>
      <c r="H747" t="s">
        <v>15</v>
      </c>
      <c r="I747">
        <v>140</v>
      </c>
      <c r="J747" t="s">
        <v>17</v>
      </c>
      <c r="K747">
        <v>38</v>
      </c>
      <c r="L747" s="10">
        <v>61.15</v>
      </c>
      <c r="M747" s="10">
        <f t="shared" si="35"/>
        <v>2323.6999999999998</v>
      </c>
      <c r="N747">
        <f>'CONDITIONS AND WORKINGS'!$D$2*M747</f>
        <v>149.18153999999998</v>
      </c>
      <c r="O747" s="4">
        <f>IF(Table1[[#This Row],[SALES]]&gt;='CONDITIONS AND WORKINGS'!$B$2,Table1[[#This Row],[SALES]]*'CONDITIONS AND WORKINGS'!$B$3,0)</f>
        <v>194.02895000000001</v>
      </c>
      <c r="P747" s="10">
        <f t="shared" si="33"/>
        <v>2472.8815399999999</v>
      </c>
      <c r="Q747" s="4" t="str">
        <f>IF(Table1[[#This Row],[STATUS]]='CONDITIONS AND WORKINGS'!$B$6,'CONDITIONS AND WORKINGS'!$B$9,'CONDITIONS AND WORKINGS'!$B$10)</f>
        <v>"COMPLETED"</v>
      </c>
      <c r="R747" s="10">
        <f>Table1[[#This Row],[TOTAL SALES]]-Table1[[#This Row],[ 8.35% DISCOUNT]]</f>
        <v>2278.85259</v>
      </c>
      <c r="S747" s="20"/>
      <c r="AQ747" s="11"/>
      <c r="AR747" s="11"/>
      <c r="AS747" s="11"/>
      <c r="AT747" s="11"/>
      <c r="AV747" s="11"/>
      <c r="AW747" s="11"/>
    </row>
    <row r="748" spans="1:49" x14ac:dyDescent="0.25">
      <c r="A748">
        <v>747</v>
      </c>
      <c r="B748">
        <v>10182</v>
      </c>
      <c r="C748">
        <v>7</v>
      </c>
      <c r="D748" s="4" t="str">
        <f>TEXT(Table1[[#This Row],[ORDER DATE]],"MMMM")</f>
        <v>November</v>
      </c>
      <c r="E748" s="4">
        <f t="shared" si="34"/>
        <v>2003</v>
      </c>
      <c r="F748" s="1">
        <v>37937</v>
      </c>
      <c r="G748" t="s">
        <v>12</v>
      </c>
      <c r="H748" t="s">
        <v>19</v>
      </c>
      <c r="I748">
        <v>140</v>
      </c>
      <c r="J748" t="s">
        <v>17</v>
      </c>
      <c r="K748">
        <v>20</v>
      </c>
      <c r="L748" s="10">
        <v>100</v>
      </c>
      <c r="M748" s="10">
        <f t="shared" si="35"/>
        <v>2000</v>
      </c>
      <c r="N748">
        <f>'CONDITIONS AND WORKINGS'!$D$2*M748</f>
        <v>128.39999999999998</v>
      </c>
      <c r="O748" s="4">
        <f>IF(Table1[[#This Row],[SALES]]&gt;='CONDITIONS AND WORKINGS'!$B$2,Table1[[#This Row],[SALES]]*'CONDITIONS AND WORKINGS'!$B$3,0)</f>
        <v>0</v>
      </c>
      <c r="P748" s="10">
        <f t="shared" si="33"/>
        <v>2128.4</v>
      </c>
      <c r="Q748" s="4" t="str">
        <f>IF(Table1[[#This Row],[STATUS]]='CONDITIONS AND WORKINGS'!$B$6,'CONDITIONS AND WORKINGS'!$B$9,'CONDITIONS AND WORKINGS'!$B$10)</f>
        <v>"COMPLETED"</v>
      </c>
      <c r="R748" s="10">
        <f>Table1[[#This Row],[TOTAL SALES]]-Table1[[#This Row],[ 8.35% DISCOUNT]]</f>
        <v>2128.4</v>
      </c>
      <c r="S748" s="20"/>
      <c r="AQ748" s="11"/>
      <c r="AR748" s="11"/>
      <c r="AS748" s="11"/>
      <c r="AT748" s="11"/>
      <c r="AV748" s="11"/>
      <c r="AW748" s="11"/>
    </row>
    <row r="749" spans="1:49" x14ac:dyDescent="0.25">
      <c r="A749">
        <v>748</v>
      </c>
      <c r="B749">
        <v>10182</v>
      </c>
      <c r="C749">
        <v>3</v>
      </c>
      <c r="D749" s="4" t="str">
        <f>TEXT(Table1[[#This Row],[ORDER DATE]],"MMMM")</f>
        <v>November</v>
      </c>
      <c r="E749" s="4">
        <f t="shared" si="34"/>
        <v>2003</v>
      </c>
      <c r="F749" s="1">
        <v>37937</v>
      </c>
      <c r="G749" t="s">
        <v>12</v>
      </c>
      <c r="H749" t="s">
        <v>23</v>
      </c>
      <c r="I749">
        <v>140</v>
      </c>
      <c r="J749" t="s">
        <v>17</v>
      </c>
      <c r="K749">
        <v>25</v>
      </c>
      <c r="L749" s="10">
        <v>87.33</v>
      </c>
      <c r="M749" s="10">
        <f t="shared" si="35"/>
        <v>2183.25</v>
      </c>
      <c r="N749">
        <f>'CONDITIONS AND WORKINGS'!$D$2*M749</f>
        <v>140.16464999999999</v>
      </c>
      <c r="O749" s="4">
        <f>IF(Table1[[#This Row],[SALES]]&gt;='CONDITIONS AND WORKINGS'!$B$2,Table1[[#This Row],[SALES]]*'CONDITIONS AND WORKINGS'!$B$3,0)</f>
        <v>0</v>
      </c>
      <c r="P749" s="10">
        <f t="shared" si="33"/>
        <v>2323.4146500000002</v>
      </c>
      <c r="Q749" s="4" t="str">
        <f>IF(Table1[[#This Row],[STATUS]]='CONDITIONS AND WORKINGS'!$B$6,'CONDITIONS AND WORKINGS'!$B$9,'CONDITIONS AND WORKINGS'!$B$10)</f>
        <v>"COMPLETED"</v>
      </c>
      <c r="R749" s="10">
        <f>Table1[[#This Row],[TOTAL SALES]]-Table1[[#This Row],[ 8.35% DISCOUNT]]</f>
        <v>2323.4146500000002</v>
      </c>
      <c r="S749" s="20"/>
      <c r="AQ749" s="11"/>
      <c r="AR749" s="11"/>
      <c r="AS749" s="11"/>
      <c r="AT749" s="11"/>
      <c r="AV749" s="11"/>
      <c r="AW749" s="11"/>
    </row>
    <row r="750" spans="1:49" x14ac:dyDescent="0.25">
      <c r="A750">
        <v>749</v>
      </c>
      <c r="B750">
        <v>10182</v>
      </c>
      <c r="C750">
        <v>2</v>
      </c>
      <c r="D750" s="4" t="str">
        <f>TEXT(Table1[[#This Row],[ORDER DATE]],"MMMM")</f>
        <v>November</v>
      </c>
      <c r="E750" s="4">
        <f t="shared" si="34"/>
        <v>2003</v>
      </c>
      <c r="F750" s="1">
        <v>37937</v>
      </c>
      <c r="G750" t="s">
        <v>12</v>
      </c>
      <c r="H750" t="s">
        <v>24</v>
      </c>
      <c r="I750">
        <v>140</v>
      </c>
      <c r="J750" t="s">
        <v>17</v>
      </c>
      <c r="K750">
        <v>32</v>
      </c>
      <c r="L750" s="10">
        <v>54.45</v>
      </c>
      <c r="M750" s="10">
        <f t="shared" si="35"/>
        <v>1742.4</v>
      </c>
      <c r="N750">
        <f>'CONDITIONS AND WORKINGS'!$D$2*M750</f>
        <v>111.86207999999999</v>
      </c>
      <c r="O750" s="4">
        <f>IF(Table1[[#This Row],[SALES]]&gt;='CONDITIONS AND WORKINGS'!$B$2,Table1[[#This Row],[SALES]]*'CONDITIONS AND WORKINGS'!$B$3,0)</f>
        <v>0</v>
      </c>
      <c r="P750" s="10">
        <f t="shared" si="33"/>
        <v>1854.26208</v>
      </c>
      <c r="Q750" s="4" t="str">
        <f>IF(Table1[[#This Row],[STATUS]]='CONDITIONS AND WORKINGS'!$B$6,'CONDITIONS AND WORKINGS'!$B$9,'CONDITIONS AND WORKINGS'!$B$10)</f>
        <v>"COMPLETED"</v>
      </c>
      <c r="R750" s="10">
        <f>Table1[[#This Row],[TOTAL SALES]]-Table1[[#This Row],[ 8.35% DISCOUNT]]</f>
        <v>1854.26208</v>
      </c>
      <c r="S750" s="20"/>
      <c r="AQ750" s="11"/>
      <c r="AR750" s="11"/>
      <c r="AS750" s="11"/>
      <c r="AT750" s="11"/>
      <c r="AV750" s="11"/>
      <c r="AW750" s="11"/>
    </row>
    <row r="751" spans="1:49" x14ac:dyDescent="0.25">
      <c r="A751">
        <v>750</v>
      </c>
      <c r="B751">
        <v>10182</v>
      </c>
      <c r="C751">
        <v>6</v>
      </c>
      <c r="D751" s="4" t="str">
        <f>TEXT(Table1[[#This Row],[ORDER DATE]],"MMMM")</f>
        <v>November</v>
      </c>
      <c r="E751" s="4">
        <f t="shared" si="34"/>
        <v>2003</v>
      </c>
      <c r="F751" s="1">
        <v>37937</v>
      </c>
      <c r="G751" t="s">
        <v>12</v>
      </c>
      <c r="H751" t="s">
        <v>22</v>
      </c>
      <c r="I751">
        <v>140</v>
      </c>
      <c r="J751" t="s">
        <v>17</v>
      </c>
      <c r="K751">
        <v>39</v>
      </c>
      <c r="L751" s="10">
        <v>36.840000000000003</v>
      </c>
      <c r="M751" s="10">
        <f t="shared" si="35"/>
        <v>1436.7600000000002</v>
      </c>
      <c r="N751">
        <f>'CONDITIONS AND WORKINGS'!$D$2*M751</f>
        <v>92.239992000000001</v>
      </c>
      <c r="O751" s="4">
        <f>IF(Table1[[#This Row],[SALES]]&gt;='CONDITIONS AND WORKINGS'!$B$2,Table1[[#This Row],[SALES]]*'CONDITIONS AND WORKINGS'!$B$3,0)</f>
        <v>0</v>
      </c>
      <c r="P751" s="10">
        <f t="shared" si="33"/>
        <v>1528.9999920000002</v>
      </c>
      <c r="Q751" s="4" t="str">
        <f>IF(Table1[[#This Row],[STATUS]]='CONDITIONS AND WORKINGS'!$B$6,'CONDITIONS AND WORKINGS'!$B$9,'CONDITIONS AND WORKINGS'!$B$10)</f>
        <v>"COMPLETED"</v>
      </c>
      <c r="R751" s="10">
        <f>Table1[[#This Row],[TOTAL SALES]]-Table1[[#This Row],[ 8.35% DISCOUNT]]</f>
        <v>1528.9999920000002</v>
      </c>
      <c r="S751" s="20"/>
      <c r="AQ751" s="11"/>
      <c r="AR751" s="11"/>
      <c r="AS751" s="11"/>
      <c r="AT751" s="11"/>
      <c r="AV751" s="11"/>
      <c r="AW751" s="11"/>
    </row>
    <row r="752" spans="1:49" x14ac:dyDescent="0.25">
      <c r="A752">
        <v>751</v>
      </c>
      <c r="B752">
        <v>10182</v>
      </c>
      <c r="C752">
        <v>5</v>
      </c>
      <c r="D752" s="4" t="str">
        <f>TEXT(Table1[[#This Row],[ORDER DATE]],"MMMM")</f>
        <v>November</v>
      </c>
      <c r="E752" s="4">
        <f t="shared" si="34"/>
        <v>2003</v>
      </c>
      <c r="F752" s="1">
        <v>37937</v>
      </c>
      <c r="G752" t="s">
        <v>12</v>
      </c>
      <c r="H752" t="s">
        <v>21</v>
      </c>
      <c r="I752">
        <v>140</v>
      </c>
      <c r="J752" t="s">
        <v>17</v>
      </c>
      <c r="K752">
        <v>31</v>
      </c>
      <c r="L752" s="10">
        <v>36.74</v>
      </c>
      <c r="M752" s="10">
        <f t="shared" si="35"/>
        <v>1138.94</v>
      </c>
      <c r="N752">
        <f>'CONDITIONS AND WORKINGS'!$D$2*M752</f>
        <v>73.119947999999994</v>
      </c>
      <c r="O752" s="4">
        <f>IF(Table1[[#This Row],[SALES]]&gt;='CONDITIONS AND WORKINGS'!$B$2,Table1[[#This Row],[SALES]]*'CONDITIONS AND WORKINGS'!$B$3,0)</f>
        <v>0</v>
      </c>
      <c r="P752" s="10">
        <f t="shared" si="33"/>
        <v>1212.0599480000001</v>
      </c>
      <c r="Q752" s="4" t="str">
        <f>IF(Table1[[#This Row],[STATUS]]='CONDITIONS AND WORKINGS'!$B$6,'CONDITIONS AND WORKINGS'!$B$9,'CONDITIONS AND WORKINGS'!$B$10)</f>
        <v>"COMPLETED"</v>
      </c>
      <c r="R752" s="10">
        <f>Table1[[#This Row],[TOTAL SALES]]-Table1[[#This Row],[ 8.35% DISCOUNT]]</f>
        <v>1212.0599480000001</v>
      </c>
      <c r="S752" s="20"/>
      <c r="AQ752" s="11"/>
      <c r="AR752" s="11"/>
      <c r="AS752" s="11"/>
      <c r="AT752" s="11"/>
      <c r="AV752" s="11"/>
      <c r="AW752" s="11"/>
    </row>
    <row r="753" spans="1:49" x14ac:dyDescent="0.25">
      <c r="A753">
        <v>752</v>
      </c>
      <c r="B753">
        <v>10182</v>
      </c>
      <c r="C753">
        <v>8</v>
      </c>
      <c r="D753" s="4" t="str">
        <f>TEXT(Table1[[#This Row],[ORDER DATE]],"MMMM")</f>
        <v>November</v>
      </c>
      <c r="E753" s="4">
        <f t="shared" si="34"/>
        <v>2003</v>
      </c>
      <c r="F753" s="1">
        <v>37937</v>
      </c>
      <c r="G753" t="s">
        <v>12</v>
      </c>
      <c r="H753" t="s">
        <v>18</v>
      </c>
      <c r="I753">
        <v>140</v>
      </c>
      <c r="J753" t="s">
        <v>17</v>
      </c>
      <c r="K753">
        <v>23</v>
      </c>
      <c r="L753" s="10">
        <v>42.26</v>
      </c>
      <c r="M753" s="10">
        <f t="shared" si="35"/>
        <v>971.9799999999999</v>
      </c>
      <c r="N753">
        <f>'CONDITIONS AND WORKINGS'!$D$2*M753</f>
        <v>62.401115999999988</v>
      </c>
      <c r="O753" s="4">
        <f>IF(Table1[[#This Row],[SALES]]&gt;='CONDITIONS AND WORKINGS'!$B$2,Table1[[#This Row],[SALES]]*'CONDITIONS AND WORKINGS'!$B$3,0)</f>
        <v>0</v>
      </c>
      <c r="P753" s="10">
        <f t="shared" si="33"/>
        <v>1034.3811159999998</v>
      </c>
      <c r="Q753" s="4" t="str">
        <f>IF(Table1[[#This Row],[STATUS]]='CONDITIONS AND WORKINGS'!$B$6,'CONDITIONS AND WORKINGS'!$B$9,'CONDITIONS AND WORKINGS'!$B$10)</f>
        <v>"COMPLETED"</v>
      </c>
      <c r="R753" s="10">
        <f>Table1[[#This Row],[TOTAL SALES]]-Table1[[#This Row],[ 8.35% DISCOUNT]]</f>
        <v>1034.3811159999998</v>
      </c>
      <c r="S753" s="20"/>
      <c r="AQ753" s="11"/>
      <c r="AR753" s="11"/>
      <c r="AS753" s="11"/>
      <c r="AT753" s="11"/>
      <c r="AV753" s="11"/>
      <c r="AW753" s="11"/>
    </row>
    <row r="754" spans="1:49" x14ac:dyDescent="0.25">
      <c r="A754">
        <v>753</v>
      </c>
      <c r="B754">
        <v>10183</v>
      </c>
      <c r="C754">
        <v>5</v>
      </c>
      <c r="D754" s="4" t="str">
        <f>TEXT(Table1[[#This Row],[ORDER DATE]],"MMMM")</f>
        <v>November</v>
      </c>
      <c r="E754" s="4">
        <f t="shared" si="34"/>
        <v>2003</v>
      </c>
      <c r="F754" s="1">
        <v>37938</v>
      </c>
      <c r="G754" t="s">
        <v>12</v>
      </c>
      <c r="H754" t="s">
        <v>33</v>
      </c>
      <c r="I754">
        <v>130</v>
      </c>
      <c r="J754" t="s">
        <v>14</v>
      </c>
      <c r="K754">
        <v>41</v>
      </c>
      <c r="L754" s="10">
        <v>100</v>
      </c>
      <c r="M754" s="10">
        <f t="shared" si="35"/>
        <v>4100</v>
      </c>
      <c r="N754">
        <f>'CONDITIONS AND WORKINGS'!$D$2*M754</f>
        <v>263.21999999999997</v>
      </c>
      <c r="O754" s="4">
        <f>IF(Table1[[#This Row],[SALES]]&gt;='CONDITIONS AND WORKINGS'!$B$2,Table1[[#This Row],[SALES]]*'CONDITIONS AND WORKINGS'!$B$3,0)</f>
        <v>342.35</v>
      </c>
      <c r="P754" s="10">
        <f t="shared" si="33"/>
        <v>4363.22</v>
      </c>
      <c r="Q754" s="4" t="str">
        <f>IF(Table1[[#This Row],[STATUS]]='CONDITIONS AND WORKINGS'!$B$6,'CONDITIONS AND WORKINGS'!$B$9,'CONDITIONS AND WORKINGS'!$B$10)</f>
        <v>"COMPLETED"</v>
      </c>
      <c r="R754" s="10">
        <f>Table1[[#This Row],[TOTAL SALES]]-Table1[[#This Row],[ 8.35% DISCOUNT]]</f>
        <v>4020.8700000000003</v>
      </c>
      <c r="S754" s="20"/>
      <c r="AQ754" s="11"/>
      <c r="AR754" s="11"/>
      <c r="AS754" s="11"/>
      <c r="AT754" s="11"/>
      <c r="AV754" s="11"/>
      <c r="AW754" s="11"/>
    </row>
    <row r="755" spans="1:49" x14ac:dyDescent="0.25">
      <c r="A755">
        <v>754</v>
      </c>
      <c r="B755">
        <v>10183</v>
      </c>
      <c r="C755">
        <v>8</v>
      </c>
      <c r="D755" s="4" t="str">
        <f>TEXT(Table1[[#This Row],[ORDER DATE]],"MMMM")</f>
        <v>November</v>
      </c>
      <c r="E755" s="4">
        <f t="shared" si="34"/>
        <v>2003</v>
      </c>
      <c r="F755" s="1">
        <v>37938</v>
      </c>
      <c r="G755" t="s">
        <v>12</v>
      </c>
      <c r="H755" t="s">
        <v>25</v>
      </c>
      <c r="I755">
        <v>130</v>
      </c>
      <c r="J755" t="s">
        <v>14</v>
      </c>
      <c r="K755">
        <v>23</v>
      </c>
      <c r="L755" s="10">
        <v>100</v>
      </c>
      <c r="M755" s="10">
        <f t="shared" si="35"/>
        <v>2300</v>
      </c>
      <c r="N755">
        <f>'CONDITIONS AND WORKINGS'!$D$2*M755</f>
        <v>147.66</v>
      </c>
      <c r="O755" s="4">
        <f>IF(Table1[[#This Row],[SALES]]&gt;='CONDITIONS AND WORKINGS'!$B$2,Table1[[#This Row],[SALES]]*'CONDITIONS AND WORKINGS'!$B$3,0)</f>
        <v>192.05</v>
      </c>
      <c r="P755" s="10">
        <f t="shared" si="33"/>
        <v>2447.66</v>
      </c>
      <c r="Q755" s="4" t="str">
        <f>IF(Table1[[#This Row],[STATUS]]='CONDITIONS AND WORKINGS'!$B$6,'CONDITIONS AND WORKINGS'!$B$9,'CONDITIONS AND WORKINGS'!$B$10)</f>
        <v>"COMPLETED"</v>
      </c>
      <c r="R755" s="10">
        <f>Table1[[#This Row],[TOTAL SALES]]-Table1[[#This Row],[ 8.35% DISCOUNT]]</f>
        <v>2255.6099999999997</v>
      </c>
      <c r="S755" s="20"/>
      <c r="AQ755" s="11"/>
      <c r="AR755" s="11"/>
      <c r="AS755" s="11"/>
      <c r="AT755" s="11"/>
      <c r="AV755" s="11"/>
      <c r="AW755" s="11"/>
    </row>
    <row r="756" spans="1:49" x14ac:dyDescent="0.25">
      <c r="A756">
        <v>755</v>
      </c>
      <c r="B756">
        <v>10183</v>
      </c>
      <c r="C756">
        <v>12</v>
      </c>
      <c r="D756" s="4" t="str">
        <f>TEXT(Table1[[#This Row],[ORDER DATE]],"MMMM")</f>
        <v>November</v>
      </c>
      <c r="E756" s="4">
        <f t="shared" si="34"/>
        <v>2003</v>
      </c>
      <c r="F756" s="1">
        <v>37938</v>
      </c>
      <c r="G756" t="s">
        <v>12</v>
      </c>
      <c r="H756" t="s">
        <v>35</v>
      </c>
      <c r="I756">
        <v>130</v>
      </c>
      <c r="J756" t="s">
        <v>14</v>
      </c>
      <c r="K756">
        <v>47</v>
      </c>
      <c r="L756" s="10">
        <v>100</v>
      </c>
      <c r="M756" s="10">
        <f t="shared" si="35"/>
        <v>4700</v>
      </c>
      <c r="N756">
        <f>'CONDITIONS AND WORKINGS'!$D$2*M756</f>
        <v>301.73999999999995</v>
      </c>
      <c r="O756" s="4">
        <f>IF(Table1[[#This Row],[SALES]]&gt;='CONDITIONS AND WORKINGS'!$B$2,Table1[[#This Row],[SALES]]*'CONDITIONS AND WORKINGS'!$B$3,0)</f>
        <v>392.45000000000005</v>
      </c>
      <c r="P756" s="10">
        <f t="shared" si="33"/>
        <v>5001.74</v>
      </c>
      <c r="Q756" s="4" t="str">
        <f>IF(Table1[[#This Row],[STATUS]]='CONDITIONS AND WORKINGS'!$B$6,'CONDITIONS AND WORKINGS'!$B$9,'CONDITIONS AND WORKINGS'!$B$10)</f>
        <v>"COMPLETED"</v>
      </c>
      <c r="R756" s="10">
        <f>Table1[[#This Row],[TOTAL SALES]]-Table1[[#This Row],[ 8.35% DISCOUNT]]</f>
        <v>4609.29</v>
      </c>
      <c r="S756" s="20"/>
      <c r="AQ756" s="11"/>
      <c r="AR756" s="11"/>
      <c r="AS756" s="11"/>
      <c r="AT756" s="11"/>
      <c r="AV756" s="11"/>
      <c r="AW756" s="11"/>
    </row>
    <row r="757" spans="1:49" x14ac:dyDescent="0.25">
      <c r="A757">
        <v>756</v>
      </c>
      <c r="B757">
        <v>10183</v>
      </c>
      <c r="C757">
        <v>1</v>
      </c>
      <c r="D757" s="4" t="str">
        <f>TEXT(Table1[[#This Row],[ORDER DATE]],"MMMM")</f>
        <v>November</v>
      </c>
      <c r="E757" s="4">
        <f t="shared" si="34"/>
        <v>2003</v>
      </c>
      <c r="F757" s="1">
        <v>37938</v>
      </c>
      <c r="G757" t="s">
        <v>12</v>
      </c>
      <c r="H757" t="s">
        <v>26</v>
      </c>
      <c r="I757">
        <v>130</v>
      </c>
      <c r="J757" t="s">
        <v>14</v>
      </c>
      <c r="K757">
        <v>28</v>
      </c>
      <c r="L757" s="10">
        <v>100</v>
      </c>
      <c r="M757" s="10">
        <f t="shared" si="35"/>
        <v>2800</v>
      </c>
      <c r="N757">
        <f>'CONDITIONS AND WORKINGS'!$D$2*M757</f>
        <v>179.76</v>
      </c>
      <c r="O757" s="4">
        <f>IF(Table1[[#This Row],[SALES]]&gt;='CONDITIONS AND WORKINGS'!$B$2,Table1[[#This Row],[SALES]]*'CONDITIONS AND WORKINGS'!$B$3,0)</f>
        <v>233.8</v>
      </c>
      <c r="P757" s="10">
        <f t="shared" si="33"/>
        <v>2979.76</v>
      </c>
      <c r="Q757" s="4" t="str">
        <f>IF(Table1[[#This Row],[STATUS]]='CONDITIONS AND WORKINGS'!$B$6,'CONDITIONS AND WORKINGS'!$B$9,'CONDITIONS AND WORKINGS'!$B$10)</f>
        <v>"COMPLETED"</v>
      </c>
      <c r="R757" s="10">
        <f>Table1[[#This Row],[TOTAL SALES]]-Table1[[#This Row],[ 8.35% DISCOUNT]]</f>
        <v>2745.96</v>
      </c>
      <c r="S757" s="20"/>
      <c r="AQ757" s="11"/>
      <c r="AR757" s="11"/>
      <c r="AS757" s="11"/>
      <c r="AT757" s="11"/>
      <c r="AV757" s="11"/>
      <c r="AW757" s="11"/>
    </row>
    <row r="758" spans="1:49" x14ac:dyDescent="0.25">
      <c r="A758">
        <v>757</v>
      </c>
      <c r="B758">
        <v>10183</v>
      </c>
      <c r="C758">
        <v>9</v>
      </c>
      <c r="D758" s="4" t="str">
        <f>TEXT(Table1[[#This Row],[ORDER DATE]],"MMMM")</f>
        <v>November</v>
      </c>
      <c r="E758" s="4">
        <f t="shared" si="34"/>
        <v>2003</v>
      </c>
      <c r="F758" s="1">
        <v>37938</v>
      </c>
      <c r="G758" t="s">
        <v>12</v>
      </c>
      <c r="H758" t="s">
        <v>37</v>
      </c>
      <c r="I758">
        <v>130</v>
      </c>
      <c r="J758" t="s">
        <v>14</v>
      </c>
      <c r="K758">
        <v>37</v>
      </c>
      <c r="L758" s="10">
        <v>89.15</v>
      </c>
      <c r="M758" s="10">
        <f t="shared" si="35"/>
        <v>3298.55</v>
      </c>
      <c r="N758">
        <f>'CONDITIONS AND WORKINGS'!$D$2*M758</f>
        <v>211.76691</v>
      </c>
      <c r="O758" s="4">
        <f>IF(Table1[[#This Row],[SALES]]&gt;='CONDITIONS AND WORKINGS'!$B$2,Table1[[#This Row],[SALES]]*'CONDITIONS AND WORKINGS'!$B$3,0)</f>
        <v>275.42892500000005</v>
      </c>
      <c r="P758" s="10">
        <f t="shared" si="33"/>
        <v>3510.31691</v>
      </c>
      <c r="Q758" s="4" t="str">
        <f>IF(Table1[[#This Row],[STATUS]]='CONDITIONS AND WORKINGS'!$B$6,'CONDITIONS AND WORKINGS'!$B$9,'CONDITIONS AND WORKINGS'!$B$10)</f>
        <v>"COMPLETED"</v>
      </c>
      <c r="R758" s="10">
        <f>Table1[[#This Row],[TOTAL SALES]]-Table1[[#This Row],[ 8.35% DISCOUNT]]</f>
        <v>3234.8879849999998</v>
      </c>
      <c r="S758" s="20"/>
      <c r="AQ758" s="11"/>
      <c r="AR758" s="11"/>
      <c r="AS758" s="11"/>
      <c r="AT758" s="11"/>
      <c r="AV758" s="11"/>
      <c r="AW758" s="11"/>
    </row>
    <row r="759" spans="1:49" x14ac:dyDescent="0.25">
      <c r="A759">
        <v>758</v>
      </c>
      <c r="B759">
        <v>10183</v>
      </c>
      <c r="C759">
        <v>4</v>
      </c>
      <c r="D759" s="4" t="str">
        <f>TEXT(Table1[[#This Row],[ORDER DATE]],"MMMM")</f>
        <v>November</v>
      </c>
      <c r="E759" s="4">
        <f t="shared" si="34"/>
        <v>2003</v>
      </c>
      <c r="F759" s="1">
        <v>37938</v>
      </c>
      <c r="G759" t="s">
        <v>12</v>
      </c>
      <c r="H759" t="s">
        <v>32</v>
      </c>
      <c r="I759">
        <v>130</v>
      </c>
      <c r="J759" t="s">
        <v>14</v>
      </c>
      <c r="K759">
        <v>49</v>
      </c>
      <c r="L759" s="10">
        <v>64.64</v>
      </c>
      <c r="M759" s="10">
        <f t="shared" si="35"/>
        <v>3167.36</v>
      </c>
      <c r="N759">
        <f>'CONDITIONS AND WORKINGS'!$D$2*M759</f>
        <v>203.34451199999998</v>
      </c>
      <c r="O759" s="4">
        <f>IF(Table1[[#This Row],[SALES]]&gt;='CONDITIONS AND WORKINGS'!$B$2,Table1[[#This Row],[SALES]]*'CONDITIONS AND WORKINGS'!$B$3,0)</f>
        <v>264.47456000000005</v>
      </c>
      <c r="P759" s="10">
        <f t="shared" si="33"/>
        <v>3370.7045120000002</v>
      </c>
      <c r="Q759" s="4" t="str">
        <f>IF(Table1[[#This Row],[STATUS]]='CONDITIONS AND WORKINGS'!$B$6,'CONDITIONS AND WORKINGS'!$B$9,'CONDITIONS AND WORKINGS'!$B$10)</f>
        <v>"COMPLETED"</v>
      </c>
      <c r="R759" s="10">
        <f>Table1[[#This Row],[TOTAL SALES]]-Table1[[#This Row],[ 8.35% DISCOUNT]]</f>
        <v>3106.2299520000001</v>
      </c>
      <c r="S759" s="20"/>
      <c r="AQ759" s="11"/>
      <c r="AR759" s="11"/>
      <c r="AS759" s="11"/>
      <c r="AT759" s="11"/>
      <c r="AV759" s="11"/>
      <c r="AW759" s="11"/>
    </row>
    <row r="760" spans="1:49" x14ac:dyDescent="0.25">
      <c r="A760">
        <v>759</v>
      </c>
      <c r="B760">
        <v>10183</v>
      </c>
      <c r="C760">
        <v>11</v>
      </c>
      <c r="D760" s="4" t="str">
        <f>TEXT(Table1[[#This Row],[ORDER DATE]],"MMMM")</f>
        <v>November</v>
      </c>
      <c r="E760" s="4">
        <f t="shared" si="34"/>
        <v>2003</v>
      </c>
      <c r="F760" s="1">
        <v>37938</v>
      </c>
      <c r="G760" t="s">
        <v>12</v>
      </c>
      <c r="H760" t="s">
        <v>38</v>
      </c>
      <c r="I760">
        <v>130</v>
      </c>
      <c r="J760" t="s">
        <v>17</v>
      </c>
      <c r="K760">
        <v>39</v>
      </c>
      <c r="L760" s="10">
        <v>68.08</v>
      </c>
      <c r="M760" s="10">
        <f t="shared" si="35"/>
        <v>2655.12</v>
      </c>
      <c r="N760">
        <f>'CONDITIONS AND WORKINGS'!$D$2*M760</f>
        <v>170.45870399999998</v>
      </c>
      <c r="O760" s="4">
        <f>IF(Table1[[#This Row],[SALES]]&gt;='CONDITIONS AND WORKINGS'!$B$2,Table1[[#This Row],[SALES]]*'CONDITIONS AND WORKINGS'!$B$3,0)</f>
        <v>221.70251999999999</v>
      </c>
      <c r="P760" s="10">
        <f t="shared" si="33"/>
        <v>2825.578704</v>
      </c>
      <c r="Q760" s="4" t="str">
        <f>IF(Table1[[#This Row],[STATUS]]='CONDITIONS AND WORKINGS'!$B$6,'CONDITIONS AND WORKINGS'!$B$9,'CONDITIONS AND WORKINGS'!$B$10)</f>
        <v>"COMPLETED"</v>
      </c>
      <c r="R760" s="10">
        <f>Table1[[#This Row],[TOTAL SALES]]-Table1[[#This Row],[ 8.35% DISCOUNT]]</f>
        <v>2603.8761840000002</v>
      </c>
      <c r="S760" s="20"/>
      <c r="AQ760" s="11"/>
      <c r="AR760" s="11"/>
      <c r="AS760" s="11"/>
      <c r="AT760" s="11"/>
      <c r="AV760" s="11"/>
      <c r="AW760" s="11"/>
    </row>
    <row r="761" spans="1:49" x14ac:dyDescent="0.25">
      <c r="A761">
        <v>760</v>
      </c>
      <c r="B761">
        <v>10183</v>
      </c>
      <c r="C761">
        <v>10</v>
      </c>
      <c r="D761" s="4" t="str">
        <f>TEXT(Table1[[#This Row],[ORDER DATE]],"MMMM")</f>
        <v>November</v>
      </c>
      <c r="E761" s="4">
        <f t="shared" si="34"/>
        <v>2003</v>
      </c>
      <c r="F761" s="1">
        <v>37938</v>
      </c>
      <c r="G761" t="s">
        <v>12</v>
      </c>
      <c r="H761" t="s">
        <v>36</v>
      </c>
      <c r="I761">
        <v>130</v>
      </c>
      <c r="J761" t="s">
        <v>17</v>
      </c>
      <c r="K761">
        <v>22</v>
      </c>
      <c r="L761" s="10">
        <v>100</v>
      </c>
      <c r="M761" s="10">
        <f t="shared" si="35"/>
        <v>2200</v>
      </c>
      <c r="N761">
        <f>'CONDITIONS AND WORKINGS'!$D$2*M761</f>
        <v>141.23999999999998</v>
      </c>
      <c r="O761" s="4">
        <f>IF(Table1[[#This Row],[SALES]]&gt;='CONDITIONS AND WORKINGS'!$B$2,Table1[[#This Row],[SALES]]*'CONDITIONS AND WORKINGS'!$B$3,0)</f>
        <v>0</v>
      </c>
      <c r="P761" s="10">
        <f t="shared" si="33"/>
        <v>2341.2399999999998</v>
      </c>
      <c r="Q761" s="4" t="str">
        <f>IF(Table1[[#This Row],[STATUS]]='CONDITIONS AND WORKINGS'!$B$6,'CONDITIONS AND WORKINGS'!$B$9,'CONDITIONS AND WORKINGS'!$B$10)</f>
        <v>"COMPLETED"</v>
      </c>
      <c r="R761" s="10">
        <f>Table1[[#This Row],[TOTAL SALES]]-Table1[[#This Row],[ 8.35% DISCOUNT]]</f>
        <v>2341.2399999999998</v>
      </c>
      <c r="S761" s="20"/>
      <c r="AQ761" s="11"/>
      <c r="AR761" s="11"/>
      <c r="AS761" s="11"/>
      <c r="AT761" s="11"/>
      <c r="AV761" s="11"/>
      <c r="AW761" s="11"/>
    </row>
    <row r="762" spans="1:49" x14ac:dyDescent="0.25">
      <c r="A762">
        <v>761</v>
      </c>
      <c r="B762">
        <v>10183</v>
      </c>
      <c r="C762">
        <v>2</v>
      </c>
      <c r="D762" s="4" t="str">
        <f>TEXT(Table1[[#This Row],[ORDER DATE]],"MMMM")</f>
        <v>November</v>
      </c>
      <c r="E762" s="4">
        <f t="shared" si="34"/>
        <v>2003</v>
      </c>
      <c r="F762" s="1">
        <v>37938</v>
      </c>
      <c r="G762" t="s">
        <v>12</v>
      </c>
      <c r="H762" t="s">
        <v>29</v>
      </c>
      <c r="I762">
        <v>130</v>
      </c>
      <c r="J762" t="s">
        <v>17</v>
      </c>
      <c r="K762">
        <v>21</v>
      </c>
      <c r="L762" s="10">
        <v>100</v>
      </c>
      <c r="M762" s="10">
        <f t="shared" si="35"/>
        <v>2100</v>
      </c>
      <c r="N762">
        <f>'CONDITIONS AND WORKINGS'!$D$2*M762</f>
        <v>134.82</v>
      </c>
      <c r="O762" s="4">
        <f>IF(Table1[[#This Row],[SALES]]&gt;='CONDITIONS AND WORKINGS'!$B$2,Table1[[#This Row],[SALES]]*'CONDITIONS AND WORKINGS'!$B$3,0)</f>
        <v>0</v>
      </c>
      <c r="P762" s="10">
        <f t="shared" si="33"/>
        <v>2234.8200000000002</v>
      </c>
      <c r="Q762" s="4" t="str">
        <f>IF(Table1[[#This Row],[STATUS]]='CONDITIONS AND WORKINGS'!$B$6,'CONDITIONS AND WORKINGS'!$B$9,'CONDITIONS AND WORKINGS'!$B$10)</f>
        <v>"COMPLETED"</v>
      </c>
      <c r="R762" s="10">
        <f>Table1[[#This Row],[TOTAL SALES]]-Table1[[#This Row],[ 8.35% DISCOUNT]]</f>
        <v>2234.8200000000002</v>
      </c>
      <c r="S762" s="20"/>
      <c r="AQ762" s="11"/>
      <c r="AR762" s="11"/>
      <c r="AS762" s="11"/>
      <c r="AT762" s="11"/>
      <c r="AV762" s="11"/>
      <c r="AW762" s="11"/>
    </row>
    <row r="763" spans="1:49" x14ac:dyDescent="0.25">
      <c r="A763">
        <v>762</v>
      </c>
      <c r="B763">
        <v>10183</v>
      </c>
      <c r="C763">
        <v>7</v>
      </c>
      <c r="D763" s="4" t="str">
        <f>TEXT(Table1[[#This Row],[ORDER DATE]],"MMMM")</f>
        <v>November</v>
      </c>
      <c r="E763" s="4">
        <f t="shared" si="34"/>
        <v>2003</v>
      </c>
      <c r="F763" s="1">
        <v>37938</v>
      </c>
      <c r="G763" t="s">
        <v>12</v>
      </c>
      <c r="H763" t="s">
        <v>30</v>
      </c>
      <c r="I763">
        <v>130</v>
      </c>
      <c r="J763" t="s">
        <v>17</v>
      </c>
      <c r="K763">
        <v>21</v>
      </c>
      <c r="L763" s="10">
        <v>96.84</v>
      </c>
      <c r="M763" s="10">
        <f t="shared" si="35"/>
        <v>2033.64</v>
      </c>
      <c r="N763">
        <f>'CONDITIONS AND WORKINGS'!$D$2*M763</f>
        <v>130.55968799999999</v>
      </c>
      <c r="O763" s="4">
        <f>IF(Table1[[#This Row],[SALES]]&gt;='CONDITIONS AND WORKINGS'!$B$2,Table1[[#This Row],[SALES]]*'CONDITIONS AND WORKINGS'!$B$3,0)</f>
        <v>0</v>
      </c>
      <c r="P763" s="10">
        <f t="shared" si="33"/>
        <v>2164.1996880000002</v>
      </c>
      <c r="Q763" s="4" t="str">
        <f>IF(Table1[[#This Row],[STATUS]]='CONDITIONS AND WORKINGS'!$B$6,'CONDITIONS AND WORKINGS'!$B$9,'CONDITIONS AND WORKINGS'!$B$10)</f>
        <v>"COMPLETED"</v>
      </c>
      <c r="R763" s="10">
        <f>Table1[[#This Row],[TOTAL SALES]]-Table1[[#This Row],[ 8.35% DISCOUNT]]</f>
        <v>2164.1996880000002</v>
      </c>
      <c r="S763" s="20"/>
      <c r="AQ763" s="11"/>
      <c r="AR763" s="11"/>
      <c r="AS763" s="11"/>
      <c r="AT763" s="11"/>
      <c r="AV763" s="11"/>
      <c r="AW763" s="11"/>
    </row>
    <row r="764" spans="1:49" x14ac:dyDescent="0.25">
      <c r="A764">
        <v>763</v>
      </c>
      <c r="B764">
        <v>10183</v>
      </c>
      <c r="C764">
        <v>3</v>
      </c>
      <c r="D764" s="4" t="str">
        <f>TEXT(Table1[[#This Row],[ORDER DATE]],"MMMM")</f>
        <v>November</v>
      </c>
      <c r="E764" s="4">
        <f t="shared" si="34"/>
        <v>2003</v>
      </c>
      <c r="F764" s="1">
        <v>37938</v>
      </c>
      <c r="G764" t="s">
        <v>12</v>
      </c>
      <c r="H764" t="s">
        <v>28</v>
      </c>
      <c r="I764">
        <v>130</v>
      </c>
      <c r="J764" t="s">
        <v>17</v>
      </c>
      <c r="K764">
        <v>23</v>
      </c>
      <c r="L764" s="10">
        <v>86.99</v>
      </c>
      <c r="M764" s="10">
        <f t="shared" si="35"/>
        <v>2000.77</v>
      </c>
      <c r="N764">
        <f>'CONDITIONS AND WORKINGS'!$D$2*M764</f>
        <v>128.449434</v>
      </c>
      <c r="O764" s="4">
        <f>IF(Table1[[#This Row],[SALES]]&gt;='CONDITIONS AND WORKINGS'!$B$2,Table1[[#This Row],[SALES]]*'CONDITIONS AND WORKINGS'!$B$3,0)</f>
        <v>0</v>
      </c>
      <c r="P764" s="10">
        <f t="shared" si="33"/>
        <v>2129.2194340000001</v>
      </c>
      <c r="Q764" s="4" t="str">
        <f>IF(Table1[[#This Row],[STATUS]]='CONDITIONS AND WORKINGS'!$B$6,'CONDITIONS AND WORKINGS'!$B$9,'CONDITIONS AND WORKINGS'!$B$10)</f>
        <v>"COMPLETED"</v>
      </c>
      <c r="R764" s="10">
        <f>Table1[[#This Row],[TOTAL SALES]]-Table1[[#This Row],[ 8.35% DISCOUNT]]</f>
        <v>2129.2194340000001</v>
      </c>
      <c r="S764" s="20"/>
      <c r="AQ764" s="11"/>
      <c r="AR764" s="11"/>
      <c r="AS764" s="11"/>
      <c r="AT764" s="11"/>
      <c r="AV764" s="11"/>
      <c r="AW764" s="11"/>
    </row>
    <row r="765" spans="1:49" x14ac:dyDescent="0.25">
      <c r="A765">
        <v>764</v>
      </c>
      <c r="B765">
        <v>10183</v>
      </c>
      <c r="C765">
        <v>6</v>
      </c>
      <c r="D765" s="4" t="str">
        <f>TEXT(Table1[[#This Row],[ORDER DATE]],"MMMM")</f>
        <v>November</v>
      </c>
      <c r="E765" s="4">
        <f t="shared" si="34"/>
        <v>2003</v>
      </c>
      <c r="F765" s="1">
        <v>37938</v>
      </c>
      <c r="G765" t="s">
        <v>12</v>
      </c>
      <c r="H765" t="s">
        <v>39</v>
      </c>
      <c r="I765">
        <v>130</v>
      </c>
      <c r="J765" t="s">
        <v>17</v>
      </c>
      <c r="K765">
        <v>40</v>
      </c>
      <c r="L765" s="10">
        <v>49.3</v>
      </c>
      <c r="M765" s="10">
        <f t="shared" si="35"/>
        <v>1972</v>
      </c>
      <c r="N765">
        <f>'CONDITIONS AND WORKINGS'!$D$2*M765</f>
        <v>126.60239999999999</v>
      </c>
      <c r="O765" s="4">
        <f>IF(Table1[[#This Row],[SALES]]&gt;='CONDITIONS AND WORKINGS'!$B$2,Table1[[#This Row],[SALES]]*'CONDITIONS AND WORKINGS'!$B$3,0)</f>
        <v>0</v>
      </c>
      <c r="P765" s="10">
        <f t="shared" si="33"/>
        <v>2098.6023999999998</v>
      </c>
      <c r="Q765" s="4" t="str">
        <f>IF(Table1[[#This Row],[STATUS]]='CONDITIONS AND WORKINGS'!$B$6,'CONDITIONS AND WORKINGS'!$B$9,'CONDITIONS AND WORKINGS'!$B$10)</f>
        <v>"COMPLETED"</v>
      </c>
      <c r="R765" s="10">
        <f>Table1[[#This Row],[TOTAL SALES]]-Table1[[#This Row],[ 8.35% DISCOUNT]]</f>
        <v>2098.6023999999998</v>
      </c>
      <c r="S765" s="20"/>
      <c r="AQ765" s="11"/>
      <c r="AR765" s="11"/>
      <c r="AS765" s="11"/>
      <c r="AT765" s="11"/>
      <c r="AV765" s="11"/>
      <c r="AW765" s="11"/>
    </row>
    <row r="766" spans="1:49" x14ac:dyDescent="0.25">
      <c r="A766">
        <v>765</v>
      </c>
      <c r="B766">
        <v>10184</v>
      </c>
      <c r="C766">
        <v>5</v>
      </c>
      <c r="D766" s="4" t="str">
        <f>TEXT(Table1[[#This Row],[ORDER DATE]],"MMMM")</f>
        <v>November</v>
      </c>
      <c r="E766" s="4">
        <f t="shared" si="34"/>
        <v>2003</v>
      </c>
      <c r="F766" s="1">
        <v>37939</v>
      </c>
      <c r="G766" t="s">
        <v>12</v>
      </c>
      <c r="H766" t="s">
        <v>47</v>
      </c>
      <c r="I766">
        <v>182</v>
      </c>
      <c r="J766" t="s">
        <v>55</v>
      </c>
      <c r="K766">
        <v>46</v>
      </c>
      <c r="L766" s="10">
        <v>100</v>
      </c>
      <c r="M766" s="10">
        <f t="shared" si="35"/>
        <v>4600</v>
      </c>
      <c r="N766">
        <f>'CONDITIONS AND WORKINGS'!$D$2*M766</f>
        <v>295.32</v>
      </c>
      <c r="O766" s="4">
        <f>IF(Table1[[#This Row],[SALES]]&gt;='CONDITIONS AND WORKINGS'!$B$2,Table1[[#This Row],[SALES]]*'CONDITIONS AND WORKINGS'!$B$3,0)</f>
        <v>384.1</v>
      </c>
      <c r="P766" s="10">
        <f t="shared" si="33"/>
        <v>4895.32</v>
      </c>
      <c r="Q766" s="4" t="str">
        <f>IF(Table1[[#This Row],[STATUS]]='CONDITIONS AND WORKINGS'!$B$6,'CONDITIONS AND WORKINGS'!$B$9,'CONDITIONS AND WORKINGS'!$B$10)</f>
        <v>"COMPLETED"</v>
      </c>
      <c r="R766" s="10">
        <f>Table1[[#This Row],[TOTAL SALES]]-Table1[[#This Row],[ 8.35% DISCOUNT]]</f>
        <v>4511.2199999999993</v>
      </c>
      <c r="S766" s="20"/>
      <c r="AQ766" s="11"/>
      <c r="AR766" s="11"/>
      <c r="AS766" s="11"/>
      <c r="AT766" s="11"/>
      <c r="AV766" s="11"/>
      <c r="AW766" s="11"/>
    </row>
    <row r="767" spans="1:49" x14ac:dyDescent="0.25">
      <c r="A767">
        <v>766</v>
      </c>
      <c r="B767">
        <v>10184</v>
      </c>
      <c r="C767">
        <v>9</v>
      </c>
      <c r="D767" s="4" t="str">
        <f>TEXT(Table1[[#This Row],[ORDER DATE]],"MMMM")</f>
        <v>November</v>
      </c>
      <c r="E767" s="4">
        <f t="shared" si="34"/>
        <v>2003</v>
      </c>
      <c r="F767" s="1">
        <v>37939</v>
      </c>
      <c r="G767" t="s">
        <v>12</v>
      </c>
      <c r="H767" t="s">
        <v>45</v>
      </c>
      <c r="I767">
        <v>182</v>
      </c>
      <c r="J767" t="s">
        <v>14</v>
      </c>
      <c r="K767">
        <v>46</v>
      </c>
      <c r="L767" s="10">
        <v>100</v>
      </c>
      <c r="M767" s="10">
        <f t="shared" si="35"/>
        <v>4600</v>
      </c>
      <c r="N767">
        <f>'CONDITIONS AND WORKINGS'!$D$2*M767</f>
        <v>295.32</v>
      </c>
      <c r="O767" s="4">
        <f>IF(Table1[[#This Row],[SALES]]&gt;='CONDITIONS AND WORKINGS'!$B$2,Table1[[#This Row],[SALES]]*'CONDITIONS AND WORKINGS'!$B$3,0)</f>
        <v>384.1</v>
      </c>
      <c r="P767" s="10">
        <f t="shared" si="33"/>
        <v>4895.32</v>
      </c>
      <c r="Q767" s="4" t="str">
        <f>IF(Table1[[#This Row],[STATUS]]='CONDITIONS AND WORKINGS'!$B$6,'CONDITIONS AND WORKINGS'!$B$9,'CONDITIONS AND WORKINGS'!$B$10)</f>
        <v>"COMPLETED"</v>
      </c>
      <c r="R767" s="10">
        <f>Table1[[#This Row],[TOTAL SALES]]-Table1[[#This Row],[ 8.35% DISCOUNT]]</f>
        <v>4511.2199999999993</v>
      </c>
      <c r="S767" s="20"/>
      <c r="AQ767" s="11"/>
      <c r="AR767" s="11"/>
      <c r="AS767" s="11"/>
      <c r="AT767" s="11"/>
      <c r="AV767" s="11"/>
      <c r="AW767" s="11"/>
    </row>
    <row r="768" spans="1:49" x14ac:dyDescent="0.25">
      <c r="A768">
        <v>767</v>
      </c>
      <c r="B768">
        <v>10184</v>
      </c>
      <c r="C768">
        <v>2</v>
      </c>
      <c r="D768" s="4" t="str">
        <f>TEXT(Table1[[#This Row],[ORDER DATE]],"MMMM")</f>
        <v>November</v>
      </c>
      <c r="E768" s="4">
        <f t="shared" si="34"/>
        <v>2003</v>
      </c>
      <c r="F768" s="1">
        <v>37939</v>
      </c>
      <c r="G768" t="s">
        <v>12</v>
      </c>
      <c r="H768" t="s">
        <v>49</v>
      </c>
      <c r="I768">
        <v>182</v>
      </c>
      <c r="J768" t="s">
        <v>14</v>
      </c>
      <c r="K768">
        <v>49</v>
      </c>
      <c r="L768" s="10">
        <v>100</v>
      </c>
      <c r="M768" s="10">
        <f t="shared" si="35"/>
        <v>4900</v>
      </c>
      <c r="N768">
        <f>'CONDITIONS AND WORKINGS'!$D$2*M768</f>
        <v>314.58</v>
      </c>
      <c r="O768" s="4">
        <f>IF(Table1[[#This Row],[SALES]]&gt;='CONDITIONS AND WORKINGS'!$B$2,Table1[[#This Row],[SALES]]*'CONDITIONS AND WORKINGS'!$B$3,0)</f>
        <v>409.15000000000003</v>
      </c>
      <c r="P768" s="10">
        <f t="shared" si="33"/>
        <v>5214.58</v>
      </c>
      <c r="Q768" s="4" t="str">
        <f>IF(Table1[[#This Row],[STATUS]]='CONDITIONS AND WORKINGS'!$B$6,'CONDITIONS AND WORKINGS'!$B$9,'CONDITIONS AND WORKINGS'!$B$10)</f>
        <v>"COMPLETED"</v>
      </c>
      <c r="R768" s="10">
        <f>Table1[[#This Row],[TOTAL SALES]]-Table1[[#This Row],[ 8.35% DISCOUNT]]</f>
        <v>4805.43</v>
      </c>
      <c r="S768" s="20"/>
      <c r="AQ768" s="11"/>
      <c r="AR768" s="11"/>
      <c r="AS768" s="11"/>
      <c r="AT768" s="11"/>
      <c r="AV768" s="11"/>
      <c r="AW768" s="11"/>
    </row>
    <row r="769" spans="1:49" x14ac:dyDescent="0.25">
      <c r="A769">
        <v>768</v>
      </c>
      <c r="B769">
        <v>10184</v>
      </c>
      <c r="C769">
        <v>4</v>
      </c>
      <c r="D769" s="4" t="str">
        <f>TEXT(Table1[[#This Row],[ORDER DATE]],"MMMM")</f>
        <v>November</v>
      </c>
      <c r="E769" s="4">
        <f t="shared" si="34"/>
        <v>2003</v>
      </c>
      <c r="F769" s="1">
        <v>37939</v>
      </c>
      <c r="G769" t="s">
        <v>12</v>
      </c>
      <c r="H769" t="s">
        <v>46</v>
      </c>
      <c r="I769">
        <v>182</v>
      </c>
      <c r="J769" t="s">
        <v>14</v>
      </c>
      <c r="K769">
        <v>45</v>
      </c>
      <c r="L769" s="10">
        <v>100</v>
      </c>
      <c r="M769" s="10">
        <f t="shared" si="35"/>
        <v>4500</v>
      </c>
      <c r="N769">
        <f>'CONDITIONS AND WORKINGS'!$D$2*M769</f>
        <v>288.89999999999998</v>
      </c>
      <c r="O769" s="4">
        <f>IF(Table1[[#This Row],[SALES]]&gt;='CONDITIONS AND WORKINGS'!$B$2,Table1[[#This Row],[SALES]]*'CONDITIONS AND WORKINGS'!$B$3,0)</f>
        <v>375.75</v>
      </c>
      <c r="P769" s="10">
        <f t="shared" si="33"/>
        <v>4788.8999999999996</v>
      </c>
      <c r="Q769" s="4" t="str">
        <f>IF(Table1[[#This Row],[STATUS]]='CONDITIONS AND WORKINGS'!$B$6,'CONDITIONS AND WORKINGS'!$B$9,'CONDITIONS AND WORKINGS'!$B$10)</f>
        <v>"COMPLETED"</v>
      </c>
      <c r="R769" s="10">
        <f>Table1[[#This Row],[TOTAL SALES]]-Table1[[#This Row],[ 8.35% DISCOUNT]]</f>
        <v>4413.1499999999996</v>
      </c>
      <c r="S769" s="20"/>
      <c r="AQ769" s="11"/>
      <c r="AR769" s="11"/>
      <c r="AS769" s="11"/>
      <c r="AT769" s="11"/>
      <c r="AV769" s="11"/>
      <c r="AW769" s="11"/>
    </row>
    <row r="770" spans="1:49" x14ac:dyDescent="0.25">
      <c r="A770">
        <v>769</v>
      </c>
      <c r="B770">
        <v>10184</v>
      </c>
      <c r="C770">
        <v>13</v>
      </c>
      <c r="D770" s="4" t="str">
        <f>TEXT(Table1[[#This Row],[ORDER DATE]],"MMMM")</f>
        <v>November</v>
      </c>
      <c r="E770" s="4">
        <f t="shared" si="34"/>
        <v>2003</v>
      </c>
      <c r="F770" s="1">
        <v>37939</v>
      </c>
      <c r="G770" t="s">
        <v>12</v>
      </c>
      <c r="H770" t="s">
        <v>34</v>
      </c>
      <c r="I770">
        <v>182</v>
      </c>
      <c r="J770" t="s">
        <v>14</v>
      </c>
      <c r="K770">
        <v>46</v>
      </c>
      <c r="L770" s="10">
        <v>100</v>
      </c>
      <c r="M770" s="10">
        <f t="shared" si="35"/>
        <v>4600</v>
      </c>
      <c r="N770">
        <f>'CONDITIONS AND WORKINGS'!$D$2*M770</f>
        <v>295.32</v>
      </c>
      <c r="O770" s="4">
        <f>IF(Table1[[#This Row],[SALES]]&gt;='CONDITIONS AND WORKINGS'!$B$2,Table1[[#This Row],[SALES]]*'CONDITIONS AND WORKINGS'!$B$3,0)</f>
        <v>384.1</v>
      </c>
      <c r="P770" s="10">
        <f t="shared" ref="P770:P833" si="36">M770+N770</f>
        <v>4895.32</v>
      </c>
      <c r="Q770" s="4" t="str">
        <f>IF(Table1[[#This Row],[STATUS]]='CONDITIONS AND WORKINGS'!$B$6,'CONDITIONS AND WORKINGS'!$B$9,'CONDITIONS AND WORKINGS'!$B$10)</f>
        <v>"COMPLETED"</v>
      </c>
      <c r="R770" s="10">
        <f>Table1[[#This Row],[TOTAL SALES]]-Table1[[#This Row],[ 8.35% DISCOUNT]]</f>
        <v>4511.2199999999993</v>
      </c>
      <c r="S770" s="20"/>
      <c r="AQ770" s="11"/>
      <c r="AR770" s="11"/>
      <c r="AS770" s="11"/>
      <c r="AT770" s="11"/>
      <c r="AV770" s="11"/>
      <c r="AW770" s="11"/>
    </row>
    <row r="771" spans="1:49" x14ac:dyDescent="0.25">
      <c r="A771">
        <v>770</v>
      </c>
      <c r="B771">
        <v>10184</v>
      </c>
      <c r="C771">
        <v>6</v>
      </c>
      <c r="D771" s="4" t="str">
        <f>TEXT(Table1[[#This Row],[ORDER DATE]],"MMMM")</f>
        <v>November</v>
      </c>
      <c r="E771" s="4">
        <f t="shared" ref="E771:E834" si="37">YEAR(F771)</f>
        <v>2003</v>
      </c>
      <c r="F771" s="1">
        <v>37939</v>
      </c>
      <c r="G771" t="s">
        <v>12</v>
      </c>
      <c r="H771" t="s">
        <v>43</v>
      </c>
      <c r="I771">
        <v>182</v>
      </c>
      <c r="J771" t="s">
        <v>14</v>
      </c>
      <c r="K771">
        <v>37</v>
      </c>
      <c r="L771" s="10">
        <v>100</v>
      </c>
      <c r="M771" s="10">
        <f t="shared" ref="M771:M834" si="38">K771*L771</f>
        <v>3700</v>
      </c>
      <c r="N771">
        <f>'CONDITIONS AND WORKINGS'!$D$2*M771</f>
        <v>237.53999999999996</v>
      </c>
      <c r="O771" s="4">
        <f>IF(Table1[[#This Row],[SALES]]&gt;='CONDITIONS AND WORKINGS'!$B$2,Table1[[#This Row],[SALES]]*'CONDITIONS AND WORKINGS'!$B$3,0)</f>
        <v>308.95000000000005</v>
      </c>
      <c r="P771" s="10">
        <f t="shared" si="36"/>
        <v>3937.54</v>
      </c>
      <c r="Q771" s="4" t="str">
        <f>IF(Table1[[#This Row],[STATUS]]='CONDITIONS AND WORKINGS'!$B$6,'CONDITIONS AND WORKINGS'!$B$9,'CONDITIONS AND WORKINGS'!$B$10)</f>
        <v>"COMPLETED"</v>
      </c>
      <c r="R771" s="10">
        <f>Table1[[#This Row],[TOTAL SALES]]-Table1[[#This Row],[ 8.35% DISCOUNT]]</f>
        <v>3628.59</v>
      </c>
      <c r="S771" s="20"/>
      <c r="AQ771" s="11"/>
      <c r="AR771" s="11"/>
      <c r="AS771" s="11"/>
      <c r="AT771" s="11"/>
      <c r="AV771" s="11"/>
      <c r="AW771" s="11"/>
    </row>
    <row r="772" spans="1:49" x14ac:dyDescent="0.25">
      <c r="A772">
        <v>771</v>
      </c>
      <c r="B772">
        <v>10184</v>
      </c>
      <c r="C772">
        <v>10</v>
      </c>
      <c r="D772" s="4" t="str">
        <f>TEXT(Table1[[#This Row],[ORDER DATE]],"MMMM")</f>
        <v>November</v>
      </c>
      <c r="E772" s="4">
        <f t="shared" si="37"/>
        <v>2003</v>
      </c>
      <c r="F772" s="1">
        <v>37939</v>
      </c>
      <c r="G772" t="s">
        <v>12</v>
      </c>
      <c r="H772" t="s">
        <v>44</v>
      </c>
      <c r="I772">
        <v>182</v>
      </c>
      <c r="J772" t="s">
        <v>14</v>
      </c>
      <c r="K772">
        <v>28</v>
      </c>
      <c r="L772" s="10">
        <v>100</v>
      </c>
      <c r="M772" s="10">
        <f t="shared" si="38"/>
        <v>2800</v>
      </c>
      <c r="N772">
        <f>'CONDITIONS AND WORKINGS'!$D$2*M772</f>
        <v>179.76</v>
      </c>
      <c r="O772" s="4">
        <f>IF(Table1[[#This Row],[SALES]]&gt;='CONDITIONS AND WORKINGS'!$B$2,Table1[[#This Row],[SALES]]*'CONDITIONS AND WORKINGS'!$B$3,0)</f>
        <v>233.8</v>
      </c>
      <c r="P772" s="10">
        <f t="shared" si="36"/>
        <v>2979.76</v>
      </c>
      <c r="Q772" s="4" t="str">
        <f>IF(Table1[[#This Row],[STATUS]]='CONDITIONS AND WORKINGS'!$B$6,'CONDITIONS AND WORKINGS'!$B$9,'CONDITIONS AND WORKINGS'!$B$10)</f>
        <v>"COMPLETED"</v>
      </c>
      <c r="R772" s="10">
        <f>Table1[[#This Row],[TOTAL SALES]]-Table1[[#This Row],[ 8.35% DISCOUNT]]</f>
        <v>2745.96</v>
      </c>
      <c r="S772" s="20"/>
      <c r="AQ772" s="11"/>
      <c r="AR772" s="11"/>
      <c r="AS772" s="11"/>
      <c r="AT772" s="11"/>
      <c r="AV772" s="11"/>
      <c r="AW772" s="11"/>
    </row>
    <row r="773" spans="1:49" x14ac:dyDescent="0.25">
      <c r="A773">
        <v>772</v>
      </c>
      <c r="B773">
        <v>10184</v>
      </c>
      <c r="C773">
        <v>11</v>
      </c>
      <c r="D773" s="4" t="str">
        <f>TEXT(Table1[[#This Row],[ORDER DATE]],"MMMM")</f>
        <v>November</v>
      </c>
      <c r="E773" s="4">
        <f t="shared" si="37"/>
        <v>2003</v>
      </c>
      <c r="F773" s="1">
        <v>37939</v>
      </c>
      <c r="G773" t="s">
        <v>12</v>
      </c>
      <c r="H773" t="s">
        <v>31</v>
      </c>
      <c r="I773">
        <v>182</v>
      </c>
      <c r="J773" t="s">
        <v>14</v>
      </c>
      <c r="K773">
        <v>24</v>
      </c>
      <c r="L773" s="10">
        <v>100</v>
      </c>
      <c r="M773" s="10">
        <f t="shared" si="38"/>
        <v>2400</v>
      </c>
      <c r="N773">
        <f>'CONDITIONS AND WORKINGS'!$D$2*M773</f>
        <v>154.07999999999998</v>
      </c>
      <c r="O773" s="4">
        <f>IF(Table1[[#This Row],[SALES]]&gt;='CONDITIONS AND WORKINGS'!$B$2,Table1[[#This Row],[SALES]]*'CONDITIONS AND WORKINGS'!$B$3,0)</f>
        <v>200.4</v>
      </c>
      <c r="P773" s="10">
        <f t="shared" si="36"/>
        <v>2554.08</v>
      </c>
      <c r="Q773" s="4" t="str">
        <f>IF(Table1[[#This Row],[STATUS]]='CONDITIONS AND WORKINGS'!$B$6,'CONDITIONS AND WORKINGS'!$B$9,'CONDITIONS AND WORKINGS'!$B$10)</f>
        <v>"COMPLETED"</v>
      </c>
      <c r="R773" s="10">
        <f>Table1[[#This Row],[TOTAL SALES]]-Table1[[#This Row],[ 8.35% DISCOUNT]]</f>
        <v>2353.6799999999998</v>
      </c>
      <c r="S773" s="20"/>
      <c r="AQ773" s="11"/>
      <c r="AR773" s="11"/>
      <c r="AS773" s="11"/>
      <c r="AT773" s="11"/>
      <c r="AV773" s="11"/>
      <c r="AW773" s="11"/>
    </row>
    <row r="774" spans="1:49" x14ac:dyDescent="0.25">
      <c r="A774">
        <v>773</v>
      </c>
      <c r="B774">
        <v>10184</v>
      </c>
      <c r="C774">
        <v>12</v>
      </c>
      <c r="D774" s="4" t="str">
        <f>TEXT(Table1[[#This Row],[ORDER DATE]],"MMMM")</f>
        <v>November</v>
      </c>
      <c r="E774" s="4">
        <f t="shared" si="37"/>
        <v>2003</v>
      </c>
      <c r="F774" s="1">
        <v>37939</v>
      </c>
      <c r="G774" t="s">
        <v>12</v>
      </c>
      <c r="H774" t="s">
        <v>40</v>
      </c>
      <c r="I774">
        <v>182</v>
      </c>
      <c r="J774" t="s">
        <v>17</v>
      </c>
      <c r="K774">
        <v>44</v>
      </c>
      <c r="L774" s="10">
        <v>60.16</v>
      </c>
      <c r="M774" s="10">
        <f t="shared" si="38"/>
        <v>2647.04</v>
      </c>
      <c r="N774">
        <f>'CONDITIONS AND WORKINGS'!$D$2*M774</f>
        <v>169.93996799999999</v>
      </c>
      <c r="O774" s="4">
        <f>IF(Table1[[#This Row],[SALES]]&gt;='CONDITIONS AND WORKINGS'!$B$2,Table1[[#This Row],[SALES]]*'CONDITIONS AND WORKINGS'!$B$3,0)</f>
        <v>221.02784</v>
      </c>
      <c r="P774" s="10">
        <f t="shared" si="36"/>
        <v>2816.9799680000001</v>
      </c>
      <c r="Q774" s="4" t="str">
        <f>IF(Table1[[#This Row],[STATUS]]='CONDITIONS AND WORKINGS'!$B$6,'CONDITIONS AND WORKINGS'!$B$9,'CONDITIONS AND WORKINGS'!$B$10)</f>
        <v>"COMPLETED"</v>
      </c>
      <c r="R774" s="10">
        <f>Table1[[#This Row],[TOTAL SALES]]-Table1[[#This Row],[ 8.35% DISCOUNT]]</f>
        <v>2595.9521279999999</v>
      </c>
      <c r="S774" s="20"/>
      <c r="AQ774" s="11"/>
      <c r="AR774" s="11"/>
      <c r="AS774" s="11"/>
      <c r="AT774" s="11"/>
      <c r="AV774" s="11"/>
      <c r="AW774" s="11"/>
    </row>
    <row r="775" spans="1:49" x14ac:dyDescent="0.25">
      <c r="A775">
        <v>774</v>
      </c>
      <c r="B775">
        <v>10184</v>
      </c>
      <c r="C775">
        <v>1</v>
      </c>
      <c r="D775" s="4" t="str">
        <f>TEXT(Table1[[#This Row],[ORDER DATE]],"MMMM")</f>
        <v>November</v>
      </c>
      <c r="E775" s="4">
        <f t="shared" si="37"/>
        <v>2003</v>
      </c>
      <c r="F775" s="1">
        <v>37939</v>
      </c>
      <c r="G775" t="s">
        <v>12</v>
      </c>
      <c r="H775" t="s">
        <v>48</v>
      </c>
      <c r="I775">
        <v>182</v>
      </c>
      <c r="J775" t="s">
        <v>17</v>
      </c>
      <c r="K775">
        <v>48</v>
      </c>
      <c r="L775" s="10">
        <v>50.95</v>
      </c>
      <c r="M775" s="10">
        <f t="shared" si="38"/>
        <v>2445.6000000000004</v>
      </c>
      <c r="N775">
        <f>'CONDITIONS AND WORKINGS'!$D$2*M775</f>
        <v>157.00752</v>
      </c>
      <c r="O775" s="4">
        <f>IF(Table1[[#This Row],[SALES]]&gt;='CONDITIONS AND WORKINGS'!$B$2,Table1[[#This Row],[SALES]]*'CONDITIONS AND WORKINGS'!$B$3,0)</f>
        <v>204.20760000000004</v>
      </c>
      <c r="P775" s="10">
        <f t="shared" si="36"/>
        <v>2602.6075200000005</v>
      </c>
      <c r="Q775" s="4" t="str">
        <f>IF(Table1[[#This Row],[STATUS]]='CONDITIONS AND WORKINGS'!$B$6,'CONDITIONS AND WORKINGS'!$B$9,'CONDITIONS AND WORKINGS'!$B$10)</f>
        <v>"COMPLETED"</v>
      </c>
      <c r="R775" s="10">
        <f>Table1[[#This Row],[TOTAL SALES]]-Table1[[#This Row],[ 8.35% DISCOUNT]]</f>
        <v>2398.3999200000003</v>
      </c>
      <c r="S775" s="20"/>
      <c r="AQ775" s="11"/>
      <c r="AR775" s="11"/>
      <c r="AS775" s="11"/>
      <c r="AT775" s="11"/>
      <c r="AV775" s="11"/>
      <c r="AW775" s="11"/>
    </row>
    <row r="776" spans="1:49" x14ac:dyDescent="0.25">
      <c r="A776">
        <v>775</v>
      </c>
      <c r="B776">
        <v>10184</v>
      </c>
      <c r="C776">
        <v>8</v>
      </c>
      <c r="D776" s="4" t="str">
        <f>TEXT(Table1[[#This Row],[ORDER DATE]],"MMMM")</f>
        <v>November</v>
      </c>
      <c r="E776" s="4">
        <f t="shared" si="37"/>
        <v>2003</v>
      </c>
      <c r="F776" s="1">
        <v>37939</v>
      </c>
      <c r="G776" t="s">
        <v>12</v>
      </c>
      <c r="H776" t="s">
        <v>53</v>
      </c>
      <c r="I776">
        <v>182</v>
      </c>
      <c r="J776" t="s">
        <v>17</v>
      </c>
      <c r="K776">
        <v>33</v>
      </c>
      <c r="L776" s="10">
        <v>62.77</v>
      </c>
      <c r="M776" s="10">
        <f t="shared" si="38"/>
        <v>2071.4100000000003</v>
      </c>
      <c r="N776">
        <f>'CONDITIONS AND WORKINGS'!$D$2*M776</f>
        <v>132.984522</v>
      </c>
      <c r="O776" s="4">
        <f>IF(Table1[[#This Row],[SALES]]&gt;='CONDITIONS AND WORKINGS'!$B$2,Table1[[#This Row],[SALES]]*'CONDITIONS AND WORKINGS'!$B$3,0)</f>
        <v>0</v>
      </c>
      <c r="P776" s="10">
        <f t="shared" si="36"/>
        <v>2204.3945220000005</v>
      </c>
      <c r="Q776" s="4" t="str">
        <f>IF(Table1[[#This Row],[STATUS]]='CONDITIONS AND WORKINGS'!$B$6,'CONDITIONS AND WORKINGS'!$B$9,'CONDITIONS AND WORKINGS'!$B$10)</f>
        <v>"COMPLETED"</v>
      </c>
      <c r="R776" s="10">
        <f>Table1[[#This Row],[TOTAL SALES]]-Table1[[#This Row],[ 8.35% DISCOUNT]]</f>
        <v>2204.3945220000005</v>
      </c>
      <c r="S776" s="20"/>
      <c r="AQ776" s="11"/>
      <c r="AR776" s="11"/>
      <c r="AS776" s="11"/>
      <c r="AT776" s="11"/>
      <c r="AV776" s="11"/>
      <c r="AW776" s="11"/>
    </row>
    <row r="777" spans="1:49" x14ac:dyDescent="0.25">
      <c r="A777">
        <v>776</v>
      </c>
      <c r="B777">
        <v>10184</v>
      </c>
      <c r="C777">
        <v>3</v>
      </c>
      <c r="D777" s="4" t="str">
        <f>TEXT(Table1[[#This Row],[ORDER DATE]],"MMMM")</f>
        <v>November</v>
      </c>
      <c r="E777" s="4">
        <f t="shared" si="37"/>
        <v>2003</v>
      </c>
      <c r="F777" s="1">
        <v>37939</v>
      </c>
      <c r="G777" t="s">
        <v>12</v>
      </c>
      <c r="H777" t="s">
        <v>50</v>
      </c>
      <c r="I777">
        <v>182</v>
      </c>
      <c r="J777" t="s">
        <v>17</v>
      </c>
      <c r="K777">
        <v>31</v>
      </c>
      <c r="L777" s="10">
        <v>60.11</v>
      </c>
      <c r="M777" s="10">
        <f t="shared" si="38"/>
        <v>1863.41</v>
      </c>
      <c r="N777">
        <f>'CONDITIONS AND WORKINGS'!$D$2*M777</f>
        <v>119.630922</v>
      </c>
      <c r="O777" s="4">
        <f>IF(Table1[[#This Row],[SALES]]&gt;='CONDITIONS AND WORKINGS'!$B$2,Table1[[#This Row],[SALES]]*'CONDITIONS AND WORKINGS'!$B$3,0)</f>
        <v>0</v>
      </c>
      <c r="P777" s="10">
        <f t="shared" si="36"/>
        <v>1983.0409220000001</v>
      </c>
      <c r="Q777" s="4" t="str">
        <f>IF(Table1[[#This Row],[STATUS]]='CONDITIONS AND WORKINGS'!$B$6,'CONDITIONS AND WORKINGS'!$B$9,'CONDITIONS AND WORKINGS'!$B$10)</f>
        <v>"COMPLETED"</v>
      </c>
      <c r="R777" s="10">
        <f>Table1[[#This Row],[TOTAL SALES]]-Table1[[#This Row],[ 8.35% DISCOUNT]]</f>
        <v>1983.0409220000001</v>
      </c>
      <c r="S777" s="20"/>
      <c r="AQ777" s="11"/>
      <c r="AR777" s="11"/>
      <c r="AS777" s="11"/>
      <c r="AT777" s="11"/>
      <c r="AV777" s="11"/>
      <c r="AW777" s="11"/>
    </row>
    <row r="778" spans="1:49" x14ac:dyDescent="0.25">
      <c r="A778">
        <v>777</v>
      </c>
      <c r="B778">
        <v>10184</v>
      </c>
      <c r="C778">
        <v>7</v>
      </c>
      <c r="D778" s="4" t="str">
        <f>TEXT(Table1[[#This Row],[ORDER DATE]],"MMMM")</f>
        <v>November</v>
      </c>
      <c r="E778" s="4">
        <f t="shared" si="37"/>
        <v>2003</v>
      </c>
      <c r="F778" s="1">
        <v>37939</v>
      </c>
      <c r="G778" t="s">
        <v>12</v>
      </c>
      <c r="H778" t="s">
        <v>51</v>
      </c>
      <c r="I778">
        <v>182</v>
      </c>
      <c r="J778" t="s">
        <v>17</v>
      </c>
      <c r="K778">
        <v>42</v>
      </c>
      <c r="L778" s="10">
        <v>31.82</v>
      </c>
      <c r="M778" s="10">
        <f t="shared" si="38"/>
        <v>1336.44</v>
      </c>
      <c r="N778">
        <f>'CONDITIONS AND WORKINGS'!$D$2*M778</f>
        <v>85.799447999999998</v>
      </c>
      <c r="O778" s="4">
        <f>IF(Table1[[#This Row],[SALES]]&gt;='CONDITIONS AND WORKINGS'!$B$2,Table1[[#This Row],[SALES]]*'CONDITIONS AND WORKINGS'!$B$3,0)</f>
        <v>0</v>
      </c>
      <c r="P778" s="10">
        <f t="shared" si="36"/>
        <v>1422.239448</v>
      </c>
      <c r="Q778" s="4" t="str">
        <f>IF(Table1[[#This Row],[STATUS]]='CONDITIONS AND WORKINGS'!$B$6,'CONDITIONS AND WORKINGS'!$B$9,'CONDITIONS AND WORKINGS'!$B$10)</f>
        <v>"COMPLETED"</v>
      </c>
      <c r="R778" s="10">
        <f>Table1[[#This Row],[TOTAL SALES]]-Table1[[#This Row],[ 8.35% DISCOUNT]]</f>
        <v>1422.239448</v>
      </c>
      <c r="S778" s="20"/>
      <c r="AQ778" s="11"/>
      <c r="AR778" s="11"/>
      <c r="AS778" s="11"/>
      <c r="AT778" s="11"/>
      <c r="AV778" s="11"/>
      <c r="AW778" s="11"/>
    </row>
    <row r="779" spans="1:49" x14ac:dyDescent="0.25">
      <c r="A779">
        <v>778</v>
      </c>
      <c r="B779">
        <v>10185</v>
      </c>
      <c r="C779">
        <v>12</v>
      </c>
      <c r="D779" s="4" t="str">
        <f>TEXT(Table1[[#This Row],[ORDER DATE]],"MMMM")</f>
        <v>November</v>
      </c>
      <c r="E779" s="4">
        <f t="shared" si="37"/>
        <v>2003</v>
      </c>
      <c r="F779" s="1">
        <v>37939</v>
      </c>
      <c r="G779" t="s">
        <v>12</v>
      </c>
      <c r="H779" t="s">
        <v>58</v>
      </c>
      <c r="I779">
        <v>151</v>
      </c>
      <c r="J779" t="s">
        <v>55</v>
      </c>
      <c r="K779">
        <v>43</v>
      </c>
      <c r="L779" s="10">
        <v>100</v>
      </c>
      <c r="M779" s="10">
        <f t="shared" si="38"/>
        <v>4300</v>
      </c>
      <c r="N779">
        <f>'CONDITIONS AND WORKINGS'!$D$2*M779</f>
        <v>276.05999999999995</v>
      </c>
      <c r="O779" s="4">
        <f>IF(Table1[[#This Row],[SALES]]&gt;='CONDITIONS AND WORKINGS'!$B$2,Table1[[#This Row],[SALES]]*'CONDITIONS AND WORKINGS'!$B$3,0)</f>
        <v>359.05</v>
      </c>
      <c r="P779" s="10">
        <f t="shared" si="36"/>
        <v>4576.0599999999995</v>
      </c>
      <c r="Q779" s="4" t="str">
        <f>IF(Table1[[#This Row],[STATUS]]='CONDITIONS AND WORKINGS'!$B$6,'CONDITIONS AND WORKINGS'!$B$9,'CONDITIONS AND WORKINGS'!$B$10)</f>
        <v>"COMPLETED"</v>
      </c>
      <c r="R779" s="10">
        <f>Table1[[#This Row],[TOTAL SALES]]-Table1[[#This Row],[ 8.35% DISCOUNT]]</f>
        <v>4217.0099999999993</v>
      </c>
      <c r="S779" s="20"/>
      <c r="AQ779" s="11"/>
      <c r="AR779" s="11"/>
      <c r="AS779" s="11"/>
      <c r="AT779" s="11"/>
      <c r="AV779" s="11"/>
      <c r="AW779" s="11"/>
    </row>
    <row r="780" spans="1:49" x14ac:dyDescent="0.25">
      <c r="A780">
        <v>779</v>
      </c>
      <c r="B780">
        <v>10185</v>
      </c>
      <c r="C780">
        <v>16</v>
      </c>
      <c r="D780" s="4" t="str">
        <f>TEXT(Table1[[#This Row],[ORDER DATE]],"MMMM")</f>
        <v>November</v>
      </c>
      <c r="E780" s="4">
        <f t="shared" si="37"/>
        <v>2003</v>
      </c>
      <c r="F780" s="1">
        <v>37939</v>
      </c>
      <c r="G780" t="s">
        <v>12</v>
      </c>
      <c r="H780" t="s">
        <v>42</v>
      </c>
      <c r="I780">
        <v>151</v>
      </c>
      <c r="J780" t="s">
        <v>14</v>
      </c>
      <c r="K780">
        <v>39</v>
      </c>
      <c r="L780" s="10">
        <v>100</v>
      </c>
      <c r="M780" s="10">
        <f t="shared" si="38"/>
        <v>3900</v>
      </c>
      <c r="N780">
        <f>'CONDITIONS AND WORKINGS'!$D$2*M780</f>
        <v>250.37999999999997</v>
      </c>
      <c r="O780" s="4">
        <f>IF(Table1[[#This Row],[SALES]]&gt;='CONDITIONS AND WORKINGS'!$B$2,Table1[[#This Row],[SALES]]*'CONDITIONS AND WORKINGS'!$B$3,0)</f>
        <v>325.65000000000003</v>
      </c>
      <c r="P780" s="10">
        <f t="shared" si="36"/>
        <v>4150.38</v>
      </c>
      <c r="Q780" s="4" t="str">
        <f>IF(Table1[[#This Row],[STATUS]]='CONDITIONS AND WORKINGS'!$B$6,'CONDITIONS AND WORKINGS'!$B$9,'CONDITIONS AND WORKINGS'!$B$10)</f>
        <v>"COMPLETED"</v>
      </c>
      <c r="R780" s="10">
        <f>Table1[[#This Row],[TOTAL SALES]]-Table1[[#This Row],[ 8.35% DISCOUNT]]</f>
        <v>3824.73</v>
      </c>
      <c r="S780" s="20"/>
      <c r="AQ780" s="11"/>
      <c r="AR780" s="11"/>
      <c r="AS780" s="11"/>
      <c r="AT780" s="11"/>
      <c r="AV780" s="11"/>
      <c r="AW780" s="11"/>
    </row>
    <row r="781" spans="1:49" x14ac:dyDescent="0.25">
      <c r="A781">
        <v>780</v>
      </c>
      <c r="B781">
        <v>10185</v>
      </c>
      <c r="C781">
        <v>14</v>
      </c>
      <c r="D781" s="4" t="str">
        <f>TEXT(Table1[[#This Row],[ORDER DATE]],"MMMM")</f>
        <v>November</v>
      </c>
      <c r="E781" s="4">
        <f t="shared" si="37"/>
        <v>2003</v>
      </c>
      <c r="F781" s="1">
        <v>37939</v>
      </c>
      <c r="G781" t="s">
        <v>12</v>
      </c>
      <c r="H781" t="s">
        <v>41</v>
      </c>
      <c r="I781">
        <v>151</v>
      </c>
      <c r="J781" t="s">
        <v>14</v>
      </c>
      <c r="K781">
        <v>33</v>
      </c>
      <c r="L781" s="10">
        <v>100</v>
      </c>
      <c r="M781" s="10">
        <f t="shared" si="38"/>
        <v>3300</v>
      </c>
      <c r="N781">
        <f>'CONDITIONS AND WORKINGS'!$D$2*M781</f>
        <v>211.85999999999999</v>
      </c>
      <c r="O781" s="4">
        <f>IF(Table1[[#This Row],[SALES]]&gt;='CONDITIONS AND WORKINGS'!$B$2,Table1[[#This Row],[SALES]]*'CONDITIONS AND WORKINGS'!$B$3,0)</f>
        <v>275.55</v>
      </c>
      <c r="P781" s="10">
        <f t="shared" si="36"/>
        <v>3511.86</v>
      </c>
      <c r="Q781" s="4" t="str">
        <f>IF(Table1[[#This Row],[STATUS]]='CONDITIONS AND WORKINGS'!$B$6,'CONDITIONS AND WORKINGS'!$B$9,'CONDITIONS AND WORKINGS'!$B$10)</f>
        <v>"COMPLETED"</v>
      </c>
      <c r="R781" s="10">
        <f>Table1[[#This Row],[TOTAL SALES]]-Table1[[#This Row],[ 8.35% DISCOUNT]]</f>
        <v>3236.31</v>
      </c>
      <c r="S781" s="20"/>
      <c r="AQ781" s="11"/>
      <c r="AR781" s="11"/>
      <c r="AS781" s="11"/>
      <c r="AT781" s="11"/>
      <c r="AV781" s="11"/>
      <c r="AW781" s="11"/>
    </row>
    <row r="782" spans="1:49" x14ac:dyDescent="0.25">
      <c r="A782">
        <v>781</v>
      </c>
      <c r="B782">
        <v>10185</v>
      </c>
      <c r="C782">
        <v>11</v>
      </c>
      <c r="D782" s="4" t="str">
        <f>TEXT(Table1[[#This Row],[ORDER DATE]],"MMMM")</f>
        <v>November</v>
      </c>
      <c r="E782" s="4">
        <f t="shared" si="37"/>
        <v>2003</v>
      </c>
      <c r="F782" s="1">
        <v>37939</v>
      </c>
      <c r="G782" t="s">
        <v>12</v>
      </c>
      <c r="H782" t="s">
        <v>59</v>
      </c>
      <c r="I782">
        <v>151</v>
      </c>
      <c r="J782" t="s">
        <v>14</v>
      </c>
      <c r="K782">
        <v>49</v>
      </c>
      <c r="L782" s="10">
        <v>80.67</v>
      </c>
      <c r="M782" s="10">
        <f t="shared" si="38"/>
        <v>3952.83</v>
      </c>
      <c r="N782">
        <f>'CONDITIONS AND WORKINGS'!$D$2*M782</f>
        <v>253.77168599999996</v>
      </c>
      <c r="O782" s="4">
        <f>IF(Table1[[#This Row],[SALES]]&gt;='CONDITIONS AND WORKINGS'!$B$2,Table1[[#This Row],[SALES]]*'CONDITIONS AND WORKINGS'!$B$3,0)</f>
        <v>330.061305</v>
      </c>
      <c r="P782" s="10">
        <f t="shared" si="36"/>
        <v>4206.601686</v>
      </c>
      <c r="Q782" s="4" t="str">
        <f>IF(Table1[[#This Row],[STATUS]]='CONDITIONS AND WORKINGS'!$B$6,'CONDITIONS AND WORKINGS'!$B$9,'CONDITIONS AND WORKINGS'!$B$10)</f>
        <v>"COMPLETED"</v>
      </c>
      <c r="R782" s="10">
        <f>Table1[[#This Row],[TOTAL SALES]]-Table1[[#This Row],[ 8.35% DISCOUNT]]</f>
        <v>3876.5403809999998</v>
      </c>
      <c r="S782" s="20"/>
      <c r="AQ782" s="11"/>
      <c r="AR782" s="11"/>
      <c r="AS782" s="11"/>
      <c r="AT782" s="11"/>
      <c r="AV782" s="11"/>
      <c r="AW782" s="11"/>
    </row>
    <row r="783" spans="1:49" x14ac:dyDescent="0.25">
      <c r="A783">
        <v>782</v>
      </c>
      <c r="B783">
        <v>10185</v>
      </c>
      <c r="C783">
        <v>4</v>
      </c>
      <c r="D783" s="4" t="str">
        <f>TEXT(Table1[[#This Row],[ORDER DATE]],"MMMM")</f>
        <v>November</v>
      </c>
      <c r="E783" s="4">
        <f t="shared" si="37"/>
        <v>2003</v>
      </c>
      <c r="F783" s="1">
        <v>37939</v>
      </c>
      <c r="G783" t="s">
        <v>12</v>
      </c>
      <c r="H783" t="s">
        <v>63</v>
      </c>
      <c r="I783">
        <v>151</v>
      </c>
      <c r="J783" t="s">
        <v>14</v>
      </c>
      <c r="K783">
        <v>37</v>
      </c>
      <c r="L783" s="10">
        <v>100</v>
      </c>
      <c r="M783" s="10">
        <f t="shared" si="38"/>
        <v>3700</v>
      </c>
      <c r="N783">
        <f>'CONDITIONS AND WORKINGS'!$D$2*M783</f>
        <v>237.53999999999996</v>
      </c>
      <c r="O783" s="4">
        <f>IF(Table1[[#This Row],[SALES]]&gt;='CONDITIONS AND WORKINGS'!$B$2,Table1[[#This Row],[SALES]]*'CONDITIONS AND WORKINGS'!$B$3,0)</f>
        <v>308.95000000000005</v>
      </c>
      <c r="P783" s="10">
        <f t="shared" si="36"/>
        <v>3937.54</v>
      </c>
      <c r="Q783" s="4" t="str">
        <f>IF(Table1[[#This Row],[STATUS]]='CONDITIONS AND WORKINGS'!$B$6,'CONDITIONS AND WORKINGS'!$B$9,'CONDITIONS AND WORKINGS'!$B$10)</f>
        <v>"COMPLETED"</v>
      </c>
      <c r="R783" s="10">
        <f>Table1[[#This Row],[TOTAL SALES]]-Table1[[#This Row],[ 8.35% DISCOUNT]]</f>
        <v>3628.59</v>
      </c>
      <c r="S783" s="20"/>
      <c r="AQ783" s="11"/>
      <c r="AR783" s="11"/>
      <c r="AS783" s="11"/>
      <c r="AT783" s="11"/>
      <c r="AV783" s="11"/>
      <c r="AW783" s="11"/>
    </row>
    <row r="784" spans="1:49" x14ac:dyDescent="0.25">
      <c r="A784">
        <v>783</v>
      </c>
      <c r="B784">
        <v>10185</v>
      </c>
      <c r="C784">
        <v>13</v>
      </c>
      <c r="D784" s="4" t="str">
        <f>TEXT(Table1[[#This Row],[ORDER DATE]],"MMMM")</f>
        <v>November</v>
      </c>
      <c r="E784" s="4">
        <f t="shared" si="37"/>
        <v>2003</v>
      </c>
      <c r="F784" s="1">
        <v>37939</v>
      </c>
      <c r="G784" t="s">
        <v>12</v>
      </c>
      <c r="H784" t="s">
        <v>54</v>
      </c>
      <c r="I784">
        <v>151</v>
      </c>
      <c r="J784" t="s">
        <v>14</v>
      </c>
      <c r="K784">
        <v>21</v>
      </c>
      <c r="L784" s="10">
        <v>100</v>
      </c>
      <c r="M784" s="10">
        <f t="shared" si="38"/>
        <v>2100</v>
      </c>
      <c r="N784">
        <f>'CONDITIONS AND WORKINGS'!$D$2*M784</f>
        <v>134.82</v>
      </c>
      <c r="O784" s="4">
        <f>IF(Table1[[#This Row],[SALES]]&gt;='CONDITIONS AND WORKINGS'!$B$2,Table1[[#This Row],[SALES]]*'CONDITIONS AND WORKINGS'!$B$3,0)</f>
        <v>0</v>
      </c>
      <c r="P784" s="10">
        <f t="shared" si="36"/>
        <v>2234.8200000000002</v>
      </c>
      <c r="Q784" s="4" t="str">
        <f>IF(Table1[[#This Row],[STATUS]]='CONDITIONS AND WORKINGS'!$B$6,'CONDITIONS AND WORKINGS'!$B$9,'CONDITIONS AND WORKINGS'!$B$10)</f>
        <v>"COMPLETED"</v>
      </c>
      <c r="R784" s="10">
        <f>Table1[[#This Row],[TOTAL SALES]]-Table1[[#This Row],[ 8.35% DISCOUNT]]</f>
        <v>2234.8200000000002</v>
      </c>
      <c r="S784" s="20"/>
      <c r="AQ784" s="11"/>
      <c r="AR784" s="11"/>
      <c r="AS784" s="11"/>
      <c r="AT784" s="11"/>
      <c r="AV784" s="11"/>
      <c r="AW784" s="11"/>
    </row>
    <row r="785" spans="1:49" x14ac:dyDescent="0.25">
      <c r="A785">
        <v>784</v>
      </c>
      <c r="B785">
        <v>10185</v>
      </c>
      <c r="C785">
        <v>8</v>
      </c>
      <c r="D785" s="4" t="str">
        <f>TEXT(Table1[[#This Row],[ORDER DATE]],"MMMM")</f>
        <v>November</v>
      </c>
      <c r="E785" s="4">
        <f t="shared" si="37"/>
        <v>2003</v>
      </c>
      <c r="F785" s="1">
        <v>37939</v>
      </c>
      <c r="G785" t="s">
        <v>12</v>
      </c>
      <c r="H785" t="s">
        <v>61</v>
      </c>
      <c r="I785">
        <v>151</v>
      </c>
      <c r="J785" t="s">
        <v>14</v>
      </c>
      <c r="K785">
        <v>47</v>
      </c>
      <c r="L785" s="10">
        <v>77.239999999999995</v>
      </c>
      <c r="M785" s="10">
        <f t="shared" si="38"/>
        <v>3630.2799999999997</v>
      </c>
      <c r="N785">
        <f>'CONDITIONS AND WORKINGS'!$D$2*M785</f>
        <v>233.06397599999997</v>
      </c>
      <c r="O785" s="4">
        <f>IF(Table1[[#This Row],[SALES]]&gt;='CONDITIONS AND WORKINGS'!$B$2,Table1[[#This Row],[SALES]]*'CONDITIONS AND WORKINGS'!$B$3,0)</f>
        <v>303.12837999999999</v>
      </c>
      <c r="P785" s="10">
        <f t="shared" si="36"/>
        <v>3863.3439759999997</v>
      </c>
      <c r="Q785" s="4" t="str">
        <f>IF(Table1[[#This Row],[STATUS]]='CONDITIONS AND WORKINGS'!$B$6,'CONDITIONS AND WORKINGS'!$B$9,'CONDITIONS AND WORKINGS'!$B$10)</f>
        <v>"COMPLETED"</v>
      </c>
      <c r="R785" s="10">
        <f>Table1[[#This Row],[TOTAL SALES]]-Table1[[#This Row],[ 8.35% DISCOUNT]]</f>
        <v>3560.2155959999996</v>
      </c>
      <c r="S785" s="20"/>
      <c r="AQ785" s="11"/>
      <c r="AR785" s="11"/>
      <c r="AS785" s="11"/>
      <c r="AT785" s="11"/>
      <c r="AV785" s="11"/>
      <c r="AW785" s="11"/>
    </row>
    <row r="786" spans="1:49" x14ac:dyDescent="0.25">
      <c r="A786">
        <v>785</v>
      </c>
      <c r="B786">
        <v>10185</v>
      </c>
      <c r="C786">
        <v>9</v>
      </c>
      <c r="D786" s="4" t="str">
        <f>TEXT(Table1[[#This Row],[ORDER DATE]],"MMMM")</f>
        <v>November</v>
      </c>
      <c r="E786" s="4">
        <f t="shared" si="37"/>
        <v>2003</v>
      </c>
      <c r="F786" s="1">
        <v>37939</v>
      </c>
      <c r="G786" t="s">
        <v>12</v>
      </c>
      <c r="H786" t="s">
        <v>64</v>
      </c>
      <c r="I786">
        <v>151</v>
      </c>
      <c r="J786" t="s">
        <v>14</v>
      </c>
      <c r="K786">
        <v>28</v>
      </c>
      <c r="L786" s="10">
        <v>100</v>
      </c>
      <c r="M786" s="10">
        <f t="shared" si="38"/>
        <v>2800</v>
      </c>
      <c r="N786">
        <f>'CONDITIONS AND WORKINGS'!$D$2*M786</f>
        <v>179.76</v>
      </c>
      <c r="O786" s="4">
        <f>IF(Table1[[#This Row],[SALES]]&gt;='CONDITIONS AND WORKINGS'!$B$2,Table1[[#This Row],[SALES]]*'CONDITIONS AND WORKINGS'!$B$3,0)</f>
        <v>233.8</v>
      </c>
      <c r="P786" s="10">
        <f t="shared" si="36"/>
        <v>2979.76</v>
      </c>
      <c r="Q786" s="4" t="str">
        <f>IF(Table1[[#This Row],[STATUS]]='CONDITIONS AND WORKINGS'!$B$6,'CONDITIONS AND WORKINGS'!$B$9,'CONDITIONS AND WORKINGS'!$B$10)</f>
        <v>"COMPLETED"</v>
      </c>
      <c r="R786" s="10">
        <f>Table1[[#This Row],[TOTAL SALES]]-Table1[[#This Row],[ 8.35% DISCOUNT]]</f>
        <v>2745.96</v>
      </c>
      <c r="S786" s="20"/>
      <c r="AQ786" s="11"/>
      <c r="AR786" s="11"/>
      <c r="AS786" s="11"/>
      <c r="AT786" s="11"/>
      <c r="AV786" s="11"/>
      <c r="AW786" s="11"/>
    </row>
    <row r="787" spans="1:49" x14ac:dyDescent="0.25">
      <c r="A787">
        <v>786</v>
      </c>
      <c r="B787">
        <v>10185</v>
      </c>
      <c r="C787">
        <v>7</v>
      </c>
      <c r="D787" s="4" t="str">
        <f>TEXT(Table1[[#This Row],[ORDER DATE]],"MMMM")</f>
        <v>November</v>
      </c>
      <c r="E787" s="4">
        <f t="shared" si="37"/>
        <v>2003</v>
      </c>
      <c r="F787" s="1">
        <v>37939</v>
      </c>
      <c r="G787" t="s">
        <v>12</v>
      </c>
      <c r="H787" t="s">
        <v>57</v>
      </c>
      <c r="I787">
        <v>151</v>
      </c>
      <c r="J787" t="s">
        <v>14</v>
      </c>
      <c r="K787">
        <v>30</v>
      </c>
      <c r="L787" s="10">
        <v>100</v>
      </c>
      <c r="M787" s="10">
        <f t="shared" si="38"/>
        <v>3000</v>
      </c>
      <c r="N787">
        <f>'CONDITIONS AND WORKINGS'!$D$2*M787</f>
        <v>192.59999999999997</v>
      </c>
      <c r="O787" s="4">
        <f>IF(Table1[[#This Row],[SALES]]&gt;='CONDITIONS AND WORKINGS'!$B$2,Table1[[#This Row],[SALES]]*'CONDITIONS AND WORKINGS'!$B$3,0)</f>
        <v>250.50000000000003</v>
      </c>
      <c r="P787" s="10">
        <f t="shared" si="36"/>
        <v>3192.6</v>
      </c>
      <c r="Q787" s="4" t="str">
        <f>IF(Table1[[#This Row],[STATUS]]='CONDITIONS AND WORKINGS'!$B$6,'CONDITIONS AND WORKINGS'!$B$9,'CONDITIONS AND WORKINGS'!$B$10)</f>
        <v>"COMPLETED"</v>
      </c>
      <c r="R787" s="10">
        <f>Table1[[#This Row],[TOTAL SALES]]-Table1[[#This Row],[ 8.35% DISCOUNT]]</f>
        <v>2942.1</v>
      </c>
      <c r="S787" s="20"/>
      <c r="AQ787" s="11"/>
      <c r="AR787" s="11"/>
      <c r="AS787" s="11"/>
      <c r="AT787" s="11"/>
      <c r="AV787" s="11"/>
      <c r="AW787" s="11"/>
    </row>
    <row r="788" spans="1:49" x14ac:dyDescent="0.25">
      <c r="A788">
        <v>787</v>
      </c>
      <c r="B788">
        <v>10185</v>
      </c>
      <c r="C788">
        <v>10</v>
      </c>
      <c r="D788" s="4" t="str">
        <f>TEXT(Table1[[#This Row],[ORDER DATE]],"MMMM")</f>
        <v>November</v>
      </c>
      <c r="E788" s="4">
        <f t="shared" si="37"/>
        <v>2003</v>
      </c>
      <c r="F788" s="1">
        <v>37939</v>
      </c>
      <c r="G788" t="s">
        <v>12</v>
      </c>
      <c r="H788" t="s">
        <v>68</v>
      </c>
      <c r="I788">
        <v>151</v>
      </c>
      <c r="J788" t="s">
        <v>17</v>
      </c>
      <c r="K788">
        <v>30</v>
      </c>
      <c r="L788" s="10">
        <v>94.4</v>
      </c>
      <c r="M788" s="10">
        <f t="shared" si="38"/>
        <v>2832</v>
      </c>
      <c r="N788">
        <f>'CONDITIONS AND WORKINGS'!$D$2*M788</f>
        <v>181.81439999999998</v>
      </c>
      <c r="O788" s="4">
        <f>IF(Table1[[#This Row],[SALES]]&gt;='CONDITIONS AND WORKINGS'!$B$2,Table1[[#This Row],[SALES]]*'CONDITIONS AND WORKINGS'!$B$3,0)</f>
        <v>236.47200000000001</v>
      </c>
      <c r="P788" s="10">
        <f t="shared" si="36"/>
        <v>3013.8144000000002</v>
      </c>
      <c r="Q788" s="4" t="str">
        <f>IF(Table1[[#This Row],[STATUS]]='CONDITIONS AND WORKINGS'!$B$6,'CONDITIONS AND WORKINGS'!$B$9,'CONDITIONS AND WORKINGS'!$B$10)</f>
        <v>"COMPLETED"</v>
      </c>
      <c r="R788" s="10">
        <f>Table1[[#This Row],[TOTAL SALES]]-Table1[[#This Row],[ 8.35% DISCOUNT]]</f>
        <v>2777.3424</v>
      </c>
      <c r="S788" s="20"/>
      <c r="AQ788" s="11"/>
      <c r="AR788" s="11"/>
      <c r="AS788" s="11"/>
      <c r="AT788" s="11"/>
      <c r="AV788" s="11"/>
      <c r="AW788" s="11"/>
    </row>
    <row r="789" spans="1:49" x14ac:dyDescent="0.25">
      <c r="A789">
        <v>788</v>
      </c>
      <c r="B789">
        <v>10185</v>
      </c>
      <c r="C789">
        <v>2</v>
      </c>
      <c r="D789" s="4" t="str">
        <f>TEXT(Table1[[#This Row],[ORDER DATE]],"MMMM")</f>
        <v>November</v>
      </c>
      <c r="E789" s="4">
        <f t="shared" si="37"/>
        <v>2003</v>
      </c>
      <c r="F789" s="1">
        <v>37939</v>
      </c>
      <c r="G789" t="s">
        <v>12</v>
      </c>
      <c r="H789" t="s">
        <v>62</v>
      </c>
      <c r="I789">
        <v>151</v>
      </c>
      <c r="J789" t="s">
        <v>17</v>
      </c>
      <c r="K789">
        <v>33</v>
      </c>
      <c r="L789" s="10">
        <v>74.349999999999994</v>
      </c>
      <c r="M789" s="10">
        <f t="shared" si="38"/>
        <v>2453.5499999999997</v>
      </c>
      <c r="N789">
        <f>'CONDITIONS AND WORKINGS'!$D$2*M789</f>
        <v>157.51790999999997</v>
      </c>
      <c r="O789" s="4">
        <f>IF(Table1[[#This Row],[SALES]]&gt;='CONDITIONS AND WORKINGS'!$B$2,Table1[[#This Row],[SALES]]*'CONDITIONS AND WORKINGS'!$B$3,0)</f>
        <v>204.87142499999999</v>
      </c>
      <c r="P789" s="10">
        <f t="shared" si="36"/>
        <v>2611.0679099999998</v>
      </c>
      <c r="Q789" s="4" t="str">
        <f>IF(Table1[[#This Row],[STATUS]]='CONDITIONS AND WORKINGS'!$B$6,'CONDITIONS AND WORKINGS'!$B$9,'CONDITIONS AND WORKINGS'!$B$10)</f>
        <v>"COMPLETED"</v>
      </c>
      <c r="R789" s="10">
        <f>Table1[[#This Row],[TOTAL SALES]]-Table1[[#This Row],[ 8.35% DISCOUNT]]</f>
        <v>2406.1964849999999</v>
      </c>
      <c r="S789" s="20"/>
      <c r="AQ789" s="11"/>
      <c r="AR789" s="11"/>
      <c r="AS789" s="11"/>
      <c r="AT789" s="11"/>
      <c r="AV789" s="11"/>
      <c r="AW789" s="11"/>
    </row>
    <row r="790" spans="1:49" x14ac:dyDescent="0.25">
      <c r="A790">
        <v>789</v>
      </c>
      <c r="B790">
        <v>10185</v>
      </c>
      <c r="C790">
        <v>1</v>
      </c>
      <c r="D790" s="4" t="str">
        <f>TEXT(Table1[[#This Row],[ORDER DATE]],"MMMM")</f>
        <v>November</v>
      </c>
      <c r="E790" s="4">
        <f t="shared" si="37"/>
        <v>2003</v>
      </c>
      <c r="F790" s="1">
        <v>37939</v>
      </c>
      <c r="G790" t="s">
        <v>12</v>
      </c>
      <c r="H790" t="s">
        <v>67</v>
      </c>
      <c r="I790">
        <v>151</v>
      </c>
      <c r="J790" t="s">
        <v>17</v>
      </c>
      <c r="K790">
        <v>39</v>
      </c>
      <c r="L790" s="10">
        <v>57.82</v>
      </c>
      <c r="M790" s="10">
        <f t="shared" si="38"/>
        <v>2254.98</v>
      </c>
      <c r="N790">
        <f>'CONDITIONS AND WORKINGS'!$D$2*M790</f>
        <v>144.76971599999999</v>
      </c>
      <c r="O790" s="4">
        <f>IF(Table1[[#This Row],[SALES]]&gt;='CONDITIONS AND WORKINGS'!$B$2,Table1[[#This Row],[SALES]]*'CONDITIONS AND WORKINGS'!$B$3,0)</f>
        <v>0</v>
      </c>
      <c r="P790" s="10">
        <f t="shared" si="36"/>
        <v>2399.7497159999998</v>
      </c>
      <c r="Q790" s="4" t="str">
        <f>IF(Table1[[#This Row],[STATUS]]='CONDITIONS AND WORKINGS'!$B$6,'CONDITIONS AND WORKINGS'!$B$9,'CONDITIONS AND WORKINGS'!$B$10)</f>
        <v>"COMPLETED"</v>
      </c>
      <c r="R790" s="10">
        <f>Table1[[#This Row],[TOTAL SALES]]-Table1[[#This Row],[ 8.35% DISCOUNT]]</f>
        <v>2399.7497159999998</v>
      </c>
      <c r="S790" s="20"/>
      <c r="AQ790" s="11"/>
      <c r="AR790" s="11"/>
      <c r="AS790" s="11"/>
      <c r="AT790" s="11"/>
      <c r="AV790" s="11"/>
      <c r="AW790" s="11"/>
    </row>
    <row r="791" spans="1:49" x14ac:dyDescent="0.25">
      <c r="A791">
        <v>790</v>
      </c>
      <c r="B791">
        <v>10185</v>
      </c>
      <c r="C791">
        <v>6</v>
      </c>
      <c r="D791" s="4" t="str">
        <f>TEXT(Table1[[#This Row],[ORDER DATE]],"MMMM")</f>
        <v>November</v>
      </c>
      <c r="E791" s="4">
        <f t="shared" si="37"/>
        <v>2003</v>
      </c>
      <c r="F791" s="1">
        <v>37939</v>
      </c>
      <c r="G791" t="s">
        <v>12</v>
      </c>
      <c r="H791" t="s">
        <v>69</v>
      </c>
      <c r="I791">
        <v>151</v>
      </c>
      <c r="J791" t="s">
        <v>17</v>
      </c>
      <c r="K791">
        <v>28</v>
      </c>
      <c r="L791" s="10">
        <v>64.430000000000007</v>
      </c>
      <c r="M791" s="10">
        <f t="shared" si="38"/>
        <v>1804.0400000000002</v>
      </c>
      <c r="N791">
        <f>'CONDITIONS AND WORKINGS'!$D$2*M791</f>
        <v>115.819368</v>
      </c>
      <c r="O791" s="4">
        <f>IF(Table1[[#This Row],[SALES]]&gt;='CONDITIONS AND WORKINGS'!$B$2,Table1[[#This Row],[SALES]]*'CONDITIONS AND WORKINGS'!$B$3,0)</f>
        <v>0</v>
      </c>
      <c r="P791" s="10">
        <f t="shared" si="36"/>
        <v>1919.8593680000001</v>
      </c>
      <c r="Q791" s="4" t="str">
        <f>IF(Table1[[#This Row],[STATUS]]='CONDITIONS AND WORKINGS'!$B$6,'CONDITIONS AND WORKINGS'!$B$9,'CONDITIONS AND WORKINGS'!$B$10)</f>
        <v>"COMPLETED"</v>
      </c>
      <c r="R791" s="10">
        <f>Table1[[#This Row],[TOTAL SALES]]-Table1[[#This Row],[ 8.35% DISCOUNT]]</f>
        <v>1919.8593680000001</v>
      </c>
      <c r="S791" s="20"/>
      <c r="AQ791" s="11"/>
      <c r="AR791" s="11"/>
      <c r="AS791" s="11"/>
      <c r="AT791" s="11"/>
      <c r="AV791" s="11"/>
      <c r="AW791" s="11"/>
    </row>
    <row r="792" spans="1:49" x14ac:dyDescent="0.25">
      <c r="A792">
        <v>791</v>
      </c>
      <c r="B792">
        <v>10185</v>
      </c>
      <c r="C792">
        <v>5</v>
      </c>
      <c r="D792" s="4" t="str">
        <f>TEXT(Table1[[#This Row],[ORDER DATE]],"MMMM")</f>
        <v>November</v>
      </c>
      <c r="E792" s="4">
        <f t="shared" si="37"/>
        <v>2003</v>
      </c>
      <c r="F792" s="1">
        <v>37939</v>
      </c>
      <c r="G792" t="s">
        <v>12</v>
      </c>
      <c r="H792" t="s">
        <v>66</v>
      </c>
      <c r="I792">
        <v>151</v>
      </c>
      <c r="J792" t="s">
        <v>17</v>
      </c>
      <c r="K792">
        <v>22</v>
      </c>
      <c r="L792" s="10">
        <v>79.45</v>
      </c>
      <c r="M792" s="10">
        <f t="shared" si="38"/>
        <v>1747.9</v>
      </c>
      <c r="N792">
        <f>'CONDITIONS AND WORKINGS'!$D$2*M792</f>
        <v>112.21517999999999</v>
      </c>
      <c r="O792" s="4">
        <f>IF(Table1[[#This Row],[SALES]]&gt;='CONDITIONS AND WORKINGS'!$B$2,Table1[[#This Row],[SALES]]*'CONDITIONS AND WORKINGS'!$B$3,0)</f>
        <v>0</v>
      </c>
      <c r="P792" s="10">
        <f t="shared" si="36"/>
        <v>1860.11518</v>
      </c>
      <c r="Q792" s="4" t="str">
        <f>IF(Table1[[#This Row],[STATUS]]='CONDITIONS AND WORKINGS'!$B$6,'CONDITIONS AND WORKINGS'!$B$9,'CONDITIONS AND WORKINGS'!$B$10)</f>
        <v>"COMPLETED"</v>
      </c>
      <c r="R792" s="10">
        <f>Table1[[#This Row],[TOTAL SALES]]-Table1[[#This Row],[ 8.35% DISCOUNT]]</f>
        <v>1860.11518</v>
      </c>
      <c r="S792" s="20"/>
      <c r="AQ792" s="11"/>
      <c r="AR792" s="11"/>
      <c r="AS792" s="11"/>
      <c r="AT792" s="11"/>
      <c r="AV792" s="11"/>
      <c r="AW792" s="11"/>
    </row>
    <row r="793" spans="1:49" x14ac:dyDescent="0.25">
      <c r="A793">
        <v>792</v>
      </c>
      <c r="B793">
        <v>10185</v>
      </c>
      <c r="C793">
        <v>3</v>
      </c>
      <c r="D793" s="4" t="str">
        <f>TEXT(Table1[[#This Row],[ORDER DATE]],"MMMM")</f>
        <v>November</v>
      </c>
      <c r="E793" s="4">
        <f t="shared" si="37"/>
        <v>2003</v>
      </c>
      <c r="F793" s="1">
        <v>37939</v>
      </c>
      <c r="G793" t="s">
        <v>12</v>
      </c>
      <c r="H793" t="s">
        <v>65</v>
      </c>
      <c r="I793">
        <v>151</v>
      </c>
      <c r="J793" t="s">
        <v>17</v>
      </c>
      <c r="K793">
        <v>21</v>
      </c>
      <c r="L793" s="10">
        <v>54</v>
      </c>
      <c r="M793" s="10">
        <f t="shared" si="38"/>
        <v>1134</v>
      </c>
      <c r="N793">
        <f>'CONDITIONS AND WORKINGS'!$D$2*M793</f>
        <v>72.802799999999991</v>
      </c>
      <c r="O793" s="4">
        <f>IF(Table1[[#This Row],[SALES]]&gt;='CONDITIONS AND WORKINGS'!$B$2,Table1[[#This Row],[SALES]]*'CONDITIONS AND WORKINGS'!$B$3,0)</f>
        <v>0</v>
      </c>
      <c r="P793" s="10">
        <f t="shared" si="36"/>
        <v>1206.8027999999999</v>
      </c>
      <c r="Q793" s="4" t="str">
        <f>IF(Table1[[#This Row],[STATUS]]='CONDITIONS AND WORKINGS'!$B$6,'CONDITIONS AND WORKINGS'!$B$9,'CONDITIONS AND WORKINGS'!$B$10)</f>
        <v>"COMPLETED"</v>
      </c>
      <c r="R793" s="10">
        <f>Table1[[#This Row],[TOTAL SALES]]-Table1[[#This Row],[ 8.35% DISCOUNT]]</f>
        <v>1206.8027999999999</v>
      </c>
      <c r="S793" s="20"/>
      <c r="AQ793" s="11"/>
      <c r="AR793" s="11"/>
      <c r="AS793" s="11"/>
      <c r="AT793" s="11"/>
      <c r="AV793" s="11"/>
      <c r="AW793" s="11"/>
    </row>
    <row r="794" spans="1:49" x14ac:dyDescent="0.25">
      <c r="A794">
        <v>793</v>
      </c>
      <c r="B794">
        <v>10185</v>
      </c>
      <c r="C794">
        <v>15</v>
      </c>
      <c r="D794" s="4" t="str">
        <f>TEXT(Table1[[#This Row],[ORDER DATE]],"MMMM")</f>
        <v>November</v>
      </c>
      <c r="E794" s="4">
        <f t="shared" si="37"/>
        <v>2003</v>
      </c>
      <c r="F794" s="1">
        <v>37939</v>
      </c>
      <c r="G794" t="s">
        <v>12</v>
      </c>
      <c r="H794" t="s">
        <v>52</v>
      </c>
      <c r="I794">
        <v>151</v>
      </c>
      <c r="J794" t="s">
        <v>17</v>
      </c>
      <c r="K794">
        <v>20</v>
      </c>
      <c r="L794" s="10">
        <v>48.62</v>
      </c>
      <c r="M794" s="10">
        <f t="shared" si="38"/>
        <v>972.4</v>
      </c>
      <c r="N794">
        <f>'CONDITIONS AND WORKINGS'!$D$2*M794</f>
        <v>62.428079999999994</v>
      </c>
      <c r="O794" s="4">
        <f>IF(Table1[[#This Row],[SALES]]&gt;='CONDITIONS AND WORKINGS'!$B$2,Table1[[#This Row],[SALES]]*'CONDITIONS AND WORKINGS'!$B$3,0)</f>
        <v>0</v>
      </c>
      <c r="P794" s="10">
        <f t="shared" si="36"/>
        <v>1034.82808</v>
      </c>
      <c r="Q794" s="4" t="str">
        <f>IF(Table1[[#This Row],[STATUS]]='CONDITIONS AND WORKINGS'!$B$6,'CONDITIONS AND WORKINGS'!$B$9,'CONDITIONS AND WORKINGS'!$B$10)</f>
        <v>"COMPLETED"</v>
      </c>
      <c r="R794" s="10">
        <f>Table1[[#This Row],[TOTAL SALES]]-Table1[[#This Row],[ 8.35% DISCOUNT]]</f>
        <v>1034.82808</v>
      </c>
      <c r="S794" s="20"/>
      <c r="AQ794" s="11"/>
      <c r="AR794" s="11"/>
      <c r="AS794" s="11"/>
      <c r="AT794" s="11"/>
      <c r="AV794" s="11"/>
      <c r="AW794" s="11"/>
    </row>
    <row r="795" spans="1:49" x14ac:dyDescent="0.25">
      <c r="A795">
        <v>794</v>
      </c>
      <c r="B795">
        <v>10186</v>
      </c>
      <c r="C795">
        <v>1</v>
      </c>
      <c r="D795" s="4" t="str">
        <f>TEXT(Table1[[#This Row],[ORDER DATE]],"MMMM")</f>
        <v>November</v>
      </c>
      <c r="E795" s="4">
        <f t="shared" si="37"/>
        <v>2003</v>
      </c>
      <c r="F795" s="1">
        <v>37939</v>
      </c>
      <c r="G795" t="s">
        <v>12</v>
      </c>
      <c r="H795" t="s">
        <v>70</v>
      </c>
      <c r="I795">
        <v>153</v>
      </c>
      <c r="J795" t="s">
        <v>14</v>
      </c>
      <c r="K795">
        <v>32</v>
      </c>
      <c r="L795" s="10">
        <v>100</v>
      </c>
      <c r="M795" s="10">
        <f t="shared" si="38"/>
        <v>3200</v>
      </c>
      <c r="N795">
        <f>'CONDITIONS AND WORKINGS'!$D$2*M795</f>
        <v>205.43999999999997</v>
      </c>
      <c r="O795" s="4">
        <f>IF(Table1[[#This Row],[SALES]]&gt;='CONDITIONS AND WORKINGS'!$B$2,Table1[[#This Row],[SALES]]*'CONDITIONS AND WORKINGS'!$B$3,0)</f>
        <v>267.2</v>
      </c>
      <c r="P795" s="10">
        <f t="shared" si="36"/>
        <v>3405.44</v>
      </c>
      <c r="Q795" s="4" t="str">
        <f>IF(Table1[[#This Row],[STATUS]]='CONDITIONS AND WORKINGS'!$B$6,'CONDITIONS AND WORKINGS'!$B$9,'CONDITIONS AND WORKINGS'!$B$10)</f>
        <v>"COMPLETED"</v>
      </c>
      <c r="R795" s="10">
        <f>Table1[[#This Row],[TOTAL SALES]]-Table1[[#This Row],[ 8.35% DISCOUNT]]</f>
        <v>3138.2400000000002</v>
      </c>
      <c r="S795" s="20"/>
      <c r="AQ795" s="11"/>
      <c r="AR795" s="11"/>
      <c r="AS795" s="11"/>
      <c r="AT795" s="11"/>
      <c r="AV795" s="11"/>
      <c r="AW795" s="11"/>
    </row>
    <row r="796" spans="1:49" x14ac:dyDescent="0.25">
      <c r="A796">
        <v>795</v>
      </c>
      <c r="B796">
        <v>10186</v>
      </c>
      <c r="C796">
        <v>6</v>
      </c>
      <c r="D796" s="4" t="str">
        <f>TEXT(Table1[[#This Row],[ORDER DATE]],"MMMM")</f>
        <v>November</v>
      </c>
      <c r="E796" s="4">
        <f t="shared" si="37"/>
        <v>2003</v>
      </c>
      <c r="F796" s="1">
        <v>37939</v>
      </c>
      <c r="G796" t="s">
        <v>12</v>
      </c>
      <c r="H796" t="s">
        <v>71</v>
      </c>
      <c r="I796">
        <v>153</v>
      </c>
      <c r="J796" t="s">
        <v>14</v>
      </c>
      <c r="K796">
        <v>46</v>
      </c>
      <c r="L796" s="10">
        <v>100</v>
      </c>
      <c r="M796" s="10">
        <f t="shared" si="38"/>
        <v>4600</v>
      </c>
      <c r="N796">
        <f>'CONDITIONS AND WORKINGS'!$D$2*M796</f>
        <v>295.32</v>
      </c>
      <c r="O796" s="4">
        <f>IF(Table1[[#This Row],[SALES]]&gt;='CONDITIONS AND WORKINGS'!$B$2,Table1[[#This Row],[SALES]]*'CONDITIONS AND WORKINGS'!$B$3,0)</f>
        <v>384.1</v>
      </c>
      <c r="P796" s="10">
        <f t="shared" si="36"/>
        <v>4895.32</v>
      </c>
      <c r="Q796" s="4" t="str">
        <f>IF(Table1[[#This Row],[STATUS]]='CONDITIONS AND WORKINGS'!$B$6,'CONDITIONS AND WORKINGS'!$B$9,'CONDITIONS AND WORKINGS'!$B$10)</f>
        <v>"COMPLETED"</v>
      </c>
      <c r="R796" s="10">
        <f>Table1[[#This Row],[TOTAL SALES]]-Table1[[#This Row],[ 8.35% DISCOUNT]]</f>
        <v>4511.2199999999993</v>
      </c>
      <c r="S796" s="20"/>
      <c r="AQ796" s="11"/>
      <c r="AR796" s="11"/>
      <c r="AS796" s="11"/>
      <c r="AT796" s="11"/>
      <c r="AV796" s="11"/>
      <c r="AW796" s="11"/>
    </row>
    <row r="797" spans="1:49" x14ac:dyDescent="0.25">
      <c r="A797">
        <v>796</v>
      </c>
      <c r="B797">
        <v>10186</v>
      </c>
      <c r="C797">
        <v>9</v>
      </c>
      <c r="D797" s="4" t="str">
        <f>TEXT(Table1[[#This Row],[ORDER DATE]],"MMMM")</f>
        <v>November</v>
      </c>
      <c r="E797" s="4">
        <f t="shared" si="37"/>
        <v>2003</v>
      </c>
      <c r="F797" s="1">
        <v>37939</v>
      </c>
      <c r="G797" t="s">
        <v>12</v>
      </c>
      <c r="H797" t="s">
        <v>56</v>
      </c>
      <c r="I797">
        <v>153</v>
      </c>
      <c r="J797" t="s">
        <v>14</v>
      </c>
      <c r="K797">
        <v>26</v>
      </c>
      <c r="L797" s="10">
        <v>100</v>
      </c>
      <c r="M797" s="10">
        <f t="shared" si="38"/>
        <v>2600</v>
      </c>
      <c r="N797">
        <f>'CONDITIONS AND WORKINGS'!$D$2*M797</f>
        <v>166.92</v>
      </c>
      <c r="O797" s="4">
        <f>IF(Table1[[#This Row],[SALES]]&gt;='CONDITIONS AND WORKINGS'!$B$2,Table1[[#This Row],[SALES]]*'CONDITIONS AND WORKINGS'!$B$3,0)</f>
        <v>217.10000000000002</v>
      </c>
      <c r="P797" s="10">
        <f t="shared" si="36"/>
        <v>2766.92</v>
      </c>
      <c r="Q797" s="4" t="str">
        <f>IF(Table1[[#This Row],[STATUS]]='CONDITIONS AND WORKINGS'!$B$6,'CONDITIONS AND WORKINGS'!$B$9,'CONDITIONS AND WORKINGS'!$B$10)</f>
        <v>"COMPLETED"</v>
      </c>
      <c r="R797" s="10">
        <f>Table1[[#This Row],[TOTAL SALES]]-Table1[[#This Row],[ 8.35% DISCOUNT]]</f>
        <v>2549.8200000000002</v>
      </c>
      <c r="S797" s="20"/>
      <c r="AQ797" s="11"/>
      <c r="AR797" s="11"/>
      <c r="AS797" s="11"/>
      <c r="AT797" s="11"/>
      <c r="AV797" s="11"/>
      <c r="AW797" s="11"/>
    </row>
    <row r="798" spans="1:49" x14ac:dyDescent="0.25">
      <c r="A798">
        <v>797</v>
      </c>
      <c r="B798">
        <v>10186</v>
      </c>
      <c r="C798">
        <v>8</v>
      </c>
      <c r="D798" s="4" t="str">
        <f>TEXT(Table1[[#This Row],[ORDER DATE]],"MMMM")</f>
        <v>November</v>
      </c>
      <c r="E798" s="4">
        <f t="shared" si="37"/>
        <v>2003</v>
      </c>
      <c r="F798" s="1">
        <v>37939</v>
      </c>
      <c r="G798" t="s">
        <v>12</v>
      </c>
      <c r="H798" t="s">
        <v>60</v>
      </c>
      <c r="I798">
        <v>153</v>
      </c>
      <c r="J798" t="s">
        <v>14</v>
      </c>
      <c r="K798">
        <v>36</v>
      </c>
      <c r="L798" s="10">
        <v>85.54</v>
      </c>
      <c r="M798" s="10">
        <f t="shared" si="38"/>
        <v>3079.44</v>
      </c>
      <c r="N798">
        <f>'CONDITIONS AND WORKINGS'!$D$2*M798</f>
        <v>197.70004799999998</v>
      </c>
      <c r="O798" s="4">
        <f>IF(Table1[[#This Row],[SALES]]&gt;='CONDITIONS AND WORKINGS'!$B$2,Table1[[#This Row],[SALES]]*'CONDITIONS AND WORKINGS'!$B$3,0)</f>
        <v>257.13324</v>
      </c>
      <c r="P798" s="10">
        <f t="shared" si="36"/>
        <v>3277.1400480000002</v>
      </c>
      <c r="Q798" s="4" t="str">
        <f>IF(Table1[[#This Row],[STATUS]]='CONDITIONS AND WORKINGS'!$B$6,'CONDITIONS AND WORKINGS'!$B$9,'CONDITIONS AND WORKINGS'!$B$10)</f>
        <v>"COMPLETED"</v>
      </c>
      <c r="R798" s="10">
        <f>Table1[[#This Row],[TOTAL SALES]]-Table1[[#This Row],[ 8.35% DISCOUNT]]</f>
        <v>3020.0068080000001</v>
      </c>
      <c r="S798" s="20"/>
      <c r="AQ798" s="11"/>
      <c r="AR798" s="11"/>
      <c r="AS798" s="11"/>
      <c r="AT798" s="11"/>
      <c r="AV798" s="11"/>
      <c r="AW798" s="11"/>
    </row>
    <row r="799" spans="1:49" x14ac:dyDescent="0.25">
      <c r="A799">
        <v>798</v>
      </c>
      <c r="B799">
        <v>10186</v>
      </c>
      <c r="C799">
        <v>7</v>
      </c>
      <c r="D799" s="4" t="str">
        <f>TEXT(Table1[[#This Row],[ORDER DATE]],"MMMM")</f>
        <v>November</v>
      </c>
      <c r="E799" s="4">
        <f t="shared" si="37"/>
        <v>2003</v>
      </c>
      <c r="F799" s="1">
        <v>37939</v>
      </c>
      <c r="G799" t="s">
        <v>12</v>
      </c>
      <c r="H799" t="s">
        <v>75</v>
      </c>
      <c r="I799">
        <v>153</v>
      </c>
      <c r="J799" t="s">
        <v>17</v>
      </c>
      <c r="K799">
        <v>32</v>
      </c>
      <c r="L799" s="10">
        <v>89.46</v>
      </c>
      <c r="M799" s="10">
        <f t="shared" si="38"/>
        <v>2862.72</v>
      </c>
      <c r="N799">
        <f>'CONDITIONS AND WORKINGS'!$D$2*M799</f>
        <v>183.78662399999996</v>
      </c>
      <c r="O799" s="4">
        <f>IF(Table1[[#This Row],[SALES]]&gt;='CONDITIONS AND WORKINGS'!$B$2,Table1[[#This Row],[SALES]]*'CONDITIONS AND WORKINGS'!$B$3,0)</f>
        <v>239.03711999999999</v>
      </c>
      <c r="P799" s="10">
        <f t="shared" si="36"/>
        <v>3046.5066239999996</v>
      </c>
      <c r="Q799" s="4" t="str">
        <f>IF(Table1[[#This Row],[STATUS]]='CONDITIONS AND WORKINGS'!$B$6,'CONDITIONS AND WORKINGS'!$B$9,'CONDITIONS AND WORKINGS'!$B$10)</f>
        <v>"COMPLETED"</v>
      </c>
      <c r="R799" s="10">
        <f>Table1[[#This Row],[TOTAL SALES]]-Table1[[#This Row],[ 8.35% DISCOUNT]]</f>
        <v>2807.4695039999997</v>
      </c>
      <c r="S799" s="20"/>
      <c r="AQ799" s="11"/>
      <c r="AR799" s="11"/>
      <c r="AS799" s="11"/>
      <c r="AT799" s="11"/>
      <c r="AV799" s="11"/>
      <c r="AW799" s="11"/>
    </row>
    <row r="800" spans="1:49" x14ac:dyDescent="0.25">
      <c r="A800">
        <v>799</v>
      </c>
      <c r="B800">
        <v>10186</v>
      </c>
      <c r="C800">
        <v>5</v>
      </c>
      <c r="D800" s="4" t="str">
        <f>TEXT(Table1[[#This Row],[ORDER DATE]],"MMMM")</f>
        <v>November</v>
      </c>
      <c r="E800" s="4">
        <f t="shared" si="37"/>
        <v>2003</v>
      </c>
      <c r="F800" s="1">
        <v>37939</v>
      </c>
      <c r="G800" t="s">
        <v>12</v>
      </c>
      <c r="H800" t="s">
        <v>79</v>
      </c>
      <c r="I800">
        <v>153</v>
      </c>
      <c r="J800" t="s">
        <v>17</v>
      </c>
      <c r="K800">
        <v>24</v>
      </c>
      <c r="L800" s="10">
        <v>99.57</v>
      </c>
      <c r="M800" s="10">
        <f t="shared" si="38"/>
        <v>2389.6799999999998</v>
      </c>
      <c r="N800">
        <f>'CONDITIONS AND WORKINGS'!$D$2*M800</f>
        <v>153.41745599999999</v>
      </c>
      <c r="O800" s="4">
        <f>IF(Table1[[#This Row],[SALES]]&gt;='CONDITIONS AND WORKINGS'!$B$2,Table1[[#This Row],[SALES]]*'CONDITIONS AND WORKINGS'!$B$3,0)</f>
        <v>199.53827999999999</v>
      </c>
      <c r="P800" s="10">
        <f t="shared" si="36"/>
        <v>2543.097456</v>
      </c>
      <c r="Q800" s="4" t="str">
        <f>IF(Table1[[#This Row],[STATUS]]='CONDITIONS AND WORKINGS'!$B$6,'CONDITIONS AND WORKINGS'!$B$9,'CONDITIONS AND WORKINGS'!$B$10)</f>
        <v>"COMPLETED"</v>
      </c>
      <c r="R800" s="10">
        <f>Table1[[#This Row],[TOTAL SALES]]-Table1[[#This Row],[ 8.35% DISCOUNT]]</f>
        <v>2343.5591759999998</v>
      </c>
      <c r="S800" s="20"/>
      <c r="AQ800" s="11"/>
      <c r="AR800" s="11"/>
      <c r="AS800" s="11"/>
      <c r="AT800" s="11"/>
      <c r="AV800" s="11"/>
      <c r="AW800" s="11"/>
    </row>
    <row r="801" spans="1:49" x14ac:dyDescent="0.25">
      <c r="A801">
        <v>800</v>
      </c>
      <c r="B801">
        <v>10186</v>
      </c>
      <c r="C801">
        <v>2</v>
      </c>
      <c r="D801" s="4" t="str">
        <f>TEXT(Table1[[#This Row],[ORDER DATE]],"MMMM")</f>
        <v>November</v>
      </c>
      <c r="E801" s="4">
        <f t="shared" si="37"/>
        <v>2003</v>
      </c>
      <c r="F801" s="1">
        <v>37939</v>
      </c>
      <c r="G801" t="s">
        <v>12</v>
      </c>
      <c r="H801" t="s">
        <v>74</v>
      </c>
      <c r="I801">
        <v>153</v>
      </c>
      <c r="J801" t="s">
        <v>17</v>
      </c>
      <c r="K801">
        <v>22</v>
      </c>
      <c r="L801" s="10">
        <v>69.2</v>
      </c>
      <c r="M801" s="10">
        <f t="shared" si="38"/>
        <v>1522.4</v>
      </c>
      <c r="N801">
        <f>'CONDITIONS AND WORKINGS'!$D$2*M801</f>
        <v>97.738079999999997</v>
      </c>
      <c r="O801" s="4">
        <f>IF(Table1[[#This Row],[SALES]]&gt;='CONDITIONS AND WORKINGS'!$B$2,Table1[[#This Row],[SALES]]*'CONDITIONS AND WORKINGS'!$B$3,0)</f>
        <v>0</v>
      </c>
      <c r="P801" s="10">
        <f t="shared" si="36"/>
        <v>1620.1380800000002</v>
      </c>
      <c r="Q801" s="4" t="str">
        <f>IF(Table1[[#This Row],[STATUS]]='CONDITIONS AND WORKINGS'!$B$6,'CONDITIONS AND WORKINGS'!$B$9,'CONDITIONS AND WORKINGS'!$B$10)</f>
        <v>"COMPLETED"</v>
      </c>
      <c r="R801" s="10">
        <f>Table1[[#This Row],[TOTAL SALES]]-Table1[[#This Row],[ 8.35% DISCOUNT]]</f>
        <v>1620.1380800000002</v>
      </c>
      <c r="S801" s="20"/>
      <c r="AQ801" s="11"/>
      <c r="AR801" s="11"/>
      <c r="AS801" s="11"/>
      <c r="AT801" s="11"/>
      <c r="AV801" s="11"/>
      <c r="AW801" s="11"/>
    </row>
    <row r="802" spans="1:49" x14ac:dyDescent="0.25">
      <c r="A802">
        <v>801</v>
      </c>
      <c r="B802">
        <v>10186</v>
      </c>
      <c r="C802">
        <v>4</v>
      </c>
      <c r="D802" s="4" t="str">
        <f>TEXT(Table1[[#This Row],[ORDER DATE]],"MMMM")</f>
        <v>November</v>
      </c>
      <c r="E802" s="4">
        <f t="shared" si="37"/>
        <v>2003</v>
      </c>
      <c r="F802" s="1">
        <v>37939</v>
      </c>
      <c r="G802" t="s">
        <v>12</v>
      </c>
      <c r="H802" t="s">
        <v>82</v>
      </c>
      <c r="I802">
        <v>153</v>
      </c>
      <c r="J802" t="s">
        <v>17</v>
      </c>
      <c r="K802">
        <v>28</v>
      </c>
      <c r="L802" s="10">
        <v>52.14</v>
      </c>
      <c r="M802" s="10">
        <f t="shared" si="38"/>
        <v>1459.92</v>
      </c>
      <c r="N802">
        <f>'CONDITIONS AND WORKINGS'!$D$2*M802</f>
        <v>93.726863999999992</v>
      </c>
      <c r="O802" s="4">
        <f>IF(Table1[[#This Row],[SALES]]&gt;='CONDITIONS AND WORKINGS'!$B$2,Table1[[#This Row],[SALES]]*'CONDITIONS AND WORKINGS'!$B$3,0)</f>
        <v>0</v>
      </c>
      <c r="P802" s="10">
        <f t="shared" si="36"/>
        <v>1553.6468640000001</v>
      </c>
      <c r="Q802" s="4" t="str">
        <f>IF(Table1[[#This Row],[STATUS]]='CONDITIONS AND WORKINGS'!$B$6,'CONDITIONS AND WORKINGS'!$B$9,'CONDITIONS AND WORKINGS'!$B$10)</f>
        <v>"COMPLETED"</v>
      </c>
      <c r="R802" s="10">
        <f>Table1[[#This Row],[TOTAL SALES]]-Table1[[#This Row],[ 8.35% DISCOUNT]]</f>
        <v>1553.6468640000001</v>
      </c>
      <c r="S802" s="20"/>
      <c r="AQ802" s="11"/>
      <c r="AR802" s="11"/>
      <c r="AS802" s="11"/>
      <c r="AT802" s="11"/>
      <c r="AV802" s="11"/>
      <c r="AW802" s="11"/>
    </row>
    <row r="803" spans="1:49" x14ac:dyDescent="0.25">
      <c r="A803">
        <v>802</v>
      </c>
      <c r="B803">
        <v>10186</v>
      </c>
      <c r="C803">
        <v>3</v>
      </c>
      <c r="D803" s="4" t="str">
        <f>TEXT(Table1[[#This Row],[ORDER DATE]],"MMMM")</f>
        <v>November</v>
      </c>
      <c r="E803" s="4">
        <f t="shared" si="37"/>
        <v>2003</v>
      </c>
      <c r="F803" s="1">
        <v>37939</v>
      </c>
      <c r="G803" t="s">
        <v>12</v>
      </c>
      <c r="H803" t="s">
        <v>86</v>
      </c>
      <c r="I803">
        <v>153</v>
      </c>
      <c r="J803" t="s">
        <v>17</v>
      </c>
      <c r="K803">
        <v>21</v>
      </c>
      <c r="L803" s="10">
        <v>69.040000000000006</v>
      </c>
      <c r="M803" s="10">
        <f t="shared" si="38"/>
        <v>1449.8400000000001</v>
      </c>
      <c r="N803">
        <f>'CONDITIONS AND WORKINGS'!$D$2*M803</f>
        <v>93.079728000000003</v>
      </c>
      <c r="O803" s="4">
        <f>IF(Table1[[#This Row],[SALES]]&gt;='CONDITIONS AND WORKINGS'!$B$2,Table1[[#This Row],[SALES]]*'CONDITIONS AND WORKINGS'!$B$3,0)</f>
        <v>0</v>
      </c>
      <c r="P803" s="10">
        <f t="shared" si="36"/>
        <v>1542.9197280000001</v>
      </c>
      <c r="Q803" s="4" t="str">
        <f>IF(Table1[[#This Row],[STATUS]]='CONDITIONS AND WORKINGS'!$B$6,'CONDITIONS AND WORKINGS'!$B$9,'CONDITIONS AND WORKINGS'!$B$10)</f>
        <v>"COMPLETED"</v>
      </c>
      <c r="R803" s="10">
        <f>Table1[[#This Row],[TOTAL SALES]]-Table1[[#This Row],[ 8.35% DISCOUNT]]</f>
        <v>1542.9197280000001</v>
      </c>
      <c r="S803" s="20"/>
      <c r="AQ803" s="11"/>
      <c r="AR803" s="11"/>
      <c r="AS803" s="11"/>
      <c r="AT803" s="11"/>
      <c r="AV803" s="11"/>
      <c r="AW803" s="11"/>
    </row>
    <row r="804" spans="1:49" x14ac:dyDescent="0.25">
      <c r="A804">
        <v>803</v>
      </c>
      <c r="B804">
        <v>10188</v>
      </c>
      <c r="C804">
        <v>3</v>
      </c>
      <c r="D804" s="4" t="str">
        <f>TEXT(Table1[[#This Row],[ORDER DATE]],"MMMM")</f>
        <v>November</v>
      </c>
      <c r="E804" s="4">
        <f t="shared" si="37"/>
        <v>2003</v>
      </c>
      <c r="F804" s="1">
        <v>37943</v>
      </c>
      <c r="G804" t="s">
        <v>12</v>
      </c>
      <c r="H804" t="s">
        <v>88</v>
      </c>
      <c r="I804">
        <v>108</v>
      </c>
      <c r="J804" t="s">
        <v>55</v>
      </c>
      <c r="K804">
        <v>45</v>
      </c>
      <c r="L804" s="10">
        <v>100</v>
      </c>
      <c r="M804" s="10">
        <f t="shared" si="38"/>
        <v>4500</v>
      </c>
      <c r="N804">
        <f>'CONDITIONS AND WORKINGS'!$D$2*M804</f>
        <v>288.89999999999998</v>
      </c>
      <c r="O804" s="4">
        <f>IF(Table1[[#This Row],[SALES]]&gt;='CONDITIONS AND WORKINGS'!$B$2,Table1[[#This Row],[SALES]]*'CONDITIONS AND WORKINGS'!$B$3,0)</f>
        <v>375.75</v>
      </c>
      <c r="P804" s="10">
        <f t="shared" si="36"/>
        <v>4788.8999999999996</v>
      </c>
      <c r="Q804" s="4" t="str">
        <f>IF(Table1[[#This Row],[STATUS]]='CONDITIONS AND WORKINGS'!$B$6,'CONDITIONS AND WORKINGS'!$B$9,'CONDITIONS AND WORKINGS'!$B$10)</f>
        <v>"COMPLETED"</v>
      </c>
      <c r="R804" s="10">
        <f>Table1[[#This Row],[TOTAL SALES]]-Table1[[#This Row],[ 8.35% DISCOUNT]]</f>
        <v>4413.1499999999996</v>
      </c>
      <c r="S804" s="20"/>
      <c r="AQ804" s="11"/>
      <c r="AR804" s="11"/>
      <c r="AS804" s="11"/>
      <c r="AT804" s="11"/>
      <c r="AV804" s="11"/>
      <c r="AW804" s="11"/>
    </row>
    <row r="805" spans="1:49" x14ac:dyDescent="0.25">
      <c r="A805">
        <v>804</v>
      </c>
      <c r="B805">
        <v>10188</v>
      </c>
      <c r="C805">
        <v>1</v>
      </c>
      <c r="D805" s="4" t="str">
        <f>TEXT(Table1[[#This Row],[ORDER DATE]],"MMMM")</f>
        <v>November</v>
      </c>
      <c r="E805" s="4">
        <f t="shared" si="37"/>
        <v>2003</v>
      </c>
      <c r="F805" s="1">
        <v>37943</v>
      </c>
      <c r="G805" t="s">
        <v>12</v>
      </c>
      <c r="H805" t="s">
        <v>92</v>
      </c>
      <c r="I805">
        <v>108</v>
      </c>
      <c r="J805" t="s">
        <v>14</v>
      </c>
      <c r="K805">
        <v>48</v>
      </c>
      <c r="L805" s="10">
        <v>100</v>
      </c>
      <c r="M805" s="10">
        <f t="shared" si="38"/>
        <v>4800</v>
      </c>
      <c r="N805">
        <f>'CONDITIONS AND WORKINGS'!$D$2*M805</f>
        <v>308.15999999999997</v>
      </c>
      <c r="O805" s="4">
        <f>IF(Table1[[#This Row],[SALES]]&gt;='CONDITIONS AND WORKINGS'!$B$2,Table1[[#This Row],[SALES]]*'CONDITIONS AND WORKINGS'!$B$3,0)</f>
        <v>400.8</v>
      </c>
      <c r="P805" s="10">
        <f t="shared" si="36"/>
        <v>5108.16</v>
      </c>
      <c r="Q805" s="4" t="str">
        <f>IF(Table1[[#This Row],[STATUS]]='CONDITIONS AND WORKINGS'!$B$6,'CONDITIONS AND WORKINGS'!$B$9,'CONDITIONS AND WORKINGS'!$B$10)</f>
        <v>"COMPLETED"</v>
      </c>
      <c r="R805" s="10">
        <f>Table1[[#This Row],[TOTAL SALES]]-Table1[[#This Row],[ 8.35% DISCOUNT]]</f>
        <v>4707.3599999999997</v>
      </c>
      <c r="S805" s="20"/>
      <c r="AQ805" s="11"/>
      <c r="AR805" s="11"/>
      <c r="AS805" s="11"/>
      <c r="AT805" s="11"/>
      <c r="AV805" s="11"/>
      <c r="AW805" s="11"/>
    </row>
    <row r="806" spans="1:49" x14ac:dyDescent="0.25">
      <c r="A806">
        <v>805</v>
      </c>
      <c r="B806">
        <v>10188</v>
      </c>
      <c r="C806">
        <v>7</v>
      </c>
      <c r="D806" s="4" t="str">
        <f>TEXT(Table1[[#This Row],[ORDER DATE]],"MMMM")</f>
        <v>November</v>
      </c>
      <c r="E806" s="4">
        <f t="shared" si="37"/>
        <v>2003</v>
      </c>
      <c r="F806" s="1">
        <v>37943</v>
      </c>
      <c r="G806" t="s">
        <v>12</v>
      </c>
      <c r="H806" t="s">
        <v>95</v>
      </c>
      <c r="I806">
        <v>108</v>
      </c>
      <c r="J806" t="s">
        <v>14</v>
      </c>
      <c r="K806">
        <v>44</v>
      </c>
      <c r="L806" s="10">
        <v>98.89</v>
      </c>
      <c r="M806" s="10">
        <f t="shared" si="38"/>
        <v>4351.16</v>
      </c>
      <c r="N806">
        <f>'CONDITIONS AND WORKINGS'!$D$2*M806</f>
        <v>279.34447199999994</v>
      </c>
      <c r="O806" s="4">
        <f>IF(Table1[[#This Row],[SALES]]&gt;='CONDITIONS AND WORKINGS'!$B$2,Table1[[#This Row],[SALES]]*'CONDITIONS AND WORKINGS'!$B$3,0)</f>
        <v>363.32186000000002</v>
      </c>
      <c r="P806" s="10">
        <f t="shared" si="36"/>
        <v>4630.5044719999996</v>
      </c>
      <c r="Q806" s="4" t="str">
        <f>IF(Table1[[#This Row],[STATUS]]='CONDITIONS AND WORKINGS'!$B$6,'CONDITIONS AND WORKINGS'!$B$9,'CONDITIONS AND WORKINGS'!$B$10)</f>
        <v>"COMPLETED"</v>
      </c>
      <c r="R806" s="10">
        <f>Table1[[#This Row],[TOTAL SALES]]-Table1[[#This Row],[ 8.35% DISCOUNT]]</f>
        <v>4267.1826119999996</v>
      </c>
      <c r="S806" s="20"/>
      <c r="AQ806" s="11"/>
      <c r="AR806" s="11"/>
      <c r="AS806" s="11"/>
      <c r="AT806" s="11"/>
      <c r="AV806" s="11"/>
      <c r="AW806" s="11"/>
    </row>
    <row r="807" spans="1:49" x14ac:dyDescent="0.25">
      <c r="A807">
        <v>806</v>
      </c>
      <c r="B807">
        <v>10188</v>
      </c>
      <c r="C807">
        <v>8</v>
      </c>
      <c r="D807" s="4" t="str">
        <f>TEXT(Table1[[#This Row],[ORDER DATE]],"MMMM")</f>
        <v>November</v>
      </c>
      <c r="E807" s="4">
        <f t="shared" si="37"/>
        <v>2003</v>
      </c>
      <c r="F807" s="1">
        <v>37943</v>
      </c>
      <c r="G807" t="s">
        <v>12</v>
      </c>
      <c r="H807" t="s">
        <v>72</v>
      </c>
      <c r="I807">
        <v>108</v>
      </c>
      <c r="J807" t="s">
        <v>14</v>
      </c>
      <c r="K807">
        <v>29</v>
      </c>
      <c r="L807" s="10">
        <v>100</v>
      </c>
      <c r="M807" s="10">
        <f t="shared" si="38"/>
        <v>2900</v>
      </c>
      <c r="N807">
        <f>'CONDITIONS AND WORKINGS'!$D$2*M807</f>
        <v>186.17999999999998</v>
      </c>
      <c r="O807" s="4">
        <f>IF(Table1[[#This Row],[SALES]]&gt;='CONDITIONS AND WORKINGS'!$B$2,Table1[[#This Row],[SALES]]*'CONDITIONS AND WORKINGS'!$B$3,0)</f>
        <v>242.15</v>
      </c>
      <c r="P807" s="10">
        <f t="shared" si="36"/>
        <v>3086.18</v>
      </c>
      <c r="Q807" s="4" t="str">
        <f>IF(Table1[[#This Row],[STATUS]]='CONDITIONS AND WORKINGS'!$B$6,'CONDITIONS AND WORKINGS'!$B$9,'CONDITIONS AND WORKINGS'!$B$10)</f>
        <v>"COMPLETED"</v>
      </c>
      <c r="R807" s="10">
        <f>Table1[[#This Row],[TOTAL SALES]]-Table1[[#This Row],[ 8.35% DISCOUNT]]</f>
        <v>2844.0299999999997</v>
      </c>
      <c r="S807" s="20"/>
      <c r="AQ807" s="11"/>
      <c r="AR807" s="11"/>
      <c r="AS807" s="11"/>
      <c r="AT807" s="11"/>
      <c r="AV807" s="11"/>
      <c r="AW807" s="11"/>
    </row>
    <row r="808" spans="1:49" x14ac:dyDescent="0.25">
      <c r="A808">
        <v>807</v>
      </c>
      <c r="B808">
        <v>10188</v>
      </c>
      <c r="C808">
        <v>4</v>
      </c>
      <c r="D808" s="4" t="str">
        <f>TEXT(Table1[[#This Row],[ORDER DATE]],"MMMM")</f>
        <v>November</v>
      </c>
      <c r="E808" s="4">
        <f t="shared" si="37"/>
        <v>2003</v>
      </c>
      <c r="F808" s="1">
        <v>37943</v>
      </c>
      <c r="G808" t="s">
        <v>12</v>
      </c>
      <c r="H808" t="s">
        <v>89</v>
      </c>
      <c r="I808">
        <v>108</v>
      </c>
      <c r="J808" t="s">
        <v>14</v>
      </c>
      <c r="K808">
        <v>38</v>
      </c>
      <c r="L808" s="10">
        <v>96.34</v>
      </c>
      <c r="M808" s="10">
        <f t="shared" si="38"/>
        <v>3660.92</v>
      </c>
      <c r="N808">
        <f>'CONDITIONS AND WORKINGS'!$D$2*M808</f>
        <v>235.03106399999999</v>
      </c>
      <c r="O808" s="4">
        <f>IF(Table1[[#This Row],[SALES]]&gt;='CONDITIONS AND WORKINGS'!$B$2,Table1[[#This Row],[SALES]]*'CONDITIONS AND WORKINGS'!$B$3,0)</f>
        <v>305.68682000000001</v>
      </c>
      <c r="P808" s="10">
        <f t="shared" si="36"/>
        <v>3895.9510639999999</v>
      </c>
      <c r="Q808" s="4" t="str">
        <f>IF(Table1[[#This Row],[STATUS]]='CONDITIONS AND WORKINGS'!$B$6,'CONDITIONS AND WORKINGS'!$B$9,'CONDITIONS AND WORKINGS'!$B$10)</f>
        <v>"COMPLETED"</v>
      </c>
      <c r="R808" s="10">
        <f>Table1[[#This Row],[TOTAL SALES]]-Table1[[#This Row],[ 8.35% DISCOUNT]]</f>
        <v>3590.264244</v>
      </c>
      <c r="S808" s="20"/>
      <c r="AQ808" s="11"/>
      <c r="AR808" s="11"/>
      <c r="AS808" s="11"/>
      <c r="AT808" s="11"/>
      <c r="AV808" s="11"/>
      <c r="AW808" s="11"/>
    </row>
    <row r="809" spans="1:49" x14ac:dyDescent="0.25">
      <c r="A809">
        <v>808</v>
      </c>
      <c r="B809">
        <v>10188</v>
      </c>
      <c r="C809">
        <v>6</v>
      </c>
      <c r="D809" s="4" t="str">
        <f>TEXT(Table1[[#This Row],[ORDER DATE]],"MMMM")</f>
        <v>November</v>
      </c>
      <c r="E809" s="4">
        <f t="shared" si="37"/>
        <v>2003</v>
      </c>
      <c r="F809" s="1">
        <v>37943</v>
      </c>
      <c r="G809" t="s">
        <v>12</v>
      </c>
      <c r="H809" t="s">
        <v>90</v>
      </c>
      <c r="I809">
        <v>108</v>
      </c>
      <c r="J809" t="s">
        <v>14</v>
      </c>
      <c r="K809">
        <v>40</v>
      </c>
      <c r="L809" s="10">
        <v>91.4</v>
      </c>
      <c r="M809" s="10">
        <f t="shared" si="38"/>
        <v>3656</v>
      </c>
      <c r="N809">
        <f>'CONDITIONS AND WORKINGS'!$D$2*M809</f>
        <v>234.71519999999998</v>
      </c>
      <c r="O809" s="4">
        <f>IF(Table1[[#This Row],[SALES]]&gt;='CONDITIONS AND WORKINGS'!$B$2,Table1[[#This Row],[SALES]]*'CONDITIONS AND WORKINGS'!$B$3,0)</f>
        <v>305.27600000000001</v>
      </c>
      <c r="P809" s="10">
        <f t="shared" si="36"/>
        <v>3890.7152000000001</v>
      </c>
      <c r="Q809" s="4" t="str">
        <f>IF(Table1[[#This Row],[STATUS]]='CONDITIONS AND WORKINGS'!$B$6,'CONDITIONS AND WORKINGS'!$B$9,'CONDITIONS AND WORKINGS'!$B$10)</f>
        <v>"COMPLETED"</v>
      </c>
      <c r="R809" s="10">
        <f>Table1[[#This Row],[TOTAL SALES]]-Table1[[#This Row],[ 8.35% DISCOUNT]]</f>
        <v>3585.4392000000003</v>
      </c>
      <c r="S809" s="20"/>
      <c r="AQ809" s="11"/>
      <c r="AR809" s="11"/>
      <c r="AS809" s="11"/>
      <c r="AT809" s="11"/>
      <c r="AV809" s="11"/>
      <c r="AW809" s="11"/>
    </row>
    <row r="810" spans="1:49" x14ac:dyDescent="0.25">
      <c r="A810">
        <v>809</v>
      </c>
      <c r="B810">
        <v>10188</v>
      </c>
      <c r="C810">
        <v>2</v>
      </c>
      <c r="D810" s="4" t="str">
        <f>TEXT(Table1[[#This Row],[ORDER DATE]],"MMMM")</f>
        <v>November</v>
      </c>
      <c r="E810" s="4">
        <f t="shared" si="37"/>
        <v>2003</v>
      </c>
      <c r="F810" s="1">
        <v>37943</v>
      </c>
      <c r="G810" t="s">
        <v>12</v>
      </c>
      <c r="H810" t="s">
        <v>93</v>
      </c>
      <c r="I810">
        <v>108</v>
      </c>
      <c r="J810" t="s">
        <v>17</v>
      </c>
      <c r="K810">
        <v>25</v>
      </c>
      <c r="L810" s="10">
        <v>100</v>
      </c>
      <c r="M810" s="10">
        <f t="shared" si="38"/>
        <v>2500</v>
      </c>
      <c r="N810">
        <f>'CONDITIONS AND WORKINGS'!$D$2*M810</f>
        <v>160.49999999999997</v>
      </c>
      <c r="O810" s="4">
        <f>IF(Table1[[#This Row],[SALES]]&gt;='CONDITIONS AND WORKINGS'!$B$2,Table1[[#This Row],[SALES]]*'CONDITIONS AND WORKINGS'!$B$3,0)</f>
        <v>208.75</v>
      </c>
      <c r="P810" s="10">
        <f t="shared" si="36"/>
        <v>2660.5</v>
      </c>
      <c r="Q810" s="4" t="str">
        <f>IF(Table1[[#This Row],[STATUS]]='CONDITIONS AND WORKINGS'!$B$6,'CONDITIONS AND WORKINGS'!$B$9,'CONDITIONS AND WORKINGS'!$B$10)</f>
        <v>"COMPLETED"</v>
      </c>
      <c r="R810" s="10">
        <f>Table1[[#This Row],[TOTAL SALES]]-Table1[[#This Row],[ 8.35% DISCOUNT]]</f>
        <v>2451.75</v>
      </c>
      <c r="S810" s="20"/>
      <c r="AQ810" s="11"/>
      <c r="AR810" s="11"/>
      <c r="AS810" s="11"/>
      <c r="AT810" s="11"/>
      <c r="AV810" s="11"/>
      <c r="AW810" s="11"/>
    </row>
    <row r="811" spans="1:49" x14ac:dyDescent="0.25">
      <c r="A811">
        <v>810</v>
      </c>
      <c r="B811">
        <v>10188</v>
      </c>
      <c r="C811">
        <v>5</v>
      </c>
      <c r="D811" s="4" t="str">
        <f>TEXT(Table1[[#This Row],[ORDER DATE]],"MMMM")</f>
        <v>November</v>
      </c>
      <c r="E811" s="4">
        <f t="shared" si="37"/>
        <v>2003</v>
      </c>
      <c r="F811" s="1">
        <v>37943</v>
      </c>
      <c r="G811" t="s">
        <v>12</v>
      </c>
      <c r="H811" t="s">
        <v>94</v>
      </c>
      <c r="I811">
        <v>108</v>
      </c>
      <c r="J811" t="s">
        <v>17</v>
      </c>
      <c r="K811">
        <v>32</v>
      </c>
      <c r="L811" s="10">
        <v>65.42</v>
      </c>
      <c r="M811" s="10">
        <f t="shared" si="38"/>
        <v>2093.44</v>
      </c>
      <c r="N811">
        <f>'CONDITIONS AND WORKINGS'!$D$2*M811</f>
        <v>134.39884799999999</v>
      </c>
      <c r="O811" s="4">
        <f>IF(Table1[[#This Row],[SALES]]&gt;='CONDITIONS AND WORKINGS'!$B$2,Table1[[#This Row],[SALES]]*'CONDITIONS AND WORKINGS'!$B$3,0)</f>
        <v>0</v>
      </c>
      <c r="P811" s="10">
        <f t="shared" si="36"/>
        <v>2227.8388479999999</v>
      </c>
      <c r="Q811" s="4" t="str">
        <f>IF(Table1[[#This Row],[STATUS]]='CONDITIONS AND WORKINGS'!$B$6,'CONDITIONS AND WORKINGS'!$B$9,'CONDITIONS AND WORKINGS'!$B$10)</f>
        <v>"COMPLETED"</v>
      </c>
      <c r="R811" s="10">
        <f>Table1[[#This Row],[TOTAL SALES]]-Table1[[#This Row],[ 8.35% DISCOUNT]]</f>
        <v>2227.8388479999999</v>
      </c>
      <c r="S811" s="20"/>
      <c r="AQ811" s="11"/>
      <c r="AR811" s="11"/>
      <c r="AS811" s="11"/>
      <c r="AT811" s="11"/>
      <c r="AV811" s="11"/>
      <c r="AW811" s="11"/>
    </row>
    <row r="812" spans="1:49" x14ac:dyDescent="0.25">
      <c r="A812">
        <v>811</v>
      </c>
      <c r="B812">
        <v>10189</v>
      </c>
      <c r="C812">
        <v>1</v>
      </c>
      <c r="D812" s="4" t="str">
        <f>TEXT(Table1[[#This Row],[ORDER DATE]],"MMMM")</f>
        <v>November</v>
      </c>
      <c r="E812" s="4">
        <f t="shared" si="37"/>
        <v>2003</v>
      </c>
      <c r="F812" s="1">
        <v>37943</v>
      </c>
      <c r="G812" t="s">
        <v>12</v>
      </c>
      <c r="H812" t="s">
        <v>91</v>
      </c>
      <c r="I812">
        <v>104</v>
      </c>
      <c r="J812" t="s">
        <v>14</v>
      </c>
      <c r="K812">
        <v>28</v>
      </c>
      <c r="L812" s="10">
        <v>100</v>
      </c>
      <c r="M812" s="10">
        <f t="shared" si="38"/>
        <v>2800</v>
      </c>
      <c r="N812">
        <f>'CONDITIONS AND WORKINGS'!$D$2*M812</f>
        <v>179.76</v>
      </c>
      <c r="O812" s="4">
        <f>IF(Table1[[#This Row],[SALES]]&gt;='CONDITIONS AND WORKINGS'!$B$2,Table1[[#This Row],[SALES]]*'CONDITIONS AND WORKINGS'!$B$3,0)</f>
        <v>233.8</v>
      </c>
      <c r="P812" s="10">
        <f t="shared" si="36"/>
        <v>2979.76</v>
      </c>
      <c r="Q812" s="4" t="str">
        <f>IF(Table1[[#This Row],[STATUS]]='CONDITIONS AND WORKINGS'!$B$6,'CONDITIONS AND WORKINGS'!$B$9,'CONDITIONS AND WORKINGS'!$B$10)</f>
        <v>"COMPLETED"</v>
      </c>
      <c r="R812" s="10">
        <f>Table1[[#This Row],[TOTAL SALES]]-Table1[[#This Row],[ 8.35% DISCOUNT]]</f>
        <v>2745.96</v>
      </c>
      <c r="S812" s="20"/>
      <c r="AQ812" s="11"/>
      <c r="AR812" s="11"/>
      <c r="AS812" s="11"/>
      <c r="AT812" s="11"/>
      <c r="AV812" s="11"/>
      <c r="AW812" s="11"/>
    </row>
    <row r="813" spans="1:49" x14ac:dyDescent="0.25">
      <c r="A813">
        <v>812</v>
      </c>
      <c r="B813">
        <v>10190</v>
      </c>
      <c r="C813">
        <v>4</v>
      </c>
      <c r="D813" s="4" t="str">
        <f>TEXT(Table1[[#This Row],[ORDER DATE]],"MMMM")</f>
        <v>November</v>
      </c>
      <c r="E813" s="4">
        <f t="shared" si="37"/>
        <v>2003</v>
      </c>
      <c r="F813" s="1">
        <v>37944</v>
      </c>
      <c r="G813" t="s">
        <v>12</v>
      </c>
      <c r="H813" t="s">
        <v>102</v>
      </c>
      <c r="I813">
        <v>124</v>
      </c>
      <c r="J813" t="s">
        <v>14</v>
      </c>
      <c r="K813">
        <v>42</v>
      </c>
      <c r="L813" s="10">
        <v>85.72</v>
      </c>
      <c r="M813" s="10">
        <f t="shared" si="38"/>
        <v>3600.24</v>
      </c>
      <c r="N813">
        <f>'CONDITIONS AND WORKINGS'!$D$2*M813</f>
        <v>231.13540799999996</v>
      </c>
      <c r="O813" s="4">
        <f>IF(Table1[[#This Row],[SALES]]&gt;='CONDITIONS AND WORKINGS'!$B$2,Table1[[#This Row],[SALES]]*'CONDITIONS AND WORKINGS'!$B$3,0)</f>
        <v>300.62004000000002</v>
      </c>
      <c r="P813" s="10">
        <f t="shared" si="36"/>
        <v>3831.3754079999999</v>
      </c>
      <c r="Q813" s="4" t="str">
        <f>IF(Table1[[#This Row],[STATUS]]='CONDITIONS AND WORKINGS'!$B$6,'CONDITIONS AND WORKINGS'!$B$9,'CONDITIONS AND WORKINGS'!$B$10)</f>
        <v>"COMPLETED"</v>
      </c>
      <c r="R813" s="10">
        <f>Table1[[#This Row],[TOTAL SALES]]-Table1[[#This Row],[ 8.35% DISCOUNT]]</f>
        <v>3530.7553680000001</v>
      </c>
      <c r="S813" s="20"/>
      <c r="AQ813" s="11"/>
      <c r="AR813" s="11"/>
      <c r="AS813" s="11"/>
      <c r="AT813" s="11"/>
      <c r="AV813" s="11"/>
      <c r="AW813" s="11"/>
    </row>
    <row r="814" spans="1:49" x14ac:dyDescent="0.25">
      <c r="A814">
        <v>813</v>
      </c>
      <c r="B814">
        <v>10190</v>
      </c>
      <c r="C814">
        <v>3</v>
      </c>
      <c r="D814" s="4" t="str">
        <f>TEXT(Table1[[#This Row],[ORDER DATE]],"MMMM")</f>
        <v>November</v>
      </c>
      <c r="E814" s="4">
        <f t="shared" si="37"/>
        <v>2003</v>
      </c>
      <c r="F814" s="1">
        <v>37944</v>
      </c>
      <c r="G814" t="s">
        <v>12</v>
      </c>
      <c r="H814" t="s">
        <v>108</v>
      </c>
      <c r="I814">
        <v>124</v>
      </c>
      <c r="J814" t="s">
        <v>14</v>
      </c>
      <c r="K814">
        <v>42</v>
      </c>
      <c r="L814" s="10">
        <v>76.19</v>
      </c>
      <c r="M814" s="10">
        <f t="shared" si="38"/>
        <v>3199.98</v>
      </c>
      <c r="N814">
        <f>'CONDITIONS AND WORKINGS'!$D$2*M814</f>
        <v>205.43871599999997</v>
      </c>
      <c r="O814" s="4">
        <f>IF(Table1[[#This Row],[SALES]]&gt;='CONDITIONS AND WORKINGS'!$B$2,Table1[[#This Row],[SALES]]*'CONDITIONS AND WORKINGS'!$B$3,0)</f>
        <v>267.19833</v>
      </c>
      <c r="P814" s="10">
        <f t="shared" si="36"/>
        <v>3405.4187160000001</v>
      </c>
      <c r="Q814" s="4" t="str">
        <f>IF(Table1[[#This Row],[STATUS]]='CONDITIONS AND WORKINGS'!$B$6,'CONDITIONS AND WORKINGS'!$B$9,'CONDITIONS AND WORKINGS'!$B$10)</f>
        <v>"COMPLETED"</v>
      </c>
      <c r="R814" s="10">
        <f>Table1[[#This Row],[TOTAL SALES]]-Table1[[#This Row],[ 8.35% DISCOUNT]]</f>
        <v>3138.220386</v>
      </c>
      <c r="S814" s="20"/>
      <c r="AQ814" s="11"/>
      <c r="AR814" s="11"/>
      <c r="AS814" s="11"/>
      <c r="AT814" s="11"/>
      <c r="AV814" s="11"/>
      <c r="AW814" s="11"/>
    </row>
    <row r="815" spans="1:49" x14ac:dyDescent="0.25">
      <c r="A815">
        <v>814</v>
      </c>
      <c r="B815">
        <v>10190</v>
      </c>
      <c r="C815">
        <v>2</v>
      </c>
      <c r="D815" s="4" t="str">
        <f>TEXT(Table1[[#This Row],[ORDER DATE]],"MMMM")</f>
        <v>November</v>
      </c>
      <c r="E815" s="4">
        <f t="shared" si="37"/>
        <v>2003</v>
      </c>
      <c r="F815" s="1">
        <v>37944</v>
      </c>
      <c r="G815" t="s">
        <v>12</v>
      </c>
      <c r="H815" t="s">
        <v>106</v>
      </c>
      <c r="I815">
        <v>124</v>
      </c>
      <c r="J815" t="s">
        <v>17</v>
      </c>
      <c r="K815">
        <v>40</v>
      </c>
      <c r="L815" s="10">
        <v>66.72</v>
      </c>
      <c r="M815" s="10">
        <f t="shared" si="38"/>
        <v>2668.8</v>
      </c>
      <c r="N815">
        <f>'CONDITIONS AND WORKINGS'!$D$2*M815</f>
        <v>171.33696</v>
      </c>
      <c r="O815" s="4">
        <f>IF(Table1[[#This Row],[SALES]]&gt;='CONDITIONS AND WORKINGS'!$B$2,Table1[[#This Row],[SALES]]*'CONDITIONS AND WORKINGS'!$B$3,0)</f>
        <v>222.84480000000002</v>
      </c>
      <c r="P815" s="10">
        <f t="shared" si="36"/>
        <v>2840.1369600000003</v>
      </c>
      <c r="Q815" s="4" t="str">
        <f>IF(Table1[[#This Row],[STATUS]]='CONDITIONS AND WORKINGS'!$B$6,'CONDITIONS AND WORKINGS'!$B$9,'CONDITIONS AND WORKINGS'!$B$10)</f>
        <v>"COMPLETED"</v>
      </c>
      <c r="R815" s="10">
        <f>Table1[[#This Row],[TOTAL SALES]]-Table1[[#This Row],[ 8.35% DISCOUNT]]</f>
        <v>2617.2921600000004</v>
      </c>
      <c r="S815" s="20"/>
      <c r="AQ815" s="11"/>
      <c r="AR815" s="11"/>
      <c r="AS815" s="11"/>
      <c r="AT815" s="11"/>
      <c r="AV815" s="11"/>
      <c r="AW815" s="11"/>
    </row>
    <row r="816" spans="1:49" x14ac:dyDescent="0.25">
      <c r="A816">
        <v>815</v>
      </c>
      <c r="B816">
        <v>10190</v>
      </c>
      <c r="C816">
        <v>1</v>
      </c>
      <c r="D816" s="4" t="str">
        <f>TEXT(Table1[[#This Row],[ORDER DATE]],"MMMM")</f>
        <v>November</v>
      </c>
      <c r="E816" s="4">
        <f t="shared" si="37"/>
        <v>2003</v>
      </c>
      <c r="F816" s="1">
        <v>37944</v>
      </c>
      <c r="G816" t="s">
        <v>12</v>
      </c>
      <c r="H816" t="s">
        <v>111</v>
      </c>
      <c r="I816">
        <v>124</v>
      </c>
      <c r="J816" t="s">
        <v>17</v>
      </c>
      <c r="K816">
        <v>46</v>
      </c>
      <c r="L816" s="10">
        <v>32.99</v>
      </c>
      <c r="M816" s="10">
        <f t="shared" si="38"/>
        <v>1517.5400000000002</v>
      </c>
      <c r="N816">
        <f>'CONDITIONS AND WORKINGS'!$D$2*M816</f>
        <v>97.426068000000001</v>
      </c>
      <c r="O816" s="4">
        <f>IF(Table1[[#This Row],[SALES]]&gt;='CONDITIONS AND WORKINGS'!$B$2,Table1[[#This Row],[SALES]]*'CONDITIONS AND WORKINGS'!$B$3,0)</f>
        <v>0</v>
      </c>
      <c r="P816" s="10">
        <f t="shared" si="36"/>
        <v>1614.9660680000002</v>
      </c>
      <c r="Q816" s="4" t="str">
        <f>IF(Table1[[#This Row],[STATUS]]='CONDITIONS AND WORKINGS'!$B$6,'CONDITIONS AND WORKINGS'!$B$9,'CONDITIONS AND WORKINGS'!$B$10)</f>
        <v>"COMPLETED"</v>
      </c>
      <c r="R816" s="10">
        <f>Table1[[#This Row],[TOTAL SALES]]-Table1[[#This Row],[ 8.35% DISCOUNT]]</f>
        <v>1614.9660680000002</v>
      </c>
      <c r="S816" s="20"/>
      <c r="AQ816" s="11"/>
      <c r="AR816" s="11"/>
      <c r="AS816" s="11"/>
      <c r="AT816" s="11"/>
      <c r="AV816" s="11"/>
      <c r="AW816" s="11"/>
    </row>
    <row r="817" spans="1:49" x14ac:dyDescent="0.25">
      <c r="A817">
        <v>816</v>
      </c>
      <c r="B817">
        <v>10191</v>
      </c>
      <c r="C817">
        <v>1</v>
      </c>
      <c r="D817" s="4" t="str">
        <f>TEXT(Table1[[#This Row],[ORDER DATE]],"MMMM")</f>
        <v>November</v>
      </c>
      <c r="E817" s="4">
        <f t="shared" si="37"/>
        <v>2003</v>
      </c>
      <c r="F817" s="1">
        <v>37945</v>
      </c>
      <c r="G817" t="s">
        <v>12</v>
      </c>
      <c r="H817" t="s">
        <v>96</v>
      </c>
      <c r="I817">
        <v>169</v>
      </c>
      <c r="J817" t="s">
        <v>14</v>
      </c>
      <c r="K817">
        <v>40</v>
      </c>
      <c r="L817" s="10">
        <v>100</v>
      </c>
      <c r="M817" s="10">
        <f t="shared" si="38"/>
        <v>4000</v>
      </c>
      <c r="N817">
        <f>'CONDITIONS AND WORKINGS'!$D$2*M817</f>
        <v>256.79999999999995</v>
      </c>
      <c r="O817" s="4">
        <f>IF(Table1[[#This Row],[SALES]]&gt;='CONDITIONS AND WORKINGS'!$B$2,Table1[[#This Row],[SALES]]*'CONDITIONS AND WORKINGS'!$B$3,0)</f>
        <v>334</v>
      </c>
      <c r="P817" s="10">
        <f t="shared" si="36"/>
        <v>4256.8</v>
      </c>
      <c r="Q817" s="4" t="str">
        <f>IF(Table1[[#This Row],[STATUS]]='CONDITIONS AND WORKINGS'!$B$6,'CONDITIONS AND WORKINGS'!$B$9,'CONDITIONS AND WORKINGS'!$B$10)</f>
        <v>"COMPLETED"</v>
      </c>
      <c r="R817" s="10">
        <f>Table1[[#This Row],[TOTAL SALES]]-Table1[[#This Row],[ 8.35% DISCOUNT]]</f>
        <v>3922.8</v>
      </c>
      <c r="S817" s="20"/>
      <c r="AQ817" s="11"/>
      <c r="AR817" s="11"/>
      <c r="AS817" s="11"/>
      <c r="AT817" s="11"/>
      <c r="AV817" s="11"/>
      <c r="AW817" s="11"/>
    </row>
    <row r="818" spans="1:49" x14ac:dyDescent="0.25">
      <c r="A818">
        <v>817</v>
      </c>
      <c r="B818">
        <v>10191</v>
      </c>
      <c r="C818">
        <v>8</v>
      </c>
      <c r="D818" s="4" t="str">
        <f>TEXT(Table1[[#This Row],[ORDER DATE]],"MMMM")</f>
        <v>November</v>
      </c>
      <c r="E818" s="4">
        <f t="shared" si="37"/>
        <v>2003</v>
      </c>
      <c r="F818" s="1">
        <v>37945</v>
      </c>
      <c r="G818" t="s">
        <v>12</v>
      </c>
      <c r="H818" t="s">
        <v>97</v>
      </c>
      <c r="I818">
        <v>169</v>
      </c>
      <c r="J818" t="s">
        <v>14</v>
      </c>
      <c r="K818">
        <v>32</v>
      </c>
      <c r="L818" s="10">
        <v>100</v>
      </c>
      <c r="M818" s="10">
        <f t="shared" si="38"/>
        <v>3200</v>
      </c>
      <c r="N818">
        <f>'CONDITIONS AND WORKINGS'!$D$2*M818</f>
        <v>205.43999999999997</v>
      </c>
      <c r="O818" s="4">
        <f>IF(Table1[[#This Row],[SALES]]&gt;='CONDITIONS AND WORKINGS'!$B$2,Table1[[#This Row],[SALES]]*'CONDITIONS AND WORKINGS'!$B$3,0)</f>
        <v>267.2</v>
      </c>
      <c r="P818" s="10">
        <f t="shared" si="36"/>
        <v>3405.44</v>
      </c>
      <c r="Q818" s="4" t="str">
        <f>IF(Table1[[#This Row],[STATUS]]='CONDITIONS AND WORKINGS'!$B$6,'CONDITIONS AND WORKINGS'!$B$9,'CONDITIONS AND WORKINGS'!$B$10)</f>
        <v>"COMPLETED"</v>
      </c>
      <c r="R818" s="10">
        <f>Table1[[#This Row],[TOTAL SALES]]-Table1[[#This Row],[ 8.35% DISCOUNT]]</f>
        <v>3138.2400000000002</v>
      </c>
      <c r="S818" s="20"/>
      <c r="AQ818" s="11"/>
      <c r="AR818" s="11"/>
      <c r="AS818" s="11"/>
      <c r="AT818" s="11"/>
      <c r="AV818" s="11"/>
      <c r="AW818" s="11"/>
    </row>
    <row r="819" spans="1:49" x14ac:dyDescent="0.25">
      <c r="A819">
        <v>818</v>
      </c>
      <c r="B819">
        <v>10191</v>
      </c>
      <c r="C819">
        <v>3</v>
      </c>
      <c r="D819" s="4" t="str">
        <f>TEXT(Table1[[#This Row],[ORDER DATE]],"MMMM")</f>
        <v>November</v>
      </c>
      <c r="E819" s="4">
        <f t="shared" si="37"/>
        <v>2003</v>
      </c>
      <c r="F819" s="1">
        <v>37945</v>
      </c>
      <c r="G819" t="s">
        <v>12</v>
      </c>
      <c r="H819" t="s">
        <v>99</v>
      </c>
      <c r="I819">
        <v>169</v>
      </c>
      <c r="J819" t="s">
        <v>14</v>
      </c>
      <c r="K819">
        <v>21</v>
      </c>
      <c r="L819" s="10">
        <v>100</v>
      </c>
      <c r="M819" s="10">
        <f t="shared" si="38"/>
        <v>2100</v>
      </c>
      <c r="N819">
        <f>'CONDITIONS AND WORKINGS'!$D$2*M819</f>
        <v>134.82</v>
      </c>
      <c r="O819" s="4">
        <f>IF(Table1[[#This Row],[SALES]]&gt;='CONDITIONS AND WORKINGS'!$B$2,Table1[[#This Row],[SALES]]*'CONDITIONS AND WORKINGS'!$B$3,0)</f>
        <v>0</v>
      </c>
      <c r="P819" s="10">
        <f t="shared" si="36"/>
        <v>2234.8200000000002</v>
      </c>
      <c r="Q819" s="4" t="str">
        <f>IF(Table1[[#This Row],[STATUS]]='CONDITIONS AND WORKINGS'!$B$6,'CONDITIONS AND WORKINGS'!$B$9,'CONDITIONS AND WORKINGS'!$B$10)</f>
        <v>"COMPLETED"</v>
      </c>
      <c r="R819" s="10">
        <f>Table1[[#This Row],[TOTAL SALES]]-Table1[[#This Row],[ 8.35% DISCOUNT]]</f>
        <v>2234.8200000000002</v>
      </c>
      <c r="S819" s="20"/>
      <c r="AQ819" s="11"/>
      <c r="AR819" s="11"/>
      <c r="AS819" s="11"/>
      <c r="AT819" s="11"/>
      <c r="AV819" s="11"/>
      <c r="AW819" s="11"/>
    </row>
    <row r="820" spans="1:49" x14ac:dyDescent="0.25">
      <c r="A820">
        <v>819</v>
      </c>
      <c r="B820">
        <v>10191</v>
      </c>
      <c r="C820">
        <v>6</v>
      </c>
      <c r="D820" s="4" t="str">
        <f>TEXT(Table1[[#This Row],[ORDER DATE]],"MMMM")</f>
        <v>November</v>
      </c>
      <c r="E820" s="4">
        <f t="shared" si="37"/>
        <v>2003</v>
      </c>
      <c r="F820" s="1">
        <v>37945</v>
      </c>
      <c r="G820" t="s">
        <v>12</v>
      </c>
      <c r="H820" t="s">
        <v>110</v>
      </c>
      <c r="I820">
        <v>169</v>
      </c>
      <c r="J820" t="s">
        <v>14</v>
      </c>
      <c r="K820">
        <v>36</v>
      </c>
      <c r="L820" s="10">
        <v>94.88</v>
      </c>
      <c r="M820" s="10">
        <f t="shared" si="38"/>
        <v>3415.68</v>
      </c>
      <c r="N820">
        <f>'CONDITIONS AND WORKINGS'!$D$2*M820</f>
        <v>219.28665599999997</v>
      </c>
      <c r="O820" s="4">
        <f>IF(Table1[[#This Row],[SALES]]&gt;='CONDITIONS AND WORKINGS'!$B$2,Table1[[#This Row],[SALES]]*'CONDITIONS AND WORKINGS'!$B$3,0)</f>
        <v>285.20927999999998</v>
      </c>
      <c r="P820" s="10">
        <f t="shared" si="36"/>
        <v>3634.9666559999996</v>
      </c>
      <c r="Q820" s="4" t="str">
        <f>IF(Table1[[#This Row],[STATUS]]='CONDITIONS AND WORKINGS'!$B$6,'CONDITIONS AND WORKINGS'!$B$9,'CONDITIONS AND WORKINGS'!$B$10)</f>
        <v>"COMPLETED"</v>
      </c>
      <c r="R820" s="10">
        <f>Table1[[#This Row],[TOTAL SALES]]-Table1[[#This Row],[ 8.35% DISCOUNT]]</f>
        <v>3349.7573759999996</v>
      </c>
      <c r="S820" s="20"/>
      <c r="AQ820" s="11"/>
      <c r="AR820" s="11"/>
      <c r="AS820" s="11"/>
      <c r="AT820" s="11"/>
      <c r="AV820" s="11"/>
      <c r="AW820" s="11"/>
    </row>
    <row r="821" spans="1:49" x14ac:dyDescent="0.25">
      <c r="A821">
        <v>820</v>
      </c>
      <c r="B821">
        <v>10191</v>
      </c>
      <c r="C821">
        <v>5</v>
      </c>
      <c r="D821" s="4" t="str">
        <f>TEXT(Table1[[#This Row],[ORDER DATE]],"MMMM")</f>
        <v>November</v>
      </c>
      <c r="E821" s="4">
        <f t="shared" si="37"/>
        <v>2003</v>
      </c>
      <c r="F821" s="1">
        <v>37945</v>
      </c>
      <c r="G821" t="s">
        <v>12</v>
      </c>
      <c r="H821" t="s">
        <v>100</v>
      </c>
      <c r="I821">
        <v>169</v>
      </c>
      <c r="J821" t="s">
        <v>14</v>
      </c>
      <c r="K821">
        <v>23</v>
      </c>
      <c r="L821" s="10">
        <v>100</v>
      </c>
      <c r="M821" s="10">
        <f t="shared" si="38"/>
        <v>2300</v>
      </c>
      <c r="N821">
        <f>'CONDITIONS AND WORKINGS'!$D$2*M821</f>
        <v>147.66</v>
      </c>
      <c r="O821" s="4">
        <f>IF(Table1[[#This Row],[SALES]]&gt;='CONDITIONS AND WORKINGS'!$B$2,Table1[[#This Row],[SALES]]*'CONDITIONS AND WORKINGS'!$B$3,0)</f>
        <v>192.05</v>
      </c>
      <c r="P821" s="10">
        <f t="shared" si="36"/>
        <v>2447.66</v>
      </c>
      <c r="Q821" s="4" t="str">
        <f>IF(Table1[[#This Row],[STATUS]]='CONDITIONS AND WORKINGS'!$B$6,'CONDITIONS AND WORKINGS'!$B$9,'CONDITIONS AND WORKINGS'!$B$10)</f>
        <v>"COMPLETED"</v>
      </c>
      <c r="R821" s="10">
        <f>Table1[[#This Row],[TOTAL SALES]]-Table1[[#This Row],[ 8.35% DISCOUNT]]</f>
        <v>2255.6099999999997</v>
      </c>
      <c r="S821" s="20"/>
      <c r="AQ821" s="11"/>
      <c r="AR821" s="11"/>
      <c r="AS821" s="11"/>
      <c r="AT821" s="11"/>
      <c r="AV821" s="11"/>
      <c r="AW821" s="11"/>
    </row>
    <row r="822" spans="1:49" x14ac:dyDescent="0.25">
      <c r="A822">
        <v>821</v>
      </c>
      <c r="B822">
        <v>10191</v>
      </c>
      <c r="C822">
        <v>9</v>
      </c>
      <c r="D822" s="4" t="str">
        <f>TEXT(Table1[[#This Row],[ORDER DATE]],"MMMM")</f>
        <v>November</v>
      </c>
      <c r="E822" s="4">
        <f t="shared" si="37"/>
        <v>2003</v>
      </c>
      <c r="F822" s="1">
        <v>37945</v>
      </c>
      <c r="G822" t="s">
        <v>12</v>
      </c>
      <c r="H822" t="s">
        <v>105</v>
      </c>
      <c r="I822">
        <v>169</v>
      </c>
      <c r="J822" t="s">
        <v>14</v>
      </c>
      <c r="K822">
        <v>43</v>
      </c>
      <c r="L822" s="10">
        <v>72.739999999999995</v>
      </c>
      <c r="M822" s="10">
        <f t="shared" si="38"/>
        <v>3127.8199999999997</v>
      </c>
      <c r="N822">
        <f>'CONDITIONS AND WORKINGS'!$D$2*M822</f>
        <v>200.80604399999996</v>
      </c>
      <c r="O822" s="4">
        <f>IF(Table1[[#This Row],[SALES]]&gt;='CONDITIONS AND WORKINGS'!$B$2,Table1[[#This Row],[SALES]]*'CONDITIONS AND WORKINGS'!$B$3,0)</f>
        <v>261.17296999999996</v>
      </c>
      <c r="P822" s="10">
        <f t="shared" si="36"/>
        <v>3328.6260439999996</v>
      </c>
      <c r="Q822" s="4" t="str">
        <f>IF(Table1[[#This Row],[STATUS]]='CONDITIONS AND WORKINGS'!$B$6,'CONDITIONS AND WORKINGS'!$B$9,'CONDITIONS AND WORKINGS'!$B$10)</f>
        <v>"COMPLETED"</v>
      </c>
      <c r="R822" s="10">
        <f>Table1[[#This Row],[TOTAL SALES]]-Table1[[#This Row],[ 8.35% DISCOUNT]]</f>
        <v>3067.4530739999996</v>
      </c>
      <c r="S822" s="20"/>
      <c r="AQ822" s="11"/>
      <c r="AR822" s="11"/>
      <c r="AS822" s="11"/>
      <c r="AT822" s="11"/>
      <c r="AV822" s="11"/>
      <c r="AW822" s="11"/>
    </row>
    <row r="823" spans="1:49" x14ac:dyDescent="0.25">
      <c r="A823">
        <v>822</v>
      </c>
      <c r="B823">
        <v>10191</v>
      </c>
      <c r="C823">
        <v>7</v>
      </c>
      <c r="D823" s="4" t="str">
        <f>TEXT(Table1[[#This Row],[ORDER DATE]],"MMMM")</f>
        <v>November</v>
      </c>
      <c r="E823" s="4">
        <f t="shared" si="37"/>
        <v>2003</v>
      </c>
      <c r="F823" s="1">
        <v>37945</v>
      </c>
      <c r="G823" t="s">
        <v>12</v>
      </c>
      <c r="H823" t="s">
        <v>107</v>
      </c>
      <c r="I823">
        <v>169</v>
      </c>
      <c r="J823" t="s">
        <v>17</v>
      </c>
      <c r="K823">
        <v>44</v>
      </c>
      <c r="L823" s="10">
        <v>66.290000000000006</v>
      </c>
      <c r="M823" s="10">
        <f t="shared" si="38"/>
        <v>2916.76</v>
      </c>
      <c r="N823">
        <f>'CONDITIONS AND WORKINGS'!$D$2*M823</f>
        <v>187.25599199999999</v>
      </c>
      <c r="O823" s="4">
        <f>IF(Table1[[#This Row],[SALES]]&gt;='CONDITIONS AND WORKINGS'!$B$2,Table1[[#This Row],[SALES]]*'CONDITIONS AND WORKINGS'!$B$3,0)</f>
        <v>243.54946000000004</v>
      </c>
      <c r="P823" s="10">
        <f t="shared" si="36"/>
        <v>3104.0159920000001</v>
      </c>
      <c r="Q823" s="4" t="str">
        <f>IF(Table1[[#This Row],[STATUS]]='CONDITIONS AND WORKINGS'!$B$6,'CONDITIONS AND WORKINGS'!$B$9,'CONDITIONS AND WORKINGS'!$B$10)</f>
        <v>"COMPLETED"</v>
      </c>
      <c r="R823" s="10">
        <f>Table1[[#This Row],[TOTAL SALES]]-Table1[[#This Row],[ 8.35% DISCOUNT]]</f>
        <v>2860.4665319999999</v>
      </c>
      <c r="S823" s="20"/>
      <c r="AQ823" s="11"/>
      <c r="AR823" s="11"/>
      <c r="AS823" s="11"/>
      <c r="AT823" s="11"/>
      <c r="AV823" s="11"/>
      <c r="AW823" s="11"/>
    </row>
    <row r="824" spans="1:49" x14ac:dyDescent="0.25">
      <c r="A824">
        <v>823</v>
      </c>
      <c r="B824">
        <v>10191</v>
      </c>
      <c r="C824">
        <v>2</v>
      </c>
      <c r="D824" s="4" t="str">
        <f>TEXT(Table1[[#This Row],[ORDER DATE]],"MMMM")</f>
        <v>November</v>
      </c>
      <c r="E824" s="4">
        <f t="shared" si="37"/>
        <v>2003</v>
      </c>
      <c r="F824" s="1">
        <v>37945</v>
      </c>
      <c r="G824" t="s">
        <v>12</v>
      </c>
      <c r="H824" t="s">
        <v>109</v>
      </c>
      <c r="I824">
        <v>169</v>
      </c>
      <c r="J824" t="s">
        <v>17</v>
      </c>
      <c r="K824">
        <v>48</v>
      </c>
      <c r="L824" s="10">
        <v>60.01</v>
      </c>
      <c r="M824" s="10">
        <f t="shared" si="38"/>
        <v>2880.48</v>
      </c>
      <c r="N824">
        <f>'CONDITIONS AND WORKINGS'!$D$2*M824</f>
        <v>184.92681599999997</v>
      </c>
      <c r="O824" s="4">
        <f>IF(Table1[[#This Row],[SALES]]&gt;='CONDITIONS AND WORKINGS'!$B$2,Table1[[#This Row],[SALES]]*'CONDITIONS AND WORKINGS'!$B$3,0)</f>
        <v>240.52008000000001</v>
      </c>
      <c r="P824" s="10">
        <f t="shared" si="36"/>
        <v>3065.4068160000002</v>
      </c>
      <c r="Q824" s="4" t="str">
        <f>IF(Table1[[#This Row],[STATUS]]='CONDITIONS AND WORKINGS'!$B$6,'CONDITIONS AND WORKINGS'!$B$9,'CONDITIONS AND WORKINGS'!$B$10)</f>
        <v>"COMPLETED"</v>
      </c>
      <c r="R824" s="10">
        <f>Table1[[#This Row],[TOTAL SALES]]-Table1[[#This Row],[ 8.35% DISCOUNT]]</f>
        <v>2824.8867360000004</v>
      </c>
      <c r="S824" s="20"/>
      <c r="AQ824" s="11"/>
      <c r="AR824" s="11"/>
      <c r="AS824" s="11"/>
      <c r="AT824" s="11"/>
      <c r="AV824" s="11"/>
      <c r="AW824" s="11"/>
    </row>
    <row r="825" spans="1:49" x14ac:dyDescent="0.25">
      <c r="A825">
        <v>824</v>
      </c>
      <c r="B825">
        <v>10191</v>
      </c>
      <c r="C825">
        <v>4</v>
      </c>
      <c r="D825" s="4" t="str">
        <f>TEXT(Table1[[#This Row],[ORDER DATE]],"MMMM")</f>
        <v>November</v>
      </c>
      <c r="E825" s="4">
        <f t="shared" si="37"/>
        <v>2003</v>
      </c>
      <c r="F825" s="1">
        <v>37945</v>
      </c>
      <c r="G825" t="s">
        <v>12</v>
      </c>
      <c r="H825" t="s">
        <v>103</v>
      </c>
      <c r="I825">
        <v>169</v>
      </c>
      <c r="J825" t="s">
        <v>17</v>
      </c>
      <c r="K825">
        <v>30</v>
      </c>
      <c r="L825" s="10">
        <v>64.64</v>
      </c>
      <c r="M825" s="10">
        <f t="shared" si="38"/>
        <v>1939.2</v>
      </c>
      <c r="N825">
        <f>'CONDITIONS AND WORKINGS'!$D$2*M825</f>
        <v>124.49663999999999</v>
      </c>
      <c r="O825" s="4">
        <f>IF(Table1[[#This Row],[SALES]]&gt;='CONDITIONS AND WORKINGS'!$B$2,Table1[[#This Row],[SALES]]*'CONDITIONS AND WORKINGS'!$B$3,0)</f>
        <v>0</v>
      </c>
      <c r="P825" s="10">
        <f t="shared" si="36"/>
        <v>2063.6966400000001</v>
      </c>
      <c r="Q825" s="4" t="str">
        <f>IF(Table1[[#This Row],[STATUS]]='CONDITIONS AND WORKINGS'!$B$6,'CONDITIONS AND WORKINGS'!$B$9,'CONDITIONS AND WORKINGS'!$B$10)</f>
        <v>"COMPLETED"</v>
      </c>
      <c r="R825" s="10">
        <f>Table1[[#This Row],[TOTAL SALES]]-Table1[[#This Row],[ 8.35% DISCOUNT]]</f>
        <v>2063.6966400000001</v>
      </c>
      <c r="S825" s="20"/>
      <c r="AQ825" s="11"/>
      <c r="AR825" s="11"/>
      <c r="AS825" s="11"/>
      <c r="AT825" s="11"/>
      <c r="AV825" s="11"/>
      <c r="AW825" s="11"/>
    </row>
    <row r="826" spans="1:49" x14ac:dyDescent="0.25">
      <c r="A826">
        <v>825</v>
      </c>
      <c r="B826">
        <v>10192</v>
      </c>
      <c r="C826">
        <v>10</v>
      </c>
      <c r="D826" s="4" t="str">
        <f>TEXT(Table1[[#This Row],[ORDER DATE]],"MMMM")</f>
        <v>November</v>
      </c>
      <c r="E826" s="4">
        <f t="shared" si="37"/>
        <v>2003</v>
      </c>
      <c r="F826" s="1">
        <v>37945</v>
      </c>
      <c r="G826" t="s">
        <v>12</v>
      </c>
      <c r="H826" t="s">
        <v>113</v>
      </c>
      <c r="I826">
        <v>141</v>
      </c>
      <c r="J826" t="s">
        <v>55</v>
      </c>
      <c r="K826">
        <v>47</v>
      </c>
      <c r="L826" s="10">
        <v>100</v>
      </c>
      <c r="M826" s="10">
        <f t="shared" si="38"/>
        <v>4700</v>
      </c>
      <c r="N826">
        <f>'CONDITIONS AND WORKINGS'!$D$2*M826</f>
        <v>301.73999999999995</v>
      </c>
      <c r="O826" s="4">
        <f>IF(Table1[[#This Row],[SALES]]&gt;='CONDITIONS AND WORKINGS'!$B$2,Table1[[#This Row],[SALES]]*'CONDITIONS AND WORKINGS'!$B$3,0)</f>
        <v>392.45000000000005</v>
      </c>
      <c r="P826" s="10">
        <f t="shared" si="36"/>
        <v>5001.74</v>
      </c>
      <c r="Q826" s="4" t="str">
        <f>IF(Table1[[#This Row],[STATUS]]='CONDITIONS AND WORKINGS'!$B$6,'CONDITIONS AND WORKINGS'!$B$9,'CONDITIONS AND WORKINGS'!$B$10)</f>
        <v>"COMPLETED"</v>
      </c>
      <c r="R826" s="10">
        <f>Table1[[#This Row],[TOTAL SALES]]-Table1[[#This Row],[ 8.35% DISCOUNT]]</f>
        <v>4609.29</v>
      </c>
      <c r="S826" s="20"/>
      <c r="AQ826" s="11"/>
      <c r="AR826" s="11"/>
      <c r="AS826" s="11"/>
      <c r="AT826" s="11"/>
      <c r="AV826" s="11"/>
      <c r="AW826" s="11"/>
    </row>
    <row r="827" spans="1:49" x14ac:dyDescent="0.25">
      <c r="A827">
        <v>826</v>
      </c>
      <c r="B827">
        <v>10192</v>
      </c>
      <c r="C827">
        <v>14</v>
      </c>
      <c r="D827" s="4" t="str">
        <f>TEXT(Table1[[#This Row],[ORDER DATE]],"MMMM")</f>
        <v>November</v>
      </c>
      <c r="E827" s="4">
        <f t="shared" si="37"/>
        <v>2003</v>
      </c>
      <c r="F827" s="1">
        <v>37945</v>
      </c>
      <c r="G827" t="s">
        <v>12</v>
      </c>
      <c r="H827" t="s">
        <v>98</v>
      </c>
      <c r="I827">
        <v>141</v>
      </c>
      <c r="J827" t="s">
        <v>14</v>
      </c>
      <c r="K827">
        <v>45</v>
      </c>
      <c r="L827" s="10">
        <v>100</v>
      </c>
      <c r="M827" s="10">
        <f t="shared" si="38"/>
        <v>4500</v>
      </c>
      <c r="N827">
        <f>'CONDITIONS AND WORKINGS'!$D$2*M827</f>
        <v>288.89999999999998</v>
      </c>
      <c r="O827" s="4">
        <f>IF(Table1[[#This Row],[SALES]]&gt;='CONDITIONS AND WORKINGS'!$B$2,Table1[[#This Row],[SALES]]*'CONDITIONS AND WORKINGS'!$B$3,0)</f>
        <v>375.75</v>
      </c>
      <c r="P827" s="10">
        <f t="shared" si="36"/>
        <v>4788.8999999999996</v>
      </c>
      <c r="Q827" s="4" t="str">
        <f>IF(Table1[[#This Row],[STATUS]]='CONDITIONS AND WORKINGS'!$B$6,'CONDITIONS AND WORKINGS'!$B$9,'CONDITIONS AND WORKINGS'!$B$10)</f>
        <v>"COMPLETED"</v>
      </c>
      <c r="R827" s="10">
        <f>Table1[[#This Row],[TOTAL SALES]]-Table1[[#This Row],[ 8.35% DISCOUNT]]</f>
        <v>4413.1499999999996</v>
      </c>
      <c r="S827" s="20"/>
      <c r="AQ827" s="11"/>
      <c r="AR827" s="11"/>
      <c r="AS827" s="11"/>
      <c r="AT827" s="11"/>
      <c r="AV827" s="11"/>
      <c r="AW827" s="11"/>
    </row>
    <row r="828" spans="1:49" x14ac:dyDescent="0.25">
      <c r="A828">
        <v>827</v>
      </c>
      <c r="B828">
        <v>10192</v>
      </c>
      <c r="C828">
        <v>5</v>
      </c>
      <c r="D828" s="4" t="str">
        <f>TEXT(Table1[[#This Row],[ORDER DATE]],"MMMM")</f>
        <v>November</v>
      </c>
      <c r="E828" s="4">
        <f t="shared" si="37"/>
        <v>2003</v>
      </c>
      <c r="F828" s="1">
        <v>37945</v>
      </c>
      <c r="G828" t="s">
        <v>12</v>
      </c>
      <c r="H828" t="s">
        <v>119</v>
      </c>
      <c r="I828">
        <v>141</v>
      </c>
      <c r="J828" t="s">
        <v>14</v>
      </c>
      <c r="K828">
        <v>46</v>
      </c>
      <c r="L828" s="10">
        <v>100</v>
      </c>
      <c r="M828" s="10">
        <f t="shared" si="38"/>
        <v>4600</v>
      </c>
      <c r="N828">
        <f>'CONDITIONS AND WORKINGS'!$D$2*M828</f>
        <v>295.32</v>
      </c>
      <c r="O828" s="4">
        <f>IF(Table1[[#This Row],[SALES]]&gt;='CONDITIONS AND WORKINGS'!$B$2,Table1[[#This Row],[SALES]]*'CONDITIONS AND WORKINGS'!$B$3,0)</f>
        <v>384.1</v>
      </c>
      <c r="P828" s="10">
        <f t="shared" si="36"/>
        <v>4895.32</v>
      </c>
      <c r="Q828" s="4" t="str">
        <f>IF(Table1[[#This Row],[STATUS]]='CONDITIONS AND WORKINGS'!$B$6,'CONDITIONS AND WORKINGS'!$B$9,'CONDITIONS AND WORKINGS'!$B$10)</f>
        <v>"COMPLETED"</v>
      </c>
      <c r="R828" s="10">
        <f>Table1[[#This Row],[TOTAL SALES]]-Table1[[#This Row],[ 8.35% DISCOUNT]]</f>
        <v>4511.2199999999993</v>
      </c>
      <c r="S828" s="20"/>
      <c r="AQ828" s="11"/>
      <c r="AR828" s="11"/>
      <c r="AS828" s="11"/>
      <c r="AT828" s="11"/>
      <c r="AV828" s="11"/>
      <c r="AW828" s="11"/>
    </row>
    <row r="829" spans="1:49" x14ac:dyDescent="0.25">
      <c r="A829">
        <v>828</v>
      </c>
      <c r="B829">
        <v>10192</v>
      </c>
      <c r="C829">
        <v>9</v>
      </c>
      <c r="D829" s="4" t="str">
        <f>TEXT(Table1[[#This Row],[ORDER DATE]],"MMMM")</f>
        <v>November</v>
      </c>
      <c r="E829" s="4">
        <f t="shared" si="37"/>
        <v>2003</v>
      </c>
      <c r="F829" s="1">
        <v>37945</v>
      </c>
      <c r="G829" t="s">
        <v>12</v>
      </c>
      <c r="H829" t="s">
        <v>112</v>
      </c>
      <c r="I829">
        <v>141</v>
      </c>
      <c r="J829" t="s">
        <v>14</v>
      </c>
      <c r="K829">
        <v>45</v>
      </c>
      <c r="L829" s="10">
        <v>100</v>
      </c>
      <c r="M829" s="10">
        <f t="shared" si="38"/>
        <v>4500</v>
      </c>
      <c r="N829">
        <f>'CONDITIONS AND WORKINGS'!$D$2*M829</f>
        <v>288.89999999999998</v>
      </c>
      <c r="O829" s="4">
        <f>IF(Table1[[#This Row],[SALES]]&gt;='CONDITIONS AND WORKINGS'!$B$2,Table1[[#This Row],[SALES]]*'CONDITIONS AND WORKINGS'!$B$3,0)</f>
        <v>375.75</v>
      </c>
      <c r="P829" s="10">
        <f t="shared" si="36"/>
        <v>4788.8999999999996</v>
      </c>
      <c r="Q829" s="4" t="str">
        <f>IF(Table1[[#This Row],[STATUS]]='CONDITIONS AND WORKINGS'!$B$6,'CONDITIONS AND WORKINGS'!$B$9,'CONDITIONS AND WORKINGS'!$B$10)</f>
        <v>"COMPLETED"</v>
      </c>
      <c r="R829" s="10">
        <f>Table1[[#This Row],[TOTAL SALES]]-Table1[[#This Row],[ 8.35% DISCOUNT]]</f>
        <v>4413.1499999999996</v>
      </c>
      <c r="S829" s="20"/>
      <c r="AQ829" s="11"/>
      <c r="AR829" s="11"/>
      <c r="AS829" s="11"/>
      <c r="AT829" s="11"/>
      <c r="AV829" s="11"/>
      <c r="AW829" s="11"/>
    </row>
    <row r="830" spans="1:49" x14ac:dyDescent="0.25">
      <c r="A830">
        <v>829</v>
      </c>
      <c r="B830">
        <v>10192</v>
      </c>
      <c r="C830">
        <v>8</v>
      </c>
      <c r="D830" s="4" t="str">
        <f>TEXT(Table1[[#This Row],[ORDER DATE]],"MMMM")</f>
        <v>November</v>
      </c>
      <c r="E830" s="4">
        <f t="shared" si="37"/>
        <v>2003</v>
      </c>
      <c r="F830" s="1">
        <v>37945</v>
      </c>
      <c r="G830" t="s">
        <v>12</v>
      </c>
      <c r="H830" t="s">
        <v>115</v>
      </c>
      <c r="I830">
        <v>141</v>
      </c>
      <c r="J830" t="s">
        <v>14</v>
      </c>
      <c r="K830">
        <v>38</v>
      </c>
      <c r="L830" s="10">
        <v>100</v>
      </c>
      <c r="M830" s="10">
        <f t="shared" si="38"/>
        <v>3800</v>
      </c>
      <c r="N830">
        <f>'CONDITIONS AND WORKINGS'!$D$2*M830</f>
        <v>243.95999999999998</v>
      </c>
      <c r="O830" s="4">
        <f>IF(Table1[[#This Row],[SALES]]&gt;='CONDITIONS AND WORKINGS'!$B$2,Table1[[#This Row],[SALES]]*'CONDITIONS AND WORKINGS'!$B$3,0)</f>
        <v>317.3</v>
      </c>
      <c r="P830" s="10">
        <f t="shared" si="36"/>
        <v>4043.96</v>
      </c>
      <c r="Q830" s="4" t="str">
        <f>IF(Table1[[#This Row],[STATUS]]='CONDITIONS AND WORKINGS'!$B$6,'CONDITIONS AND WORKINGS'!$B$9,'CONDITIONS AND WORKINGS'!$B$10)</f>
        <v>"COMPLETED"</v>
      </c>
      <c r="R830" s="10">
        <f>Table1[[#This Row],[TOTAL SALES]]-Table1[[#This Row],[ 8.35% DISCOUNT]]</f>
        <v>3726.66</v>
      </c>
      <c r="S830" s="20"/>
      <c r="AQ830" s="11"/>
      <c r="AR830" s="11"/>
      <c r="AS830" s="11"/>
      <c r="AT830" s="11"/>
      <c r="AV830" s="11"/>
      <c r="AW830" s="11"/>
    </row>
    <row r="831" spans="1:49" x14ac:dyDescent="0.25">
      <c r="A831">
        <v>830</v>
      </c>
      <c r="B831">
        <v>10192</v>
      </c>
      <c r="C831">
        <v>7</v>
      </c>
      <c r="D831" s="4" t="str">
        <f>TEXT(Table1[[#This Row],[ORDER DATE]],"MMMM")</f>
        <v>November</v>
      </c>
      <c r="E831" s="4">
        <f t="shared" si="37"/>
        <v>2003</v>
      </c>
      <c r="F831" s="1">
        <v>37945</v>
      </c>
      <c r="G831" t="s">
        <v>12</v>
      </c>
      <c r="H831" t="s">
        <v>118</v>
      </c>
      <c r="I831">
        <v>141</v>
      </c>
      <c r="J831" t="s">
        <v>14</v>
      </c>
      <c r="K831">
        <v>29</v>
      </c>
      <c r="L831" s="10">
        <v>100</v>
      </c>
      <c r="M831" s="10">
        <f t="shared" si="38"/>
        <v>2900</v>
      </c>
      <c r="N831">
        <f>'CONDITIONS AND WORKINGS'!$D$2*M831</f>
        <v>186.17999999999998</v>
      </c>
      <c r="O831" s="4">
        <f>IF(Table1[[#This Row],[SALES]]&gt;='CONDITIONS AND WORKINGS'!$B$2,Table1[[#This Row],[SALES]]*'CONDITIONS AND WORKINGS'!$B$3,0)</f>
        <v>242.15</v>
      </c>
      <c r="P831" s="10">
        <f t="shared" si="36"/>
        <v>3086.18</v>
      </c>
      <c r="Q831" s="4" t="str">
        <f>IF(Table1[[#This Row],[STATUS]]='CONDITIONS AND WORKINGS'!$B$6,'CONDITIONS AND WORKINGS'!$B$9,'CONDITIONS AND WORKINGS'!$B$10)</f>
        <v>"COMPLETED"</v>
      </c>
      <c r="R831" s="10">
        <f>Table1[[#This Row],[TOTAL SALES]]-Table1[[#This Row],[ 8.35% DISCOUNT]]</f>
        <v>2844.0299999999997</v>
      </c>
      <c r="S831" s="20"/>
      <c r="AQ831" s="11"/>
      <c r="AR831" s="11"/>
      <c r="AS831" s="11"/>
      <c r="AT831" s="11"/>
      <c r="AV831" s="11"/>
      <c r="AW831" s="11"/>
    </row>
    <row r="832" spans="1:49" x14ac:dyDescent="0.25">
      <c r="A832">
        <v>831</v>
      </c>
      <c r="B832">
        <v>10192</v>
      </c>
      <c r="C832">
        <v>15</v>
      </c>
      <c r="D832" s="4" t="str">
        <f>TEXT(Table1[[#This Row],[ORDER DATE]],"MMMM")</f>
        <v>November</v>
      </c>
      <c r="E832" s="4">
        <f t="shared" si="37"/>
        <v>2003</v>
      </c>
      <c r="F832" s="1">
        <v>37945</v>
      </c>
      <c r="G832" t="s">
        <v>12</v>
      </c>
      <c r="H832" t="s">
        <v>104</v>
      </c>
      <c r="I832">
        <v>141</v>
      </c>
      <c r="J832" t="s">
        <v>14</v>
      </c>
      <c r="K832">
        <v>45</v>
      </c>
      <c r="L832" s="10">
        <v>90.86</v>
      </c>
      <c r="M832" s="10">
        <f t="shared" si="38"/>
        <v>4088.7</v>
      </c>
      <c r="N832">
        <f>'CONDITIONS AND WORKINGS'!$D$2*M832</f>
        <v>262.49453999999997</v>
      </c>
      <c r="O832" s="4">
        <f>IF(Table1[[#This Row],[SALES]]&gt;='CONDITIONS AND WORKINGS'!$B$2,Table1[[#This Row],[SALES]]*'CONDITIONS AND WORKINGS'!$B$3,0)</f>
        <v>341.40645000000001</v>
      </c>
      <c r="P832" s="10">
        <f t="shared" si="36"/>
        <v>4351.1945399999995</v>
      </c>
      <c r="Q832" s="4" t="str">
        <f>IF(Table1[[#This Row],[STATUS]]='CONDITIONS AND WORKINGS'!$B$6,'CONDITIONS AND WORKINGS'!$B$9,'CONDITIONS AND WORKINGS'!$B$10)</f>
        <v>"COMPLETED"</v>
      </c>
      <c r="R832" s="10">
        <f>Table1[[#This Row],[TOTAL SALES]]-Table1[[#This Row],[ 8.35% DISCOUNT]]</f>
        <v>4009.7880899999996</v>
      </c>
      <c r="S832" s="20"/>
      <c r="AQ832" s="11"/>
      <c r="AR832" s="11"/>
      <c r="AS832" s="11"/>
      <c r="AT832" s="11"/>
      <c r="AV832" s="11"/>
      <c r="AW832" s="11"/>
    </row>
    <row r="833" spans="1:49" x14ac:dyDescent="0.25">
      <c r="A833">
        <v>832</v>
      </c>
      <c r="B833">
        <v>10192</v>
      </c>
      <c r="C833">
        <v>12</v>
      </c>
      <c r="D833" s="4" t="str">
        <f>TEXT(Table1[[#This Row],[ORDER DATE]],"MMMM")</f>
        <v>November</v>
      </c>
      <c r="E833" s="4">
        <f t="shared" si="37"/>
        <v>2003</v>
      </c>
      <c r="F833" s="1">
        <v>37945</v>
      </c>
      <c r="G833" t="s">
        <v>12</v>
      </c>
      <c r="H833" t="s">
        <v>44</v>
      </c>
      <c r="I833">
        <v>141</v>
      </c>
      <c r="J833" t="s">
        <v>14</v>
      </c>
      <c r="K833">
        <v>26</v>
      </c>
      <c r="L833" s="10">
        <v>100</v>
      </c>
      <c r="M833" s="10">
        <f t="shared" si="38"/>
        <v>2600</v>
      </c>
      <c r="N833">
        <f>'CONDITIONS AND WORKINGS'!$D$2*M833</f>
        <v>166.92</v>
      </c>
      <c r="O833" s="4">
        <f>IF(Table1[[#This Row],[SALES]]&gt;='CONDITIONS AND WORKINGS'!$B$2,Table1[[#This Row],[SALES]]*'CONDITIONS AND WORKINGS'!$B$3,0)</f>
        <v>217.10000000000002</v>
      </c>
      <c r="P833" s="10">
        <f t="shared" si="36"/>
        <v>2766.92</v>
      </c>
      <c r="Q833" s="4" t="str">
        <f>IF(Table1[[#This Row],[STATUS]]='CONDITIONS AND WORKINGS'!$B$6,'CONDITIONS AND WORKINGS'!$B$9,'CONDITIONS AND WORKINGS'!$B$10)</f>
        <v>"COMPLETED"</v>
      </c>
      <c r="R833" s="10">
        <f>Table1[[#This Row],[TOTAL SALES]]-Table1[[#This Row],[ 8.35% DISCOUNT]]</f>
        <v>2549.8200000000002</v>
      </c>
      <c r="S833" s="20"/>
      <c r="AQ833" s="11"/>
      <c r="AR833" s="11"/>
      <c r="AS833" s="11"/>
      <c r="AT833" s="11"/>
      <c r="AV833" s="11"/>
      <c r="AW833" s="11"/>
    </row>
    <row r="834" spans="1:49" x14ac:dyDescent="0.25">
      <c r="A834">
        <v>833</v>
      </c>
      <c r="B834">
        <v>10192</v>
      </c>
      <c r="C834">
        <v>2</v>
      </c>
      <c r="D834" s="4" t="str">
        <f>TEXT(Table1[[#This Row],[ORDER DATE]],"MMMM")</f>
        <v>November</v>
      </c>
      <c r="E834" s="4">
        <f t="shared" si="37"/>
        <v>2003</v>
      </c>
      <c r="F834" s="1">
        <v>37945</v>
      </c>
      <c r="G834" t="s">
        <v>12</v>
      </c>
      <c r="H834" t="s">
        <v>120</v>
      </c>
      <c r="I834">
        <v>141</v>
      </c>
      <c r="J834" t="s">
        <v>14</v>
      </c>
      <c r="K834">
        <v>46</v>
      </c>
      <c r="L834" s="10">
        <v>83.6</v>
      </c>
      <c r="M834" s="10">
        <f t="shared" si="38"/>
        <v>3845.6</v>
      </c>
      <c r="N834">
        <f>'CONDITIONS AND WORKINGS'!$D$2*M834</f>
        <v>246.88751999999997</v>
      </c>
      <c r="O834" s="4">
        <f>IF(Table1[[#This Row],[SALES]]&gt;='CONDITIONS AND WORKINGS'!$B$2,Table1[[#This Row],[SALES]]*'CONDITIONS AND WORKINGS'!$B$3,0)</f>
        <v>321.10759999999999</v>
      </c>
      <c r="P834" s="10">
        <f t="shared" ref="P834:P897" si="39">M834+N834</f>
        <v>4092.4875199999997</v>
      </c>
      <c r="Q834" s="4" t="str">
        <f>IF(Table1[[#This Row],[STATUS]]='CONDITIONS AND WORKINGS'!$B$6,'CONDITIONS AND WORKINGS'!$B$9,'CONDITIONS AND WORKINGS'!$B$10)</f>
        <v>"COMPLETED"</v>
      </c>
      <c r="R834" s="10">
        <f>Table1[[#This Row],[TOTAL SALES]]-Table1[[#This Row],[ 8.35% DISCOUNT]]</f>
        <v>3771.3799199999999</v>
      </c>
      <c r="S834" s="20"/>
      <c r="AQ834" s="11"/>
      <c r="AR834" s="11"/>
      <c r="AS834" s="11"/>
      <c r="AT834" s="11"/>
      <c r="AV834" s="11"/>
      <c r="AW834" s="11"/>
    </row>
    <row r="835" spans="1:49" x14ac:dyDescent="0.25">
      <c r="A835">
        <v>834</v>
      </c>
      <c r="B835">
        <v>10192</v>
      </c>
      <c r="C835">
        <v>16</v>
      </c>
      <c r="D835" s="4" t="str">
        <f>TEXT(Table1[[#This Row],[ORDER DATE]],"MMMM")</f>
        <v>November</v>
      </c>
      <c r="E835" s="4">
        <f t="shared" ref="E835:E898" si="40">YEAR(F835)</f>
        <v>2003</v>
      </c>
      <c r="F835" s="1">
        <v>37945</v>
      </c>
      <c r="G835" t="s">
        <v>12</v>
      </c>
      <c r="H835" t="s">
        <v>101</v>
      </c>
      <c r="I835">
        <v>141</v>
      </c>
      <c r="J835" t="s">
        <v>14</v>
      </c>
      <c r="K835">
        <v>27</v>
      </c>
      <c r="L835" s="10">
        <v>100</v>
      </c>
      <c r="M835" s="10">
        <f t="shared" ref="M835:M898" si="41">K835*L835</f>
        <v>2700</v>
      </c>
      <c r="N835">
        <f>'CONDITIONS AND WORKINGS'!$D$2*M835</f>
        <v>173.33999999999997</v>
      </c>
      <c r="O835" s="4">
        <f>IF(Table1[[#This Row],[SALES]]&gt;='CONDITIONS AND WORKINGS'!$B$2,Table1[[#This Row],[SALES]]*'CONDITIONS AND WORKINGS'!$B$3,0)</f>
        <v>225.45000000000002</v>
      </c>
      <c r="P835" s="10">
        <f t="shared" si="39"/>
        <v>2873.34</v>
      </c>
      <c r="Q835" s="4" t="str">
        <f>IF(Table1[[#This Row],[STATUS]]='CONDITIONS AND WORKINGS'!$B$6,'CONDITIONS AND WORKINGS'!$B$9,'CONDITIONS AND WORKINGS'!$B$10)</f>
        <v>"COMPLETED"</v>
      </c>
      <c r="R835" s="10">
        <f>Table1[[#This Row],[TOTAL SALES]]-Table1[[#This Row],[ 8.35% DISCOUNT]]</f>
        <v>2647.8900000000003</v>
      </c>
      <c r="S835" s="20"/>
      <c r="AQ835" s="11"/>
      <c r="AR835" s="11"/>
      <c r="AS835" s="11"/>
      <c r="AT835" s="11"/>
      <c r="AV835" s="11"/>
      <c r="AW835" s="11"/>
    </row>
    <row r="836" spans="1:49" x14ac:dyDescent="0.25">
      <c r="A836">
        <v>835</v>
      </c>
      <c r="B836">
        <v>10192</v>
      </c>
      <c r="C836">
        <v>11</v>
      </c>
      <c r="D836" s="4" t="str">
        <f>TEXT(Table1[[#This Row],[ORDER DATE]],"MMMM")</f>
        <v>November</v>
      </c>
      <c r="E836" s="4">
        <f t="shared" si="40"/>
        <v>2003</v>
      </c>
      <c r="F836" s="1">
        <v>37945</v>
      </c>
      <c r="G836" t="s">
        <v>12</v>
      </c>
      <c r="H836" t="s">
        <v>114</v>
      </c>
      <c r="I836">
        <v>141</v>
      </c>
      <c r="J836" t="s">
        <v>14</v>
      </c>
      <c r="K836">
        <v>22</v>
      </c>
      <c r="L836" s="10">
        <v>100</v>
      </c>
      <c r="M836" s="10">
        <f t="shared" si="41"/>
        <v>2200</v>
      </c>
      <c r="N836">
        <f>'CONDITIONS AND WORKINGS'!$D$2*M836</f>
        <v>141.23999999999998</v>
      </c>
      <c r="O836" s="4">
        <f>IF(Table1[[#This Row],[SALES]]&gt;='CONDITIONS AND WORKINGS'!$B$2,Table1[[#This Row],[SALES]]*'CONDITIONS AND WORKINGS'!$B$3,0)</f>
        <v>0</v>
      </c>
      <c r="P836" s="10">
        <f t="shared" si="39"/>
        <v>2341.2399999999998</v>
      </c>
      <c r="Q836" s="4" t="str">
        <f>IF(Table1[[#This Row],[STATUS]]='CONDITIONS AND WORKINGS'!$B$6,'CONDITIONS AND WORKINGS'!$B$9,'CONDITIONS AND WORKINGS'!$B$10)</f>
        <v>"COMPLETED"</v>
      </c>
      <c r="R836" s="10">
        <f>Table1[[#This Row],[TOTAL SALES]]-Table1[[#This Row],[ 8.35% DISCOUNT]]</f>
        <v>2341.2399999999998</v>
      </c>
      <c r="S836" s="20"/>
      <c r="AQ836" s="11"/>
      <c r="AR836" s="11"/>
      <c r="AS836" s="11"/>
      <c r="AT836" s="11"/>
      <c r="AV836" s="11"/>
      <c r="AW836" s="11"/>
    </row>
    <row r="837" spans="1:49" x14ac:dyDescent="0.25">
      <c r="A837">
        <v>836</v>
      </c>
      <c r="B837">
        <v>10192</v>
      </c>
      <c r="C837">
        <v>1</v>
      </c>
      <c r="D837" s="4" t="str">
        <f>TEXT(Table1[[#This Row],[ORDER DATE]],"MMMM")</f>
        <v>November</v>
      </c>
      <c r="E837" s="4">
        <f t="shared" si="40"/>
        <v>2003</v>
      </c>
      <c r="F837" s="1">
        <v>37945</v>
      </c>
      <c r="G837" t="s">
        <v>12</v>
      </c>
      <c r="H837" t="s">
        <v>117</v>
      </c>
      <c r="I837">
        <v>141</v>
      </c>
      <c r="J837" t="s">
        <v>14</v>
      </c>
      <c r="K837">
        <v>23</v>
      </c>
      <c r="L837" s="10">
        <v>100</v>
      </c>
      <c r="M837" s="10">
        <f t="shared" si="41"/>
        <v>2300</v>
      </c>
      <c r="N837">
        <f>'CONDITIONS AND WORKINGS'!$D$2*M837</f>
        <v>147.66</v>
      </c>
      <c r="O837" s="4">
        <f>IF(Table1[[#This Row],[SALES]]&gt;='CONDITIONS AND WORKINGS'!$B$2,Table1[[#This Row],[SALES]]*'CONDITIONS AND WORKINGS'!$B$3,0)</f>
        <v>192.05</v>
      </c>
      <c r="P837" s="10">
        <f t="shared" si="39"/>
        <v>2447.66</v>
      </c>
      <c r="Q837" s="4" t="str">
        <f>IF(Table1[[#This Row],[STATUS]]='CONDITIONS AND WORKINGS'!$B$6,'CONDITIONS AND WORKINGS'!$B$9,'CONDITIONS AND WORKINGS'!$B$10)</f>
        <v>"COMPLETED"</v>
      </c>
      <c r="R837" s="10">
        <f>Table1[[#This Row],[TOTAL SALES]]-Table1[[#This Row],[ 8.35% DISCOUNT]]</f>
        <v>2255.6099999999997</v>
      </c>
      <c r="S837" s="20"/>
      <c r="AQ837" s="11"/>
      <c r="AR837" s="11"/>
      <c r="AS837" s="11"/>
      <c r="AT837" s="11"/>
      <c r="AV837" s="11"/>
      <c r="AW837" s="11"/>
    </row>
    <row r="838" spans="1:49" x14ac:dyDescent="0.25">
      <c r="A838">
        <v>837</v>
      </c>
      <c r="B838">
        <v>10192</v>
      </c>
      <c r="C838">
        <v>4</v>
      </c>
      <c r="D838" s="4" t="str">
        <f>TEXT(Table1[[#This Row],[ORDER DATE]],"MMMM")</f>
        <v>November</v>
      </c>
      <c r="E838" s="4">
        <f t="shared" si="40"/>
        <v>2003</v>
      </c>
      <c r="F838" s="1">
        <v>37945</v>
      </c>
      <c r="G838" t="s">
        <v>12</v>
      </c>
      <c r="H838" t="s">
        <v>121</v>
      </c>
      <c r="I838">
        <v>141</v>
      </c>
      <c r="J838" t="s">
        <v>17</v>
      </c>
      <c r="K838">
        <v>37</v>
      </c>
      <c r="L838" s="10">
        <v>69.819999999999993</v>
      </c>
      <c r="M838" s="10">
        <f t="shared" si="41"/>
        <v>2583.3399999999997</v>
      </c>
      <c r="N838">
        <f>'CONDITIONS AND WORKINGS'!$D$2*M838</f>
        <v>165.85042799999997</v>
      </c>
      <c r="O838" s="4">
        <f>IF(Table1[[#This Row],[SALES]]&gt;='CONDITIONS AND WORKINGS'!$B$2,Table1[[#This Row],[SALES]]*'CONDITIONS AND WORKINGS'!$B$3,0)</f>
        <v>215.70889</v>
      </c>
      <c r="P838" s="10">
        <f t="shared" si="39"/>
        <v>2749.1904279999999</v>
      </c>
      <c r="Q838" s="4" t="str">
        <f>IF(Table1[[#This Row],[STATUS]]='CONDITIONS AND WORKINGS'!$B$6,'CONDITIONS AND WORKINGS'!$B$9,'CONDITIONS AND WORKINGS'!$B$10)</f>
        <v>"COMPLETED"</v>
      </c>
      <c r="R838" s="10">
        <f>Table1[[#This Row],[TOTAL SALES]]-Table1[[#This Row],[ 8.35% DISCOUNT]]</f>
        <v>2533.481538</v>
      </c>
      <c r="S838" s="20"/>
      <c r="AQ838" s="11"/>
      <c r="AR838" s="11"/>
      <c r="AS838" s="11"/>
      <c r="AT838" s="11"/>
      <c r="AV838" s="11"/>
      <c r="AW838" s="11"/>
    </row>
    <row r="839" spans="1:49" x14ac:dyDescent="0.25">
      <c r="A839">
        <v>838</v>
      </c>
      <c r="B839">
        <v>10192</v>
      </c>
      <c r="C839">
        <v>6</v>
      </c>
      <c r="D839" s="4" t="str">
        <f>TEXT(Table1[[#This Row],[ORDER DATE]],"MMMM")</f>
        <v>November</v>
      </c>
      <c r="E839" s="4">
        <f t="shared" si="40"/>
        <v>2003</v>
      </c>
      <c r="F839" s="1">
        <v>37945</v>
      </c>
      <c r="G839" t="s">
        <v>12</v>
      </c>
      <c r="H839" t="s">
        <v>124</v>
      </c>
      <c r="I839">
        <v>141</v>
      </c>
      <c r="J839" t="s">
        <v>17</v>
      </c>
      <c r="K839">
        <v>47</v>
      </c>
      <c r="L839" s="10">
        <v>53.83</v>
      </c>
      <c r="M839" s="10">
        <f t="shared" si="41"/>
        <v>2530.0099999999998</v>
      </c>
      <c r="N839">
        <f>'CONDITIONS AND WORKINGS'!$D$2*M839</f>
        <v>162.42664199999996</v>
      </c>
      <c r="O839" s="4">
        <f>IF(Table1[[#This Row],[SALES]]&gt;='CONDITIONS AND WORKINGS'!$B$2,Table1[[#This Row],[SALES]]*'CONDITIONS AND WORKINGS'!$B$3,0)</f>
        <v>211.25583499999999</v>
      </c>
      <c r="P839" s="10">
        <f t="shared" si="39"/>
        <v>2692.4366419999997</v>
      </c>
      <c r="Q839" s="4" t="str">
        <f>IF(Table1[[#This Row],[STATUS]]='CONDITIONS AND WORKINGS'!$B$6,'CONDITIONS AND WORKINGS'!$B$9,'CONDITIONS AND WORKINGS'!$B$10)</f>
        <v>"COMPLETED"</v>
      </c>
      <c r="R839" s="10">
        <f>Table1[[#This Row],[TOTAL SALES]]-Table1[[#This Row],[ 8.35% DISCOUNT]]</f>
        <v>2481.1808069999997</v>
      </c>
      <c r="S839" s="20"/>
      <c r="AQ839" s="11"/>
      <c r="AR839" s="11"/>
      <c r="AS839" s="11"/>
      <c r="AT839" s="11"/>
      <c r="AV839" s="11"/>
      <c r="AW839" s="11"/>
    </row>
    <row r="840" spans="1:49" x14ac:dyDescent="0.25">
      <c r="A840">
        <v>839</v>
      </c>
      <c r="B840">
        <v>10192</v>
      </c>
      <c r="C840">
        <v>3</v>
      </c>
      <c r="D840" s="4" t="str">
        <f>TEXT(Table1[[#This Row],[ORDER DATE]],"MMMM")</f>
        <v>November</v>
      </c>
      <c r="E840" s="4">
        <f t="shared" si="40"/>
        <v>2003</v>
      </c>
      <c r="F840" s="1">
        <v>37945</v>
      </c>
      <c r="G840" t="s">
        <v>12</v>
      </c>
      <c r="H840" t="s">
        <v>123</v>
      </c>
      <c r="I840">
        <v>141</v>
      </c>
      <c r="J840" t="s">
        <v>17</v>
      </c>
      <c r="K840">
        <v>32</v>
      </c>
      <c r="L840" s="10">
        <v>72.77</v>
      </c>
      <c r="M840" s="10">
        <f t="shared" si="41"/>
        <v>2328.64</v>
      </c>
      <c r="N840">
        <f>'CONDITIONS AND WORKINGS'!$D$2*M840</f>
        <v>149.49868799999999</v>
      </c>
      <c r="O840" s="4">
        <f>IF(Table1[[#This Row],[SALES]]&gt;='CONDITIONS AND WORKINGS'!$B$2,Table1[[#This Row],[SALES]]*'CONDITIONS AND WORKINGS'!$B$3,0)</f>
        <v>194.44144</v>
      </c>
      <c r="P840" s="10">
        <f t="shared" si="39"/>
        <v>2478.138688</v>
      </c>
      <c r="Q840" s="4" t="str">
        <f>IF(Table1[[#This Row],[STATUS]]='CONDITIONS AND WORKINGS'!$B$6,'CONDITIONS AND WORKINGS'!$B$9,'CONDITIONS AND WORKINGS'!$B$10)</f>
        <v>"COMPLETED"</v>
      </c>
      <c r="R840" s="10">
        <f>Table1[[#This Row],[TOTAL SALES]]-Table1[[#This Row],[ 8.35% DISCOUNT]]</f>
        <v>2283.6972479999999</v>
      </c>
      <c r="S840" s="20"/>
      <c r="AQ840" s="11"/>
      <c r="AR840" s="11"/>
      <c r="AS840" s="11"/>
      <c r="AT840" s="11"/>
      <c r="AV840" s="11"/>
      <c r="AW840" s="11"/>
    </row>
    <row r="841" spans="1:49" x14ac:dyDescent="0.25">
      <c r="A841">
        <v>840</v>
      </c>
      <c r="B841">
        <v>10192</v>
      </c>
      <c r="C841">
        <v>13</v>
      </c>
      <c r="D841" s="4" t="str">
        <f>TEXT(Table1[[#This Row],[ORDER DATE]],"MMMM")</f>
        <v>November</v>
      </c>
      <c r="E841" s="4">
        <f t="shared" si="40"/>
        <v>2003</v>
      </c>
      <c r="F841" s="1">
        <v>37945</v>
      </c>
      <c r="G841" t="s">
        <v>12</v>
      </c>
      <c r="H841" t="s">
        <v>116</v>
      </c>
      <c r="I841">
        <v>141</v>
      </c>
      <c r="J841" t="s">
        <v>17</v>
      </c>
      <c r="K841">
        <v>30</v>
      </c>
      <c r="L841" s="10">
        <v>30.59</v>
      </c>
      <c r="M841" s="10">
        <f t="shared" si="41"/>
        <v>917.7</v>
      </c>
      <c r="N841">
        <f>'CONDITIONS AND WORKINGS'!$D$2*M841</f>
        <v>58.916339999999998</v>
      </c>
      <c r="O841" s="4">
        <f>IF(Table1[[#This Row],[SALES]]&gt;='CONDITIONS AND WORKINGS'!$B$2,Table1[[#This Row],[SALES]]*'CONDITIONS AND WORKINGS'!$B$3,0)</f>
        <v>0</v>
      </c>
      <c r="P841" s="10">
        <f t="shared" si="39"/>
        <v>976.61634000000004</v>
      </c>
      <c r="Q841" s="4" t="str">
        <f>IF(Table1[[#This Row],[STATUS]]='CONDITIONS AND WORKINGS'!$B$6,'CONDITIONS AND WORKINGS'!$B$9,'CONDITIONS AND WORKINGS'!$B$10)</f>
        <v>"COMPLETED"</v>
      </c>
      <c r="R841" s="10">
        <f>Table1[[#This Row],[TOTAL SALES]]-Table1[[#This Row],[ 8.35% DISCOUNT]]</f>
        <v>976.61634000000004</v>
      </c>
      <c r="S841" s="20"/>
      <c r="AQ841" s="11"/>
      <c r="AR841" s="11"/>
      <c r="AS841" s="11"/>
      <c r="AT841" s="11"/>
      <c r="AV841" s="11"/>
      <c r="AW841" s="11"/>
    </row>
    <row r="842" spans="1:49" x14ac:dyDescent="0.25">
      <c r="A842">
        <v>841</v>
      </c>
      <c r="B842">
        <v>10193</v>
      </c>
      <c r="C842">
        <v>11</v>
      </c>
      <c r="D842" s="4" t="str">
        <f>TEXT(Table1[[#This Row],[ORDER DATE]],"MMMM")</f>
        <v>November</v>
      </c>
      <c r="E842" s="4">
        <f t="shared" si="40"/>
        <v>2003</v>
      </c>
      <c r="F842" s="1">
        <v>37946</v>
      </c>
      <c r="G842" t="s">
        <v>12</v>
      </c>
      <c r="H842" t="s">
        <v>19</v>
      </c>
      <c r="I842">
        <v>188</v>
      </c>
      <c r="J842" t="s">
        <v>14</v>
      </c>
      <c r="K842">
        <v>44</v>
      </c>
      <c r="L842" s="10">
        <v>100</v>
      </c>
      <c r="M842" s="10">
        <f t="shared" si="41"/>
        <v>4400</v>
      </c>
      <c r="N842">
        <f>'CONDITIONS AND WORKINGS'!$D$2*M842</f>
        <v>282.47999999999996</v>
      </c>
      <c r="O842" s="4">
        <f>IF(Table1[[#This Row],[SALES]]&gt;='CONDITIONS AND WORKINGS'!$B$2,Table1[[#This Row],[SALES]]*'CONDITIONS AND WORKINGS'!$B$3,0)</f>
        <v>367.40000000000003</v>
      </c>
      <c r="P842" s="10">
        <f t="shared" si="39"/>
        <v>4682.4799999999996</v>
      </c>
      <c r="Q842" s="4" t="str">
        <f>IF(Table1[[#This Row],[STATUS]]='CONDITIONS AND WORKINGS'!$B$6,'CONDITIONS AND WORKINGS'!$B$9,'CONDITIONS AND WORKINGS'!$B$10)</f>
        <v>"COMPLETED"</v>
      </c>
      <c r="R842" s="10">
        <f>Table1[[#This Row],[TOTAL SALES]]-Table1[[#This Row],[ 8.35% DISCOUNT]]</f>
        <v>4315.08</v>
      </c>
      <c r="S842" s="20"/>
      <c r="AQ842" s="11"/>
      <c r="AR842" s="11"/>
      <c r="AS842" s="11"/>
      <c r="AT842" s="11"/>
      <c r="AV842" s="11"/>
      <c r="AW842" s="11"/>
    </row>
    <row r="843" spans="1:49" x14ac:dyDescent="0.25">
      <c r="A843">
        <v>842</v>
      </c>
      <c r="B843">
        <v>10193</v>
      </c>
      <c r="C843">
        <v>8</v>
      </c>
      <c r="D843" s="4" t="str">
        <f>TEXT(Table1[[#This Row],[ORDER DATE]],"MMMM")</f>
        <v>November</v>
      </c>
      <c r="E843" s="4">
        <f t="shared" si="40"/>
        <v>2003</v>
      </c>
      <c r="F843" s="1">
        <v>37946</v>
      </c>
      <c r="G843" t="s">
        <v>12</v>
      </c>
      <c r="H843" t="s">
        <v>20</v>
      </c>
      <c r="I843">
        <v>188</v>
      </c>
      <c r="J843" t="s">
        <v>14</v>
      </c>
      <c r="K843">
        <v>22</v>
      </c>
      <c r="L843" s="10">
        <v>100</v>
      </c>
      <c r="M843" s="10">
        <f t="shared" si="41"/>
        <v>2200</v>
      </c>
      <c r="N843">
        <f>'CONDITIONS AND WORKINGS'!$D$2*M843</f>
        <v>141.23999999999998</v>
      </c>
      <c r="O843" s="4">
        <f>IF(Table1[[#This Row],[SALES]]&gt;='CONDITIONS AND WORKINGS'!$B$2,Table1[[#This Row],[SALES]]*'CONDITIONS AND WORKINGS'!$B$3,0)</f>
        <v>0</v>
      </c>
      <c r="P843" s="10">
        <f t="shared" si="39"/>
        <v>2341.2399999999998</v>
      </c>
      <c r="Q843" s="4" t="str">
        <f>IF(Table1[[#This Row],[STATUS]]='CONDITIONS AND WORKINGS'!$B$6,'CONDITIONS AND WORKINGS'!$B$9,'CONDITIONS AND WORKINGS'!$B$10)</f>
        <v>"COMPLETED"</v>
      </c>
      <c r="R843" s="10">
        <f>Table1[[#This Row],[TOTAL SALES]]-Table1[[#This Row],[ 8.35% DISCOUNT]]</f>
        <v>2341.2399999999998</v>
      </c>
      <c r="S843" s="20"/>
      <c r="AQ843" s="11"/>
      <c r="AR843" s="11"/>
      <c r="AS843" s="11"/>
      <c r="AT843" s="11"/>
      <c r="AV843" s="11"/>
      <c r="AW843" s="11"/>
    </row>
    <row r="844" spans="1:49" x14ac:dyDescent="0.25">
      <c r="A844">
        <v>843</v>
      </c>
      <c r="B844">
        <v>10193</v>
      </c>
      <c r="C844">
        <v>14</v>
      </c>
      <c r="D844" s="4" t="str">
        <f>TEXT(Table1[[#This Row],[ORDER DATE]],"MMMM")</f>
        <v>November</v>
      </c>
      <c r="E844" s="4">
        <f t="shared" si="40"/>
        <v>2003</v>
      </c>
      <c r="F844" s="1">
        <v>37946</v>
      </c>
      <c r="G844" t="s">
        <v>12</v>
      </c>
      <c r="H844" t="s">
        <v>13</v>
      </c>
      <c r="I844">
        <v>188</v>
      </c>
      <c r="J844" t="s">
        <v>14</v>
      </c>
      <c r="K844">
        <v>21</v>
      </c>
      <c r="L844" s="10">
        <v>100</v>
      </c>
      <c r="M844" s="10">
        <f t="shared" si="41"/>
        <v>2100</v>
      </c>
      <c r="N844">
        <f>'CONDITIONS AND WORKINGS'!$D$2*M844</f>
        <v>134.82</v>
      </c>
      <c r="O844" s="4">
        <f>IF(Table1[[#This Row],[SALES]]&gt;='CONDITIONS AND WORKINGS'!$B$2,Table1[[#This Row],[SALES]]*'CONDITIONS AND WORKINGS'!$B$3,0)</f>
        <v>0</v>
      </c>
      <c r="P844" s="10">
        <f t="shared" si="39"/>
        <v>2234.8200000000002</v>
      </c>
      <c r="Q844" s="4" t="str">
        <f>IF(Table1[[#This Row],[STATUS]]='CONDITIONS AND WORKINGS'!$B$6,'CONDITIONS AND WORKINGS'!$B$9,'CONDITIONS AND WORKINGS'!$B$10)</f>
        <v>"COMPLETED"</v>
      </c>
      <c r="R844" s="10">
        <f>Table1[[#This Row],[TOTAL SALES]]-Table1[[#This Row],[ 8.35% DISCOUNT]]</f>
        <v>2234.8200000000002</v>
      </c>
      <c r="S844" s="20"/>
      <c r="AQ844" s="11"/>
      <c r="AR844" s="11"/>
      <c r="AS844" s="11"/>
      <c r="AT844" s="11"/>
      <c r="AV844" s="11"/>
      <c r="AW844" s="11"/>
    </row>
    <row r="845" spans="1:49" x14ac:dyDescent="0.25">
      <c r="A845">
        <v>844</v>
      </c>
      <c r="B845">
        <v>10193</v>
      </c>
      <c r="C845">
        <v>7</v>
      </c>
      <c r="D845" s="4" t="str">
        <f>TEXT(Table1[[#This Row],[ORDER DATE]],"MMMM")</f>
        <v>November</v>
      </c>
      <c r="E845" s="4">
        <f t="shared" si="40"/>
        <v>2003</v>
      </c>
      <c r="F845" s="1">
        <v>37946</v>
      </c>
      <c r="G845" t="s">
        <v>12</v>
      </c>
      <c r="H845" t="s">
        <v>23</v>
      </c>
      <c r="I845">
        <v>188</v>
      </c>
      <c r="J845" t="s">
        <v>14</v>
      </c>
      <c r="K845">
        <v>28</v>
      </c>
      <c r="L845" s="10">
        <v>100</v>
      </c>
      <c r="M845" s="10">
        <f t="shared" si="41"/>
        <v>2800</v>
      </c>
      <c r="N845">
        <f>'CONDITIONS AND WORKINGS'!$D$2*M845</f>
        <v>179.76</v>
      </c>
      <c r="O845" s="4">
        <f>IF(Table1[[#This Row],[SALES]]&gt;='CONDITIONS AND WORKINGS'!$B$2,Table1[[#This Row],[SALES]]*'CONDITIONS AND WORKINGS'!$B$3,0)</f>
        <v>233.8</v>
      </c>
      <c r="P845" s="10">
        <f t="shared" si="39"/>
        <v>2979.76</v>
      </c>
      <c r="Q845" s="4" t="str">
        <f>IF(Table1[[#This Row],[STATUS]]='CONDITIONS AND WORKINGS'!$B$6,'CONDITIONS AND WORKINGS'!$B$9,'CONDITIONS AND WORKINGS'!$B$10)</f>
        <v>"COMPLETED"</v>
      </c>
      <c r="R845" s="10">
        <f>Table1[[#This Row],[TOTAL SALES]]-Table1[[#This Row],[ 8.35% DISCOUNT]]</f>
        <v>2745.96</v>
      </c>
      <c r="S845" s="20"/>
      <c r="AQ845" s="11"/>
      <c r="AR845" s="11"/>
      <c r="AS845" s="11"/>
      <c r="AT845" s="11"/>
      <c r="AV845" s="11"/>
      <c r="AW845" s="11"/>
    </row>
    <row r="846" spans="1:49" x14ac:dyDescent="0.25">
      <c r="A846">
        <v>845</v>
      </c>
      <c r="B846">
        <v>10193</v>
      </c>
      <c r="C846">
        <v>2</v>
      </c>
      <c r="D846" s="4" t="str">
        <f>TEXT(Table1[[#This Row],[ORDER DATE]],"MMMM")</f>
        <v>November</v>
      </c>
      <c r="E846" s="4">
        <f t="shared" si="40"/>
        <v>2003</v>
      </c>
      <c r="F846" s="1">
        <v>37946</v>
      </c>
      <c r="G846" t="s">
        <v>12</v>
      </c>
      <c r="H846" t="s">
        <v>36</v>
      </c>
      <c r="I846">
        <v>188</v>
      </c>
      <c r="J846" t="s">
        <v>17</v>
      </c>
      <c r="K846">
        <v>23</v>
      </c>
      <c r="L846" s="10">
        <v>100</v>
      </c>
      <c r="M846" s="10">
        <f t="shared" si="41"/>
        <v>2300</v>
      </c>
      <c r="N846">
        <f>'CONDITIONS AND WORKINGS'!$D$2*M846</f>
        <v>147.66</v>
      </c>
      <c r="O846" s="4">
        <f>IF(Table1[[#This Row],[SALES]]&gt;='CONDITIONS AND WORKINGS'!$B$2,Table1[[#This Row],[SALES]]*'CONDITIONS AND WORKINGS'!$B$3,0)</f>
        <v>192.05</v>
      </c>
      <c r="P846" s="10">
        <f t="shared" si="39"/>
        <v>2447.66</v>
      </c>
      <c r="Q846" s="4" t="str">
        <f>IF(Table1[[#This Row],[STATUS]]='CONDITIONS AND WORKINGS'!$B$6,'CONDITIONS AND WORKINGS'!$B$9,'CONDITIONS AND WORKINGS'!$B$10)</f>
        <v>"COMPLETED"</v>
      </c>
      <c r="R846" s="10">
        <f>Table1[[#This Row],[TOTAL SALES]]-Table1[[#This Row],[ 8.35% DISCOUNT]]</f>
        <v>2255.6099999999997</v>
      </c>
      <c r="S846" s="20"/>
      <c r="AQ846" s="11"/>
      <c r="AR846" s="11"/>
      <c r="AS846" s="11"/>
      <c r="AT846" s="11"/>
      <c r="AV846" s="11"/>
      <c r="AW846" s="11"/>
    </row>
    <row r="847" spans="1:49" x14ac:dyDescent="0.25">
      <c r="A847">
        <v>846</v>
      </c>
      <c r="B847">
        <v>10193</v>
      </c>
      <c r="C847">
        <v>1</v>
      </c>
      <c r="D847" s="4" t="str">
        <f>TEXT(Table1[[#This Row],[ORDER DATE]],"MMMM")</f>
        <v>November</v>
      </c>
      <c r="E847" s="4">
        <f t="shared" si="40"/>
        <v>2003</v>
      </c>
      <c r="F847" s="1">
        <v>37946</v>
      </c>
      <c r="G847" t="s">
        <v>12</v>
      </c>
      <c r="H847" t="s">
        <v>37</v>
      </c>
      <c r="I847">
        <v>188</v>
      </c>
      <c r="J847" t="s">
        <v>17</v>
      </c>
      <c r="K847">
        <v>28</v>
      </c>
      <c r="L847" s="10">
        <v>93.21</v>
      </c>
      <c r="M847" s="10">
        <f t="shared" si="41"/>
        <v>2609.8799999999997</v>
      </c>
      <c r="N847">
        <f>'CONDITIONS AND WORKINGS'!$D$2*M847</f>
        <v>167.55429599999997</v>
      </c>
      <c r="O847" s="4">
        <f>IF(Table1[[#This Row],[SALES]]&gt;='CONDITIONS AND WORKINGS'!$B$2,Table1[[#This Row],[SALES]]*'CONDITIONS AND WORKINGS'!$B$3,0)</f>
        <v>217.92497999999998</v>
      </c>
      <c r="P847" s="10">
        <f t="shared" si="39"/>
        <v>2777.4342959999994</v>
      </c>
      <c r="Q847" s="4" t="str">
        <f>IF(Table1[[#This Row],[STATUS]]='CONDITIONS AND WORKINGS'!$B$6,'CONDITIONS AND WORKINGS'!$B$9,'CONDITIONS AND WORKINGS'!$B$10)</f>
        <v>"COMPLETED"</v>
      </c>
      <c r="R847" s="10">
        <f>Table1[[#This Row],[TOTAL SALES]]-Table1[[#This Row],[ 8.35% DISCOUNT]]</f>
        <v>2559.5093159999997</v>
      </c>
      <c r="S847" s="20"/>
      <c r="AQ847" s="11"/>
      <c r="AR847" s="11"/>
      <c r="AS847" s="11"/>
      <c r="AT847" s="11"/>
      <c r="AV847" s="11"/>
      <c r="AW847" s="11"/>
    </row>
    <row r="848" spans="1:49" x14ac:dyDescent="0.25">
      <c r="A848">
        <v>847</v>
      </c>
      <c r="B848">
        <v>10193</v>
      </c>
      <c r="C848">
        <v>5</v>
      </c>
      <c r="D848" s="4" t="str">
        <f>TEXT(Table1[[#This Row],[ORDER DATE]],"MMMM")</f>
        <v>November</v>
      </c>
      <c r="E848" s="4">
        <f t="shared" si="40"/>
        <v>2003</v>
      </c>
      <c r="F848" s="1">
        <v>37946</v>
      </c>
      <c r="G848" t="s">
        <v>12</v>
      </c>
      <c r="H848" t="s">
        <v>27</v>
      </c>
      <c r="I848">
        <v>188</v>
      </c>
      <c r="J848" t="s">
        <v>17</v>
      </c>
      <c r="K848">
        <v>32</v>
      </c>
      <c r="L848" s="10">
        <v>79.37</v>
      </c>
      <c r="M848" s="10">
        <f t="shared" si="41"/>
        <v>2539.84</v>
      </c>
      <c r="N848">
        <f>'CONDITIONS AND WORKINGS'!$D$2*M848</f>
        <v>163.057728</v>
      </c>
      <c r="O848" s="4">
        <f>IF(Table1[[#This Row],[SALES]]&gt;='CONDITIONS AND WORKINGS'!$B$2,Table1[[#This Row],[SALES]]*'CONDITIONS AND WORKINGS'!$B$3,0)</f>
        <v>212.07664000000003</v>
      </c>
      <c r="P848" s="10">
        <f t="shared" si="39"/>
        <v>2702.8977279999999</v>
      </c>
      <c r="Q848" s="4" t="str">
        <f>IF(Table1[[#This Row],[STATUS]]='CONDITIONS AND WORKINGS'!$B$6,'CONDITIONS AND WORKINGS'!$B$9,'CONDITIONS AND WORKINGS'!$B$10)</f>
        <v>"COMPLETED"</v>
      </c>
      <c r="R848" s="10">
        <f>Table1[[#This Row],[TOTAL SALES]]-Table1[[#This Row],[ 8.35% DISCOUNT]]</f>
        <v>2490.8210879999997</v>
      </c>
      <c r="S848" s="20"/>
      <c r="AQ848" s="11"/>
      <c r="AR848" s="11"/>
      <c r="AS848" s="11"/>
      <c r="AT848" s="11"/>
      <c r="AV848" s="11"/>
      <c r="AW848" s="11"/>
    </row>
    <row r="849" spans="1:49" x14ac:dyDescent="0.25">
      <c r="A849">
        <v>848</v>
      </c>
      <c r="B849">
        <v>10193</v>
      </c>
      <c r="C849">
        <v>13</v>
      </c>
      <c r="D849" s="4" t="str">
        <f>TEXT(Table1[[#This Row],[ORDER DATE]],"MMMM")</f>
        <v>November</v>
      </c>
      <c r="E849" s="4">
        <f t="shared" si="40"/>
        <v>2003</v>
      </c>
      <c r="F849" s="1">
        <v>37946</v>
      </c>
      <c r="G849" t="s">
        <v>12</v>
      </c>
      <c r="H849" t="s">
        <v>15</v>
      </c>
      <c r="I849">
        <v>188</v>
      </c>
      <c r="J849" t="s">
        <v>17</v>
      </c>
      <c r="K849">
        <v>42</v>
      </c>
      <c r="L849" s="10">
        <v>59.33</v>
      </c>
      <c r="M849" s="10">
        <f t="shared" si="41"/>
        <v>2491.86</v>
      </c>
      <c r="N849">
        <f>'CONDITIONS AND WORKINGS'!$D$2*M849</f>
        <v>159.97741199999999</v>
      </c>
      <c r="O849" s="4">
        <f>IF(Table1[[#This Row],[SALES]]&gt;='CONDITIONS AND WORKINGS'!$B$2,Table1[[#This Row],[SALES]]*'CONDITIONS AND WORKINGS'!$B$3,0)</f>
        <v>208.07031000000003</v>
      </c>
      <c r="P849" s="10">
        <f t="shared" si="39"/>
        <v>2651.8374120000003</v>
      </c>
      <c r="Q849" s="4" t="str">
        <f>IF(Table1[[#This Row],[STATUS]]='CONDITIONS AND WORKINGS'!$B$6,'CONDITIONS AND WORKINGS'!$B$9,'CONDITIONS AND WORKINGS'!$B$10)</f>
        <v>"COMPLETED"</v>
      </c>
      <c r="R849" s="10">
        <f>Table1[[#This Row],[TOTAL SALES]]-Table1[[#This Row],[ 8.35% DISCOUNT]]</f>
        <v>2443.7671020000002</v>
      </c>
      <c r="S849" s="20"/>
      <c r="AQ849" s="11"/>
      <c r="AR849" s="11"/>
      <c r="AS849" s="11"/>
      <c r="AT849" s="11"/>
      <c r="AV849" s="11"/>
      <c r="AW849" s="11"/>
    </row>
    <row r="850" spans="1:49" x14ac:dyDescent="0.25">
      <c r="A850">
        <v>849</v>
      </c>
      <c r="B850">
        <v>10193</v>
      </c>
      <c r="C850">
        <v>6</v>
      </c>
      <c r="D850" s="4" t="str">
        <f>TEXT(Table1[[#This Row],[ORDER DATE]],"MMMM")</f>
        <v>November</v>
      </c>
      <c r="E850" s="4">
        <f t="shared" si="40"/>
        <v>2003</v>
      </c>
      <c r="F850" s="1">
        <v>37946</v>
      </c>
      <c r="G850" t="s">
        <v>12</v>
      </c>
      <c r="H850" t="s">
        <v>24</v>
      </c>
      <c r="I850">
        <v>188</v>
      </c>
      <c r="J850" t="s">
        <v>17</v>
      </c>
      <c r="K850">
        <v>46</v>
      </c>
      <c r="L850" s="10">
        <v>53.37</v>
      </c>
      <c r="M850" s="10">
        <f t="shared" si="41"/>
        <v>2455.02</v>
      </c>
      <c r="N850">
        <f>'CONDITIONS AND WORKINGS'!$D$2*M850</f>
        <v>157.61228399999999</v>
      </c>
      <c r="O850" s="4">
        <f>IF(Table1[[#This Row],[SALES]]&gt;='CONDITIONS AND WORKINGS'!$B$2,Table1[[#This Row],[SALES]]*'CONDITIONS AND WORKINGS'!$B$3,0)</f>
        <v>204.99417</v>
      </c>
      <c r="P850" s="10">
        <f t="shared" si="39"/>
        <v>2612.6322839999998</v>
      </c>
      <c r="Q850" s="4" t="str">
        <f>IF(Table1[[#This Row],[STATUS]]='CONDITIONS AND WORKINGS'!$B$6,'CONDITIONS AND WORKINGS'!$B$9,'CONDITIONS AND WORKINGS'!$B$10)</f>
        <v>"COMPLETED"</v>
      </c>
      <c r="R850" s="10">
        <f>Table1[[#This Row],[TOTAL SALES]]-Table1[[#This Row],[ 8.35% DISCOUNT]]</f>
        <v>2407.6381139999999</v>
      </c>
      <c r="S850" s="20"/>
      <c r="AQ850" s="11"/>
      <c r="AR850" s="11"/>
      <c r="AS850" s="11"/>
      <c r="AT850" s="11"/>
      <c r="AV850" s="11"/>
      <c r="AW850" s="11"/>
    </row>
    <row r="851" spans="1:49" x14ac:dyDescent="0.25">
      <c r="A851">
        <v>850</v>
      </c>
      <c r="B851">
        <v>10193</v>
      </c>
      <c r="C851">
        <v>15</v>
      </c>
      <c r="D851" s="4" t="str">
        <f>TEXT(Table1[[#This Row],[ORDER DATE]],"MMMM")</f>
        <v>November</v>
      </c>
      <c r="E851" s="4">
        <f t="shared" si="40"/>
        <v>2003</v>
      </c>
      <c r="F851" s="1">
        <v>37946</v>
      </c>
      <c r="G851" t="s">
        <v>12</v>
      </c>
      <c r="H851" t="s">
        <v>16</v>
      </c>
      <c r="I851">
        <v>188</v>
      </c>
      <c r="J851" t="s">
        <v>17</v>
      </c>
      <c r="K851">
        <v>24</v>
      </c>
      <c r="L851" s="10">
        <v>97.55</v>
      </c>
      <c r="M851" s="10">
        <f t="shared" si="41"/>
        <v>2341.1999999999998</v>
      </c>
      <c r="N851">
        <f>'CONDITIONS AND WORKINGS'!$D$2*M851</f>
        <v>150.30503999999996</v>
      </c>
      <c r="O851" s="4">
        <f>IF(Table1[[#This Row],[SALES]]&gt;='CONDITIONS AND WORKINGS'!$B$2,Table1[[#This Row],[SALES]]*'CONDITIONS AND WORKINGS'!$B$3,0)</f>
        <v>195.49019999999999</v>
      </c>
      <c r="P851" s="10">
        <f t="shared" si="39"/>
        <v>2491.50504</v>
      </c>
      <c r="Q851" s="4" t="str">
        <f>IF(Table1[[#This Row],[STATUS]]='CONDITIONS AND WORKINGS'!$B$6,'CONDITIONS AND WORKINGS'!$B$9,'CONDITIONS AND WORKINGS'!$B$10)</f>
        <v>"COMPLETED"</v>
      </c>
      <c r="R851" s="10">
        <f>Table1[[#This Row],[TOTAL SALES]]-Table1[[#This Row],[ 8.35% DISCOUNT]]</f>
        <v>2296.0148399999998</v>
      </c>
      <c r="S851" s="20"/>
      <c r="AQ851" s="11"/>
      <c r="AR851" s="11"/>
      <c r="AS851" s="11"/>
      <c r="AT851" s="11"/>
      <c r="AV851" s="11"/>
      <c r="AW851" s="11"/>
    </row>
    <row r="852" spans="1:49" x14ac:dyDescent="0.25">
      <c r="A852">
        <v>851</v>
      </c>
      <c r="B852">
        <v>10193</v>
      </c>
      <c r="C852">
        <v>4</v>
      </c>
      <c r="D852" s="4" t="str">
        <f>TEXT(Table1[[#This Row],[ORDER DATE]],"MMMM")</f>
        <v>November</v>
      </c>
      <c r="E852" s="4">
        <f t="shared" si="40"/>
        <v>2003</v>
      </c>
      <c r="F852" s="1">
        <v>37946</v>
      </c>
      <c r="G852" t="s">
        <v>12</v>
      </c>
      <c r="H852" t="s">
        <v>35</v>
      </c>
      <c r="I852">
        <v>188</v>
      </c>
      <c r="J852" t="s">
        <v>17</v>
      </c>
      <c r="K852">
        <v>20</v>
      </c>
      <c r="L852" s="10">
        <v>100</v>
      </c>
      <c r="M852" s="10">
        <f t="shared" si="41"/>
        <v>2000</v>
      </c>
      <c r="N852">
        <f>'CONDITIONS AND WORKINGS'!$D$2*M852</f>
        <v>128.39999999999998</v>
      </c>
      <c r="O852" s="4">
        <f>IF(Table1[[#This Row],[SALES]]&gt;='CONDITIONS AND WORKINGS'!$B$2,Table1[[#This Row],[SALES]]*'CONDITIONS AND WORKINGS'!$B$3,0)</f>
        <v>0</v>
      </c>
      <c r="P852" s="10">
        <f t="shared" si="39"/>
        <v>2128.4</v>
      </c>
      <c r="Q852" s="4" t="str">
        <f>IF(Table1[[#This Row],[STATUS]]='CONDITIONS AND WORKINGS'!$B$6,'CONDITIONS AND WORKINGS'!$B$9,'CONDITIONS AND WORKINGS'!$B$10)</f>
        <v>"COMPLETED"</v>
      </c>
      <c r="R852" s="10">
        <f>Table1[[#This Row],[TOTAL SALES]]-Table1[[#This Row],[ 8.35% DISCOUNT]]</f>
        <v>2128.4</v>
      </c>
      <c r="S852" s="20"/>
      <c r="AQ852" s="11"/>
      <c r="AR852" s="11"/>
      <c r="AS852" s="11"/>
      <c r="AT852" s="11"/>
      <c r="AV852" s="11"/>
      <c r="AW852" s="11"/>
    </row>
    <row r="853" spans="1:49" x14ac:dyDescent="0.25">
      <c r="A853">
        <v>852</v>
      </c>
      <c r="B853">
        <v>10193</v>
      </c>
      <c r="C853">
        <v>16</v>
      </c>
      <c r="D853" s="4" t="str">
        <f>TEXT(Table1[[#This Row],[ORDER DATE]],"MMMM")</f>
        <v>November</v>
      </c>
      <c r="E853" s="4">
        <f t="shared" si="40"/>
        <v>2003</v>
      </c>
      <c r="F853" s="1">
        <v>37946</v>
      </c>
      <c r="G853" t="s">
        <v>12</v>
      </c>
      <c r="H853" t="s">
        <v>122</v>
      </c>
      <c r="I853">
        <v>188</v>
      </c>
      <c r="J853" t="s">
        <v>17</v>
      </c>
      <c r="K853">
        <v>25</v>
      </c>
      <c r="L853" s="10">
        <v>76.260000000000005</v>
      </c>
      <c r="M853" s="10">
        <f t="shared" si="41"/>
        <v>1906.5000000000002</v>
      </c>
      <c r="N853">
        <f>'CONDITIONS AND WORKINGS'!$D$2*M853</f>
        <v>122.3973</v>
      </c>
      <c r="O853" s="4">
        <f>IF(Table1[[#This Row],[SALES]]&gt;='CONDITIONS AND WORKINGS'!$B$2,Table1[[#This Row],[SALES]]*'CONDITIONS AND WORKINGS'!$B$3,0)</f>
        <v>0</v>
      </c>
      <c r="P853" s="10">
        <f t="shared" si="39"/>
        <v>2028.8973000000003</v>
      </c>
      <c r="Q853" s="4" t="str">
        <f>IF(Table1[[#This Row],[STATUS]]='CONDITIONS AND WORKINGS'!$B$6,'CONDITIONS AND WORKINGS'!$B$9,'CONDITIONS AND WORKINGS'!$B$10)</f>
        <v>"COMPLETED"</v>
      </c>
      <c r="R853" s="10">
        <f>Table1[[#This Row],[TOTAL SALES]]-Table1[[#This Row],[ 8.35% DISCOUNT]]</f>
        <v>2028.8973000000003</v>
      </c>
      <c r="S853" s="20"/>
      <c r="AQ853" s="11"/>
      <c r="AR853" s="11"/>
      <c r="AS853" s="11"/>
      <c r="AT853" s="11"/>
      <c r="AV853" s="11"/>
      <c r="AW853" s="11"/>
    </row>
    <row r="854" spans="1:49" x14ac:dyDescent="0.25">
      <c r="A854">
        <v>853</v>
      </c>
      <c r="B854">
        <v>10193</v>
      </c>
      <c r="C854">
        <v>3</v>
      </c>
      <c r="D854" s="4" t="str">
        <f>TEXT(Table1[[#This Row],[ORDER DATE]],"MMMM")</f>
        <v>November</v>
      </c>
      <c r="E854" s="4">
        <f t="shared" si="40"/>
        <v>2003</v>
      </c>
      <c r="F854" s="1">
        <v>37946</v>
      </c>
      <c r="G854" t="s">
        <v>12</v>
      </c>
      <c r="H854" t="s">
        <v>38</v>
      </c>
      <c r="I854">
        <v>188</v>
      </c>
      <c r="J854" t="s">
        <v>17</v>
      </c>
      <c r="K854">
        <v>24</v>
      </c>
      <c r="L854" s="10">
        <v>51.84</v>
      </c>
      <c r="M854" s="10">
        <f t="shared" si="41"/>
        <v>1244.1600000000001</v>
      </c>
      <c r="N854">
        <f>'CONDITIONS AND WORKINGS'!$D$2*M854</f>
        <v>79.875072000000003</v>
      </c>
      <c r="O854" s="4">
        <f>IF(Table1[[#This Row],[SALES]]&gt;='CONDITIONS AND WORKINGS'!$B$2,Table1[[#This Row],[SALES]]*'CONDITIONS AND WORKINGS'!$B$3,0)</f>
        <v>0</v>
      </c>
      <c r="P854" s="10">
        <f t="shared" si="39"/>
        <v>1324.0350720000001</v>
      </c>
      <c r="Q854" s="4" t="str">
        <f>IF(Table1[[#This Row],[STATUS]]='CONDITIONS AND WORKINGS'!$B$6,'CONDITIONS AND WORKINGS'!$B$9,'CONDITIONS AND WORKINGS'!$B$10)</f>
        <v>"COMPLETED"</v>
      </c>
      <c r="R854" s="10">
        <f>Table1[[#This Row],[TOTAL SALES]]-Table1[[#This Row],[ 8.35% DISCOUNT]]</f>
        <v>1324.0350720000001</v>
      </c>
      <c r="S854" s="20"/>
      <c r="AQ854" s="11"/>
      <c r="AR854" s="11"/>
      <c r="AS854" s="11"/>
      <c r="AT854" s="11"/>
      <c r="AV854" s="11"/>
      <c r="AW854" s="11"/>
    </row>
    <row r="855" spans="1:49" x14ac:dyDescent="0.25">
      <c r="A855">
        <v>854</v>
      </c>
      <c r="B855">
        <v>10193</v>
      </c>
      <c r="C855">
        <v>9</v>
      </c>
      <c r="D855" s="4" t="str">
        <f>TEXT(Table1[[#This Row],[ORDER DATE]],"MMMM")</f>
        <v>November</v>
      </c>
      <c r="E855" s="4">
        <f t="shared" si="40"/>
        <v>2003</v>
      </c>
      <c r="F855" s="1">
        <v>37946</v>
      </c>
      <c r="G855" t="s">
        <v>12</v>
      </c>
      <c r="H855" t="s">
        <v>21</v>
      </c>
      <c r="I855">
        <v>188</v>
      </c>
      <c r="J855" t="s">
        <v>17</v>
      </c>
      <c r="K855">
        <v>20</v>
      </c>
      <c r="L855" s="10">
        <v>50.62</v>
      </c>
      <c r="M855" s="10">
        <f t="shared" si="41"/>
        <v>1012.4</v>
      </c>
      <c r="N855">
        <f>'CONDITIONS AND WORKINGS'!$D$2*M855</f>
        <v>64.996079999999992</v>
      </c>
      <c r="O855" s="4">
        <f>IF(Table1[[#This Row],[SALES]]&gt;='CONDITIONS AND WORKINGS'!$B$2,Table1[[#This Row],[SALES]]*'CONDITIONS AND WORKINGS'!$B$3,0)</f>
        <v>0</v>
      </c>
      <c r="P855" s="10">
        <f t="shared" si="39"/>
        <v>1077.39608</v>
      </c>
      <c r="Q855" s="4" t="str">
        <f>IF(Table1[[#This Row],[STATUS]]='CONDITIONS AND WORKINGS'!$B$6,'CONDITIONS AND WORKINGS'!$B$9,'CONDITIONS AND WORKINGS'!$B$10)</f>
        <v>"COMPLETED"</v>
      </c>
      <c r="R855" s="10">
        <f>Table1[[#This Row],[TOTAL SALES]]-Table1[[#This Row],[ 8.35% DISCOUNT]]</f>
        <v>1077.39608</v>
      </c>
      <c r="S855" s="20"/>
      <c r="AQ855" s="11"/>
      <c r="AR855" s="11"/>
      <c r="AS855" s="11"/>
      <c r="AT855" s="11"/>
      <c r="AV855" s="11"/>
      <c r="AW855" s="11"/>
    </row>
    <row r="856" spans="1:49" x14ac:dyDescent="0.25">
      <c r="A856">
        <v>855</v>
      </c>
      <c r="B856">
        <v>10193</v>
      </c>
      <c r="C856">
        <v>12</v>
      </c>
      <c r="D856" s="4" t="str">
        <f>TEXT(Table1[[#This Row],[ORDER DATE]],"MMMM")</f>
        <v>November</v>
      </c>
      <c r="E856" s="4">
        <f t="shared" si="40"/>
        <v>2003</v>
      </c>
      <c r="F856" s="1">
        <v>37946</v>
      </c>
      <c r="G856" t="s">
        <v>12</v>
      </c>
      <c r="H856" t="s">
        <v>18</v>
      </c>
      <c r="I856">
        <v>188</v>
      </c>
      <c r="J856" t="s">
        <v>17</v>
      </c>
      <c r="K856">
        <v>22</v>
      </c>
      <c r="L856" s="10">
        <v>41.03</v>
      </c>
      <c r="M856" s="10">
        <f t="shared" si="41"/>
        <v>902.66000000000008</v>
      </c>
      <c r="N856">
        <f>'CONDITIONS AND WORKINGS'!$D$2*M856</f>
        <v>57.950772000000001</v>
      </c>
      <c r="O856" s="4">
        <f>IF(Table1[[#This Row],[SALES]]&gt;='CONDITIONS AND WORKINGS'!$B$2,Table1[[#This Row],[SALES]]*'CONDITIONS AND WORKINGS'!$B$3,0)</f>
        <v>0</v>
      </c>
      <c r="P856" s="10">
        <f t="shared" si="39"/>
        <v>960.61077200000011</v>
      </c>
      <c r="Q856" s="4" t="str">
        <f>IF(Table1[[#This Row],[STATUS]]='CONDITIONS AND WORKINGS'!$B$6,'CONDITIONS AND WORKINGS'!$B$9,'CONDITIONS AND WORKINGS'!$B$10)</f>
        <v>"COMPLETED"</v>
      </c>
      <c r="R856" s="10">
        <f>Table1[[#This Row],[TOTAL SALES]]-Table1[[#This Row],[ 8.35% DISCOUNT]]</f>
        <v>960.61077200000011</v>
      </c>
      <c r="S856" s="20"/>
      <c r="AQ856" s="11"/>
      <c r="AR856" s="11"/>
      <c r="AS856" s="11"/>
      <c r="AT856" s="11"/>
      <c r="AV856" s="11"/>
      <c r="AW856" s="11"/>
    </row>
    <row r="857" spans="1:49" x14ac:dyDescent="0.25">
      <c r="A857">
        <v>856</v>
      </c>
      <c r="B857">
        <v>10193</v>
      </c>
      <c r="C857">
        <v>10</v>
      </c>
      <c r="D857" s="4" t="str">
        <f>TEXT(Table1[[#This Row],[ORDER DATE]],"MMMM")</f>
        <v>November</v>
      </c>
      <c r="E857" s="4">
        <f t="shared" si="40"/>
        <v>2003</v>
      </c>
      <c r="F857" s="1">
        <v>37946</v>
      </c>
      <c r="G857" t="s">
        <v>12</v>
      </c>
      <c r="H857" t="s">
        <v>22</v>
      </c>
      <c r="I857">
        <v>188</v>
      </c>
      <c r="J857" t="s">
        <v>17</v>
      </c>
      <c r="K857">
        <v>26</v>
      </c>
      <c r="L857" s="10">
        <v>29.21</v>
      </c>
      <c r="M857" s="10">
        <f t="shared" si="41"/>
        <v>759.46</v>
      </c>
      <c r="N857">
        <f>'CONDITIONS AND WORKINGS'!$D$2*M857</f>
        <v>48.757331999999998</v>
      </c>
      <c r="O857" s="4">
        <f>IF(Table1[[#This Row],[SALES]]&gt;='CONDITIONS AND WORKINGS'!$B$2,Table1[[#This Row],[SALES]]*'CONDITIONS AND WORKINGS'!$B$3,0)</f>
        <v>0</v>
      </c>
      <c r="P857" s="10">
        <f t="shared" si="39"/>
        <v>808.21733200000006</v>
      </c>
      <c r="Q857" s="4" t="str">
        <f>IF(Table1[[#This Row],[STATUS]]='CONDITIONS AND WORKINGS'!$B$6,'CONDITIONS AND WORKINGS'!$B$9,'CONDITIONS AND WORKINGS'!$B$10)</f>
        <v>"COMPLETED"</v>
      </c>
      <c r="R857" s="10">
        <f>Table1[[#This Row],[TOTAL SALES]]-Table1[[#This Row],[ 8.35% DISCOUNT]]</f>
        <v>808.21733200000006</v>
      </c>
      <c r="S857" s="20"/>
      <c r="AQ857" s="11"/>
      <c r="AR857" s="11"/>
      <c r="AS857" s="11"/>
      <c r="AT857" s="11"/>
      <c r="AV857" s="11"/>
      <c r="AW857" s="11"/>
    </row>
    <row r="858" spans="1:49" x14ac:dyDescent="0.25">
      <c r="A858">
        <v>857</v>
      </c>
      <c r="B858">
        <v>10194</v>
      </c>
      <c r="C858">
        <v>11</v>
      </c>
      <c r="D858" s="4" t="str">
        <f>TEXT(Table1[[#This Row],[ORDER DATE]],"MMMM")</f>
        <v>November</v>
      </c>
      <c r="E858" s="4">
        <f t="shared" si="40"/>
        <v>2003</v>
      </c>
      <c r="F858" s="1">
        <v>37950</v>
      </c>
      <c r="G858" t="s">
        <v>12</v>
      </c>
      <c r="H858" t="s">
        <v>25</v>
      </c>
      <c r="I858">
        <v>131</v>
      </c>
      <c r="J858" t="s">
        <v>55</v>
      </c>
      <c r="K858">
        <v>42</v>
      </c>
      <c r="L858" s="10">
        <v>100</v>
      </c>
      <c r="M858" s="10">
        <f t="shared" si="41"/>
        <v>4200</v>
      </c>
      <c r="N858">
        <f>'CONDITIONS AND WORKINGS'!$D$2*M858</f>
        <v>269.64</v>
      </c>
      <c r="O858" s="4">
        <f>IF(Table1[[#This Row],[SALES]]&gt;='CONDITIONS AND WORKINGS'!$B$2,Table1[[#This Row],[SALES]]*'CONDITIONS AND WORKINGS'!$B$3,0)</f>
        <v>350.70000000000005</v>
      </c>
      <c r="P858" s="10">
        <f t="shared" si="39"/>
        <v>4469.6400000000003</v>
      </c>
      <c r="Q858" s="4" t="str">
        <f>IF(Table1[[#This Row],[STATUS]]='CONDITIONS AND WORKINGS'!$B$6,'CONDITIONS AND WORKINGS'!$B$9,'CONDITIONS AND WORKINGS'!$B$10)</f>
        <v>"COMPLETED"</v>
      </c>
      <c r="R858" s="10">
        <f>Table1[[#This Row],[TOTAL SALES]]-Table1[[#This Row],[ 8.35% DISCOUNT]]</f>
        <v>4118.9400000000005</v>
      </c>
      <c r="S858" s="20"/>
      <c r="AQ858" s="11"/>
      <c r="AR858" s="11"/>
      <c r="AS858" s="11"/>
      <c r="AT858" s="11"/>
      <c r="AV858" s="11"/>
      <c r="AW858" s="11"/>
    </row>
    <row r="859" spans="1:49" x14ac:dyDescent="0.25">
      <c r="A859">
        <v>858</v>
      </c>
      <c r="B859">
        <v>10194</v>
      </c>
      <c r="C859">
        <v>1</v>
      </c>
      <c r="D859" s="4" t="str">
        <f>TEXT(Table1[[#This Row],[ORDER DATE]],"MMMM")</f>
        <v>November</v>
      </c>
      <c r="E859" s="4">
        <f t="shared" si="40"/>
        <v>2003</v>
      </c>
      <c r="F859" s="1">
        <v>37950</v>
      </c>
      <c r="G859" t="s">
        <v>12</v>
      </c>
      <c r="H859" t="s">
        <v>31</v>
      </c>
      <c r="I859">
        <v>131</v>
      </c>
      <c r="J859" t="s">
        <v>14</v>
      </c>
      <c r="K859">
        <v>49</v>
      </c>
      <c r="L859" s="10">
        <v>100</v>
      </c>
      <c r="M859" s="10">
        <f t="shared" si="41"/>
        <v>4900</v>
      </c>
      <c r="N859">
        <f>'CONDITIONS AND WORKINGS'!$D$2*M859</f>
        <v>314.58</v>
      </c>
      <c r="O859" s="4">
        <f>IF(Table1[[#This Row],[SALES]]&gt;='CONDITIONS AND WORKINGS'!$B$2,Table1[[#This Row],[SALES]]*'CONDITIONS AND WORKINGS'!$B$3,0)</f>
        <v>409.15000000000003</v>
      </c>
      <c r="P859" s="10">
        <f t="shared" si="39"/>
        <v>5214.58</v>
      </c>
      <c r="Q859" s="4" t="str">
        <f>IF(Table1[[#This Row],[STATUS]]='CONDITIONS AND WORKINGS'!$B$6,'CONDITIONS AND WORKINGS'!$B$9,'CONDITIONS AND WORKINGS'!$B$10)</f>
        <v>"COMPLETED"</v>
      </c>
      <c r="R859" s="10">
        <f>Table1[[#This Row],[TOTAL SALES]]-Table1[[#This Row],[ 8.35% DISCOUNT]]</f>
        <v>4805.43</v>
      </c>
      <c r="S859" s="20"/>
      <c r="AQ859" s="11"/>
      <c r="AR859" s="11"/>
      <c r="AS859" s="11"/>
      <c r="AT859" s="11"/>
      <c r="AV859" s="11"/>
      <c r="AW859" s="11"/>
    </row>
    <row r="860" spans="1:49" x14ac:dyDescent="0.25">
      <c r="A860">
        <v>859</v>
      </c>
      <c r="B860">
        <v>10194</v>
      </c>
      <c r="C860">
        <v>8</v>
      </c>
      <c r="D860" s="4" t="str">
        <f>TEXT(Table1[[#This Row],[ORDER DATE]],"MMMM")</f>
        <v>November</v>
      </c>
      <c r="E860" s="4">
        <f t="shared" si="40"/>
        <v>2003</v>
      </c>
      <c r="F860" s="1">
        <v>37950</v>
      </c>
      <c r="G860" t="s">
        <v>12</v>
      </c>
      <c r="H860" t="s">
        <v>33</v>
      </c>
      <c r="I860">
        <v>131</v>
      </c>
      <c r="J860" t="s">
        <v>14</v>
      </c>
      <c r="K860">
        <v>38</v>
      </c>
      <c r="L860" s="10">
        <v>100</v>
      </c>
      <c r="M860" s="10">
        <f t="shared" si="41"/>
        <v>3800</v>
      </c>
      <c r="N860">
        <f>'CONDITIONS AND WORKINGS'!$D$2*M860</f>
        <v>243.95999999999998</v>
      </c>
      <c r="O860" s="4">
        <f>IF(Table1[[#This Row],[SALES]]&gt;='CONDITIONS AND WORKINGS'!$B$2,Table1[[#This Row],[SALES]]*'CONDITIONS AND WORKINGS'!$B$3,0)</f>
        <v>317.3</v>
      </c>
      <c r="P860" s="10">
        <f t="shared" si="39"/>
        <v>4043.96</v>
      </c>
      <c r="Q860" s="4" t="str">
        <f>IF(Table1[[#This Row],[STATUS]]='CONDITIONS AND WORKINGS'!$B$6,'CONDITIONS AND WORKINGS'!$B$9,'CONDITIONS AND WORKINGS'!$B$10)</f>
        <v>"COMPLETED"</v>
      </c>
      <c r="R860" s="10">
        <f>Table1[[#This Row],[TOTAL SALES]]-Table1[[#This Row],[ 8.35% DISCOUNT]]</f>
        <v>3726.66</v>
      </c>
      <c r="S860" s="20"/>
      <c r="AQ860" s="11"/>
      <c r="AR860" s="11"/>
      <c r="AS860" s="11"/>
      <c r="AT860" s="11"/>
      <c r="AV860" s="11"/>
      <c r="AW860" s="11"/>
    </row>
    <row r="861" spans="1:49" x14ac:dyDescent="0.25">
      <c r="A861">
        <v>860</v>
      </c>
      <c r="B861">
        <v>10194</v>
      </c>
      <c r="C861">
        <v>4</v>
      </c>
      <c r="D861" s="4" t="str">
        <f>TEXT(Table1[[#This Row],[ORDER DATE]],"MMMM")</f>
        <v>November</v>
      </c>
      <c r="E861" s="4">
        <f t="shared" si="40"/>
        <v>2003</v>
      </c>
      <c r="F861" s="1">
        <v>37950</v>
      </c>
      <c r="G861" t="s">
        <v>12</v>
      </c>
      <c r="H861" t="s">
        <v>26</v>
      </c>
      <c r="I861">
        <v>131</v>
      </c>
      <c r="J861" t="s">
        <v>14</v>
      </c>
      <c r="K861">
        <v>26</v>
      </c>
      <c r="L861" s="10">
        <v>100</v>
      </c>
      <c r="M861" s="10">
        <f t="shared" si="41"/>
        <v>2600</v>
      </c>
      <c r="N861">
        <f>'CONDITIONS AND WORKINGS'!$D$2*M861</f>
        <v>166.92</v>
      </c>
      <c r="O861" s="4">
        <f>IF(Table1[[#This Row],[SALES]]&gt;='CONDITIONS AND WORKINGS'!$B$2,Table1[[#This Row],[SALES]]*'CONDITIONS AND WORKINGS'!$B$3,0)</f>
        <v>217.10000000000002</v>
      </c>
      <c r="P861" s="10">
        <f t="shared" si="39"/>
        <v>2766.92</v>
      </c>
      <c r="Q861" s="4" t="str">
        <f>IF(Table1[[#This Row],[STATUS]]='CONDITIONS AND WORKINGS'!$B$6,'CONDITIONS AND WORKINGS'!$B$9,'CONDITIONS AND WORKINGS'!$B$10)</f>
        <v>"COMPLETED"</v>
      </c>
      <c r="R861" s="10">
        <f>Table1[[#This Row],[TOTAL SALES]]-Table1[[#This Row],[ 8.35% DISCOUNT]]</f>
        <v>2549.8200000000002</v>
      </c>
      <c r="S861" s="20"/>
      <c r="AQ861" s="11"/>
      <c r="AR861" s="11"/>
      <c r="AS861" s="11"/>
      <c r="AT861" s="11"/>
      <c r="AV861" s="11"/>
      <c r="AW861" s="11"/>
    </row>
    <row r="862" spans="1:49" x14ac:dyDescent="0.25">
      <c r="A862">
        <v>861</v>
      </c>
      <c r="B862">
        <v>10194</v>
      </c>
      <c r="C862">
        <v>5</v>
      </c>
      <c r="D862" s="4" t="str">
        <f>TEXT(Table1[[#This Row],[ORDER DATE]],"MMMM")</f>
        <v>November</v>
      </c>
      <c r="E862" s="4">
        <f t="shared" si="40"/>
        <v>2003</v>
      </c>
      <c r="F862" s="1">
        <v>37950</v>
      </c>
      <c r="G862" t="s">
        <v>12</v>
      </c>
      <c r="H862" t="s">
        <v>29</v>
      </c>
      <c r="I862">
        <v>131</v>
      </c>
      <c r="J862" t="s">
        <v>14</v>
      </c>
      <c r="K862">
        <v>32</v>
      </c>
      <c r="L862" s="10">
        <v>100</v>
      </c>
      <c r="M862" s="10">
        <f t="shared" si="41"/>
        <v>3200</v>
      </c>
      <c r="N862">
        <f>'CONDITIONS AND WORKINGS'!$D$2*M862</f>
        <v>205.43999999999997</v>
      </c>
      <c r="O862" s="4">
        <f>IF(Table1[[#This Row],[SALES]]&gt;='CONDITIONS AND WORKINGS'!$B$2,Table1[[#This Row],[SALES]]*'CONDITIONS AND WORKINGS'!$B$3,0)</f>
        <v>267.2</v>
      </c>
      <c r="P862" s="10">
        <f t="shared" si="39"/>
        <v>3405.44</v>
      </c>
      <c r="Q862" s="4" t="str">
        <f>IF(Table1[[#This Row],[STATUS]]='CONDITIONS AND WORKINGS'!$B$6,'CONDITIONS AND WORKINGS'!$B$9,'CONDITIONS AND WORKINGS'!$B$10)</f>
        <v>"COMPLETED"</v>
      </c>
      <c r="R862" s="10">
        <f>Table1[[#This Row],[TOTAL SALES]]-Table1[[#This Row],[ 8.35% DISCOUNT]]</f>
        <v>3138.2400000000002</v>
      </c>
      <c r="S862" s="20"/>
      <c r="AQ862" s="11"/>
      <c r="AR862" s="11"/>
      <c r="AS862" s="11"/>
      <c r="AT862" s="11"/>
      <c r="AV862" s="11"/>
      <c r="AW862" s="11"/>
    </row>
    <row r="863" spans="1:49" x14ac:dyDescent="0.25">
      <c r="A863">
        <v>862</v>
      </c>
      <c r="B863">
        <v>10194</v>
      </c>
      <c r="C863">
        <v>3</v>
      </c>
      <c r="D863" s="4" t="str">
        <f>TEXT(Table1[[#This Row],[ORDER DATE]],"MMMM")</f>
        <v>November</v>
      </c>
      <c r="E863" s="4">
        <f t="shared" si="40"/>
        <v>2003</v>
      </c>
      <c r="F863" s="1">
        <v>37950</v>
      </c>
      <c r="G863" t="s">
        <v>12</v>
      </c>
      <c r="H863" t="s">
        <v>34</v>
      </c>
      <c r="I863">
        <v>131</v>
      </c>
      <c r="J863" t="s">
        <v>14</v>
      </c>
      <c r="K863">
        <v>37</v>
      </c>
      <c r="L863" s="10">
        <v>97.27</v>
      </c>
      <c r="M863" s="10">
        <f t="shared" si="41"/>
        <v>3598.99</v>
      </c>
      <c r="N863">
        <f>'CONDITIONS AND WORKINGS'!$D$2*M863</f>
        <v>231.05515799999995</v>
      </c>
      <c r="O863" s="4">
        <f>IF(Table1[[#This Row],[SALES]]&gt;='CONDITIONS AND WORKINGS'!$B$2,Table1[[#This Row],[SALES]]*'CONDITIONS AND WORKINGS'!$B$3,0)</f>
        <v>300.51566500000001</v>
      </c>
      <c r="P863" s="10">
        <f t="shared" si="39"/>
        <v>3830.0451579999999</v>
      </c>
      <c r="Q863" s="4" t="str">
        <f>IF(Table1[[#This Row],[STATUS]]='CONDITIONS AND WORKINGS'!$B$6,'CONDITIONS AND WORKINGS'!$B$9,'CONDITIONS AND WORKINGS'!$B$10)</f>
        <v>"COMPLETED"</v>
      </c>
      <c r="R863" s="10">
        <f>Table1[[#This Row],[TOTAL SALES]]-Table1[[#This Row],[ 8.35% DISCOUNT]]</f>
        <v>3529.529493</v>
      </c>
      <c r="S863" s="20"/>
      <c r="AQ863" s="11"/>
      <c r="AR863" s="11"/>
      <c r="AS863" s="11"/>
      <c r="AT863" s="11"/>
      <c r="AV863" s="11"/>
      <c r="AW863" s="11"/>
    </row>
    <row r="864" spans="1:49" x14ac:dyDescent="0.25">
      <c r="A864">
        <v>863</v>
      </c>
      <c r="B864">
        <v>10194</v>
      </c>
      <c r="C864">
        <v>2</v>
      </c>
      <c r="D864" s="4" t="str">
        <f>TEXT(Table1[[#This Row],[ORDER DATE]],"MMMM")</f>
        <v>November</v>
      </c>
      <c r="E864" s="4">
        <f t="shared" si="40"/>
        <v>2003</v>
      </c>
      <c r="F864" s="1">
        <v>37950</v>
      </c>
      <c r="G864" t="s">
        <v>12</v>
      </c>
      <c r="H864" t="s">
        <v>40</v>
      </c>
      <c r="I864">
        <v>131</v>
      </c>
      <c r="J864" t="s">
        <v>14</v>
      </c>
      <c r="K864">
        <v>45</v>
      </c>
      <c r="L864" s="10">
        <v>70.489999999999995</v>
      </c>
      <c r="M864" s="10">
        <f t="shared" si="41"/>
        <v>3172.0499999999997</v>
      </c>
      <c r="N864">
        <f>'CONDITIONS AND WORKINGS'!$D$2*M864</f>
        <v>203.64560999999995</v>
      </c>
      <c r="O864" s="4">
        <f>IF(Table1[[#This Row],[SALES]]&gt;='CONDITIONS AND WORKINGS'!$B$2,Table1[[#This Row],[SALES]]*'CONDITIONS AND WORKINGS'!$B$3,0)</f>
        <v>264.866175</v>
      </c>
      <c r="P864" s="10">
        <f t="shared" si="39"/>
        <v>3375.6956099999998</v>
      </c>
      <c r="Q864" s="4" t="str">
        <f>IF(Table1[[#This Row],[STATUS]]='CONDITIONS AND WORKINGS'!$B$6,'CONDITIONS AND WORKINGS'!$B$9,'CONDITIONS AND WORKINGS'!$B$10)</f>
        <v>"COMPLETED"</v>
      </c>
      <c r="R864" s="10">
        <f>Table1[[#This Row],[TOTAL SALES]]-Table1[[#This Row],[ 8.35% DISCOUNT]]</f>
        <v>3110.8294349999996</v>
      </c>
      <c r="S864" s="20"/>
      <c r="AQ864" s="11"/>
      <c r="AR864" s="11"/>
      <c r="AS864" s="11"/>
      <c r="AT864" s="11"/>
      <c r="AV864" s="11"/>
      <c r="AW864" s="11"/>
    </row>
    <row r="865" spans="1:49" x14ac:dyDescent="0.25">
      <c r="A865">
        <v>864</v>
      </c>
      <c r="B865">
        <v>10194</v>
      </c>
      <c r="C865">
        <v>6</v>
      </c>
      <c r="D865" s="4" t="str">
        <f>TEXT(Table1[[#This Row],[ORDER DATE]],"MMMM")</f>
        <v>November</v>
      </c>
      <c r="E865" s="4">
        <f t="shared" si="40"/>
        <v>2003</v>
      </c>
      <c r="F865" s="1">
        <v>37950</v>
      </c>
      <c r="G865" t="s">
        <v>12</v>
      </c>
      <c r="H865" t="s">
        <v>28</v>
      </c>
      <c r="I865">
        <v>131</v>
      </c>
      <c r="J865" t="s">
        <v>17</v>
      </c>
      <c r="K865">
        <v>26</v>
      </c>
      <c r="L865" s="10">
        <v>89.01</v>
      </c>
      <c r="M865" s="10">
        <f t="shared" si="41"/>
        <v>2314.2600000000002</v>
      </c>
      <c r="N865">
        <f>'CONDITIONS AND WORKINGS'!$D$2*M865</f>
        <v>148.575492</v>
      </c>
      <c r="O865" s="4">
        <f>IF(Table1[[#This Row],[SALES]]&gt;='CONDITIONS AND WORKINGS'!$B$2,Table1[[#This Row],[SALES]]*'CONDITIONS AND WORKINGS'!$B$3,0)</f>
        <v>193.24071000000004</v>
      </c>
      <c r="P865" s="10">
        <f t="shared" si="39"/>
        <v>2462.8354920000002</v>
      </c>
      <c r="Q865" s="4" t="str">
        <f>IF(Table1[[#This Row],[STATUS]]='CONDITIONS AND WORKINGS'!$B$6,'CONDITIONS AND WORKINGS'!$B$9,'CONDITIONS AND WORKINGS'!$B$10)</f>
        <v>"COMPLETED"</v>
      </c>
      <c r="R865" s="10">
        <f>Table1[[#This Row],[TOTAL SALES]]-Table1[[#This Row],[ 8.35% DISCOUNT]]</f>
        <v>2269.5947820000001</v>
      </c>
      <c r="S865" s="20"/>
      <c r="AQ865" s="11"/>
      <c r="AR865" s="11"/>
      <c r="AS865" s="11"/>
      <c r="AT865" s="11"/>
      <c r="AV865" s="11"/>
      <c r="AW865" s="11"/>
    </row>
    <row r="866" spans="1:49" x14ac:dyDescent="0.25">
      <c r="A866">
        <v>865</v>
      </c>
      <c r="B866">
        <v>10194</v>
      </c>
      <c r="C866">
        <v>7</v>
      </c>
      <c r="D866" s="4" t="str">
        <f>TEXT(Table1[[#This Row],[ORDER DATE]],"MMMM")</f>
        <v>November</v>
      </c>
      <c r="E866" s="4">
        <f t="shared" si="40"/>
        <v>2003</v>
      </c>
      <c r="F866" s="1">
        <v>37950</v>
      </c>
      <c r="G866" t="s">
        <v>12</v>
      </c>
      <c r="H866" t="s">
        <v>32</v>
      </c>
      <c r="I866">
        <v>131</v>
      </c>
      <c r="J866" t="s">
        <v>17</v>
      </c>
      <c r="K866">
        <v>39</v>
      </c>
      <c r="L866" s="10">
        <v>54.94</v>
      </c>
      <c r="M866" s="10">
        <f t="shared" si="41"/>
        <v>2142.66</v>
      </c>
      <c r="N866">
        <f>'CONDITIONS AND WORKINGS'!$D$2*M866</f>
        <v>137.55877199999998</v>
      </c>
      <c r="O866" s="4">
        <f>IF(Table1[[#This Row],[SALES]]&gt;='CONDITIONS AND WORKINGS'!$B$2,Table1[[#This Row],[SALES]]*'CONDITIONS AND WORKINGS'!$B$3,0)</f>
        <v>0</v>
      </c>
      <c r="P866" s="10">
        <f t="shared" si="39"/>
        <v>2280.2187719999997</v>
      </c>
      <c r="Q866" s="4" t="str">
        <f>IF(Table1[[#This Row],[STATUS]]='CONDITIONS AND WORKINGS'!$B$6,'CONDITIONS AND WORKINGS'!$B$9,'CONDITIONS AND WORKINGS'!$B$10)</f>
        <v>"COMPLETED"</v>
      </c>
      <c r="R866" s="10">
        <f>Table1[[#This Row],[TOTAL SALES]]-Table1[[#This Row],[ 8.35% DISCOUNT]]</f>
        <v>2280.2187719999997</v>
      </c>
      <c r="S866" s="20"/>
      <c r="AQ866" s="11"/>
      <c r="AR866" s="11"/>
      <c r="AS866" s="11"/>
      <c r="AT866" s="11"/>
      <c r="AV866" s="11"/>
      <c r="AW866" s="11"/>
    </row>
    <row r="867" spans="1:49" x14ac:dyDescent="0.25">
      <c r="A867">
        <v>866</v>
      </c>
      <c r="B867">
        <v>10194</v>
      </c>
      <c r="C867">
        <v>10</v>
      </c>
      <c r="D867" s="4" t="str">
        <f>TEXT(Table1[[#This Row],[ORDER DATE]],"MMMM")</f>
        <v>November</v>
      </c>
      <c r="E867" s="4">
        <f t="shared" si="40"/>
        <v>2003</v>
      </c>
      <c r="F867" s="1">
        <v>37950</v>
      </c>
      <c r="G867" t="s">
        <v>12</v>
      </c>
      <c r="H867" t="s">
        <v>30</v>
      </c>
      <c r="I867">
        <v>131</v>
      </c>
      <c r="J867" t="s">
        <v>17</v>
      </c>
      <c r="K867">
        <v>21</v>
      </c>
      <c r="L867" s="10">
        <v>93.34</v>
      </c>
      <c r="M867" s="10">
        <f t="shared" si="41"/>
        <v>1960.14</v>
      </c>
      <c r="N867">
        <f>'CONDITIONS AND WORKINGS'!$D$2*M867</f>
        <v>125.840988</v>
      </c>
      <c r="O867" s="4">
        <f>IF(Table1[[#This Row],[SALES]]&gt;='CONDITIONS AND WORKINGS'!$B$2,Table1[[#This Row],[SALES]]*'CONDITIONS AND WORKINGS'!$B$3,0)</f>
        <v>0</v>
      </c>
      <c r="P867" s="10">
        <f t="shared" si="39"/>
        <v>2085.9809880000003</v>
      </c>
      <c r="Q867" s="4" t="str">
        <f>IF(Table1[[#This Row],[STATUS]]='CONDITIONS AND WORKINGS'!$B$6,'CONDITIONS AND WORKINGS'!$B$9,'CONDITIONS AND WORKINGS'!$B$10)</f>
        <v>"COMPLETED"</v>
      </c>
      <c r="R867" s="10">
        <f>Table1[[#This Row],[TOTAL SALES]]-Table1[[#This Row],[ 8.35% DISCOUNT]]</f>
        <v>2085.9809880000003</v>
      </c>
      <c r="S867" s="20"/>
      <c r="AQ867" s="11"/>
      <c r="AR867" s="11"/>
      <c r="AS867" s="11"/>
      <c r="AT867" s="11"/>
      <c r="AV867" s="11"/>
      <c r="AW867" s="11"/>
    </row>
    <row r="868" spans="1:49" x14ac:dyDescent="0.25">
      <c r="A868">
        <v>867</v>
      </c>
      <c r="B868">
        <v>10194</v>
      </c>
      <c r="C868">
        <v>9</v>
      </c>
      <c r="D868" s="4" t="str">
        <f>TEXT(Table1[[#This Row],[ORDER DATE]],"MMMM")</f>
        <v>November</v>
      </c>
      <c r="E868" s="4">
        <f t="shared" si="40"/>
        <v>2003</v>
      </c>
      <c r="F868" s="1">
        <v>37950</v>
      </c>
      <c r="G868" t="s">
        <v>12</v>
      </c>
      <c r="H868" t="s">
        <v>39</v>
      </c>
      <c r="I868">
        <v>131</v>
      </c>
      <c r="J868" t="s">
        <v>17</v>
      </c>
      <c r="K868">
        <v>41</v>
      </c>
      <c r="L868" s="10">
        <v>44.78</v>
      </c>
      <c r="M868" s="10">
        <f t="shared" si="41"/>
        <v>1835.98</v>
      </c>
      <c r="N868">
        <f>'CONDITIONS AND WORKINGS'!$D$2*M868</f>
        <v>117.86991599999999</v>
      </c>
      <c r="O868" s="4">
        <f>IF(Table1[[#This Row],[SALES]]&gt;='CONDITIONS AND WORKINGS'!$B$2,Table1[[#This Row],[SALES]]*'CONDITIONS AND WORKINGS'!$B$3,0)</f>
        <v>0</v>
      </c>
      <c r="P868" s="10">
        <f t="shared" si="39"/>
        <v>1953.8499160000001</v>
      </c>
      <c r="Q868" s="4" t="str">
        <f>IF(Table1[[#This Row],[STATUS]]='CONDITIONS AND WORKINGS'!$B$6,'CONDITIONS AND WORKINGS'!$B$9,'CONDITIONS AND WORKINGS'!$B$10)</f>
        <v>"COMPLETED"</v>
      </c>
      <c r="R868" s="10">
        <f>Table1[[#This Row],[TOTAL SALES]]-Table1[[#This Row],[ 8.35% DISCOUNT]]</f>
        <v>1953.8499160000001</v>
      </c>
      <c r="S868" s="20"/>
      <c r="AQ868" s="11"/>
      <c r="AR868" s="11"/>
      <c r="AS868" s="11"/>
      <c r="AT868" s="11"/>
      <c r="AV868" s="11"/>
      <c r="AW868" s="11"/>
    </row>
    <row r="869" spans="1:49" x14ac:dyDescent="0.25">
      <c r="A869">
        <v>868</v>
      </c>
      <c r="B869">
        <v>10195</v>
      </c>
      <c r="C869">
        <v>10</v>
      </c>
      <c r="D869" s="4" t="str">
        <f>TEXT(Table1[[#This Row],[ORDER DATE]],"MMMM")</f>
        <v>November</v>
      </c>
      <c r="E869" s="4">
        <f t="shared" si="40"/>
        <v>2003</v>
      </c>
      <c r="F869" s="1">
        <v>37950</v>
      </c>
      <c r="G869" t="s">
        <v>12</v>
      </c>
      <c r="H869" t="s">
        <v>44</v>
      </c>
      <c r="I869">
        <v>148</v>
      </c>
      <c r="J869" t="s">
        <v>55</v>
      </c>
      <c r="K869">
        <v>50</v>
      </c>
      <c r="L869" s="10">
        <v>100</v>
      </c>
      <c r="M869" s="10">
        <f t="shared" si="41"/>
        <v>5000</v>
      </c>
      <c r="N869">
        <f>'CONDITIONS AND WORKINGS'!$D$2*M869</f>
        <v>320.99999999999994</v>
      </c>
      <c r="O869" s="4">
        <f>IF(Table1[[#This Row],[SALES]]&gt;='CONDITIONS AND WORKINGS'!$B$2,Table1[[#This Row],[SALES]]*'CONDITIONS AND WORKINGS'!$B$3,0)</f>
        <v>417.5</v>
      </c>
      <c r="P869" s="10">
        <f t="shared" si="39"/>
        <v>5321</v>
      </c>
      <c r="Q869" s="4" t="str">
        <f>IF(Table1[[#This Row],[STATUS]]='CONDITIONS AND WORKINGS'!$B$6,'CONDITIONS AND WORKINGS'!$B$9,'CONDITIONS AND WORKINGS'!$B$10)</f>
        <v>"COMPLETED"</v>
      </c>
      <c r="R869" s="10">
        <f>Table1[[#This Row],[TOTAL SALES]]-Table1[[#This Row],[ 8.35% DISCOUNT]]</f>
        <v>4903.5</v>
      </c>
      <c r="S869" s="20"/>
      <c r="AQ869" s="11"/>
      <c r="AR869" s="11"/>
      <c r="AS869" s="11"/>
      <c r="AT869" s="11"/>
      <c r="AV869" s="11"/>
      <c r="AW869" s="11"/>
    </row>
    <row r="870" spans="1:49" x14ac:dyDescent="0.25">
      <c r="A870">
        <v>869</v>
      </c>
      <c r="B870">
        <v>10195</v>
      </c>
      <c r="C870">
        <v>6</v>
      </c>
      <c r="D870" s="4" t="str">
        <f>TEXT(Table1[[#This Row],[ORDER DATE]],"MMMM")</f>
        <v>November</v>
      </c>
      <c r="E870" s="4">
        <f t="shared" si="40"/>
        <v>2003</v>
      </c>
      <c r="F870" s="1">
        <v>37950</v>
      </c>
      <c r="G870" t="s">
        <v>12</v>
      </c>
      <c r="H870" t="s">
        <v>43</v>
      </c>
      <c r="I870">
        <v>148</v>
      </c>
      <c r="J870" t="s">
        <v>14</v>
      </c>
      <c r="K870">
        <v>49</v>
      </c>
      <c r="L870" s="10">
        <v>100</v>
      </c>
      <c r="M870" s="10">
        <f t="shared" si="41"/>
        <v>4900</v>
      </c>
      <c r="N870">
        <f>'CONDITIONS AND WORKINGS'!$D$2*M870</f>
        <v>314.58</v>
      </c>
      <c r="O870" s="4">
        <f>IF(Table1[[#This Row],[SALES]]&gt;='CONDITIONS AND WORKINGS'!$B$2,Table1[[#This Row],[SALES]]*'CONDITIONS AND WORKINGS'!$B$3,0)</f>
        <v>409.15000000000003</v>
      </c>
      <c r="P870" s="10">
        <f t="shared" si="39"/>
        <v>5214.58</v>
      </c>
      <c r="Q870" s="4" t="str">
        <f>IF(Table1[[#This Row],[STATUS]]='CONDITIONS AND WORKINGS'!$B$6,'CONDITIONS AND WORKINGS'!$B$9,'CONDITIONS AND WORKINGS'!$B$10)</f>
        <v>"COMPLETED"</v>
      </c>
      <c r="R870" s="10">
        <f>Table1[[#This Row],[TOTAL SALES]]-Table1[[#This Row],[ 8.35% DISCOUNT]]</f>
        <v>4805.43</v>
      </c>
      <c r="S870" s="20"/>
      <c r="AQ870" s="11"/>
      <c r="AR870" s="11"/>
      <c r="AS870" s="11"/>
      <c r="AT870" s="11"/>
      <c r="AV870" s="11"/>
      <c r="AW870" s="11"/>
    </row>
    <row r="871" spans="1:49" x14ac:dyDescent="0.25">
      <c r="A871">
        <v>870</v>
      </c>
      <c r="B871">
        <v>10195</v>
      </c>
      <c r="C871">
        <v>4</v>
      </c>
      <c r="D871" s="4" t="str">
        <f>TEXT(Table1[[#This Row],[ORDER DATE]],"MMMM")</f>
        <v>November</v>
      </c>
      <c r="E871" s="4">
        <f t="shared" si="40"/>
        <v>2003</v>
      </c>
      <c r="F871" s="1">
        <v>37950</v>
      </c>
      <c r="G871" t="s">
        <v>12</v>
      </c>
      <c r="H871" t="s">
        <v>46</v>
      </c>
      <c r="I871">
        <v>148</v>
      </c>
      <c r="J871" t="s">
        <v>14</v>
      </c>
      <c r="K871">
        <v>49</v>
      </c>
      <c r="L871" s="10">
        <v>100</v>
      </c>
      <c r="M871" s="10">
        <f t="shared" si="41"/>
        <v>4900</v>
      </c>
      <c r="N871">
        <f>'CONDITIONS AND WORKINGS'!$D$2*M871</f>
        <v>314.58</v>
      </c>
      <c r="O871" s="4">
        <f>IF(Table1[[#This Row],[SALES]]&gt;='CONDITIONS AND WORKINGS'!$B$2,Table1[[#This Row],[SALES]]*'CONDITIONS AND WORKINGS'!$B$3,0)</f>
        <v>409.15000000000003</v>
      </c>
      <c r="P871" s="10">
        <f t="shared" si="39"/>
        <v>5214.58</v>
      </c>
      <c r="Q871" s="4" t="str">
        <f>IF(Table1[[#This Row],[STATUS]]='CONDITIONS AND WORKINGS'!$B$6,'CONDITIONS AND WORKINGS'!$B$9,'CONDITIONS AND WORKINGS'!$B$10)</f>
        <v>"COMPLETED"</v>
      </c>
      <c r="R871" s="10">
        <f>Table1[[#This Row],[TOTAL SALES]]-Table1[[#This Row],[ 8.35% DISCOUNT]]</f>
        <v>4805.43</v>
      </c>
      <c r="S871" s="20"/>
      <c r="AQ871" s="11"/>
      <c r="AR871" s="11"/>
      <c r="AS871" s="11"/>
      <c r="AT871" s="11"/>
      <c r="AV871" s="11"/>
      <c r="AW871" s="11"/>
    </row>
    <row r="872" spans="1:49" x14ac:dyDescent="0.25">
      <c r="A872">
        <v>871</v>
      </c>
      <c r="B872">
        <v>10195</v>
      </c>
      <c r="C872">
        <v>5</v>
      </c>
      <c r="D872" s="4" t="str">
        <f>TEXT(Table1[[#This Row],[ORDER DATE]],"MMMM")</f>
        <v>November</v>
      </c>
      <c r="E872" s="4">
        <f t="shared" si="40"/>
        <v>2003</v>
      </c>
      <c r="F872" s="1">
        <v>37950</v>
      </c>
      <c r="G872" t="s">
        <v>12</v>
      </c>
      <c r="H872" t="s">
        <v>47</v>
      </c>
      <c r="I872">
        <v>148</v>
      </c>
      <c r="J872" t="s">
        <v>14</v>
      </c>
      <c r="K872">
        <v>27</v>
      </c>
      <c r="L872" s="10">
        <v>100</v>
      </c>
      <c r="M872" s="10">
        <f t="shared" si="41"/>
        <v>2700</v>
      </c>
      <c r="N872">
        <f>'CONDITIONS AND WORKINGS'!$D$2*M872</f>
        <v>173.33999999999997</v>
      </c>
      <c r="O872" s="4">
        <f>IF(Table1[[#This Row],[SALES]]&gt;='CONDITIONS AND WORKINGS'!$B$2,Table1[[#This Row],[SALES]]*'CONDITIONS AND WORKINGS'!$B$3,0)</f>
        <v>225.45000000000002</v>
      </c>
      <c r="P872" s="10">
        <f t="shared" si="39"/>
        <v>2873.34</v>
      </c>
      <c r="Q872" s="4" t="str">
        <f>IF(Table1[[#This Row],[STATUS]]='CONDITIONS AND WORKINGS'!$B$6,'CONDITIONS AND WORKINGS'!$B$9,'CONDITIONS AND WORKINGS'!$B$10)</f>
        <v>"COMPLETED"</v>
      </c>
      <c r="R872" s="10">
        <f>Table1[[#This Row],[TOTAL SALES]]-Table1[[#This Row],[ 8.35% DISCOUNT]]</f>
        <v>2647.8900000000003</v>
      </c>
      <c r="S872" s="20"/>
      <c r="AQ872" s="11"/>
      <c r="AR872" s="11"/>
      <c r="AS872" s="11"/>
      <c r="AT872" s="11"/>
      <c r="AV872" s="11"/>
      <c r="AW872" s="11"/>
    </row>
    <row r="873" spans="1:49" x14ac:dyDescent="0.25">
      <c r="A873">
        <v>872</v>
      </c>
      <c r="B873">
        <v>10195</v>
      </c>
      <c r="C873">
        <v>2</v>
      </c>
      <c r="D873" s="4" t="str">
        <f>TEXT(Table1[[#This Row],[ORDER DATE]],"MMMM")</f>
        <v>November</v>
      </c>
      <c r="E873" s="4">
        <f t="shared" si="40"/>
        <v>2003</v>
      </c>
      <c r="F873" s="1">
        <v>37950</v>
      </c>
      <c r="G873" t="s">
        <v>12</v>
      </c>
      <c r="H873" t="s">
        <v>49</v>
      </c>
      <c r="I873">
        <v>148</v>
      </c>
      <c r="J873" t="s">
        <v>14</v>
      </c>
      <c r="K873">
        <v>34</v>
      </c>
      <c r="L873" s="10">
        <v>100</v>
      </c>
      <c r="M873" s="10">
        <f t="shared" si="41"/>
        <v>3400</v>
      </c>
      <c r="N873">
        <f>'CONDITIONS AND WORKINGS'!$D$2*M873</f>
        <v>218.27999999999997</v>
      </c>
      <c r="O873" s="4">
        <f>IF(Table1[[#This Row],[SALES]]&gt;='CONDITIONS AND WORKINGS'!$B$2,Table1[[#This Row],[SALES]]*'CONDITIONS AND WORKINGS'!$B$3,0)</f>
        <v>283.90000000000003</v>
      </c>
      <c r="P873" s="10">
        <f t="shared" si="39"/>
        <v>3618.2799999999997</v>
      </c>
      <c r="Q873" s="4" t="str">
        <f>IF(Table1[[#This Row],[STATUS]]='CONDITIONS AND WORKINGS'!$B$6,'CONDITIONS AND WORKINGS'!$B$9,'CONDITIONS AND WORKINGS'!$B$10)</f>
        <v>"COMPLETED"</v>
      </c>
      <c r="R873" s="10">
        <f>Table1[[#This Row],[TOTAL SALES]]-Table1[[#This Row],[ 8.35% DISCOUNT]]</f>
        <v>3334.3799999999997</v>
      </c>
      <c r="S873" s="20"/>
      <c r="AQ873" s="11"/>
      <c r="AR873" s="11"/>
      <c r="AS873" s="11"/>
      <c r="AT873" s="11"/>
      <c r="AV873" s="11"/>
      <c r="AW873" s="11"/>
    </row>
    <row r="874" spans="1:49" x14ac:dyDescent="0.25">
      <c r="A874">
        <v>873</v>
      </c>
      <c r="B874">
        <v>10195</v>
      </c>
      <c r="C874">
        <v>9</v>
      </c>
      <c r="D874" s="4" t="str">
        <f>TEXT(Table1[[#This Row],[ORDER DATE]],"MMMM")</f>
        <v>November</v>
      </c>
      <c r="E874" s="4">
        <f t="shared" si="40"/>
        <v>2003</v>
      </c>
      <c r="F874" s="1">
        <v>37950</v>
      </c>
      <c r="G874" t="s">
        <v>12</v>
      </c>
      <c r="H874" t="s">
        <v>45</v>
      </c>
      <c r="I874">
        <v>148</v>
      </c>
      <c r="J874" t="s">
        <v>14</v>
      </c>
      <c r="K874">
        <v>35</v>
      </c>
      <c r="L874" s="10">
        <v>100</v>
      </c>
      <c r="M874" s="10">
        <f t="shared" si="41"/>
        <v>3500</v>
      </c>
      <c r="N874">
        <f>'CONDITIONS AND WORKINGS'!$D$2*M874</f>
        <v>224.7</v>
      </c>
      <c r="O874" s="4">
        <f>IF(Table1[[#This Row],[SALES]]&gt;='CONDITIONS AND WORKINGS'!$B$2,Table1[[#This Row],[SALES]]*'CONDITIONS AND WORKINGS'!$B$3,0)</f>
        <v>292.25</v>
      </c>
      <c r="P874" s="10">
        <f t="shared" si="39"/>
        <v>3724.7</v>
      </c>
      <c r="Q874" s="4" t="str">
        <f>IF(Table1[[#This Row],[STATUS]]='CONDITIONS AND WORKINGS'!$B$6,'CONDITIONS AND WORKINGS'!$B$9,'CONDITIONS AND WORKINGS'!$B$10)</f>
        <v>"COMPLETED"</v>
      </c>
      <c r="R874" s="10">
        <f>Table1[[#This Row],[TOTAL SALES]]-Table1[[#This Row],[ 8.35% DISCOUNT]]</f>
        <v>3432.45</v>
      </c>
      <c r="S874" s="20"/>
      <c r="AQ874" s="11"/>
      <c r="AR874" s="11"/>
      <c r="AS874" s="11"/>
      <c r="AT874" s="11"/>
      <c r="AV874" s="11"/>
      <c r="AW874" s="11"/>
    </row>
    <row r="875" spans="1:49" x14ac:dyDescent="0.25">
      <c r="A875">
        <v>874</v>
      </c>
      <c r="B875">
        <v>10195</v>
      </c>
      <c r="C875">
        <v>3</v>
      </c>
      <c r="D875" s="4" t="str">
        <f>TEXT(Table1[[#This Row],[ORDER DATE]],"MMMM")</f>
        <v>November</v>
      </c>
      <c r="E875" s="4">
        <f t="shared" si="40"/>
        <v>2003</v>
      </c>
      <c r="F875" s="1">
        <v>37950</v>
      </c>
      <c r="G875" t="s">
        <v>12</v>
      </c>
      <c r="H875" t="s">
        <v>50</v>
      </c>
      <c r="I875">
        <v>148</v>
      </c>
      <c r="J875" t="s">
        <v>17</v>
      </c>
      <c r="K875">
        <v>44</v>
      </c>
      <c r="L875" s="10">
        <v>66.47</v>
      </c>
      <c r="M875" s="10">
        <f t="shared" si="41"/>
        <v>2924.68</v>
      </c>
      <c r="N875">
        <f>'CONDITIONS AND WORKINGS'!$D$2*M875</f>
        <v>187.76445599999997</v>
      </c>
      <c r="O875" s="4">
        <f>IF(Table1[[#This Row],[SALES]]&gt;='CONDITIONS AND WORKINGS'!$B$2,Table1[[#This Row],[SALES]]*'CONDITIONS AND WORKINGS'!$B$3,0)</f>
        <v>244.21078</v>
      </c>
      <c r="P875" s="10">
        <f t="shared" si="39"/>
        <v>3112.4444559999997</v>
      </c>
      <c r="Q875" s="4" t="str">
        <f>IF(Table1[[#This Row],[STATUS]]='CONDITIONS AND WORKINGS'!$B$6,'CONDITIONS AND WORKINGS'!$B$9,'CONDITIONS AND WORKINGS'!$B$10)</f>
        <v>"COMPLETED"</v>
      </c>
      <c r="R875" s="10">
        <f>Table1[[#This Row],[TOTAL SALES]]-Table1[[#This Row],[ 8.35% DISCOUNT]]</f>
        <v>2868.2336759999998</v>
      </c>
      <c r="S875" s="20"/>
      <c r="AQ875" s="11"/>
      <c r="AR875" s="11"/>
      <c r="AS875" s="11"/>
      <c r="AT875" s="11"/>
      <c r="AV875" s="11"/>
      <c r="AW875" s="11"/>
    </row>
    <row r="876" spans="1:49" x14ac:dyDescent="0.25">
      <c r="A876">
        <v>875</v>
      </c>
      <c r="B876">
        <v>10195</v>
      </c>
      <c r="C876">
        <v>1</v>
      </c>
      <c r="D876" s="4" t="str">
        <f>TEXT(Table1[[#This Row],[ORDER DATE]],"MMMM")</f>
        <v>November</v>
      </c>
      <c r="E876" s="4">
        <f t="shared" si="40"/>
        <v>2003</v>
      </c>
      <c r="F876" s="1">
        <v>37950</v>
      </c>
      <c r="G876" t="s">
        <v>12</v>
      </c>
      <c r="H876" t="s">
        <v>48</v>
      </c>
      <c r="I876">
        <v>148</v>
      </c>
      <c r="J876" t="s">
        <v>17</v>
      </c>
      <c r="K876">
        <v>33</v>
      </c>
      <c r="L876" s="10">
        <v>54.68</v>
      </c>
      <c r="M876" s="10">
        <f t="shared" si="41"/>
        <v>1804.44</v>
      </c>
      <c r="N876">
        <f>'CONDITIONS AND WORKINGS'!$D$2*M876</f>
        <v>115.84504799999999</v>
      </c>
      <c r="O876" s="4">
        <f>IF(Table1[[#This Row],[SALES]]&gt;='CONDITIONS AND WORKINGS'!$B$2,Table1[[#This Row],[SALES]]*'CONDITIONS AND WORKINGS'!$B$3,0)</f>
        <v>0</v>
      </c>
      <c r="P876" s="10">
        <f t="shared" si="39"/>
        <v>1920.285048</v>
      </c>
      <c r="Q876" s="4" t="str">
        <f>IF(Table1[[#This Row],[STATUS]]='CONDITIONS AND WORKINGS'!$B$6,'CONDITIONS AND WORKINGS'!$B$9,'CONDITIONS AND WORKINGS'!$B$10)</f>
        <v>"COMPLETED"</v>
      </c>
      <c r="R876" s="10">
        <f>Table1[[#This Row],[TOTAL SALES]]-Table1[[#This Row],[ 8.35% DISCOUNT]]</f>
        <v>1920.285048</v>
      </c>
      <c r="S876" s="20"/>
      <c r="AQ876" s="11"/>
      <c r="AR876" s="11"/>
      <c r="AS876" s="11"/>
      <c r="AT876" s="11"/>
      <c r="AV876" s="11"/>
      <c r="AW876" s="11"/>
    </row>
    <row r="877" spans="1:49" x14ac:dyDescent="0.25">
      <c r="A877">
        <v>876</v>
      </c>
      <c r="B877">
        <v>10195</v>
      </c>
      <c r="C877">
        <v>8</v>
      </c>
      <c r="D877" s="4" t="str">
        <f>TEXT(Table1[[#This Row],[ORDER DATE]],"MMMM")</f>
        <v>November</v>
      </c>
      <c r="E877" s="4">
        <f t="shared" si="40"/>
        <v>2003</v>
      </c>
      <c r="F877" s="1">
        <v>37950</v>
      </c>
      <c r="G877" t="s">
        <v>12</v>
      </c>
      <c r="H877" t="s">
        <v>53</v>
      </c>
      <c r="I877">
        <v>148</v>
      </c>
      <c r="J877" t="s">
        <v>17</v>
      </c>
      <c r="K877">
        <v>32</v>
      </c>
      <c r="L877" s="10">
        <v>43.29</v>
      </c>
      <c r="M877" s="10">
        <f t="shared" si="41"/>
        <v>1385.28</v>
      </c>
      <c r="N877">
        <f>'CONDITIONS AND WORKINGS'!$D$2*M877</f>
        <v>88.934975999999992</v>
      </c>
      <c r="O877" s="4">
        <f>IF(Table1[[#This Row],[SALES]]&gt;='CONDITIONS AND WORKINGS'!$B$2,Table1[[#This Row],[SALES]]*'CONDITIONS AND WORKINGS'!$B$3,0)</f>
        <v>0</v>
      </c>
      <c r="P877" s="10">
        <f t="shared" si="39"/>
        <v>1474.214976</v>
      </c>
      <c r="Q877" s="4" t="str">
        <f>IF(Table1[[#This Row],[STATUS]]='CONDITIONS AND WORKINGS'!$B$6,'CONDITIONS AND WORKINGS'!$B$9,'CONDITIONS AND WORKINGS'!$B$10)</f>
        <v>"COMPLETED"</v>
      </c>
      <c r="R877" s="10">
        <f>Table1[[#This Row],[TOTAL SALES]]-Table1[[#This Row],[ 8.35% DISCOUNT]]</f>
        <v>1474.214976</v>
      </c>
      <c r="S877" s="20"/>
      <c r="AQ877" s="11"/>
      <c r="AR877" s="11"/>
      <c r="AS877" s="11"/>
      <c r="AT877" s="11"/>
      <c r="AV877" s="11"/>
      <c r="AW877" s="11"/>
    </row>
    <row r="878" spans="1:49" x14ac:dyDescent="0.25">
      <c r="A878">
        <v>877</v>
      </c>
      <c r="B878">
        <v>10195</v>
      </c>
      <c r="C878">
        <v>7</v>
      </c>
      <c r="D878" s="4" t="str">
        <f>TEXT(Table1[[#This Row],[ORDER DATE]],"MMMM")</f>
        <v>November</v>
      </c>
      <c r="E878" s="4">
        <f t="shared" si="40"/>
        <v>2003</v>
      </c>
      <c r="F878" s="1">
        <v>37950</v>
      </c>
      <c r="G878" t="s">
        <v>12</v>
      </c>
      <c r="H878" t="s">
        <v>51</v>
      </c>
      <c r="I878">
        <v>148</v>
      </c>
      <c r="J878" t="s">
        <v>17</v>
      </c>
      <c r="K878">
        <v>32</v>
      </c>
      <c r="L878" s="10">
        <v>28.29</v>
      </c>
      <c r="M878" s="10">
        <f t="shared" si="41"/>
        <v>905.28</v>
      </c>
      <c r="N878">
        <f>'CONDITIONS AND WORKINGS'!$D$2*M878</f>
        <v>58.118975999999989</v>
      </c>
      <c r="O878" s="4">
        <f>IF(Table1[[#This Row],[SALES]]&gt;='CONDITIONS AND WORKINGS'!$B$2,Table1[[#This Row],[SALES]]*'CONDITIONS AND WORKINGS'!$B$3,0)</f>
        <v>0</v>
      </c>
      <c r="P878" s="10">
        <f t="shared" si="39"/>
        <v>963.39897599999995</v>
      </c>
      <c r="Q878" s="4" t="str">
        <f>IF(Table1[[#This Row],[STATUS]]='CONDITIONS AND WORKINGS'!$B$6,'CONDITIONS AND WORKINGS'!$B$9,'CONDITIONS AND WORKINGS'!$B$10)</f>
        <v>"COMPLETED"</v>
      </c>
      <c r="R878" s="10">
        <f>Table1[[#This Row],[TOTAL SALES]]-Table1[[#This Row],[ 8.35% DISCOUNT]]</f>
        <v>963.39897599999995</v>
      </c>
      <c r="S878" s="20"/>
      <c r="AQ878" s="11"/>
      <c r="AR878" s="11"/>
      <c r="AS878" s="11"/>
      <c r="AT878" s="11"/>
      <c r="AV878" s="11"/>
      <c r="AW878" s="11"/>
    </row>
    <row r="879" spans="1:49" x14ac:dyDescent="0.25">
      <c r="A879">
        <v>878</v>
      </c>
      <c r="B879">
        <v>10196</v>
      </c>
      <c r="C879">
        <v>5</v>
      </c>
      <c r="D879" s="4" t="str">
        <f>TEXT(Table1[[#This Row],[ORDER DATE]],"MMMM")</f>
        <v>November</v>
      </c>
      <c r="E879" s="4">
        <f t="shared" si="40"/>
        <v>2003</v>
      </c>
      <c r="F879" s="1">
        <v>37951</v>
      </c>
      <c r="G879" t="s">
        <v>12</v>
      </c>
      <c r="H879" t="s">
        <v>54</v>
      </c>
      <c r="I879">
        <v>135</v>
      </c>
      <c r="J879" t="s">
        <v>55</v>
      </c>
      <c r="K879">
        <v>47</v>
      </c>
      <c r="L879" s="10">
        <v>100</v>
      </c>
      <c r="M879" s="10">
        <f t="shared" si="41"/>
        <v>4700</v>
      </c>
      <c r="N879">
        <f>'CONDITIONS AND WORKINGS'!$D$2*M879</f>
        <v>301.73999999999995</v>
      </c>
      <c r="O879" s="4">
        <f>IF(Table1[[#This Row],[SALES]]&gt;='CONDITIONS AND WORKINGS'!$B$2,Table1[[#This Row],[SALES]]*'CONDITIONS AND WORKINGS'!$B$3,0)</f>
        <v>392.45000000000005</v>
      </c>
      <c r="P879" s="10">
        <f t="shared" si="39"/>
        <v>5001.74</v>
      </c>
      <c r="Q879" s="4" t="str">
        <f>IF(Table1[[#This Row],[STATUS]]='CONDITIONS AND WORKINGS'!$B$6,'CONDITIONS AND WORKINGS'!$B$9,'CONDITIONS AND WORKINGS'!$B$10)</f>
        <v>"COMPLETED"</v>
      </c>
      <c r="R879" s="10">
        <f>Table1[[#This Row],[TOTAL SALES]]-Table1[[#This Row],[ 8.35% DISCOUNT]]</f>
        <v>4609.29</v>
      </c>
      <c r="S879" s="20"/>
      <c r="AQ879" s="11"/>
      <c r="AR879" s="11"/>
      <c r="AS879" s="11"/>
      <c r="AT879" s="11"/>
      <c r="AV879" s="11"/>
      <c r="AW879" s="11"/>
    </row>
    <row r="880" spans="1:49" x14ac:dyDescent="0.25">
      <c r="A880">
        <v>879</v>
      </c>
      <c r="B880">
        <v>10196</v>
      </c>
      <c r="C880">
        <v>4</v>
      </c>
      <c r="D880" s="4" t="str">
        <f>TEXT(Table1[[#This Row],[ORDER DATE]],"MMMM")</f>
        <v>November</v>
      </c>
      <c r="E880" s="4">
        <f t="shared" si="40"/>
        <v>2003</v>
      </c>
      <c r="F880" s="1">
        <v>37951</v>
      </c>
      <c r="G880" t="s">
        <v>12</v>
      </c>
      <c r="H880" t="s">
        <v>58</v>
      </c>
      <c r="I880">
        <v>135</v>
      </c>
      <c r="J880" t="s">
        <v>55</v>
      </c>
      <c r="K880">
        <v>38</v>
      </c>
      <c r="L880" s="10">
        <v>100</v>
      </c>
      <c r="M880" s="10">
        <f t="shared" si="41"/>
        <v>3800</v>
      </c>
      <c r="N880">
        <f>'CONDITIONS AND WORKINGS'!$D$2*M880</f>
        <v>243.95999999999998</v>
      </c>
      <c r="O880" s="4">
        <f>IF(Table1[[#This Row],[SALES]]&gt;='CONDITIONS AND WORKINGS'!$B$2,Table1[[#This Row],[SALES]]*'CONDITIONS AND WORKINGS'!$B$3,0)</f>
        <v>317.3</v>
      </c>
      <c r="P880" s="10">
        <f t="shared" si="39"/>
        <v>4043.96</v>
      </c>
      <c r="Q880" s="4" t="str">
        <f>IF(Table1[[#This Row],[STATUS]]='CONDITIONS AND WORKINGS'!$B$6,'CONDITIONS AND WORKINGS'!$B$9,'CONDITIONS AND WORKINGS'!$B$10)</f>
        <v>"COMPLETED"</v>
      </c>
      <c r="R880" s="10">
        <f>Table1[[#This Row],[TOTAL SALES]]-Table1[[#This Row],[ 8.35% DISCOUNT]]</f>
        <v>3726.66</v>
      </c>
      <c r="S880" s="20"/>
      <c r="AQ880" s="11"/>
      <c r="AR880" s="11"/>
      <c r="AS880" s="11"/>
      <c r="AT880" s="11"/>
      <c r="AV880" s="11"/>
      <c r="AW880" s="11"/>
    </row>
    <row r="881" spans="1:49" x14ac:dyDescent="0.25">
      <c r="A881">
        <v>880</v>
      </c>
      <c r="B881">
        <v>10196</v>
      </c>
      <c r="C881">
        <v>1</v>
      </c>
      <c r="D881" s="4" t="str">
        <f>TEXT(Table1[[#This Row],[ORDER DATE]],"MMMM")</f>
        <v>November</v>
      </c>
      <c r="E881" s="4">
        <f t="shared" si="40"/>
        <v>2003</v>
      </c>
      <c r="F881" s="1">
        <v>37951</v>
      </c>
      <c r="G881" t="s">
        <v>12</v>
      </c>
      <c r="H881" t="s">
        <v>64</v>
      </c>
      <c r="I881">
        <v>135</v>
      </c>
      <c r="J881" t="s">
        <v>14</v>
      </c>
      <c r="K881">
        <v>49</v>
      </c>
      <c r="L881" s="10">
        <v>100</v>
      </c>
      <c r="M881" s="10">
        <f t="shared" si="41"/>
        <v>4900</v>
      </c>
      <c r="N881">
        <f>'CONDITIONS AND WORKINGS'!$D$2*M881</f>
        <v>314.58</v>
      </c>
      <c r="O881" s="4">
        <f>IF(Table1[[#This Row],[SALES]]&gt;='CONDITIONS AND WORKINGS'!$B$2,Table1[[#This Row],[SALES]]*'CONDITIONS AND WORKINGS'!$B$3,0)</f>
        <v>409.15000000000003</v>
      </c>
      <c r="P881" s="10">
        <f t="shared" si="39"/>
        <v>5214.58</v>
      </c>
      <c r="Q881" s="4" t="str">
        <f>IF(Table1[[#This Row],[STATUS]]='CONDITIONS AND WORKINGS'!$B$6,'CONDITIONS AND WORKINGS'!$B$9,'CONDITIONS AND WORKINGS'!$B$10)</f>
        <v>"COMPLETED"</v>
      </c>
      <c r="R881" s="10">
        <f>Table1[[#This Row],[TOTAL SALES]]-Table1[[#This Row],[ 8.35% DISCOUNT]]</f>
        <v>4805.43</v>
      </c>
      <c r="S881" s="20"/>
      <c r="AQ881" s="11"/>
      <c r="AR881" s="11"/>
      <c r="AS881" s="11"/>
      <c r="AT881" s="11"/>
      <c r="AV881" s="11"/>
      <c r="AW881" s="11"/>
    </row>
    <row r="882" spans="1:49" x14ac:dyDescent="0.25">
      <c r="A882">
        <v>881</v>
      </c>
      <c r="B882">
        <v>10196</v>
      </c>
      <c r="C882">
        <v>2</v>
      </c>
      <c r="D882" s="4" t="str">
        <f>TEXT(Table1[[#This Row],[ORDER DATE]],"MMMM")</f>
        <v>November</v>
      </c>
      <c r="E882" s="4">
        <f t="shared" si="40"/>
        <v>2003</v>
      </c>
      <c r="F882" s="1">
        <v>37951</v>
      </c>
      <c r="G882" t="s">
        <v>12</v>
      </c>
      <c r="H882" t="s">
        <v>68</v>
      </c>
      <c r="I882">
        <v>135</v>
      </c>
      <c r="J882" t="s">
        <v>14</v>
      </c>
      <c r="K882">
        <v>50</v>
      </c>
      <c r="L882" s="10">
        <v>94.4</v>
      </c>
      <c r="M882" s="10">
        <f t="shared" si="41"/>
        <v>4720</v>
      </c>
      <c r="N882">
        <f>'CONDITIONS AND WORKINGS'!$D$2*M882</f>
        <v>303.02399999999994</v>
      </c>
      <c r="O882" s="4">
        <f>IF(Table1[[#This Row],[SALES]]&gt;='CONDITIONS AND WORKINGS'!$B$2,Table1[[#This Row],[SALES]]*'CONDITIONS AND WORKINGS'!$B$3,0)</f>
        <v>394.12</v>
      </c>
      <c r="P882" s="10">
        <f t="shared" si="39"/>
        <v>5023.0240000000003</v>
      </c>
      <c r="Q882" s="4" t="str">
        <f>IF(Table1[[#This Row],[STATUS]]='CONDITIONS AND WORKINGS'!$B$6,'CONDITIONS AND WORKINGS'!$B$9,'CONDITIONS AND WORKINGS'!$B$10)</f>
        <v>"COMPLETED"</v>
      </c>
      <c r="R882" s="10">
        <f>Table1[[#This Row],[TOTAL SALES]]-Table1[[#This Row],[ 8.35% DISCOUNT]]</f>
        <v>4628.9040000000005</v>
      </c>
      <c r="S882" s="20"/>
      <c r="AQ882" s="11"/>
      <c r="AR882" s="11"/>
      <c r="AS882" s="11"/>
      <c r="AT882" s="11"/>
      <c r="AV882" s="11"/>
      <c r="AW882" s="11"/>
    </row>
    <row r="883" spans="1:49" x14ac:dyDescent="0.25">
      <c r="A883">
        <v>882</v>
      </c>
      <c r="B883">
        <v>10196</v>
      </c>
      <c r="C883">
        <v>8</v>
      </c>
      <c r="D883" s="4" t="str">
        <f>TEXT(Table1[[#This Row],[ORDER DATE]],"MMMM")</f>
        <v>November</v>
      </c>
      <c r="E883" s="4">
        <f t="shared" si="40"/>
        <v>2003</v>
      </c>
      <c r="F883" s="1">
        <v>37951</v>
      </c>
      <c r="G883" t="s">
        <v>12</v>
      </c>
      <c r="H883" t="s">
        <v>42</v>
      </c>
      <c r="I883">
        <v>135</v>
      </c>
      <c r="J883" t="s">
        <v>14</v>
      </c>
      <c r="K883">
        <v>27</v>
      </c>
      <c r="L883" s="10">
        <v>100</v>
      </c>
      <c r="M883" s="10">
        <f t="shared" si="41"/>
        <v>2700</v>
      </c>
      <c r="N883">
        <f>'CONDITIONS AND WORKINGS'!$D$2*M883</f>
        <v>173.33999999999997</v>
      </c>
      <c r="O883" s="4">
        <f>IF(Table1[[#This Row],[SALES]]&gt;='CONDITIONS AND WORKINGS'!$B$2,Table1[[#This Row],[SALES]]*'CONDITIONS AND WORKINGS'!$B$3,0)</f>
        <v>225.45000000000002</v>
      </c>
      <c r="P883" s="10">
        <f t="shared" si="39"/>
        <v>2873.34</v>
      </c>
      <c r="Q883" s="4" t="str">
        <f>IF(Table1[[#This Row],[STATUS]]='CONDITIONS AND WORKINGS'!$B$6,'CONDITIONS AND WORKINGS'!$B$9,'CONDITIONS AND WORKINGS'!$B$10)</f>
        <v>"COMPLETED"</v>
      </c>
      <c r="R883" s="10">
        <f>Table1[[#This Row],[TOTAL SALES]]-Table1[[#This Row],[ 8.35% DISCOUNT]]</f>
        <v>2647.8900000000003</v>
      </c>
      <c r="S883" s="20"/>
      <c r="AQ883" s="11"/>
      <c r="AR883" s="11"/>
      <c r="AS883" s="11"/>
      <c r="AT883" s="11"/>
      <c r="AV883" s="11"/>
      <c r="AW883" s="11"/>
    </row>
    <row r="884" spans="1:49" x14ac:dyDescent="0.25">
      <c r="A884">
        <v>883</v>
      </c>
      <c r="B884">
        <v>10196</v>
      </c>
      <c r="C884">
        <v>6</v>
      </c>
      <c r="D884" s="4" t="str">
        <f>TEXT(Table1[[#This Row],[ORDER DATE]],"MMMM")</f>
        <v>November</v>
      </c>
      <c r="E884" s="4">
        <f t="shared" si="40"/>
        <v>2003</v>
      </c>
      <c r="F884" s="1">
        <v>37951</v>
      </c>
      <c r="G884" t="s">
        <v>12</v>
      </c>
      <c r="H884" t="s">
        <v>41</v>
      </c>
      <c r="I884">
        <v>135</v>
      </c>
      <c r="J884" t="s">
        <v>14</v>
      </c>
      <c r="K884">
        <v>24</v>
      </c>
      <c r="L884" s="10">
        <v>100</v>
      </c>
      <c r="M884" s="10">
        <f t="shared" si="41"/>
        <v>2400</v>
      </c>
      <c r="N884">
        <f>'CONDITIONS AND WORKINGS'!$D$2*M884</f>
        <v>154.07999999999998</v>
      </c>
      <c r="O884" s="4">
        <f>IF(Table1[[#This Row],[SALES]]&gt;='CONDITIONS AND WORKINGS'!$B$2,Table1[[#This Row],[SALES]]*'CONDITIONS AND WORKINGS'!$B$3,0)</f>
        <v>200.4</v>
      </c>
      <c r="P884" s="10">
        <f t="shared" si="39"/>
        <v>2554.08</v>
      </c>
      <c r="Q884" s="4" t="str">
        <f>IF(Table1[[#This Row],[STATUS]]='CONDITIONS AND WORKINGS'!$B$6,'CONDITIONS AND WORKINGS'!$B$9,'CONDITIONS AND WORKINGS'!$B$10)</f>
        <v>"COMPLETED"</v>
      </c>
      <c r="R884" s="10">
        <f>Table1[[#This Row],[TOTAL SALES]]-Table1[[#This Row],[ 8.35% DISCOUNT]]</f>
        <v>2353.6799999999998</v>
      </c>
      <c r="S884" s="20"/>
      <c r="AQ884" s="11"/>
      <c r="AR884" s="11"/>
      <c r="AS884" s="11"/>
      <c r="AT884" s="11"/>
      <c r="AV884" s="11"/>
      <c r="AW884" s="11"/>
    </row>
    <row r="885" spans="1:49" x14ac:dyDescent="0.25">
      <c r="A885">
        <v>884</v>
      </c>
      <c r="B885">
        <v>10196</v>
      </c>
      <c r="C885">
        <v>3</v>
      </c>
      <c r="D885" s="4" t="str">
        <f>TEXT(Table1[[#This Row],[ORDER DATE]],"MMMM")</f>
        <v>November</v>
      </c>
      <c r="E885" s="4">
        <f t="shared" si="40"/>
        <v>2003</v>
      </c>
      <c r="F885" s="1">
        <v>37951</v>
      </c>
      <c r="G885" t="s">
        <v>12</v>
      </c>
      <c r="H885" t="s">
        <v>59</v>
      </c>
      <c r="I885">
        <v>135</v>
      </c>
      <c r="J885" t="s">
        <v>14</v>
      </c>
      <c r="K885">
        <v>35</v>
      </c>
      <c r="L885" s="10">
        <v>100</v>
      </c>
      <c r="M885" s="10">
        <f t="shared" si="41"/>
        <v>3500</v>
      </c>
      <c r="N885">
        <f>'CONDITIONS AND WORKINGS'!$D$2*M885</f>
        <v>224.7</v>
      </c>
      <c r="O885" s="4">
        <f>IF(Table1[[#This Row],[SALES]]&gt;='CONDITIONS AND WORKINGS'!$B$2,Table1[[#This Row],[SALES]]*'CONDITIONS AND WORKINGS'!$B$3,0)</f>
        <v>292.25</v>
      </c>
      <c r="P885" s="10">
        <f t="shared" si="39"/>
        <v>3724.7</v>
      </c>
      <c r="Q885" s="4" t="str">
        <f>IF(Table1[[#This Row],[STATUS]]='CONDITIONS AND WORKINGS'!$B$6,'CONDITIONS AND WORKINGS'!$B$9,'CONDITIONS AND WORKINGS'!$B$10)</f>
        <v>"COMPLETED"</v>
      </c>
      <c r="R885" s="10">
        <f>Table1[[#This Row],[TOTAL SALES]]-Table1[[#This Row],[ 8.35% DISCOUNT]]</f>
        <v>3432.45</v>
      </c>
      <c r="S885" s="20"/>
      <c r="AQ885" s="11"/>
      <c r="AR885" s="11"/>
      <c r="AS885" s="11"/>
      <c r="AT885" s="11"/>
      <c r="AV885" s="11"/>
      <c r="AW885" s="11"/>
    </row>
    <row r="886" spans="1:49" x14ac:dyDescent="0.25">
      <c r="A886">
        <v>885</v>
      </c>
      <c r="B886">
        <v>10196</v>
      </c>
      <c r="C886">
        <v>7</v>
      </c>
      <c r="D886" s="4" t="str">
        <f>TEXT(Table1[[#This Row],[ORDER DATE]],"MMMM")</f>
        <v>November</v>
      </c>
      <c r="E886" s="4">
        <f t="shared" si="40"/>
        <v>2003</v>
      </c>
      <c r="F886" s="1">
        <v>37951</v>
      </c>
      <c r="G886" t="s">
        <v>12</v>
      </c>
      <c r="H886" t="s">
        <v>52</v>
      </c>
      <c r="I886">
        <v>135</v>
      </c>
      <c r="J886" t="s">
        <v>17</v>
      </c>
      <c r="K886">
        <v>46</v>
      </c>
      <c r="L886" s="10">
        <v>62.09</v>
      </c>
      <c r="M886" s="10">
        <f t="shared" si="41"/>
        <v>2856.1400000000003</v>
      </c>
      <c r="N886">
        <f>'CONDITIONS AND WORKINGS'!$D$2*M886</f>
        <v>183.36418800000001</v>
      </c>
      <c r="O886" s="4">
        <f>IF(Table1[[#This Row],[SALES]]&gt;='CONDITIONS AND WORKINGS'!$B$2,Table1[[#This Row],[SALES]]*'CONDITIONS AND WORKINGS'!$B$3,0)</f>
        <v>238.48769000000004</v>
      </c>
      <c r="P886" s="10">
        <f t="shared" si="39"/>
        <v>3039.5041880000003</v>
      </c>
      <c r="Q886" s="4" t="str">
        <f>IF(Table1[[#This Row],[STATUS]]='CONDITIONS AND WORKINGS'!$B$6,'CONDITIONS AND WORKINGS'!$B$9,'CONDITIONS AND WORKINGS'!$B$10)</f>
        <v>"COMPLETED"</v>
      </c>
      <c r="R886" s="10">
        <f>Table1[[#This Row],[TOTAL SALES]]-Table1[[#This Row],[ 8.35% DISCOUNT]]</f>
        <v>2801.0164980000004</v>
      </c>
      <c r="S886" s="20"/>
      <c r="AQ886" s="11"/>
      <c r="AR886" s="11"/>
      <c r="AS886" s="11"/>
      <c r="AT886" s="11"/>
      <c r="AV886" s="11"/>
      <c r="AW886" s="11"/>
    </row>
    <row r="887" spans="1:49" x14ac:dyDescent="0.25">
      <c r="A887">
        <v>886</v>
      </c>
      <c r="B887">
        <v>10197</v>
      </c>
      <c r="C887">
        <v>6</v>
      </c>
      <c r="D887" s="4" t="str">
        <f>TEXT(Table1[[#This Row],[ORDER DATE]],"MMMM")</f>
        <v>November</v>
      </c>
      <c r="E887" s="4">
        <f t="shared" si="40"/>
        <v>2003</v>
      </c>
      <c r="F887" s="1">
        <v>37951</v>
      </c>
      <c r="G887" t="s">
        <v>12</v>
      </c>
      <c r="H887" t="s">
        <v>56</v>
      </c>
      <c r="I887">
        <v>154</v>
      </c>
      <c r="J887" t="s">
        <v>14</v>
      </c>
      <c r="K887">
        <v>45</v>
      </c>
      <c r="L887" s="10">
        <v>100</v>
      </c>
      <c r="M887" s="10">
        <f t="shared" si="41"/>
        <v>4500</v>
      </c>
      <c r="N887">
        <f>'CONDITIONS AND WORKINGS'!$D$2*M887</f>
        <v>288.89999999999998</v>
      </c>
      <c r="O887" s="4">
        <f>IF(Table1[[#This Row],[SALES]]&gt;='CONDITIONS AND WORKINGS'!$B$2,Table1[[#This Row],[SALES]]*'CONDITIONS AND WORKINGS'!$B$3,0)</f>
        <v>375.75</v>
      </c>
      <c r="P887" s="10">
        <f t="shared" si="39"/>
        <v>4788.8999999999996</v>
      </c>
      <c r="Q887" s="4" t="str">
        <f>IF(Table1[[#This Row],[STATUS]]='CONDITIONS AND WORKINGS'!$B$6,'CONDITIONS AND WORKINGS'!$B$9,'CONDITIONS AND WORKINGS'!$B$10)</f>
        <v>"COMPLETED"</v>
      </c>
      <c r="R887" s="10">
        <f>Table1[[#This Row],[TOTAL SALES]]-Table1[[#This Row],[ 8.35% DISCOUNT]]</f>
        <v>4413.1499999999996</v>
      </c>
      <c r="S887" s="20"/>
      <c r="AQ887" s="11"/>
      <c r="AR887" s="11"/>
      <c r="AS887" s="11"/>
      <c r="AT887" s="11"/>
      <c r="AV887" s="11"/>
      <c r="AW887" s="11"/>
    </row>
    <row r="888" spans="1:49" x14ac:dyDescent="0.25">
      <c r="A888">
        <v>887</v>
      </c>
      <c r="B888">
        <v>10197</v>
      </c>
      <c r="C888">
        <v>14</v>
      </c>
      <c r="D888" s="4" t="str">
        <f>TEXT(Table1[[#This Row],[ORDER DATE]],"MMMM")</f>
        <v>November</v>
      </c>
      <c r="E888" s="4">
        <f t="shared" si="40"/>
        <v>2003</v>
      </c>
      <c r="F888" s="1">
        <v>37951</v>
      </c>
      <c r="G888" t="s">
        <v>12</v>
      </c>
      <c r="H888" t="s">
        <v>61</v>
      </c>
      <c r="I888">
        <v>154</v>
      </c>
      <c r="J888" t="s">
        <v>14</v>
      </c>
      <c r="K888">
        <v>50</v>
      </c>
      <c r="L888" s="10">
        <v>100</v>
      </c>
      <c r="M888" s="10">
        <f t="shared" si="41"/>
        <v>5000</v>
      </c>
      <c r="N888">
        <f>'CONDITIONS AND WORKINGS'!$D$2*M888</f>
        <v>320.99999999999994</v>
      </c>
      <c r="O888" s="4">
        <f>IF(Table1[[#This Row],[SALES]]&gt;='CONDITIONS AND WORKINGS'!$B$2,Table1[[#This Row],[SALES]]*'CONDITIONS AND WORKINGS'!$B$3,0)</f>
        <v>417.5</v>
      </c>
      <c r="P888" s="10">
        <f t="shared" si="39"/>
        <v>5321</v>
      </c>
      <c r="Q888" s="4" t="str">
        <f>IF(Table1[[#This Row],[STATUS]]='CONDITIONS AND WORKINGS'!$B$6,'CONDITIONS AND WORKINGS'!$B$9,'CONDITIONS AND WORKINGS'!$B$10)</f>
        <v>"COMPLETED"</v>
      </c>
      <c r="R888" s="10">
        <f>Table1[[#This Row],[TOTAL SALES]]-Table1[[#This Row],[ 8.35% DISCOUNT]]</f>
        <v>4903.5</v>
      </c>
      <c r="S888" s="20"/>
      <c r="AQ888" s="11"/>
      <c r="AR888" s="11"/>
      <c r="AS888" s="11"/>
      <c r="AT888" s="11"/>
      <c r="AV888" s="11"/>
      <c r="AW888" s="11"/>
    </row>
    <row r="889" spans="1:49" x14ac:dyDescent="0.25">
      <c r="A889">
        <v>888</v>
      </c>
      <c r="B889">
        <v>10197</v>
      </c>
      <c r="C889">
        <v>13</v>
      </c>
      <c r="D889" s="4" t="str">
        <f>TEXT(Table1[[#This Row],[ORDER DATE]],"MMMM")</f>
        <v>November</v>
      </c>
      <c r="E889" s="4">
        <f t="shared" si="40"/>
        <v>2003</v>
      </c>
      <c r="F889" s="1">
        <v>37951</v>
      </c>
      <c r="G889" t="s">
        <v>12</v>
      </c>
      <c r="H889" t="s">
        <v>57</v>
      </c>
      <c r="I889">
        <v>154</v>
      </c>
      <c r="J889" t="s">
        <v>14</v>
      </c>
      <c r="K889">
        <v>41</v>
      </c>
      <c r="L889" s="10">
        <v>100</v>
      </c>
      <c r="M889" s="10">
        <f t="shared" si="41"/>
        <v>4100</v>
      </c>
      <c r="N889">
        <f>'CONDITIONS AND WORKINGS'!$D$2*M889</f>
        <v>263.21999999999997</v>
      </c>
      <c r="O889" s="4">
        <f>IF(Table1[[#This Row],[SALES]]&gt;='CONDITIONS AND WORKINGS'!$B$2,Table1[[#This Row],[SALES]]*'CONDITIONS AND WORKINGS'!$B$3,0)</f>
        <v>342.35</v>
      </c>
      <c r="P889" s="10">
        <f t="shared" si="39"/>
        <v>4363.22</v>
      </c>
      <c r="Q889" s="4" t="str">
        <f>IF(Table1[[#This Row],[STATUS]]='CONDITIONS AND WORKINGS'!$B$6,'CONDITIONS AND WORKINGS'!$B$9,'CONDITIONS AND WORKINGS'!$B$10)</f>
        <v>"COMPLETED"</v>
      </c>
      <c r="R889" s="10">
        <f>Table1[[#This Row],[TOTAL SALES]]-Table1[[#This Row],[ 8.35% DISCOUNT]]</f>
        <v>4020.8700000000003</v>
      </c>
      <c r="S889" s="20"/>
      <c r="AQ889" s="11"/>
      <c r="AR889" s="11"/>
      <c r="AS889" s="11"/>
      <c r="AT889" s="11"/>
      <c r="AV889" s="11"/>
      <c r="AW889" s="11"/>
    </row>
    <row r="890" spans="1:49" x14ac:dyDescent="0.25">
      <c r="A890">
        <v>889</v>
      </c>
      <c r="B890">
        <v>10197</v>
      </c>
      <c r="C890">
        <v>4</v>
      </c>
      <c r="D890" s="4" t="str">
        <f>TEXT(Table1[[#This Row],[ORDER DATE]],"MMMM")</f>
        <v>November</v>
      </c>
      <c r="E890" s="4">
        <f t="shared" si="40"/>
        <v>2003</v>
      </c>
      <c r="F890" s="1">
        <v>37951</v>
      </c>
      <c r="G890" t="s">
        <v>12</v>
      </c>
      <c r="H890" t="s">
        <v>75</v>
      </c>
      <c r="I890">
        <v>154</v>
      </c>
      <c r="J890" t="s">
        <v>14</v>
      </c>
      <c r="K890">
        <v>46</v>
      </c>
      <c r="L890" s="10">
        <v>87.74</v>
      </c>
      <c r="M890" s="10">
        <f t="shared" si="41"/>
        <v>4036.04</v>
      </c>
      <c r="N890">
        <f>'CONDITIONS AND WORKINGS'!$D$2*M890</f>
        <v>259.11376799999999</v>
      </c>
      <c r="O890" s="4">
        <f>IF(Table1[[#This Row],[SALES]]&gt;='CONDITIONS AND WORKINGS'!$B$2,Table1[[#This Row],[SALES]]*'CONDITIONS AND WORKINGS'!$B$3,0)</f>
        <v>337.00934000000001</v>
      </c>
      <c r="P890" s="10">
        <f t="shared" si="39"/>
        <v>4295.1537680000001</v>
      </c>
      <c r="Q890" s="4" t="str">
        <f>IF(Table1[[#This Row],[STATUS]]='CONDITIONS AND WORKINGS'!$B$6,'CONDITIONS AND WORKINGS'!$B$9,'CONDITIONS AND WORKINGS'!$B$10)</f>
        <v>"COMPLETED"</v>
      </c>
      <c r="R890" s="10">
        <f>Table1[[#This Row],[TOTAL SALES]]-Table1[[#This Row],[ 8.35% DISCOUNT]]</f>
        <v>3958.1444280000001</v>
      </c>
      <c r="S890" s="20"/>
      <c r="AQ890" s="11"/>
      <c r="AR890" s="11"/>
      <c r="AS890" s="11"/>
      <c r="AT890" s="11"/>
      <c r="AV890" s="11"/>
      <c r="AW890" s="11"/>
    </row>
    <row r="891" spans="1:49" x14ac:dyDescent="0.25">
      <c r="A891">
        <v>890</v>
      </c>
      <c r="B891">
        <v>10197</v>
      </c>
      <c r="C891">
        <v>7</v>
      </c>
      <c r="D891" s="4" t="str">
        <f>TEXT(Table1[[#This Row],[ORDER DATE]],"MMMM")</f>
        <v>November</v>
      </c>
      <c r="E891" s="4">
        <f t="shared" si="40"/>
        <v>2003</v>
      </c>
      <c r="F891" s="1">
        <v>37951</v>
      </c>
      <c r="G891" t="s">
        <v>12</v>
      </c>
      <c r="H891" t="s">
        <v>67</v>
      </c>
      <c r="I891">
        <v>154</v>
      </c>
      <c r="J891" t="s">
        <v>14</v>
      </c>
      <c r="K891">
        <v>50</v>
      </c>
      <c r="L891" s="10">
        <v>78.790000000000006</v>
      </c>
      <c r="M891" s="10">
        <f t="shared" si="41"/>
        <v>3939.5000000000005</v>
      </c>
      <c r="N891">
        <f>'CONDITIONS AND WORKINGS'!$D$2*M891</f>
        <v>252.91589999999999</v>
      </c>
      <c r="O891" s="4">
        <f>IF(Table1[[#This Row],[SALES]]&gt;='CONDITIONS AND WORKINGS'!$B$2,Table1[[#This Row],[SALES]]*'CONDITIONS AND WORKINGS'!$B$3,0)</f>
        <v>328.94825000000003</v>
      </c>
      <c r="P891" s="10">
        <f t="shared" si="39"/>
        <v>4192.4159000000009</v>
      </c>
      <c r="Q891" s="4" t="str">
        <f>IF(Table1[[#This Row],[STATUS]]='CONDITIONS AND WORKINGS'!$B$6,'CONDITIONS AND WORKINGS'!$B$9,'CONDITIONS AND WORKINGS'!$B$10)</f>
        <v>"COMPLETED"</v>
      </c>
      <c r="R891" s="10">
        <f>Table1[[#This Row],[TOTAL SALES]]-Table1[[#This Row],[ 8.35% DISCOUNT]]</f>
        <v>3863.467650000001</v>
      </c>
      <c r="S891" s="20"/>
      <c r="AQ891" s="11"/>
      <c r="AR891" s="11"/>
      <c r="AS891" s="11"/>
      <c r="AT891" s="11"/>
      <c r="AV891" s="11"/>
      <c r="AW891" s="11"/>
    </row>
    <row r="892" spans="1:49" x14ac:dyDescent="0.25">
      <c r="A892">
        <v>891</v>
      </c>
      <c r="B892">
        <v>10197</v>
      </c>
      <c r="C892">
        <v>8</v>
      </c>
      <c r="D892" s="4" t="str">
        <f>TEXT(Table1[[#This Row],[ORDER DATE]],"MMMM")</f>
        <v>November</v>
      </c>
      <c r="E892" s="4">
        <f t="shared" si="40"/>
        <v>2003</v>
      </c>
      <c r="F892" s="1">
        <v>37951</v>
      </c>
      <c r="G892" t="s">
        <v>12</v>
      </c>
      <c r="H892" t="s">
        <v>62</v>
      </c>
      <c r="I892">
        <v>154</v>
      </c>
      <c r="J892" t="s">
        <v>14</v>
      </c>
      <c r="K892">
        <v>47</v>
      </c>
      <c r="L892" s="10">
        <v>83.2</v>
      </c>
      <c r="M892" s="10">
        <f t="shared" si="41"/>
        <v>3910.4</v>
      </c>
      <c r="N892">
        <f>'CONDITIONS AND WORKINGS'!$D$2*M892</f>
        <v>251.04767999999999</v>
      </c>
      <c r="O892" s="4">
        <f>IF(Table1[[#This Row],[SALES]]&gt;='CONDITIONS AND WORKINGS'!$B$2,Table1[[#This Row],[SALES]]*'CONDITIONS AND WORKINGS'!$B$3,0)</f>
        <v>326.51840000000004</v>
      </c>
      <c r="P892" s="10">
        <f t="shared" si="39"/>
        <v>4161.4476800000002</v>
      </c>
      <c r="Q892" s="4" t="str">
        <f>IF(Table1[[#This Row],[STATUS]]='CONDITIONS AND WORKINGS'!$B$6,'CONDITIONS AND WORKINGS'!$B$9,'CONDITIONS AND WORKINGS'!$B$10)</f>
        <v>"COMPLETED"</v>
      </c>
      <c r="R892" s="10">
        <f>Table1[[#This Row],[TOTAL SALES]]-Table1[[#This Row],[ 8.35% DISCOUNT]]</f>
        <v>3834.9292800000003</v>
      </c>
      <c r="S892" s="20"/>
      <c r="AQ892" s="11"/>
      <c r="AR892" s="11"/>
      <c r="AS892" s="11"/>
      <c r="AT892" s="11"/>
      <c r="AV892" s="11"/>
      <c r="AW892" s="11"/>
    </row>
    <row r="893" spans="1:49" x14ac:dyDescent="0.25">
      <c r="A893">
        <v>892</v>
      </c>
      <c r="B893">
        <v>10197</v>
      </c>
      <c r="C893">
        <v>11</v>
      </c>
      <c r="D893" s="4" t="str">
        <f>TEXT(Table1[[#This Row],[ORDER DATE]],"MMMM")</f>
        <v>November</v>
      </c>
      <c r="E893" s="4">
        <f t="shared" si="40"/>
        <v>2003</v>
      </c>
      <c r="F893" s="1">
        <v>37951</v>
      </c>
      <c r="G893" t="s">
        <v>12</v>
      </c>
      <c r="H893" t="s">
        <v>66</v>
      </c>
      <c r="I893">
        <v>154</v>
      </c>
      <c r="J893" t="s">
        <v>14</v>
      </c>
      <c r="K893">
        <v>35</v>
      </c>
      <c r="L893" s="10">
        <v>93.35</v>
      </c>
      <c r="M893" s="10">
        <f t="shared" si="41"/>
        <v>3267.25</v>
      </c>
      <c r="N893">
        <f>'CONDITIONS AND WORKINGS'!$D$2*M893</f>
        <v>209.75744999999998</v>
      </c>
      <c r="O893" s="4">
        <f>IF(Table1[[#This Row],[SALES]]&gt;='CONDITIONS AND WORKINGS'!$B$2,Table1[[#This Row],[SALES]]*'CONDITIONS AND WORKINGS'!$B$3,0)</f>
        <v>272.81537500000002</v>
      </c>
      <c r="P893" s="10">
        <f t="shared" si="39"/>
        <v>3477.0074500000001</v>
      </c>
      <c r="Q893" s="4" t="str">
        <f>IF(Table1[[#This Row],[STATUS]]='CONDITIONS AND WORKINGS'!$B$6,'CONDITIONS AND WORKINGS'!$B$9,'CONDITIONS AND WORKINGS'!$B$10)</f>
        <v>"COMPLETED"</v>
      </c>
      <c r="R893" s="10">
        <f>Table1[[#This Row],[TOTAL SALES]]-Table1[[#This Row],[ 8.35% DISCOUNT]]</f>
        <v>3204.1920749999999</v>
      </c>
      <c r="S893" s="20"/>
      <c r="AQ893" s="11"/>
      <c r="AR893" s="11"/>
      <c r="AS893" s="11"/>
      <c r="AT893" s="11"/>
      <c r="AV893" s="11"/>
      <c r="AW893" s="11"/>
    </row>
    <row r="894" spans="1:49" x14ac:dyDescent="0.25">
      <c r="A894">
        <v>893</v>
      </c>
      <c r="B894">
        <v>10197</v>
      </c>
      <c r="C894">
        <v>3</v>
      </c>
      <c r="D894" s="4" t="str">
        <f>TEXT(Table1[[#This Row],[ORDER DATE]],"MMMM")</f>
        <v>November</v>
      </c>
      <c r="E894" s="4">
        <f t="shared" si="40"/>
        <v>2003</v>
      </c>
      <c r="F894" s="1">
        <v>37951</v>
      </c>
      <c r="G894" t="s">
        <v>12</v>
      </c>
      <c r="H894" t="s">
        <v>71</v>
      </c>
      <c r="I894">
        <v>154</v>
      </c>
      <c r="J894" t="s">
        <v>17</v>
      </c>
      <c r="K894">
        <v>22</v>
      </c>
      <c r="L894" s="10">
        <v>100</v>
      </c>
      <c r="M894" s="10">
        <f t="shared" si="41"/>
        <v>2200</v>
      </c>
      <c r="N894">
        <f>'CONDITIONS AND WORKINGS'!$D$2*M894</f>
        <v>141.23999999999998</v>
      </c>
      <c r="O894" s="4">
        <f>IF(Table1[[#This Row],[SALES]]&gt;='CONDITIONS AND WORKINGS'!$B$2,Table1[[#This Row],[SALES]]*'CONDITIONS AND WORKINGS'!$B$3,0)</f>
        <v>0</v>
      </c>
      <c r="P894" s="10">
        <f t="shared" si="39"/>
        <v>2341.2399999999998</v>
      </c>
      <c r="Q894" s="4" t="str">
        <f>IF(Table1[[#This Row],[STATUS]]='CONDITIONS AND WORKINGS'!$B$6,'CONDITIONS AND WORKINGS'!$B$9,'CONDITIONS AND WORKINGS'!$B$10)</f>
        <v>"COMPLETED"</v>
      </c>
      <c r="R894" s="10">
        <f>Table1[[#This Row],[TOTAL SALES]]-Table1[[#This Row],[ 8.35% DISCOUNT]]</f>
        <v>2341.2399999999998</v>
      </c>
      <c r="S894" s="20"/>
      <c r="AQ894" s="11"/>
      <c r="AR894" s="11"/>
      <c r="AS894" s="11"/>
      <c r="AT894" s="11"/>
      <c r="AV894" s="11"/>
      <c r="AW894" s="11"/>
    </row>
    <row r="895" spans="1:49" x14ac:dyDescent="0.25">
      <c r="A895">
        <v>894</v>
      </c>
      <c r="B895">
        <v>10197</v>
      </c>
      <c r="C895">
        <v>10</v>
      </c>
      <c r="D895" s="4" t="str">
        <f>TEXT(Table1[[#This Row],[ORDER DATE]],"MMMM")</f>
        <v>November</v>
      </c>
      <c r="E895" s="4">
        <f t="shared" si="40"/>
        <v>2003</v>
      </c>
      <c r="F895" s="1">
        <v>37951</v>
      </c>
      <c r="G895" t="s">
        <v>12</v>
      </c>
      <c r="H895" t="s">
        <v>63</v>
      </c>
      <c r="I895">
        <v>154</v>
      </c>
      <c r="J895" t="s">
        <v>17</v>
      </c>
      <c r="K895">
        <v>27</v>
      </c>
      <c r="L895" s="10">
        <v>92.16</v>
      </c>
      <c r="M895" s="10">
        <f t="shared" si="41"/>
        <v>2488.3199999999997</v>
      </c>
      <c r="N895">
        <f>'CONDITIONS AND WORKINGS'!$D$2*M895</f>
        <v>159.75014399999998</v>
      </c>
      <c r="O895" s="4">
        <f>IF(Table1[[#This Row],[SALES]]&gt;='CONDITIONS AND WORKINGS'!$B$2,Table1[[#This Row],[SALES]]*'CONDITIONS AND WORKINGS'!$B$3,0)</f>
        <v>207.77471999999997</v>
      </c>
      <c r="P895" s="10">
        <f t="shared" si="39"/>
        <v>2648.0701439999998</v>
      </c>
      <c r="Q895" s="4" t="str">
        <f>IF(Table1[[#This Row],[STATUS]]='CONDITIONS AND WORKINGS'!$B$6,'CONDITIONS AND WORKINGS'!$B$9,'CONDITIONS AND WORKINGS'!$B$10)</f>
        <v>"COMPLETED"</v>
      </c>
      <c r="R895" s="10">
        <f>Table1[[#This Row],[TOTAL SALES]]-Table1[[#This Row],[ 8.35% DISCOUNT]]</f>
        <v>2440.2954239999999</v>
      </c>
      <c r="S895" s="20"/>
      <c r="AQ895" s="11"/>
      <c r="AR895" s="11"/>
      <c r="AS895" s="11"/>
      <c r="AT895" s="11"/>
      <c r="AV895" s="11"/>
      <c r="AW895" s="11"/>
    </row>
    <row r="896" spans="1:49" x14ac:dyDescent="0.25">
      <c r="A896">
        <v>895</v>
      </c>
      <c r="B896">
        <v>10197</v>
      </c>
      <c r="C896">
        <v>2</v>
      </c>
      <c r="D896" s="4" t="str">
        <f>TEXT(Table1[[#This Row],[ORDER DATE]],"MMMM")</f>
        <v>November</v>
      </c>
      <c r="E896" s="4">
        <f t="shared" si="40"/>
        <v>2003</v>
      </c>
      <c r="F896" s="1">
        <v>37951</v>
      </c>
      <c r="G896" t="s">
        <v>12</v>
      </c>
      <c r="H896" t="s">
        <v>79</v>
      </c>
      <c r="I896">
        <v>154</v>
      </c>
      <c r="J896" t="s">
        <v>17</v>
      </c>
      <c r="K896">
        <v>24</v>
      </c>
      <c r="L896" s="10">
        <v>90.52</v>
      </c>
      <c r="M896" s="10">
        <f t="shared" si="41"/>
        <v>2172.48</v>
      </c>
      <c r="N896">
        <f>'CONDITIONS AND WORKINGS'!$D$2*M896</f>
        <v>139.47321599999998</v>
      </c>
      <c r="O896" s="4">
        <f>IF(Table1[[#This Row],[SALES]]&gt;='CONDITIONS AND WORKINGS'!$B$2,Table1[[#This Row],[SALES]]*'CONDITIONS AND WORKINGS'!$B$3,0)</f>
        <v>0</v>
      </c>
      <c r="P896" s="10">
        <f t="shared" si="39"/>
        <v>2311.9532159999999</v>
      </c>
      <c r="Q896" s="4" t="str">
        <f>IF(Table1[[#This Row],[STATUS]]='CONDITIONS AND WORKINGS'!$B$6,'CONDITIONS AND WORKINGS'!$B$9,'CONDITIONS AND WORKINGS'!$B$10)</f>
        <v>"COMPLETED"</v>
      </c>
      <c r="R896" s="10">
        <f>Table1[[#This Row],[TOTAL SALES]]-Table1[[#This Row],[ 8.35% DISCOUNT]]</f>
        <v>2311.9532159999999</v>
      </c>
      <c r="S896" s="20"/>
      <c r="AQ896" s="11"/>
      <c r="AR896" s="11"/>
      <c r="AS896" s="11"/>
      <c r="AT896" s="11"/>
      <c r="AV896" s="11"/>
      <c r="AW896" s="11"/>
    </row>
    <row r="897" spans="1:49" x14ac:dyDescent="0.25">
      <c r="A897">
        <v>896</v>
      </c>
      <c r="B897">
        <v>10197</v>
      </c>
      <c r="C897">
        <v>12</v>
      </c>
      <c r="D897" s="4" t="str">
        <f>TEXT(Table1[[#This Row],[ORDER DATE]],"MMMM")</f>
        <v>November</v>
      </c>
      <c r="E897" s="4">
        <f t="shared" si="40"/>
        <v>2003</v>
      </c>
      <c r="F897" s="1">
        <v>37951</v>
      </c>
      <c r="G897" t="s">
        <v>12</v>
      </c>
      <c r="H897" t="s">
        <v>69</v>
      </c>
      <c r="I897">
        <v>154</v>
      </c>
      <c r="J897" t="s">
        <v>17</v>
      </c>
      <c r="K897">
        <v>42</v>
      </c>
      <c r="L897" s="10">
        <v>50.23</v>
      </c>
      <c r="M897" s="10">
        <f t="shared" si="41"/>
        <v>2109.66</v>
      </c>
      <c r="N897">
        <f>'CONDITIONS AND WORKINGS'!$D$2*M897</f>
        <v>135.44017199999999</v>
      </c>
      <c r="O897" s="4">
        <f>IF(Table1[[#This Row],[SALES]]&gt;='CONDITIONS AND WORKINGS'!$B$2,Table1[[#This Row],[SALES]]*'CONDITIONS AND WORKINGS'!$B$3,0)</f>
        <v>0</v>
      </c>
      <c r="P897" s="10">
        <f t="shared" si="39"/>
        <v>2245.1001719999999</v>
      </c>
      <c r="Q897" s="4" t="str">
        <f>IF(Table1[[#This Row],[STATUS]]='CONDITIONS AND WORKINGS'!$B$6,'CONDITIONS AND WORKINGS'!$B$9,'CONDITIONS AND WORKINGS'!$B$10)</f>
        <v>"COMPLETED"</v>
      </c>
      <c r="R897" s="10">
        <f>Table1[[#This Row],[TOTAL SALES]]-Table1[[#This Row],[ 8.35% DISCOUNT]]</f>
        <v>2245.1001719999999</v>
      </c>
      <c r="S897" s="20"/>
      <c r="AQ897" s="11"/>
      <c r="AR897" s="11"/>
      <c r="AS897" s="11"/>
      <c r="AT897" s="11"/>
      <c r="AV897" s="11"/>
      <c r="AW897" s="11"/>
    </row>
    <row r="898" spans="1:49" x14ac:dyDescent="0.25">
      <c r="A898">
        <v>897</v>
      </c>
      <c r="B898">
        <v>10197</v>
      </c>
      <c r="C898">
        <v>5</v>
      </c>
      <c r="D898" s="4" t="str">
        <f>TEXT(Table1[[#This Row],[ORDER DATE]],"MMMM")</f>
        <v>November</v>
      </c>
      <c r="E898" s="4">
        <f t="shared" si="40"/>
        <v>2003</v>
      </c>
      <c r="F898" s="1">
        <v>37951</v>
      </c>
      <c r="G898" t="s">
        <v>12</v>
      </c>
      <c r="H898" t="s">
        <v>60</v>
      </c>
      <c r="I898">
        <v>154</v>
      </c>
      <c r="J898" t="s">
        <v>17</v>
      </c>
      <c r="K898">
        <v>22</v>
      </c>
      <c r="L898" s="10">
        <v>86.38</v>
      </c>
      <c r="M898" s="10">
        <f t="shared" si="41"/>
        <v>1900.36</v>
      </c>
      <c r="N898">
        <f>'CONDITIONS AND WORKINGS'!$D$2*M898</f>
        <v>122.00311199999999</v>
      </c>
      <c r="O898" s="4">
        <f>IF(Table1[[#This Row],[SALES]]&gt;='CONDITIONS AND WORKINGS'!$B$2,Table1[[#This Row],[SALES]]*'CONDITIONS AND WORKINGS'!$B$3,0)</f>
        <v>0</v>
      </c>
      <c r="P898" s="10">
        <f t="shared" ref="P898:P961" si="42">M898+N898</f>
        <v>2022.363112</v>
      </c>
      <c r="Q898" s="4" t="str">
        <f>IF(Table1[[#This Row],[STATUS]]='CONDITIONS AND WORKINGS'!$B$6,'CONDITIONS AND WORKINGS'!$B$9,'CONDITIONS AND WORKINGS'!$B$10)</f>
        <v>"COMPLETED"</v>
      </c>
      <c r="R898" s="10">
        <f>Table1[[#This Row],[TOTAL SALES]]-Table1[[#This Row],[ 8.35% DISCOUNT]]</f>
        <v>2022.363112</v>
      </c>
      <c r="S898" s="20"/>
      <c r="AQ898" s="11"/>
      <c r="AR898" s="11"/>
      <c r="AS898" s="11"/>
      <c r="AT898" s="11"/>
      <c r="AV898" s="11"/>
      <c r="AW898" s="11"/>
    </row>
    <row r="899" spans="1:49" x14ac:dyDescent="0.25">
      <c r="A899">
        <v>898</v>
      </c>
      <c r="B899">
        <v>10197</v>
      </c>
      <c r="C899">
        <v>9</v>
      </c>
      <c r="D899" s="4" t="str">
        <f>TEXT(Table1[[#This Row],[ORDER DATE]],"MMMM")</f>
        <v>November</v>
      </c>
      <c r="E899" s="4">
        <f t="shared" ref="E899:E962" si="43">YEAR(F899)</f>
        <v>2003</v>
      </c>
      <c r="F899" s="1">
        <v>37951</v>
      </c>
      <c r="G899" t="s">
        <v>12</v>
      </c>
      <c r="H899" t="s">
        <v>65</v>
      </c>
      <c r="I899">
        <v>154</v>
      </c>
      <c r="J899" t="s">
        <v>17</v>
      </c>
      <c r="K899">
        <v>23</v>
      </c>
      <c r="L899" s="10">
        <v>64.67</v>
      </c>
      <c r="M899" s="10">
        <f t="shared" ref="M899:M962" si="44">K899*L899</f>
        <v>1487.41</v>
      </c>
      <c r="N899">
        <f>'CONDITIONS AND WORKINGS'!$D$2*M899</f>
        <v>95.491721999999996</v>
      </c>
      <c r="O899" s="4">
        <f>IF(Table1[[#This Row],[SALES]]&gt;='CONDITIONS AND WORKINGS'!$B$2,Table1[[#This Row],[SALES]]*'CONDITIONS AND WORKINGS'!$B$3,0)</f>
        <v>0</v>
      </c>
      <c r="P899" s="10">
        <f t="shared" si="42"/>
        <v>1582.9017220000001</v>
      </c>
      <c r="Q899" s="4" t="str">
        <f>IF(Table1[[#This Row],[STATUS]]='CONDITIONS AND WORKINGS'!$B$6,'CONDITIONS AND WORKINGS'!$B$9,'CONDITIONS AND WORKINGS'!$B$10)</f>
        <v>"COMPLETED"</v>
      </c>
      <c r="R899" s="10">
        <f>Table1[[#This Row],[TOTAL SALES]]-Table1[[#This Row],[ 8.35% DISCOUNT]]</f>
        <v>1582.9017220000001</v>
      </c>
      <c r="S899" s="20"/>
      <c r="AQ899" s="11"/>
      <c r="AR899" s="11"/>
      <c r="AS899" s="11"/>
      <c r="AT899" s="11"/>
      <c r="AV899" s="11"/>
      <c r="AW899" s="11"/>
    </row>
    <row r="900" spans="1:49" x14ac:dyDescent="0.25">
      <c r="A900">
        <v>899</v>
      </c>
      <c r="B900">
        <v>10197</v>
      </c>
      <c r="C900">
        <v>1</v>
      </c>
      <c r="D900" s="4" t="str">
        <f>TEXT(Table1[[#This Row],[ORDER DATE]],"MMMM")</f>
        <v>November</v>
      </c>
      <c r="E900" s="4">
        <f t="shared" si="43"/>
        <v>2003</v>
      </c>
      <c r="F900" s="1">
        <v>37951</v>
      </c>
      <c r="G900" t="s">
        <v>12</v>
      </c>
      <c r="H900" t="s">
        <v>82</v>
      </c>
      <c r="I900">
        <v>154</v>
      </c>
      <c r="J900" t="s">
        <v>17</v>
      </c>
      <c r="K900">
        <v>29</v>
      </c>
      <c r="L900" s="10">
        <v>41.71</v>
      </c>
      <c r="M900" s="10">
        <f t="shared" si="44"/>
        <v>1209.5899999999999</v>
      </c>
      <c r="N900">
        <f>'CONDITIONS AND WORKINGS'!$D$2*M900</f>
        <v>77.65567799999998</v>
      </c>
      <c r="O900" s="4">
        <f>IF(Table1[[#This Row],[SALES]]&gt;='CONDITIONS AND WORKINGS'!$B$2,Table1[[#This Row],[SALES]]*'CONDITIONS AND WORKINGS'!$B$3,0)</f>
        <v>0</v>
      </c>
      <c r="P900" s="10">
        <f t="shared" si="42"/>
        <v>1287.245678</v>
      </c>
      <c r="Q900" s="4" t="str">
        <f>IF(Table1[[#This Row],[STATUS]]='CONDITIONS AND WORKINGS'!$B$6,'CONDITIONS AND WORKINGS'!$B$9,'CONDITIONS AND WORKINGS'!$B$10)</f>
        <v>"COMPLETED"</v>
      </c>
      <c r="R900" s="10">
        <f>Table1[[#This Row],[TOTAL SALES]]-Table1[[#This Row],[ 8.35% DISCOUNT]]</f>
        <v>1287.245678</v>
      </c>
      <c r="S900" s="20"/>
      <c r="AQ900" s="11"/>
      <c r="AR900" s="11"/>
      <c r="AS900" s="11"/>
      <c r="AT900" s="11"/>
      <c r="AV900" s="11"/>
      <c r="AW900" s="11"/>
    </row>
    <row r="901" spans="1:49" x14ac:dyDescent="0.25">
      <c r="A901">
        <v>900</v>
      </c>
      <c r="B901">
        <v>10198</v>
      </c>
      <c r="C901">
        <v>4</v>
      </c>
      <c r="D901" s="4" t="str">
        <f>TEXT(Table1[[#This Row],[ORDER DATE]],"MMMM")</f>
        <v>November</v>
      </c>
      <c r="E901" s="4">
        <f t="shared" si="43"/>
        <v>2003</v>
      </c>
      <c r="F901" s="1">
        <v>37952</v>
      </c>
      <c r="G901" t="s">
        <v>12</v>
      </c>
      <c r="H901" t="s">
        <v>70</v>
      </c>
      <c r="I901">
        <v>167</v>
      </c>
      <c r="J901" t="s">
        <v>55</v>
      </c>
      <c r="K901">
        <v>42</v>
      </c>
      <c r="L901" s="10">
        <v>100</v>
      </c>
      <c r="M901" s="10">
        <f t="shared" si="44"/>
        <v>4200</v>
      </c>
      <c r="N901">
        <f>'CONDITIONS AND WORKINGS'!$D$2*M901</f>
        <v>269.64</v>
      </c>
      <c r="O901" s="4">
        <f>IF(Table1[[#This Row],[SALES]]&gt;='CONDITIONS AND WORKINGS'!$B$2,Table1[[#This Row],[SALES]]*'CONDITIONS AND WORKINGS'!$B$3,0)</f>
        <v>350.70000000000005</v>
      </c>
      <c r="P901" s="10">
        <f t="shared" si="42"/>
        <v>4469.6400000000003</v>
      </c>
      <c r="Q901" s="4" t="str">
        <f>IF(Table1[[#This Row],[STATUS]]='CONDITIONS AND WORKINGS'!$B$6,'CONDITIONS AND WORKINGS'!$B$9,'CONDITIONS AND WORKINGS'!$B$10)</f>
        <v>"COMPLETED"</v>
      </c>
      <c r="R901" s="10">
        <f>Table1[[#This Row],[TOTAL SALES]]-Table1[[#This Row],[ 8.35% DISCOUNT]]</f>
        <v>4118.9400000000005</v>
      </c>
      <c r="S901" s="20"/>
      <c r="AQ901" s="11"/>
      <c r="AR901" s="11"/>
      <c r="AS901" s="11"/>
      <c r="AT901" s="11"/>
      <c r="AV901" s="11"/>
      <c r="AW901" s="11"/>
    </row>
    <row r="902" spans="1:49" x14ac:dyDescent="0.25">
      <c r="A902">
        <v>901</v>
      </c>
      <c r="B902">
        <v>10198</v>
      </c>
      <c r="C902">
        <v>1</v>
      </c>
      <c r="D902" s="4" t="str">
        <f>TEXT(Table1[[#This Row],[ORDER DATE]],"MMMM")</f>
        <v>November</v>
      </c>
      <c r="E902" s="4">
        <f t="shared" si="43"/>
        <v>2003</v>
      </c>
      <c r="F902" s="1">
        <v>37952</v>
      </c>
      <c r="G902" t="s">
        <v>12</v>
      </c>
      <c r="H902" t="s">
        <v>73</v>
      </c>
      <c r="I902">
        <v>167</v>
      </c>
      <c r="J902" t="s">
        <v>14</v>
      </c>
      <c r="K902">
        <v>42</v>
      </c>
      <c r="L902" s="10">
        <v>100</v>
      </c>
      <c r="M902" s="10">
        <f t="shared" si="44"/>
        <v>4200</v>
      </c>
      <c r="N902">
        <f>'CONDITIONS AND WORKINGS'!$D$2*M902</f>
        <v>269.64</v>
      </c>
      <c r="O902" s="4">
        <f>IF(Table1[[#This Row],[SALES]]&gt;='CONDITIONS AND WORKINGS'!$B$2,Table1[[#This Row],[SALES]]*'CONDITIONS AND WORKINGS'!$B$3,0)</f>
        <v>350.70000000000005</v>
      </c>
      <c r="P902" s="10">
        <f t="shared" si="42"/>
        <v>4469.6400000000003</v>
      </c>
      <c r="Q902" s="4" t="str">
        <f>IF(Table1[[#This Row],[STATUS]]='CONDITIONS AND WORKINGS'!$B$6,'CONDITIONS AND WORKINGS'!$B$9,'CONDITIONS AND WORKINGS'!$B$10)</f>
        <v>"COMPLETED"</v>
      </c>
      <c r="R902" s="10">
        <f>Table1[[#This Row],[TOTAL SALES]]-Table1[[#This Row],[ 8.35% DISCOUNT]]</f>
        <v>4118.9400000000005</v>
      </c>
      <c r="S902" s="20"/>
      <c r="AQ902" s="11"/>
      <c r="AR902" s="11"/>
      <c r="AS902" s="11"/>
      <c r="AT902" s="11"/>
      <c r="AV902" s="11"/>
      <c r="AW902" s="11"/>
    </row>
    <row r="903" spans="1:49" x14ac:dyDescent="0.25">
      <c r="A903">
        <v>902</v>
      </c>
      <c r="B903">
        <v>10198</v>
      </c>
      <c r="C903">
        <v>5</v>
      </c>
      <c r="D903" s="4" t="str">
        <f>TEXT(Table1[[#This Row],[ORDER DATE]],"MMMM")</f>
        <v>November</v>
      </c>
      <c r="E903" s="4">
        <f t="shared" si="43"/>
        <v>2003</v>
      </c>
      <c r="F903" s="1">
        <v>37952</v>
      </c>
      <c r="G903" t="s">
        <v>12</v>
      </c>
      <c r="H903" t="s">
        <v>74</v>
      </c>
      <c r="I903">
        <v>167</v>
      </c>
      <c r="J903" t="s">
        <v>14</v>
      </c>
      <c r="K903">
        <v>48</v>
      </c>
      <c r="L903" s="10">
        <v>67.819999999999993</v>
      </c>
      <c r="M903" s="10">
        <f t="shared" si="44"/>
        <v>3255.3599999999997</v>
      </c>
      <c r="N903">
        <f>'CONDITIONS AND WORKINGS'!$D$2*M903</f>
        <v>208.99411199999994</v>
      </c>
      <c r="O903" s="4">
        <f>IF(Table1[[#This Row],[SALES]]&gt;='CONDITIONS AND WORKINGS'!$B$2,Table1[[#This Row],[SALES]]*'CONDITIONS AND WORKINGS'!$B$3,0)</f>
        <v>271.82256000000001</v>
      </c>
      <c r="P903" s="10">
        <f t="shared" si="42"/>
        <v>3464.3541119999995</v>
      </c>
      <c r="Q903" s="4" t="str">
        <f>IF(Table1[[#This Row],[STATUS]]='CONDITIONS AND WORKINGS'!$B$6,'CONDITIONS AND WORKINGS'!$B$9,'CONDITIONS AND WORKINGS'!$B$10)</f>
        <v>"COMPLETED"</v>
      </c>
      <c r="R903" s="10">
        <f>Table1[[#This Row],[TOTAL SALES]]-Table1[[#This Row],[ 8.35% DISCOUNT]]</f>
        <v>3192.5315519999995</v>
      </c>
      <c r="S903" s="20"/>
      <c r="AQ903" s="11"/>
      <c r="AR903" s="11"/>
      <c r="AS903" s="11"/>
      <c r="AT903" s="11"/>
      <c r="AV903" s="11"/>
      <c r="AW903" s="11"/>
    </row>
    <row r="904" spans="1:49" x14ac:dyDescent="0.25">
      <c r="A904">
        <v>903</v>
      </c>
      <c r="B904">
        <v>10198</v>
      </c>
      <c r="C904">
        <v>3</v>
      </c>
      <c r="D904" s="4" t="str">
        <f>TEXT(Table1[[#This Row],[ORDER DATE]],"MMMM")</f>
        <v>November</v>
      </c>
      <c r="E904" s="4">
        <f t="shared" si="43"/>
        <v>2003</v>
      </c>
      <c r="F904" s="1">
        <v>37952</v>
      </c>
      <c r="G904" t="s">
        <v>12</v>
      </c>
      <c r="H904" t="s">
        <v>78</v>
      </c>
      <c r="I904">
        <v>167</v>
      </c>
      <c r="J904" t="s">
        <v>17</v>
      </c>
      <c r="K904">
        <v>43</v>
      </c>
      <c r="L904" s="10">
        <v>66.19</v>
      </c>
      <c r="M904" s="10">
        <f t="shared" si="44"/>
        <v>2846.17</v>
      </c>
      <c r="N904">
        <f>'CONDITIONS AND WORKINGS'!$D$2*M904</f>
        <v>182.72411399999999</v>
      </c>
      <c r="O904" s="4">
        <f>IF(Table1[[#This Row],[SALES]]&gt;='CONDITIONS AND WORKINGS'!$B$2,Table1[[#This Row],[SALES]]*'CONDITIONS AND WORKINGS'!$B$3,0)</f>
        <v>237.65519500000002</v>
      </c>
      <c r="P904" s="10">
        <f t="shared" si="42"/>
        <v>3028.8941140000002</v>
      </c>
      <c r="Q904" s="4" t="str">
        <f>IF(Table1[[#This Row],[STATUS]]='CONDITIONS AND WORKINGS'!$B$6,'CONDITIONS AND WORKINGS'!$B$9,'CONDITIONS AND WORKINGS'!$B$10)</f>
        <v>"COMPLETED"</v>
      </c>
      <c r="R904" s="10">
        <f>Table1[[#This Row],[TOTAL SALES]]-Table1[[#This Row],[ 8.35% DISCOUNT]]</f>
        <v>2791.2389190000004</v>
      </c>
      <c r="S904" s="20"/>
      <c r="AQ904" s="11"/>
      <c r="AR904" s="11"/>
      <c r="AS904" s="11"/>
      <c r="AT904" s="11"/>
      <c r="AV904" s="11"/>
      <c r="AW904" s="11"/>
    </row>
    <row r="905" spans="1:49" x14ac:dyDescent="0.25">
      <c r="A905">
        <v>904</v>
      </c>
      <c r="B905">
        <v>10198</v>
      </c>
      <c r="C905">
        <v>2</v>
      </c>
      <c r="D905" s="4" t="str">
        <f>TEXT(Table1[[#This Row],[ORDER DATE]],"MMMM")</f>
        <v>November</v>
      </c>
      <c r="E905" s="4">
        <f t="shared" si="43"/>
        <v>2003</v>
      </c>
      <c r="F905" s="1">
        <v>37952</v>
      </c>
      <c r="G905" t="s">
        <v>12</v>
      </c>
      <c r="H905" t="s">
        <v>81</v>
      </c>
      <c r="I905">
        <v>167</v>
      </c>
      <c r="J905" t="s">
        <v>17</v>
      </c>
      <c r="K905">
        <v>40</v>
      </c>
      <c r="L905" s="10">
        <v>63.67</v>
      </c>
      <c r="M905" s="10">
        <f t="shared" si="44"/>
        <v>2546.8000000000002</v>
      </c>
      <c r="N905">
        <f>'CONDITIONS AND WORKINGS'!$D$2*M905</f>
        <v>163.50456</v>
      </c>
      <c r="O905" s="4">
        <f>IF(Table1[[#This Row],[SALES]]&gt;='CONDITIONS AND WORKINGS'!$B$2,Table1[[#This Row],[SALES]]*'CONDITIONS AND WORKINGS'!$B$3,0)</f>
        <v>212.65780000000004</v>
      </c>
      <c r="P905" s="10">
        <f t="shared" si="42"/>
        <v>2710.30456</v>
      </c>
      <c r="Q905" s="4" t="str">
        <f>IF(Table1[[#This Row],[STATUS]]='CONDITIONS AND WORKINGS'!$B$6,'CONDITIONS AND WORKINGS'!$B$9,'CONDITIONS AND WORKINGS'!$B$10)</f>
        <v>"COMPLETED"</v>
      </c>
      <c r="R905" s="10">
        <f>Table1[[#This Row],[TOTAL SALES]]-Table1[[#This Row],[ 8.35% DISCOUNT]]</f>
        <v>2497.6467600000001</v>
      </c>
      <c r="S905" s="20"/>
      <c r="AQ905" s="11"/>
      <c r="AR905" s="11"/>
      <c r="AS905" s="11"/>
      <c r="AT905" s="11"/>
      <c r="AV905" s="11"/>
      <c r="AW905" s="11"/>
    </row>
    <row r="906" spans="1:49" x14ac:dyDescent="0.25">
      <c r="A906">
        <v>905</v>
      </c>
      <c r="B906">
        <v>10198</v>
      </c>
      <c r="C906">
        <v>6</v>
      </c>
      <c r="D906" s="4" t="str">
        <f>TEXT(Table1[[#This Row],[ORDER DATE]],"MMMM")</f>
        <v>November</v>
      </c>
      <c r="E906" s="4">
        <f t="shared" si="43"/>
        <v>2003</v>
      </c>
      <c r="F906" s="1">
        <v>37952</v>
      </c>
      <c r="G906" t="s">
        <v>12</v>
      </c>
      <c r="H906" t="s">
        <v>86</v>
      </c>
      <c r="I906">
        <v>167</v>
      </c>
      <c r="J906" t="s">
        <v>17</v>
      </c>
      <c r="K906">
        <v>27</v>
      </c>
      <c r="L906" s="10">
        <v>71.67</v>
      </c>
      <c r="M906" s="10">
        <f t="shared" si="44"/>
        <v>1935.0900000000001</v>
      </c>
      <c r="N906">
        <f>'CONDITIONS AND WORKINGS'!$D$2*M906</f>
        <v>124.232778</v>
      </c>
      <c r="O906" s="4">
        <f>IF(Table1[[#This Row],[SALES]]&gt;='CONDITIONS AND WORKINGS'!$B$2,Table1[[#This Row],[SALES]]*'CONDITIONS AND WORKINGS'!$B$3,0)</f>
        <v>0</v>
      </c>
      <c r="P906" s="10">
        <f t="shared" si="42"/>
        <v>2059.3227780000002</v>
      </c>
      <c r="Q906" s="4" t="str">
        <f>IF(Table1[[#This Row],[STATUS]]='CONDITIONS AND WORKINGS'!$B$6,'CONDITIONS AND WORKINGS'!$B$9,'CONDITIONS AND WORKINGS'!$B$10)</f>
        <v>"COMPLETED"</v>
      </c>
      <c r="R906" s="10">
        <f>Table1[[#This Row],[TOTAL SALES]]-Table1[[#This Row],[ 8.35% DISCOUNT]]</f>
        <v>2059.3227780000002</v>
      </c>
      <c r="S906" s="20"/>
      <c r="AQ906" s="11"/>
      <c r="AR906" s="11"/>
      <c r="AS906" s="11"/>
      <c r="AT906" s="11"/>
      <c r="AV906" s="11"/>
      <c r="AW906" s="11"/>
    </row>
    <row r="907" spans="1:49" x14ac:dyDescent="0.25">
      <c r="A907">
        <v>906</v>
      </c>
      <c r="B907">
        <v>10199</v>
      </c>
      <c r="C907">
        <v>2</v>
      </c>
      <c r="D907" s="4" t="str">
        <f>TEXT(Table1[[#This Row],[ORDER DATE]],"MMMM")</f>
        <v>December</v>
      </c>
      <c r="E907" s="4">
        <f t="shared" si="43"/>
        <v>2003</v>
      </c>
      <c r="F907" s="1">
        <v>37956</v>
      </c>
      <c r="G907" t="s">
        <v>12</v>
      </c>
      <c r="H907" t="s">
        <v>76</v>
      </c>
      <c r="I907">
        <v>133</v>
      </c>
      <c r="J907" t="s">
        <v>14</v>
      </c>
      <c r="K907">
        <v>48</v>
      </c>
      <c r="L907" s="10">
        <v>83.12</v>
      </c>
      <c r="M907" s="10">
        <f t="shared" si="44"/>
        <v>3989.76</v>
      </c>
      <c r="N907">
        <f>'CONDITIONS AND WORKINGS'!$D$2*M907</f>
        <v>256.14259199999998</v>
      </c>
      <c r="O907" s="4">
        <f>IF(Table1[[#This Row],[SALES]]&gt;='CONDITIONS AND WORKINGS'!$B$2,Table1[[#This Row],[SALES]]*'CONDITIONS AND WORKINGS'!$B$3,0)</f>
        <v>333.14496000000003</v>
      </c>
      <c r="P907" s="10">
        <f t="shared" si="42"/>
        <v>4245.9025920000004</v>
      </c>
      <c r="Q907" s="4" t="str">
        <f>IF(Table1[[#This Row],[STATUS]]='CONDITIONS AND WORKINGS'!$B$6,'CONDITIONS AND WORKINGS'!$B$9,'CONDITIONS AND WORKINGS'!$B$10)</f>
        <v>"COMPLETED"</v>
      </c>
      <c r="R907" s="10">
        <f>Table1[[#This Row],[TOTAL SALES]]-Table1[[#This Row],[ 8.35% DISCOUNT]]</f>
        <v>3912.7576320000003</v>
      </c>
      <c r="S907" s="20"/>
      <c r="AQ907" s="11"/>
      <c r="AR907" s="11"/>
      <c r="AS907" s="11"/>
      <c r="AT907" s="11"/>
      <c r="AV907" s="11"/>
      <c r="AW907" s="11"/>
    </row>
    <row r="908" spans="1:49" x14ac:dyDescent="0.25">
      <c r="A908">
        <v>907</v>
      </c>
      <c r="B908">
        <v>10199</v>
      </c>
      <c r="C908">
        <v>3</v>
      </c>
      <c r="D908" s="4" t="str">
        <f>TEXT(Table1[[#This Row],[ORDER DATE]],"MMMM")</f>
        <v>December</v>
      </c>
      <c r="E908" s="4">
        <f t="shared" si="43"/>
        <v>2003</v>
      </c>
      <c r="F908" s="1">
        <v>37956</v>
      </c>
      <c r="G908" t="s">
        <v>12</v>
      </c>
      <c r="H908" t="s">
        <v>77</v>
      </c>
      <c r="I908">
        <v>133</v>
      </c>
      <c r="J908" t="s">
        <v>14</v>
      </c>
      <c r="K908">
        <v>38</v>
      </c>
      <c r="L908" s="10">
        <v>82.4</v>
      </c>
      <c r="M908" s="10">
        <f t="shared" si="44"/>
        <v>3131.2000000000003</v>
      </c>
      <c r="N908">
        <f>'CONDITIONS AND WORKINGS'!$D$2*M908</f>
        <v>201.02304000000001</v>
      </c>
      <c r="O908" s="4">
        <f>IF(Table1[[#This Row],[SALES]]&gt;='CONDITIONS AND WORKINGS'!$B$2,Table1[[#This Row],[SALES]]*'CONDITIONS AND WORKINGS'!$B$3,0)</f>
        <v>261.45520000000005</v>
      </c>
      <c r="P908" s="10">
        <f t="shared" si="42"/>
        <v>3332.2230400000003</v>
      </c>
      <c r="Q908" s="4" t="str">
        <f>IF(Table1[[#This Row],[STATUS]]='CONDITIONS AND WORKINGS'!$B$6,'CONDITIONS AND WORKINGS'!$B$9,'CONDITIONS AND WORKINGS'!$B$10)</f>
        <v>"COMPLETED"</v>
      </c>
      <c r="R908" s="10">
        <f>Table1[[#This Row],[TOTAL SALES]]-Table1[[#This Row],[ 8.35% DISCOUNT]]</f>
        <v>3070.7678400000004</v>
      </c>
      <c r="S908" s="20"/>
      <c r="AQ908" s="11"/>
      <c r="AR908" s="11"/>
      <c r="AS908" s="11"/>
      <c r="AT908" s="11"/>
      <c r="AV908" s="11"/>
      <c r="AW908" s="11"/>
    </row>
    <row r="909" spans="1:49" x14ac:dyDescent="0.25">
      <c r="A909">
        <v>908</v>
      </c>
      <c r="B909">
        <v>10199</v>
      </c>
      <c r="C909">
        <v>1</v>
      </c>
      <c r="D909" s="4" t="str">
        <f>TEXT(Table1[[#This Row],[ORDER DATE]],"MMMM")</f>
        <v>December</v>
      </c>
      <c r="E909" s="4">
        <f t="shared" si="43"/>
        <v>2003</v>
      </c>
      <c r="F909" s="1">
        <v>37956</v>
      </c>
      <c r="G909" t="s">
        <v>12</v>
      </c>
      <c r="H909" t="s">
        <v>87</v>
      </c>
      <c r="I909">
        <v>133</v>
      </c>
      <c r="J909" t="s">
        <v>17</v>
      </c>
      <c r="K909">
        <v>29</v>
      </c>
      <c r="L909" s="10">
        <v>38.4</v>
      </c>
      <c r="M909" s="10">
        <f t="shared" si="44"/>
        <v>1113.5999999999999</v>
      </c>
      <c r="N909">
        <f>'CONDITIONS AND WORKINGS'!$D$2*M909</f>
        <v>71.49311999999999</v>
      </c>
      <c r="O909" s="4">
        <f>IF(Table1[[#This Row],[SALES]]&gt;='CONDITIONS AND WORKINGS'!$B$2,Table1[[#This Row],[SALES]]*'CONDITIONS AND WORKINGS'!$B$3,0)</f>
        <v>0</v>
      </c>
      <c r="P909" s="10">
        <f t="shared" si="42"/>
        <v>1185.09312</v>
      </c>
      <c r="Q909" s="4" t="str">
        <f>IF(Table1[[#This Row],[STATUS]]='CONDITIONS AND WORKINGS'!$B$6,'CONDITIONS AND WORKINGS'!$B$9,'CONDITIONS AND WORKINGS'!$B$10)</f>
        <v>"COMPLETED"</v>
      </c>
      <c r="R909" s="10">
        <f>Table1[[#This Row],[TOTAL SALES]]-Table1[[#This Row],[ 8.35% DISCOUNT]]</f>
        <v>1185.09312</v>
      </c>
      <c r="S909" s="20"/>
      <c r="AQ909" s="11"/>
      <c r="AR909" s="11"/>
      <c r="AS909" s="11"/>
      <c r="AT909" s="11"/>
      <c r="AV909" s="11"/>
      <c r="AW909" s="11"/>
    </row>
    <row r="910" spans="1:49" x14ac:dyDescent="0.25">
      <c r="A910">
        <v>909</v>
      </c>
      <c r="B910">
        <v>10201</v>
      </c>
      <c r="C910">
        <v>4</v>
      </c>
      <c r="D910" s="4" t="str">
        <f>TEXT(Table1[[#This Row],[ORDER DATE]],"MMMM")</f>
        <v>December</v>
      </c>
      <c r="E910" s="4">
        <f t="shared" si="43"/>
        <v>2003</v>
      </c>
      <c r="F910" s="1">
        <v>37956</v>
      </c>
      <c r="G910" t="s">
        <v>12</v>
      </c>
      <c r="H910" t="s">
        <v>88</v>
      </c>
      <c r="I910">
        <v>109</v>
      </c>
      <c r="J910" t="s">
        <v>55</v>
      </c>
      <c r="K910">
        <v>49</v>
      </c>
      <c r="L910" s="10">
        <v>100</v>
      </c>
      <c r="M910" s="10">
        <f t="shared" si="44"/>
        <v>4900</v>
      </c>
      <c r="N910">
        <f>'CONDITIONS AND WORKINGS'!$D$2*M910</f>
        <v>314.58</v>
      </c>
      <c r="O910" s="4">
        <f>IF(Table1[[#This Row],[SALES]]&gt;='CONDITIONS AND WORKINGS'!$B$2,Table1[[#This Row],[SALES]]*'CONDITIONS AND WORKINGS'!$B$3,0)</f>
        <v>409.15000000000003</v>
      </c>
      <c r="P910" s="10">
        <f t="shared" si="42"/>
        <v>5214.58</v>
      </c>
      <c r="Q910" s="4" t="str">
        <f>IF(Table1[[#This Row],[STATUS]]='CONDITIONS AND WORKINGS'!$B$6,'CONDITIONS AND WORKINGS'!$B$9,'CONDITIONS AND WORKINGS'!$B$10)</f>
        <v>"COMPLETED"</v>
      </c>
      <c r="R910" s="10">
        <f>Table1[[#This Row],[TOTAL SALES]]-Table1[[#This Row],[ 8.35% DISCOUNT]]</f>
        <v>4805.43</v>
      </c>
      <c r="S910" s="20"/>
      <c r="AQ910" s="11"/>
      <c r="AR910" s="11"/>
      <c r="AS910" s="11"/>
      <c r="AT910" s="11"/>
      <c r="AV910" s="11"/>
      <c r="AW910" s="11"/>
    </row>
    <row r="911" spans="1:49" x14ac:dyDescent="0.25">
      <c r="A911">
        <v>910</v>
      </c>
      <c r="B911">
        <v>10201</v>
      </c>
      <c r="C911">
        <v>3</v>
      </c>
      <c r="D911" s="4" t="str">
        <f>TEXT(Table1[[#This Row],[ORDER DATE]],"MMMM")</f>
        <v>December</v>
      </c>
      <c r="E911" s="4">
        <f t="shared" si="43"/>
        <v>2003</v>
      </c>
      <c r="F911" s="1">
        <v>37956</v>
      </c>
      <c r="G911" t="s">
        <v>12</v>
      </c>
      <c r="H911" t="s">
        <v>93</v>
      </c>
      <c r="I911">
        <v>109</v>
      </c>
      <c r="J911" t="s">
        <v>14</v>
      </c>
      <c r="K911">
        <v>39</v>
      </c>
      <c r="L911" s="10">
        <v>100</v>
      </c>
      <c r="M911" s="10">
        <f t="shared" si="44"/>
        <v>3900</v>
      </c>
      <c r="N911">
        <f>'CONDITIONS AND WORKINGS'!$D$2*M911</f>
        <v>250.37999999999997</v>
      </c>
      <c r="O911" s="4">
        <f>IF(Table1[[#This Row],[SALES]]&gt;='CONDITIONS AND WORKINGS'!$B$2,Table1[[#This Row],[SALES]]*'CONDITIONS AND WORKINGS'!$B$3,0)</f>
        <v>325.65000000000003</v>
      </c>
      <c r="P911" s="10">
        <f t="shared" si="42"/>
        <v>4150.38</v>
      </c>
      <c r="Q911" s="4" t="str">
        <f>IF(Table1[[#This Row],[STATUS]]='CONDITIONS AND WORKINGS'!$B$6,'CONDITIONS AND WORKINGS'!$B$9,'CONDITIONS AND WORKINGS'!$B$10)</f>
        <v>"COMPLETED"</v>
      </c>
      <c r="R911" s="10">
        <f>Table1[[#This Row],[TOTAL SALES]]-Table1[[#This Row],[ 8.35% DISCOUNT]]</f>
        <v>3824.73</v>
      </c>
      <c r="S911" s="20"/>
      <c r="AQ911" s="11"/>
      <c r="AR911" s="11"/>
      <c r="AS911" s="11"/>
      <c r="AT911" s="11"/>
      <c r="AV911" s="11"/>
      <c r="AW911" s="11"/>
    </row>
    <row r="912" spans="1:49" x14ac:dyDescent="0.25">
      <c r="A912">
        <v>911</v>
      </c>
      <c r="B912">
        <v>10201</v>
      </c>
      <c r="C912">
        <v>1</v>
      </c>
      <c r="D912" s="4" t="str">
        <f>TEXT(Table1[[#This Row],[ORDER DATE]],"MMMM")</f>
        <v>December</v>
      </c>
      <c r="E912" s="4">
        <f t="shared" si="43"/>
        <v>2003</v>
      </c>
      <c r="F912" s="1">
        <v>37956</v>
      </c>
      <c r="G912" t="s">
        <v>12</v>
      </c>
      <c r="H912" t="s">
        <v>91</v>
      </c>
      <c r="I912">
        <v>109</v>
      </c>
      <c r="J912" t="s">
        <v>14</v>
      </c>
      <c r="K912">
        <v>25</v>
      </c>
      <c r="L912" s="10">
        <v>100</v>
      </c>
      <c r="M912" s="10">
        <f t="shared" si="44"/>
        <v>2500</v>
      </c>
      <c r="N912">
        <f>'CONDITIONS AND WORKINGS'!$D$2*M912</f>
        <v>160.49999999999997</v>
      </c>
      <c r="O912" s="4">
        <f>IF(Table1[[#This Row],[SALES]]&gt;='CONDITIONS AND WORKINGS'!$B$2,Table1[[#This Row],[SALES]]*'CONDITIONS AND WORKINGS'!$B$3,0)</f>
        <v>208.75</v>
      </c>
      <c r="P912" s="10">
        <f t="shared" si="42"/>
        <v>2660.5</v>
      </c>
      <c r="Q912" s="4" t="str">
        <f>IF(Table1[[#This Row],[STATUS]]='CONDITIONS AND WORKINGS'!$B$6,'CONDITIONS AND WORKINGS'!$B$9,'CONDITIONS AND WORKINGS'!$B$10)</f>
        <v>"COMPLETED"</v>
      </c>
      <c r="R912" s="10">
        <f>Table1[[#This Row],[TOTAL SALES]]-Table1[[#This Row],[ 8.35% DISCOUNT]]</f>
        <v>2451.75</v>
      </c>
      <c r="S912" s="20"/>
      <c r="AQ912" s="11"/>
      <c r="AR912" s="11"/>
      <c r="AS912" s="11"/>
      <c r="AT912" s="11"/>
      <c r="AV912" s="11"/>
      <c r="AW912" s="11"/>
    </row>
    <row r="913" spans="1:49" x14ac:dyDescent="0.25">
      <c r="A913">
        <v>912</v>
      </c>
      <c r="B913">
        <v>10201</v>
      </c>
      <c r="C913">
        <v>5</v>
      </c>
      <c r="D913" s="4" t="str">
        <f>TEXT(Table1[[#This Row],[ORDER DATE]],"MMMM")</f>
        <v>December</v>
      </c>
      <c r="E913" s="4">
        <f t="shared" si="43"/>
        <v>2003</v>
      </c>
      <c r="F913" s="1">
        <v>37956</v>
      </c>
      <c r="G913" t="s">
        <v>12</v>
      </c>
      <c r="H913" t="s">
        <v>89</v>
      </c>
      <c r="I913">
        <v>109</v>
      </c>
      <c r="J913" t="s">
        <v>14</v>
      </c>
      <c r="K913">
        <v>24</v>
      </c>
      <c r="L913" s="10">
        <v>100</v>
      </c>
      <c r="M913" s="10">
        <f t="shared" si="44"/>
        <v>2400</v>
      </c>
      <c r="N913">
        <f>'CONDITIONS AND WORKINGS'!$D$2*M913</f>
        <v>154.07999999999998</v>
      </c>
      <c r="O913" s="4">
        <f>IF(Table1[[#This Row],[SALES]]&gt;='CONDITIONS AND WORKINGS'!$B$2,Table1[[#This Row],[SALES]]*'CONDITIONS AND WORKINGS'!$B$3,0)</f>
        <v>200.4</v>
      </c>
      <c r="P913" s="10">
        <f t="shared" si="42"/>
        <v>2554.08</v>
      </c>
      <c r="Q913" s="4" t="str">
        <f>IF(Table1[[#This Row],[STATUS]]='CONDITIONS AND WORKINGS'!$B$6,'CONDITIONS AND WORKINGS'!$B$9,'CONDITIONS AND WORKINGS'!$B$10)</f>
        <v>"COMPLETED"</v>
      </c>
      <c r="R913" s="10">
        <f>Table1[[#This Row],[TOTAL SALES]]-Table1[[#This Row],[ 8.35% DISCOUNT]]</f>
        <v>2353.6799999999998</v>
      </c>
      <c r="S913" s="20"/>
      <c r="AQ913" s="11"/>
      <c r="AR913" s="11"/>
      <c r="AS913" s="11"/>
      <c r="AT913" s="11"/>
      <c r="AV913" s="11"/>
      <c r="AW913" s="11"/>
    </row>
    <row r="914" spans="1:49" x14ac:dyDescent="0.25">
      <c r="A914">
        <v>913</v>
      </c>
      <c r="B914">
        <v>10201</v>
      </c>
      <c r="C914">
        <v>2</v>
      </c>
      <c r="D914" s="4" t="str">
        <f>TEXT(Table1[[#This Row],[ORDER DATE]],"MMMM")</f>
        <v>December</v>
      </c>
      <c r="E914" s="4">
        <f t="shared" si="43"/>
        <v>2003</v>
      </c>
      <c r="F914" s="1">
        <v>37956</v>
      </c>
      <c r="G914" t="s">
        <v>12</v>
      </c>
      <c r="H914" t="s">
        <v>92</v>
      </c>
      <c r="I914">
        <v>109</v>
      </c>
      <c r="J914" t="s">
        <v>17</v>
      </c>
      <c r="K914">
        <v>22</v>
      </c>
      <c r="L914" s="10">
        <v>98.57</v>
      </c>
      <c r="M914" s="10">
        <f t="shared" si="44"/>
        <v>2168.54</v>
      </c>
      <c r="N914">
        <f>'CONDITIONS AND WORKINGS'!$D$2*M914</f>
        <v>139.22026799999998</v>
      </c>
      <c r="O914" s="4">
        <f>IF(Table1[[#This Row],[SALES]]&gt;='CONDITIONS AND WORKINGS'!$B$2,Table1[[#This Row],[SALES]]*'CONDITIONS AND WORKINGS'!$B$3,0)</f>
        <v>0</v>
      </c>
      <c r="P914" s="10">
        <f t="shared" si="42"/>
        <v>2307.760268</v>
      </c>
      <c r="Q914" s="4" t="str">
        <f>IF(Table1[[#This Row],[STATUS]]='CONDITIONS AND WORKINGS'!$B$6,'CONDITIONS AND WORKINGS'!$B$9,'CONDITIONS AND WORKINGS'!$B$10)</f>
        <v>"COMPLETED"</v>
      </c>
      <c r="R914" s="10">
        <f>Table1[[#This Row],[TOTAL SALES]]-Table1[[#This Row],[ 8.35% DISCOUNT]]</f>
        <v>2307.760268</v>
      </c>
      <c r="S914" s="20"/>
      <c r="AQ914" s="11"/>
      <c r="AR914" s="11"/>
      <c r="AS914" s="11"/>
      <c r="AT914" s="11"/>
      <c r="AV914" s="11"/>
      <c r="AW914" s="11"/>
    </row>
    <row r="915" spans="1:49" x14ac:dyDescent="0.25">
      <c r="A915">
        <v>914</v>
      </c>
      <c r="B915">
        <v>10201</v>
      </c>
      <c r="C915">
        <v>6</v>
      </c>
      <c r="D915" s="4" t="str">
        <f>TEXT(Table1[[#This Row],[ORDER DATE]],"MMMM")</f>
        <v>December</v>
      </c>
      <c r="E915" s="4">
        <f t="shared" si="43"/>
        <v>2003</v>
      </c>
      <c r="F915" s="1">
        <v>37956</v>
      </c>
      <c r="G915" t="s">
        <v>12</v>
      </c>
      <c r="H915" t="s">
        <v>94</v>
      </c>
      <c r="I915">
        <v>109</v>
      </c>
      <c r="J915" t="s">
        <v>17</v>
      </c>
      <c r="K915">
        <v>30</v>
      </c>
      <c r="L915" s="10">
        <v>64.81</v>
      </c>
      <c r="M915" s="10">
        <f t="shared" si="44"/>
        <v>1944.3000000000002</v>
      </c>
      <c r="N915">
        <f>'CONDITIONS AND WORKINGS'!$D$2*M915</f>
        <v>124.82406</v>
      </c>
      <c r="O915" s="4">
        <f>IF(Table1[[#This Row],[SALES]]&gt;='CONDITIONS AND WORKINGS'!$B$2,Table1[[#This Row],[SALES]]*'CONDITIONS AND WORKINGS'!$B$3,0)</f>
        <v>0</v>
      </c>
      <c r="P915" s="10">
        <f t="shared" si="42"/>
        <v>2069.1240600000001</v>
      </c>
      <c r="Q915" s="4" t="str">
        <f>IF(Table1[[#This Row],[STATUS]]='CONDITIONS AND WORKINGS'!$B$6,'CONDITIONS AND WORKINGS'!$B$9,'CONDITIONS AND WORKINGS'!$B$10)</f>
        <v>"COMPLETED"</v>
      </c>
      <c r="R915" s="10">
        <f>Table1[[#This Row],[TOTAL SALES]]-Table1[[#This Row],[ 8.35% DISCOUNT]]</f>
        <v>2069.1240600000001</v>
      </c>
      <c r="S915" s="20"/>
      <c r="AQ915" s="11"/>
      <c r="AR915" s="11"/>
      <c r="AS915" s="11"/>
      <c r="AT915" s="11"/>
      <c r="AV915" s="11"/>
      <c r="AW915" s="11"/>
    </row>
    <row r="916" spans="1:49" x14ac:dyDescent="0.25">
      <c r="A916">
        <v>915</v>
      </c>
      <c r="B916">
        <v>10201</v>
      </c>
      <c r="C916">
        <v>7</v>
      </c>
      <c r="D916" s="4" t="str">
        <f>TEXT(Table1[[#This Row],[ORDER DATE]],"MMMM")</f>
        <v>December</v>
      </c>
      <c r="E916" s="4">
        <f t="shared" si="43"/>
        <v>2003</v>
      </c>
      <c r="F916" s="1">
        <v>37956</v>
      </c>
      <c r="G916" t="s">
        <v>12</v>
      </c>
      <c r="H916" t="s">
        <v>90</v>
      </c>
      <c r="I916">
        <v>109</v>
      </c>
      <c r="J916" t="s">
        <v>17</v>
      </c>
      <c r="K916">
        <v>25</v>
      </c>
      <c r="L916" s="10">
        <v>73.88</v>
      </c>
      <c r="M916" s="10">
        <f t="shared" si="44"/>
        <v>1847</v>
      </c>
      <c r="N916">
        <f>'CONDITIONS AND WORKINGS'!$D$2*M916</f>
        <v>118.57739999999998</v>
      </c>
      <c r="O916" s="4">
        <f>IF(Table1[[#This Row],[SALES]]&gt;='CONDITIONS AND WORKINGS'!$B$2,Table1[[#This Row],[SALES]]*'CONDITIONS AND WORKINGS'!$B$3,0)</f>
        <v>0</v>
      </c>
      <c r="P916" s="10">
        <f t="shared" si="42"/>
        <v>1965.5773999999999</v>
      </c>
      <c r="Q916" s="4" t="str">
        <f>IF(Table1[[#This Row],[STATUS]]='CONDITIONS AND WORKINGS'!$B$6,'CONDITIONS AND WORKINGS'!$B$9,'CONDITIONS AND WORKINGS'!$B$10)</f>
        <v>"COMPLETED"</v>
      </c>
      <c r="R916" s="10">
        <f>Table1[[#This Row],[TOTAL SALES]]-Table1[[#This Row],[ 8.35% DISCOUNT]]</f>
        <v>1965.5773999999999</v>
      </c>
      <c r="S916" s="20"/>
      <c r="AQ916" s="11"/>
      <c r="AR916" s="11"/>
      <c r="AS916" s="11"/>
      <c r="AT916" s="11"/>
      <c r="AV916" s="11"/>
      <c r="AW916" s="11"/>
    </row>
    <row r="917" spans="1:49" x14ac:dyDescent="0.25">
      <c r="A917">
        <v>916</v>
      </c>
      <c r="B917">
        <v>10203</v>
      </c>
      <c r="C917">
        <v>1</v>
      </c>
      <c r="D917" s="4" t="str">
        <f>TEXT(Table1[[#This Row],[ORDER DATE]],"MMMM")</f>
        <v>December</v>
      </c>
      <c r="E917" s="4">
        <f t="shared" si="43"/>
        <v>2003</v>
      </c>
      <c r="F917" s="1">
        <v>37957</v>
      </c>
      <c r="G917" t="s">
        <v>12</v>
      </c>
      <c r="H917" t="s">
        <v>44</v>
      </c>
      <c r="I917">
        <v>124</v>
      </c>
      <c r="J917" t="s">
        <v>55</v>
      </c>
      <c r="K917">
        <v>48</v>
      </c>
      <c r="L917" s="10">
        <v>100</v>
      </c>
      <c r="M917" s="10">
        <f t="shared" si="44"/>
        <v>4800</v>
      </c>
      <c r="N917">
        <f>'CONDITIONS AND WORKINGS'!$D$2*M917</f>
        <v>308.15999999999997</v>
      </c>
      <c r="O917" s="4">
        <f>IF(Table1[[#This Row],[SALES]]&gt;='CONDITIONS AND WORKINGS'!$B$2,Table1[[#This Row],[SALES]]*'CONDITIONS AND WORKINGS'!$B$3,0)</f>
        <v>400.8</v>
      </c>
      <c r="P917" s="10">
        <f t="shared" si="42"/>
        <v>5108.16</v>
      </c>
      <c r="Q917" s="4" t="str">
        <f>IF(Table1[[#This Row],[STATUS]]='CONDITIONS AND WORKINGS'!$B$6,'CONDITIONS AND WORKINGS'!$B$9,'CONDITIONS AND WORKINGS'!$B$10)</f>
        <v>"COMPLETED"</v>
      </c>
      <c r="R917" s="10">
        <f>Table1[[#This Row],[TOTAL SALES]]-Table1[[#This Row],[ 8.35% DISCOUNT]]</f>
        <v>4707.3599999999997</v>
      </c>
      <c r="S917" s="20"/>
      <c r="AQ917" s="11"/>
      <c r="AR917" s="11"/>
      <c r="AS917" s="11"/>
      <c r="AT917" s="11"/>
      <c r="AV917" s="11"/>
      <c r="AW917" s="11"/>
    </row>
    <row r="918" spans="1:49" x14ac:dyDescent="0.25">
      <c r="A918">
        <v>917</v>
      </c>
      <c r="B918">
        <v>10203</v>
      </c>
      <c r="C918">
        <v>3</v>
      </c>
      <c r="D918" s="4" t="str">
        <f>TEXT(Table1[[#This Row],[ORDER DATE]],"MMMM")</f>
        <v>December</v>
      </c>
      <c r="E918" s="4">
        <f t="shared" si="43"/>
        <v>2003</v>
      </c>
      <c r="F918" s="1">
        <v>37957</v>
      </c>
      <c r="G918" t="s">
        <v>12</v>
      </c>
      <c r="H918" t="s">
        <v>98</v>
      </c>
      <c r="I918">
        <v>124</v>
      </c>
      <c r="J918" t="s">
        <v>14</v>
      </c>
      <c r="K918">
        <v>47</v>
      </c>
      <c r="L918" s="10">
        <v>100</v>
      </c>
      <c r="M918" s="10">
        <f t="shared" si="44"/>
        <v>4700</v>
      </c>
      <c r="N918">
        <f>'CONDITIONS AND WORKINGS'!$D$2*M918</f>
        <v>301.73999999999995</v>
      </c>
      <c r="O918" s="4">
        <f>IF(Table1[[#This Row],[SALES]]&gt;='CONDITIONS AND WORKINGS'!$B$2,Table1[[#This Row],[SALES]]*'CONDITIONS AND WORKINGS'!$B$3,0)</f>
        <v>392.45000000000005</v>
      </c>
      <c r="P918" s="10">
        <f t="shared" si="42"/>
        <v>5001.74</v>
      </c>
      <c r="Q918" s="4" t="str">
        <f>IF(Table1[[#This Row],[STATUS]]='CONDITIONS AND WORKINGS'!$B$6,'CONDITIONS AND WORKINGS'!$B$9,'CONDITIONS AND WORKINGS'!$B$10)</f>
        <v>"COMPLETED"</v>
      </c>
      <c r="R918" s="10">
        <f>Table1[[#This Row],[TOTAL SALES]]-Table1[[#This Row],[ 8.35% DISCOUNT]]</f>
        <v>4609.29</v>
      </c>
      <c r="S918" s="20"/>
      <c r="AQ918" s="11"/>
      <c r="AR918" s="11"/>
      <c r="AS918" s="11"/>
      <c r="AT918" s="11"/>
      <c r="AV918" s="11"/>
      <c r="AW918" s="11"/>
    </row>
    <row r="919" spans="1:49" x14ac:dyDescent="0.25">
      <c r="A919">
        <v>918</v>
      </c>
      <c r="B919">
        <v>10203</v>
      </c>
      <c r="C919">
        <v>5</v>
      </c>
      <c r="D919" s="4" t="str">
        <f>TEXT(Table1[[#This Row],[ORDER DATE]],"MMMM")</f>
        <v>December</v>
      </c>
      <c r="E919" s="4">
        <f t="shared" si="43"/>
        <v>2003</v>
      </c>
      <c r="F919" s="1">
        <v>37957</v>
      </c>
      <c r="G919" t="s">
        <v>12</v>
      </c>
      <c r="H919" t="s">
        <v>101</v>
      </c>
      <c r="I919">
        <v>124</v>
      </c>
      <c r="J919" t="s">
        <v>14</v>
      </c>
      <c r="K919">
        <v>47</v>
      </c>
      <c r="L919" s="10">
        <v>100</v>
      </c>
      <c r="M919" s="10">
        <f t="shared" si="44"/>
        <v>4700</v>
      </c>
      <c r="N919">
        <f>'CONDITIONS AND WORKINGS'!$D$2*M919</f>
        <v>301.73999999999995</v>
      </c>
      <c r="O919" s="4">
        <f>IF(Table1[[#This Row],[SALES]]&gt;='CONDITIONS AND WORKINGS'!$B$2,Table1[[#This Row],[SALES]]*'CONDITIONS AND WORKINGS'!$B$3,0)</f>
        <v>392.45000000000005</v>
      </c>
      <c r="P919" s="10">
        <f t="shared" si="42"/>
        <v>5001.74</v>
      </c>
      <c r="Q919" s="4" t="str">
        <f>IF(Table1[[#This Row],[STATUS]]='CONDITIONS AND WORKINGS'!$B$6,'CONDITIONS AND WORKINGS'!$B$9,'CONDITIONS AND WORKINGS'!$B$10)</f>
        <v>"COMPLETED"</v>
      </c>
      <c r="R919" s="10">
        <f>Table1[[#This Row],[TOTAL SALES]]-Table1[[#This Row],[ 8.35% DISCOUNT]]</f>
        <v>4609.29</v>
      </c>
      <c r="S919" s="20"/>
      <c r="AQ919" s="11"/>
      <c r="AR919" s="11"/>
      <c r="AS919" s="11"/>
      <c r="AT919" s="11"/>
      <c r="AV919" s="11"/>
      <c r="AW919" s="11"/>
    </row>
    <row r="920" spans="1:49" x14ac:dyDescent="0.25">
      <c r="A920">
        <v>919</v>
      </c>
      <c r="B920">
        <v>10203</v>
      </c>
      <c r="C920">
        <v>10</v>
      </c>
      <c r="D920" s="4" t="str">
        <f>TEXT(Table1[[#This Row],[ORDER DATE]],"MMMM")</f>
        <v>December</v>
      </c>
      <c r="E920" s="4">
        <f t="shared" si="43"/>
        <v>2003</v>
      </c>
      <c r="F920" s="1">
        <v>37957</v>
      </c>
      <c r="G920" t="s">
        <v>12</v>
      </c>
      <c r="H920" t="s">
        <v>100</v>
      </c>
      <c r="I920">
        <v>124</v>
      </c>
      <c r="J920" t="s">
        <v>14</v>
      </c>
      <c r="K920">
        <v>32</v>
      </c>
      <c r="L920" s="10">
        <v>100</v>
      </c>
      <c r="M920" s="10">
        <f t="shared" si="44"/>
        <v>3200</v>
      </c>
      <c r="N920">
        <f>'CONDITIONS AND WORKINGS'!$D$2*M920</f>
        <v>205.43999999999997</v>
      </c>
      <c r="O920" s="4">
        <f>IF(Table1[[#This Row],[SALES]]&gt;='CONDITIONS AND WORKINGS'!$B$2,Table1[[#This Row],[SALES]]*'CONDITIONS AND WORKINGS'!$B$3,0)</f>
        <v>267.2</v>
      </c>
      <c r="P920" s="10">
        <f t="shared" si="42"/>
        <v>3405.44</v>
      </c>
      <c r="Q920" s="4" t="str">
        <f>IF(Table1[[#This Row],[STATUS]]='CONDITIONS AND WORKINGS'!$B$6,'CONDITIONS AND WORKINGS'!$B$9,'CONDITIONS AND WORKINGS'!$B$10)</f>
        <v>"COMPLETED"</v>
      </c>
      <c r="R920" s="10">
        <f>Table1[[#This Row],[TOTAL SALES]]-Table1[[#This Row],[ 8.35% DISCOUNT]]</f>
        <v>3138.2400000000002</v>
      </c>
      <c r="S920" s="20"/>
      <c r="AQ920" s="11"/>
      <c r="AR920" s="11"/>
      <c r="AS920" s="11"/>
      <c r="AT920" s="11"/>
      <c r="AV920" s="11"/>
      <c r="AW920" s="11"/>
    </row>
    <row r="921" spans="1:49" x14ac:dyDescent="0.25">
      <c r="A921">
        <v>920</v>
      </c>
      <c r="B921">
        <v>10203</v>
      </c>
      <c r="C921">
        <v>8</v>
      </c>
      <c r="D921" s="4" t="str">
        <f>TEXT(Table1[[#This Row],[ORDER DATE]],"MMMM")</f>
        <v>December</v>
      </c>
      <c r="E921" s="4">
        <f t="shared" si="43"/>
        <v>2003</v>
      </c>
      <c r="F921" s="1">
        <v>37957</v>
      </c>
      <c r="G921" t="s">
        <v>12</v>
      </c>
      <c r="H921" t="s">
        <v>99</v>
      </c>
      <c r="I921">
        <v>124</v>
      </c>
      <c r="J921" t="s">
        <v>14</v>
      </c>
      <c r="K921">
        <v>20</v>
      </c>
      <c r="L921" s="10">
        <v>100</v>
      </c>
      <c r="M921" s="10">
        <f t="shared" si="44"/>
        <v>2000</v>
      </c>
      <c r="N921">
        <f>'CONDITIONS AND WORKINGS'!$D$2*M921</f>
        <v>128.39999999999998</v>
      </c>
      <c r="O921" s="4">
        <f>IF(Table1[[#This Row],[SALES]]&gt;='CONDITIONS AND WORKINGS'!$B$2,Table1[[#This Row],[SALES]]*'CONDITIONS AND WORKINGS'!$B$3,0)</f>
        <v>0</v>
      </c>
      <c r="P921" s="10">
        <f t="shared" si="42"/>
        <v>2128.4</v>
      </c>
      <c r="Q921" s="4" t="str">
        <f>IF(Table1[[#This Row],[STATUS]]='CONDITIONS AND WORKINGS'!$B$6,'CONDITIONS AND WORKINGS'!$B$9,'CONDITIONS AND WORKINGS'!$B$10)</f>
        <v>"COMPLETED"</v>
      </c>
      <c r="R921" s="10">
        <f>Table1[[#This Row],[TOTAL SALES]]-Table1[[#This Row],[ 8.35% DISCOUNT]]</f>
        <v>2128.4</v>
      </c>
      <c r="S921" s="20"/>
      <c r="AQ921" s="11"/>
      <c r="AR921" s="11"/>
      <c r="AS921" s="11"/>
      <c r="AT921" s="11"/>
      <c r="AV921" s="11"/>
      <c r="AW921" s="11"/>
    </row>
    <row r="922" spans="1:49" x14ac:dyDescent="0.25">
      <c r="A922">
        <v>921</v>
      </c>
      <c r="B922">
        <v>10203</v>
      </c>
      <c r="C922">
        <v>4</v>
      </c>
      <c r="D922" s="4" t="str">
        <f>TEXT(Table1[[#This Row],[ORDER DATE]],"MMMM")</f>
        <v>December</v>
      </c>
      <c r="E922" s="4">
        <f t="shared" si="43"/>
        <v>2003</v>
      </c>
      <c r="F922" s="1">
        <v>37957</v>
      </c>
      <c r="G922" t="s">
        <v>12</v>
      </c>
      <c r="H922" t="s">
        <v>104</v>
      </c>
      <c r="I922">
        <v>124</v>
      </c>
      <c r="J922" t="s">
        <v>14</v>
      </c>
      <c r="K922">
        <v>45</v>
      </c>
      <c r="L922" s="10">
        <v>85.47</v>
      </c>
      <c r="M922" s="10">
        <f t="shared" si="44"/>
        <v>3846.15</v>
      </c>
      <c r="N922">
        <f>'CONDITIONS AND WORKINGS'!$D$2*M922</f>
        <v>246.92282999999998</v>
      </c>
      <c r="O922" s="4">
        <f>IF(Table1[[#This Row],[SALES]]&gt;='CONDITIONS AND WORKINGS'!$B$2,Table1[[#This Row],[SALES]]*'CONDITIONS AND WORKINGS'!$B$3,0)</f>
        <v>321.153525</v>
      </c>
      <c r="P922" s="10">
        <f t="shared" si="42"/>
        <v>4093.0728300000001</v>
      </c>
      <c r="Q922" s="4" t="str">
        <f>IF(Table1[[#This Row],[STATUS]]='CONDITIONS AND WORKINGS'!$B$6,'CONDITIONS AND WORKINGS'!$B$9,'CONDITIONS AND WORKINGS'!$B$10)</f>
        <v>"COMPLETED"</v>
      </c>
      <c r="R922" s="10">
        <f>Table1[[#This Row],[TOTAL SALES]]-Table1[[#This Row],[ 8.35% DISCOUNT]]</f>
        <v>3771.9193049999999</v>
      </c>
      <c r="S922" s="20"/>
      <c r="AQ922" s="11"/>
      <c r="AR922" s="11"/>
      <c r="AS922" s="11"/>
      <c r="AT922" s="11"/>
      <c r="AV922" s="11"/>
      <c r="AW922" s="11"/>
    </row>
    <row r="923" spans="1:49" x14ac:dyDescent="0.25">
      <c r="A923">
        <v>922</v>
      </c>
      <c r="B923">
        <v>10203</v>
      </c>
      <c r="C923">
        <v>9</v>
      </c>
      <c r="D923" s="4" t="str">
        <f>TEXT(Table1[[#This Row],[ORDER DATE]],"MMMM")</f>
        <v>December</v>
      </c>
      <c r="E923" s="4">
        <f t="shared" si="43"/>
        <v>2003</v>
      </c>
      <c r="F923" s="1">
        <v>37957</v>
      </c>
      <c r="G923" t="s">
        <v>12</v>
      </c>
      <c r="H923" t="s">
        <v>103</v>
      </c>
      <c r="I923">
        <v>124</v>
      </c>
      <c r="J923" t="s">
        <v>14</v>
      </c>
      <c r="K923">
        <v>44</v>
      </c>
      <c r="L923" s="10">
        <v>82.99</v>
      </c>
      <c r="M923" s="10">
        <f t="shared" si="44"/>
        <v>3651.56</v>
      </c>
      <c r="N923">
        <f>'CONDITIONS AND WORKINGS'!$D$2*M923</f>
        <v>234.43015199999996</v>
      </c>
      <c r="O923" s="4">
        <f>IF(Table1[[#This Row],[SALES]]&gt;='CONDITIONS AND WORKINGS'!$B$2,Table1[[#This Row],[SALES]]*'CONDITIONS AND WORKINGS'!$B$3,0)</f>
        <v>304.90526</v>
      </c>
      <c r="P923" s="10">
        <f t="shared" si="42"/>
        <v>3885.9901519999999</v>
      </c>
      <c r="Q923" s="4" t="str">
        <f>IF(Table1[[#This Row],[STATUS]]='CONDITIONS AND WORKINGS'!$B$6,'CONDITIONS AND WORKINGS'!$B$9,'CONDITIONS AND WORKINGS'!$B$10)</f>
        <v>"COMPLETED"</v>
      </c>
      <c r="R923" s="10">
        <f>Table1[[#This Row],[TOTAL SALES]]-Table1[[#This Row],[ 8.35% DISCOUNT]]</f>
        <v>3581.0848919999999</v>
      </c>
      <c r="S923" s="20"/>
      <c r="AQ923" s="11"/>
      <c r="AR923" s="11"/>
      <c r="AS923" s="11"/>
      <c r="AT923" s="11"/>
      <c r="AV923" s="11"/>
      <c r="AW923" s="11"/>
    </row>
    <row r="924" spans="1:49" x14ac:dyDescent="0.25">
      <c r="A924">
        <v>923</v>
      </c>
      <c r="B924">
        <v>10203</v>
      </c>
      <c r="C924">
        <v>11</v>
      </c>
      <c r="D924" s="4" t="str">
        <f>TEXT(Table1[[#This Row],[ORDER DATE]],"MMMM")</f>
        <v>December</v>
      </c>
      <c r="E924" s="4">
        <f t="shared" si="43"/>
        <v>2003</v>
      </c>
      <c r="F924" s="1">
        <v>37957</v>
      </c>
      <c r="G924" t="s">
        <v>12</v>
      </c>
      <c r="H924" t="s">
        <v>110</v>
      </c>
      <c r="I924">
        <v>124</v>
      </c>
      <c r="J924" t="s">
        <v>17</v>
      </c>
      <c r="K924">
        <v>33</v>
      </c>
      <c r="L924" s="10">
        <v>86.04</v>
      </c>
      <c r="M924" s="10">
        <f t="shared" si="44"/>
        <v>2839.32</v>
      </c>
      <c r="N924">
        <f>'CONDITIONS AND WORKINGS'!$D$2*M924</f>
        <v>182.284344</v>
      </c>
      <c r="O924" s="4">
        <f>IF(Table1[[#This Row],[SALES]]&gt;='CONDITIONS AND WORKINGS'!$B$2,Table1[[#This Row],[SALES]]*'CONDITIONS AND WORKINGS'!$B$3,0)</f>
        <v>237.08322000000004</v>
      </c>
      <c r="P924" s="10">
        <f t="shared" si="42"/>
        <v>3021.6043440000003</v>
      </c>
      <c r="Q924" s="4" t="str">
        <f>IF(Table1[[#This Row],[STATUS]]='CONDITIONS AND WORKINGS'!$B$6,'CONDITIONS AND WORKINGS'!$B$9,'CONDITIONS AND WORKINGS'!$B$10)</f>
        <v>"COMPLETED"</v>
      </c>
      <c r="R924" s="10">
        <f>Table1[[#This Row],[TOTAL SALES]]-Table1[[#This Row],[ 8.35% DISCOUNT]]</f>
        <v>2784.5211240000003</v>
      </c>
      <c r="S924" s="20"/>
      <c r="AQ924" s="11"/>
      <c r="AR924" s="11"/>
      <c r="AS924" s="11"/>
      <c r="AT924" s="11"/>
      <c r="AV924" s="11"/>
      <c r="AW924" s="11"/>
    </row>
    <row r="925" spans="1:49" x14ac:dyDescent="0.25">
      <c r="A925">
        <v>924</v>
      </c>
      <c r="B925">
        <v>10203</v>
      </c>
      <c r="C925">
        <v>6</v>
      </c>
      <c r="D925" s="4" t="str">
        <f>TEXT(Table1[[#This Row],[ORDER DATE]],"MMMM")</f>
        <v>December</v>
      </c>
      <c r="E925" s="4">
        <f t="shared" si="43"/>
        <v>2003</v>
      </c>
      <c r="F925" s="1">
        <v>37957</v>
      </c>
      <c r="G925" t="s">
        <v>12</v>
      </c>
      <c r="H925" t="s">
        <v>96</v>
      </c>
      <c r="I925">
        <v>124</v>
      </c>
      <c r="J925" t="s">
        <v>17</v>
      </c>
      <c r="K925">
        <v>20</v>
      </c>
      <c r="L925" s="10">
        <v>100</v>
      </c>
      <c r="M925" s="10">
        <f t="shared" si="44"/>
        <v>2000</v>
      </c>
      <c r="N925">
        <f>'CONDITIONS AND WORKINGS'!$D$2*M925</f>
        <v>128.39999999999998</v>
      </c>
      <c r="O925" s="4">
        <f>IF(Table1[[#This Row],[SALES]]&gt;='CONDITIONS AND WORKINGS'!$B$2,Table1[[#This Row],[SALES]]*'CONDITIONS AND WORKINGS'!$B$3,0)</f>
        <v>0</v>
      </c>
      <c r="P925" s="10">
        <f t="shared" si="42"/>
        <v>2128.4</v>
      </c>
      <c r="Q925" s="4" t="str">
        <f>IF(Table1[[#This Row],[STATUS]]='CONDITIONS AND WORKINGS'!$B$6,'CONDITIONS AND WORKINGS'!$B$9,'CONDITIONS AND WORKINGS'!$B$10)</f>
        <v>"COMPLETED"</v>
      </c>
      <c r="R925" s="10">
        <f>Table1[[#This Row],[TOTAL SALES]]-Table1[[#This Row],[ 8.35% DISCOUNT]]</f>
        <v>2128.4</v>
      </c>
      <c r="S925" s="20"/>
      <c r="AQ925" s="11"/>
      <c r="AR925" s="11"/>
      <c r="AS925" s="11"/>
      <c r="AT925" s="11"/>
      <c r="AV925" s="11"/>
      <c r="AW925" s="11"/>
    </row>
    <row r="926" spans="1:49" x14ac:dyDescent="0.25">
      <c r="A926">
        <v>925</v>
      </c>
      <c r="B926">
        <v>10203</v>
      </c>
      <c r="C926">
        <v>7</v>
      </c>
      <c r="D926" s="4" t="str">
        <f>TEXT(Table1[[#This Row],[ORDER DATE]],"MMMM")</f>
        <v>December</v>
      </c>
      <c r="E926" s="4">
        <f t="shared" si="43"/>
        <v>2003</v>
      </c>
      <c r="F926" s="1">
        <v>37957</v>
      </c>
      <c r="G926" t="s">
        <v>12</v>
      </c>
      <c r="H926" t="s">
        <v>109</v>
      </c>
      <c r="I926">
        <v>124</v>
      </c>
      <c r="J926" t="s">
        <v>17</v>
      </c>
      <c r="K926">
        <v>34</v>
      </c>
      <c r="L926" s="10">
        <v>64.900000000000006</v>
      </c>
      <c r="M926" s="10">
        <f t="shared" si="44"/>
        <v>2206.6000000000004</v>
      </c>
      <c r="N926">
        <f>'CONDITIONS AND WORKINGS'!$D$2*M926</f>
        <v>141.66372000000001</v>
      </c>
      <c r="O926" s="4">
        <f>IF(Table1[[#This Row],[SALES]]&gt;='CONDITIONS AND WORKINGS'!$B$2,Table1[[#This Row],[SALES]]*'CONDITIONS AND WORKINGS'!$B$3,0)</f>
        <v>0</v>
      </c>
      <c r="P926" s="10">
        <f t="shared" si="42"/>
        <v>2348.2637200000004</v>
      </c>
      <c r="Q926" s="4" t="str">
        <f>IF(Table1[[#This Row],[STATUS]]='CONDITIONS AND WORKINGS'!$B$6,'CONDITIONS AND WORKINGS'!$B$9,'CONDITIONS AND WORKINGS'!$B$10)</f>
        <v>"COMPLETED"</v>
      </c>
      <c r="R926" s="10">
        <f>Table1[[#This Row],[TOTAL SALES]]-Table1[[#This Row],[ 8.35% DISCOUNT]]</f>
        <v>2348.2637200000004</v>
      </c>
      <c r="S926" s="20"/>
      <c r="AQ926" s="11"/>
      <c r="AR926" s="11"/>
      <c r="AS926" s="11"/>
      <c r="AT926" s="11"/>
      <c r="AV926" s="11"/>
      <c r="AW926" s="11"/>
    </row>
    <row r="927" spans="1:49" x14ac:dyDescent="0.25">
      <c r="A927">
        <v>926</v>
      </c>
      <c r="B927">
        <v>10203</v>
      </c>
      <c r="C927">
        <v>2</v>
      </c>
      <c r="D927" s="4" t="str">
        <f>TEXT(Table1[[#This Row],[ORDER DATE]],"MMMM")</f>
        <v>December</v>
      </c>
      <c r="E927" s="4">
        <f t="shared" si="43"/>
        <v>2003</v>
      </c>
      <c r="F927" s="1">
        <v>37957</v>
      </c>
      <c r="G927" t="s">
        <v>12</v>
      </c>
      <c r="H927" t="s">
        <v>116</v>
      </c>
      <c r="I927">
        <v>124</v>
      </c>
      <c r="J927" t="s">
        <v>17</v>
      </c>
      <c r="K927">
        <v>21</v>
      </c>
      <c r="L927" s="10">
        <v>37</v>
      </c>
      <c r="M927" s="10">
        <f t="shared" si="44"/>
        <v>777</v>
      </c>
      <c r="N927">
        <f>'CONDITIONS AND WORKINGS'!$D$2*M927</f>
        <v>49.883399999999995</v>
      </c>
      <c r="O927" s="4">
        <f>IF(Table1[[#This Row],[SALES]]&gt;='CONDITIONS AND WORKINGS'!$B$2,Table1[[#This Row],[SALES]]*'CONDITIONS AND WORKINGS'!$B$3,0)</f>
        <v>0</v>
      </c>
      <c r="P927" s="10">
        <f t="shared" si="42"/>
        <v>826.88339999999994</v>
      </c>
      <c r="Q927" s="4" t="str">
        <f>IF(Table1[[#This Row],[STATUS]]='CONDITIONS AND WORKINGS'!$B$6,'CONDITIONS AND WORKINGS'!$B$9,'CONDITIONS AND WORKINGS'!$B$10)</f>
        <v>"COMPLETED"</v>
      </c>
      <c r="R927" s="10">
        <f>Table1[[#This Row],[TOTAL SALES]]-Table1[[#This Row],[ 8.35% DISCOUNT]]</f>
        <v>826.88339999999994</v>
      </c>
      <c r="S927" s="20"/>
      <c r="AQ927" s="11"/>
      <c r="AR927" s="11"/>
      <c r="AS927" s="11"/>
      <c r="AT927" s="11"/>
      <c r="AV927" s="11"/>
      <c r="AW927" s="11"/>
    </row>
    <row r="928" spans="1:49" x14ac:dyDescent="0.25">
      <c r="A928">
        <v>927</v>
      </c>
      <c r="B928">
        <v>10204</v>
      </c>
      <c r="C928">
        <v>16</v>
      </c>
      <c r="D928" s="4" t="str">
        <f>TEXT(Table1[[#This Row],[ORDER DATE]],"MMMM")</f>
        <v>December</v>
      </c>
      <c r="E928" s="4">
        <f t="shared" si="43"/>
        <v>2003</v>
      </c>
      <c r="F928" s="1">
        <v>37957</v>
      </c>
      <c r="G928" t="s">
        <v>12</v>
      </c>
      <c r="H928" t="s">
        <v>113</v>
      </c>
      <c r="I928">
        <v>175</v>
      </c>
      <c r="J928" t="s">
        <v>14</v>
      </c>
      <c r="K928">
        <v>38</v>
      </c>
      <c r="L928" s="10">
        <v>100</v>
      </c>
      <c r="M928" s="10">
        <f t="shared" si="44"/>
        <v>3800</v>
      </c>
      <c r="N928">
        <f>'CONDITIONS AND WORKINGS'!$D$2*M928</f>
        <v>243.95999999999998</v>
      </c>
      <c r="O928" s="4">
        <f>IF(Table1[[#This Row],[SALES]]&gt;='CONDITIONS AND WORKINGS'!$B$2,Table1[[#This Row],[SALES]]*'CONDITIONS AND WORKINGS'!$B$3,0)</f>
        <v>317.3</v>
      </c>
      <c r="P928" s="10">
        <f t="shared" si="42"/>
        <v>4043.96</v>
      </c>
      <c r="Q928" s="4" t="str">
        <f>IF(Table1[[#This Row],[STATUS]]='CONDITIONS AND WORKINGS'!$B$6,'CONDITIONS AND WORKINGS'!$B$9,'CONDITIONS AND WORKINGS'!$B$10)</f>
        <v>"COMPLETED"</v>
      </c>
      <c r="R928" s="10">
        <f>Table1[[#This Row],[TOTAL SALES]]-Table1[[#This Row],[ 8.35% DISCOUNT]]</f>
        <v>3726.66</v>
      </c>
      <c r="S928" s="20"/>
      <c r="AQ928" s="11"/>
      <c r="AR928" s="11"/>
      <c r="AS928" s="11"/>
      <c r="AT928" s="11"/>
      <c r="AV928" s="11"/>
      <c r="AW928" s="11"/>
    </row>
    <row r="929" spans="1:49" x14ac:dyDescent="0.25">
      <c r="A929">
        <v>928</v>
      </c>
      <c r="B929">
        <v>10204</v>
      </c>
      <c r="C929">
        <v>17</v>
      </c>
      <c r="D929" s="4" t="str">
        <f>TEXT(Table1[[#This Row],[ORDER DATE]],"MMMM")</f>
        <v>December</v>
      </c>
      <c r="E929" s="4">
        <f t="shared" si="43"/>
        <v>2003</v>
      </c>
      <c r="F929" s="1">
        <v>37957</v>
      </c>
      <c r="G929" t="s">
        <v>12</v>
      </c>
      <c r="H929" t="s">
        <v>114</v>
      </c>
      <c r="I929">
        <v>175</v>
      </c>
      <c r="J929" t="s">
        <v>14</v>
      </c>
      <c r="K929">
        <v>42</v>
      </c>
      <c r="L929" s="10">
        <v>100</v>
      </c>
      <c r="M929" s="10">
        <f t="shared" si="44"/>
        <v>4200</v>
      </c>
      <c r="N929">
        <f>'CONDITIONS AND WORKINGS'!$D$2*M929</f>
        <v>269.64</v>
      </c>
      <c r="O929" s="4">
        <f>IF(Table1[[#This Row],[SALES]]&gt;='CONDITIONS AND WORKINGS'!$B$2,Table1[[#This Row],[SALES]]*'CONDITIONS AND WORKINGS'!$B$3,0)</f>
        <v>350.70000000000005</v>
      </c>
      <c r="P929" s="10">
        <f t="shared" si="42"/>
        <v>4469.6400000000003</v>
      </c>
      <c r="Q929" s="4" t="str">
        <f>IF(Table1[[#This Row],[STATUS]]='CONDITIONS AND WORKINGS'!$B$6,'CONDITIONS AND WORKINGS'!$B$9,'CONDITIONS AND WORKINGS'!$B$10)</f>
        <v>"COMPLETED"</v>
      </c>
      <c r="R929" s="10">
        <f>Table1[[#This Row],[TOTAL SALES]]-Table1[[#This Row],[ 8.35% DISCOUNT]]</f>
        <v>4118.9400000000005</v>
      </c>
      <c r="S929" s="20"/>
      <c r="AQ929" s="11"/>
      <c r="AR929" s="11"/>
      <c r="AS929" s="11"/>
      <c r="AT929" s="11"/>
      <c r="AV929" s="11"/>
      <c r="AW929" s="11"/>
    </row>
    <row r="930" spans="1:49" x14ac:dyDescent="0.25">
      <c r="A930">
        <v>929</v>
      </c>
      <c r="B930">
        <v>10204</v>
      </c>
      <c r="C930">
        <v>4</v>
      </c>
      <c r="D930" s="4" t="str">
        <f>TEXT(Table1[[#This Row],[ORDER DATE]],"MMMM")</f>
        <v>December</v>
      </c>
      <c r="E930" s="4">
        <f t="shared" si="43"/>
        <v>2003</v>
      </c>
      <c r="F930" s="1">
        <v>37957</v>
      </c>
      <c r="G930" t="s">
        <v>12</v>
      </c>
      <c r="H930" t="s">
        <v>13</v>
      </c>
      <c r="I930">
        <v>175</v>
      </c>
      <c r="J930" t="s">
        <v>14</v>
      </c>
      <c r="K930">
        <v>33</v>
      </c>
      <c r="L930" s="10">
        <v>100</v>
      </c>
      <c r="M930" s="10">
        <f t="shared" si="44"/>
        <v>3300</v>
      </c>
      <c r="N930">
        <f>'CONDITIONS AND WORKINGS'!$D$2*M930</f>
        <v>211.85999999999999</v>
      </c>
      <c r="O930" s="4">
        <f>IF(Table1[[#This Row],[SALES]]&gt;='CONDITIONS AND WORKINGS'!$B$2,Table1[[#This Row],[SALES]]*'CONDITIONS AND WORKINGS'!$B$3,0)</f>
        <v>275.55</v>
      </c>
      <c r="P930" s="10">
        <f t="shared" si="42"/>
        <v>3511.86</v>
      </c>
      <c r="Q930" s="4" t="str">
        <f>IF(Table1[[#This Row],[STATUS]]='CONDITIONS AND WORKINGS'!$B$6,'CONDITIONS AND WORKINGS'!$B$9,'CONDITIONS AND WORKINGS'!$B$10)</f>
        <v>"COMPLETED"</v>
      </c>
      <c r="R930" s="10">
        <f>Table1[[#This Row],[TOTAL SALES]]-Table1[[#This Row],[ 8.35% DISCOUNT]]</f>
        <v>3236.31</v>
      </c>
      <c r="S930" s="20"/>
      <c r="AQ930" s="11"/>
      <c r="AR930" s="11"/>
      <c r="AS930" s="11"/>
      <c r="AT930" s="11"/>
      <c r="AV930" s="11"/>
      <c r="AW930" s="11"/>
    </row>
    <row r="931" spans="1:49" x14ac:dyDescent="0.25">
      <c r="A931">
        <v>930</v>
      </c>
      <c r="B931">
        <v>10204</v>
      </c>
      <c r="C931">
        <v>15</v>
      </c>
      <c r="D931" s="4" t="str">
        <f>TEXT(Table1[[#This Row],[ORDER DATE]],"MMMM")</f>
        <v>December</v>
      </c>
      <c r="E931" s="4">
        <f t="shared" si="43"/>
        <v>2003</v>
      </c>
      <c r="F931" s="1">
        <v>37957</v>
      </c>
      <c r="G931" t="s">
        <v>12</v>
      </c>
      <c r="H931" t="s">
        <v>112</v>
      </c>
      <c r="I931">
        <v>175</v>
      </c>
      <c r="J931" t="s">
        <v>14</v>
      </c>
      <c r="K931">
        <v>35</v>
      </c>
      <c r="L931" s="10">
        <v>100</v>
      </c>
      <c r="M931" s="10">
        <f t="shared" si="44"/>
        <v>3500</v>
      </c>
      <c r="N931">
        <f>'CONDITIONS AND WORKINGS'!$D$2*M931</f>
        <v>224.7</v>
      </c>
      <c r="O931" s="4">
        <f>IF(Table1[[#This Row],[SALES]]&gt;='CONDITIONS AND WORKINGS'!$B$2,Table1[[#This Row],[SALES]]*'CONDITIONS AND WORKINGS'!$B$3,0)</f>
        <v>292.25</v>
      </c>
      <c r="P931" s="10">
        <f t="shared" si="42"/>
        <v>3724.7</v>
      </c>
      <c r="Q931" s="4" t="str">
        <f>IF(Table1[[#This Row],[STATUS]]='CONDITIONS AND WORKINGS'!$B$6,'CONDITIONS AND WORKINGS'!$B$9,'CONDITIONS AND WORKINGS'!$B$10)</f>
        <v>"COMPLETED"</v>
      </c>
      <c r="R931" s="10">
        <f>Table1[[#This Row],[TOTAL SALES]]-Table1[[#This Row],[ 8.35% DISCOUNT]]</f>
        <v>3432.45</v>
      </c>
      <c r="S931" s="20"/>
      <c r="AQ931" s="11"/>
      <c r="AR931" s="11"/>
      <c r="AS931" s="11"/>
      <c r="AT931" s="11"/>
      <c r="AV931" s="11"/>
      <c r="AW931" s="11"/>
    </row>
    <row r="932" spans="1:49" x14ac:dyDescent="0.25">
      <c r="A932">
        <v>931</v>
      </c>
      <c r="B932">
        <v>10204</v>
      </c>
      <c r="C932">
        <v>8</v>
      </c>
      <c r="D932" s="4" t="str">
        <f>TEXT(Table1[[#This Row],[ORDER DATE]],"MMMM")</f>
        <v>December</v>
      </c>
      <c r="E932" s="4">
        <f t="shared" si="43"/>
        <v>2003</v>
      </c>
      <c r="F932" s="1">
        <v>37957</v>
      </c>
      <c r="G932" t="s">
        <v>12</v>
      </c>
      <c r="H932" t="s">
        <v>120</v>
      </c>
      <c r="I932">
        <v>175</v>
      </c>
      <c r="J932" t="s">
        <v>14</v>
      </c>
      <c r="K932">
        <v>47</v>
      </c>
      <c r="L932" s="10">
        <v>96.32</v>
      </c>
      <c r="M932" s="10">
        <f t="shared" si="44"/>
        <v>4527.04</v>
      </c>
      <c r="N932">
        <f>'CONDITIONS AND WORKINGS'!$D$2*M932</f>
        <v>290.63596799999999</v>
      </c>
      <c r="O932" s="4">
        <f>IF(Table1[[#This Row],[SALES]]&gt;='CONDITIONS AND WORKINGS'!$B$2,Table1[[#This Row],[SALES]]*'CONDITIONS AND WORKINGS'!$B$3,0)</f>
        <v>378.00784000000004</v>
      </c>
      <c r="P932" s="10">
        <f t="shared" si="42"/>
        <v>4817.6759679999996</v>
      </c>
      <c r="Q932" s="4" t="str">
        <f>IF(Table1[[#This Row],[STATUS]]='CONDITIONS AND WORKINGS'!$B$6,'CONDITIONS AND WORKINGS'!$B$9,'CONDITIONS AND WORKINGS'!$B$10)</f>
        <v>"COMPLETED"</v>
      </c>
      <c r="R932" s="10">
        <f>Table1[[#This Row],[TOTAL SALES]]-Table1[[#This Row],[ 8.35% DISCOUNT]]</f>
        <v>4439.6681279999993</v>
      </c>
      <c r="S932" s="20"/>
      <c r="AQ932" s="11"/>
      <c r="AR932" s="11"/>
      <c r="AS932" s="11"/>
      <c r="AT932" s="11"/>
      <c r="AV932" s="11"/>
      <c r="AW932" s="11"/>
    </row>
    <row r="933" spans="1:49" x14ac:dyDescent="0.25">
      <c r="A933">
        <v>932</v>
      </c>
      <c r="B933">
        <v>10204</v>
      </c>
      <c r="C933">
        <v>11</v>
      </c>
      <c r="D933" s="4" t="str">
        <f>TEXT(Table1[[#This Row],[ORDER DATE]],"MMMM")</f>
        <v>December</v>
      </c>
      <c r="E933" s="4">
        <f t="shared" si="43"/>
        <v>2003</v>
      </c>
      <c r="F933" s="1">
        <v>37957</v>
      </c>
      <c r="G933" t="s">
        <v>12</v>
      </c>
      <c r="H933" t="s">
        <v>119</v>
      </c>
      <c r="I933">
        <v>175</v>
      </c>
      <c r="J933" t="s">
        <v>14</v>
      </c>
      <c r="K933">
        <v>48</v>
      </c>
      <c r="L933" s="10">
        <v>91.02</v>
      </c>
      <c r="M933" s="10">
        <f t="shared" si="44"/>
        <v>4368.96</v>
      </c>
      <c r="N933">
        <f>'CONDITIONS AND WORKINGS'!$D$2*M933</f>
        <v>280.48723199999995</v>
      </c>
      <c r="O933" s="4">
        <f>IF(Table1[[#This Row],[SALES]]&gt;='CONDITIONS AND WORKINGS'!$B$2,Table1[[#This Row],[SALES]]*'CONDITIONS AND WORKINGS'!$B$3,0)</f>
        <v>364.80816000000004</v>
      </c>
      <c r="P933" s="10">
        <f t="shared" si="42"/>
        <v>4649.4472320000004</v>
      </c>
      <c r="Q933" s="4" t="str">
        <f>IF(Table1[[#This Row],[STATUS]]='CONDITIONS AND WORKINGS'!$B$6,'CONDITIONS AND WORKINGS'!$B$9,'CONDITIONS AND WORKINGS'!$B$10)</f>
        <v>"COMPLETED"</v>
      </c>
      <c r="R933" s="10">
        <f>Table1[[#This Row],[TOTAL SALES]]-Table1[[#This Row],[ 8.35% DISCOUNT]]</f>
        <v>4284.6390719999999</v>
      </c>
      <c r="S933" s="20"/>
      <c r="AQ933" s="11"/>
      <c r="AR933" s="11"/>
      <c r="AS933" s="11"/>
      <c r="AT933" s="11"/>
      <c r="AV933" s="11"/>
      <c r="AW933" s="11"/>
    </row>
    <row r="934" spans="1:49" x14ac:dyDescent="0.25">
      <c r="A934">
        <v>933</v>
      </c>
      <c r="B934">
        <v>10204</v>
      </c>
      <c r="C934">
        <v>7</v>
      </c>
      <c r="D934" s="4" t="str">
        <f>TEXT(Table1[[#This Row],[ORDER DATE]],"MMMM")</f>
        <v>December</v>
      </c>
      <c r="E934" s="4">
        <f t="shared" si="43"/>
        <v>2003</v>
      </c>
      <c r="F934" s="1">
        <v>37957</v>
      </c>
      <c r="G934" t="s">
        <v>12</v>
      </c>
      <c r="H934" t="s">
        <v>117</v>
      </c>
      <c r="I934">
        <v>175</v>
      </c>
      <c r="J934" t="s">
        <v>14</v>
      </c>
      <c r="K934">
        <v>42</v>
      </c>
      <c r="L934" s="10">
        <v>100</v>
      </c>
      <c r="M934" s="10">
        <f t="shared" si="44"/>
        <v>4200</v>
      </c>
      <c r="N934">
        <f>'CONDITIONS AND WORKINGS'!$D$2*M934</f>
        <v>269.64</v>
      </c>
      <c r="O934" s="4">
        <f>IF(Table1[[#This Row],[SALES]]&gt;='CONDITIONS AND WORKINGS'!$B$2,Table1[[#This Row],[SALES]]*'CONDITIONS AND WORKINGS'!$B$3,0)</f>
        <v>350.70000000000005</v>
      </c>
      <c r="P934" s="10">
        <f t="shared" si="42"/>
        <v>4469.6400000000003</v>
      </c>
      <c r="Q934" s="4" t="str">
        <f>IF(Table1[[#This Row],[STATUS]]='CONDITIONS AND WORKINGS'!$B$6,'CONDITIONS AND WORKINGS'!$B$9,'CONDITIONS AND WORKINGS'!$B$10)</f>
        <v>"COMPLETED"</v>
      </c>
      <c r="R934" s="10">
        <f>Table1[[#This Row],[TOTAL SALES]]-Table1[[#This Row],[ 8.35% DISCOUNT]]</f>
        <v>4118.9400000000005</v>
      </c>
      <c r="S934" s="20"/>
      <c r="AQ934" s="11"/>
      <c r="AR934" s="11"/>
      <c r="AS934" s="11"/>
      <c r="AT934" s="11"/>
      <c r="AV934" s="11"/>
      <c r="AW934" s="11"/>
    </row>
    <row r="935" spans="1:49" x14ac:dyDescent="0.25">
      <c r="A935">
        <v>934</v>
      </c>
      <c r="B935">
        <v>10204</v>
      </c>
      <c r="C935">
        <v>14</v>
      </c>
      <c r="D935" s="4" t="str">
        <f>TEXT(Table1[[#This Row],[ORDER DATE]],"MMMM")</f>
        <v>December</v>
      </c>
      <c r="E935" s="4">
        <f t="shared" si="43"/>
        <v>2003</v>
      </c>
      <c r="F935" s="1">
        <v>37957</v>
      </c>
      <c r="G935" t="s">
        <v>12</v>
      </c>
      <c r="H935" t="s">
        <v>115</v>
      </c>
      <c r="I935">
        <v>175</v>
      </c>
      <c r="J935" t="s">
        <v>14</v>
      </c>
      <c r="K935">
        <v>27</v>
      </c>
      <c r="L935" s="10">
        <v>100</v>
      </c>
      <c r="M935" s="10">
        <f t="shared" si="44"/>
        <v>2700</v>
      </c>
      <c r="N935">
        <f>'CONDITIONS AND WORKINGS'!$D$2*M935</f>
        <v>173.33999999999997</v>
      </c>
      <c r="O935" s="4">
        <f>IF(Table1[[#This Row],[SALES]]&gt;='CONDITIONS AND WORKINGS'!$B$2,Table1[[#This Row],[SALES]]*'CONDITIONS AND WORKINGS'!$B$3,0)</f>
        <v>225.45000000000002</v>
      </c>
      <c r="P935" s="10">
        <f t="shared" si="42"/>
        <v>2873.34</v>
      </c>
      <c r="Q935" s="4" t="str">
        <f>IF(Table1[[#This Row],[STATUS]]='CONDITIONS AND WORKINGS'!$B$6,'CONDITIONS AND WORKINGS'!$B$9,'CONDITIONS AND WORKINGS'!$B$10)</f>
        <v>"COMPLETED"</v>
      </c>
      <c r="R935" s="10">
        <f>Table1[[#This Row],[TOTAL SALES]]-Table1[[#This Row],[ 8.35% DISCOUNT]]</f>
        <v>2647.8900000000003</v>
      </c>
      <c r="S935" s="20"/>
      <c r="AQ935" s="11"/>
      <c r="AR935" s="11"/>
      <c r="AS935" s="11"/>
      <c r="AT935" s="11"/>
      <c r="AV935" s="11"/>
      <c r="AW935" s="11"/>
    </row>
    <row r="936" spans="1:49" x14ac:dyDescent="0.25">
      <c r="A936">
        <v>935</v>
      </c>
      <c r="B936">
        <v>10204</v>
      </c>
      <c r="C936">
        <v>13</v>
      </c>
      <c r="D936" s="4" t="str">
        <f>TEXT(Table1[[#This Row],[ORDER DATE]],"MMMM")</f>
        <v>December</v>
      </c>
      <c r="E936" s="4">
        <f t="shared" si="43"/>
        <v>2003</v>
      </c>
      <c r="F936" s="1">
        <v>37957</v>
      </c>
      <c r="G936" t="s">
        <v>12</v>
      </c>
      <c r="H936" t="s">
        <v>118</v>
      </c>
      <c r="I936">
        <v>175</v>
      </c>
      <c r="J936" t="s">
        <v>14</v>
      </c>
      <c r="K936">
        <v>40</v>
      </c>
      <c r="L936" s="10">
        <v>100</v>
      </c>
      <c r="M936" s="10">
        <f t="shared" si="44"/>
        <v>4000</v>
      </c>
      <c r="N936">
        <f>'CONDITIONS AND WORKINGS'!$D$2*M936</f>
        <v>256.79999999999995</v>
      </c>
      <c r="O936" s="4">
        <f>IF(Table1[[#This Row],[SALES]]&gt;='CONDITIONS AND WORKINGS'!$B$2,Table1[[#This Row],[SALES]]*'CONDITIONS AND WORKINGS'!$B$3,0)</f>
        <v>334</v>
      </c>
      <c r="P936" s="10">
        <f t="shared" si="42"/>
        <v>4256.8</v>
      </c>
      <c r="Q936" s="4" t="str">
        <f>IF(Table1[[#This Row],[STATUS]]='CONDITIONS AND WORKINGS'!$B$6,'CONDITIONS AND WORKINGS'!$B$9,'CONDITIONS AND WORKINGS'!$B$10)</f>
        <v>"COMPLETED"</v>
      </c>
      <c r="R936" s="10">
        <f>Table1[[#This Row],[TOTAL SALES]]-Table1[[#This Row],[ 8.35% DISCOUNT]]</f>
        <v>3922.8</v>
      </c>
      <c r="S936" s="20"/>
      <c r="AQ936" s="11"/>
      <c r="AR936" s="11"/>
      <c r="AS936" s="11"/>
      <c r="AT936" s="11"/>
      <c r="AV936" s="11"/>
      <c r="AW936" s="11"/>
    </row>
    <row r="937" spans="1:49" x14ac:dyDescent="0.25">
      <c r="A937">
        <v>936</v>
      </c>
      <c r="B937">
        <v>10204</v>
      </c>
      <c r="C937">
        <v>6</v>
      </c>
      <c r="D937" s="4" t="str">
        <f>TEXT(Table1[[#This Row],[ORDER DATE]],"MMMM")</f>
        <v>December</v>
      </c>
      <c r="E937" s="4">
        <f t="shared" si="43"/>
        <v>2003</v>
      </c>
      <c r="F937" s="1">
        <v>37957</v>
      </c>
      <c r="G937" t="s">
        <v>12</v>
      </c>
      <c r="H937" t="s">
        <v>122</v>
      </c>
      <c r="I937">
        <v>175</v>
      </c>
      <c r="J937" t="s">
        <v>14</v>
      </c>
      <c r="K937">
        <v>45</v>
      </c>
      <c r="L937" s="10">
        <v>76.260000000000005</v>
      </c>
      <c r="M937" s="10">
        <f t="shared" si="44"/>
        <v>3431.7000000000003</v>
      </c>
      <c r="N937">
        <f>'CONDITIONS AND WORKINGS'!$D$2*M937</f>
        <v>220.31513999999999</v>
      </c>
      <c r="O937" s="4">
        <f>IF(Table1[[#This Row],[SALES]]&gt;='CONDITIONS AND WORKINGS'!$B$2,Table1[[#This Row],[SALES]]*'CONDITIONS AND WORKINGS'!$B$3,0)</f>
        <v>286.54695000000004</v>
      </c>
      <c r="P937" s="10">
        <f t="shared" si="42"/>
        <v>3652.0151400000004</v>
      </c>
      <c r="Q937" s="4" t="str">
        <f>IF(Table1[[#This Row],[STATUS]]='CONDITIONS AND WORKINGS'!$B$6,'CONDITIONS AND WORKINGS'!$B$9,'CONDITIONS AND WORKINGS'!$B$10)</f>
        <v>"COMPLETED"</v>
      </c>
      <c r="R937" s="10">
        <f>Table1[[#This Row],[TOTAL SALES]]-Table1[[#This Row],[ 8.35% DISCOUNT]]</f>
        <v>3365.4681900000005</v>
      </c>
      <c r="S937" s="20"/>
      <c r="AQ937" s="11"/>
      <c r="AR937" s="11"/>
      <c r="AS937" s="11"/>
      <c r="AT937" s="11"/>
      <c r="AV937" s="11"/>
      <c r="AW937" s="11"/>
    </row>
    <row r="938" spans="1:49" x14ac:dyDescent="0.25">
      <c r="A938">
        <v>937</v>
      </c>
      <c r="B938">
        <v>10204</v>
      </c>
      <c r="C938">
        <v>1</v>
      </c>
      <c r="D938" s="4" t="str">
        <f>TEXT(Table1[[#This Row],[ORDER DATE]],"MMMM")</f>
        <v>December</v>
      </c>
      <c r="E938" s="4">
        <f t="shared" si="43"/>
        <v>2003</v>
      </c>
      <c r="F938" s="1">
        <v>37957</v>
      </c>
      <c r="G938" t="s">
        <v>12</v>
      </c>
      <c r="H938" t="s">
        <v>19</v>
      </c>
      <c r="I938">
        <v>175</v>
      </c>
      <c r="J938" t="s">
        <v>14</v>
      </c>
      <c r="K938">
        <v>26</v>
      </c>
      <c r="L938" s="10">
        <v>100</v>
      </c>
      <c r="M938" s="10">
        <f t="shared" si="44"/>
        <v>2600</v>
      </c>
      <c r="N938">
        <f>'CONDITIONS AND WORKINGS'!$D$2*M938</f>
        <v>166.92</v>
      </c>
      <c r="O938" s="4">
        <f>IF(Table1[[#This Row],[SALES]]&gt;='CONDITIONS AND WORKINGS'!$B$2,Table1[[#This Row],[SALES]]*'CONDITIONS AND WORKINGS'!$B$3,0)</f>
        <v>217.10000000000002</v>
      </c>
      <c r="P938" s="10">
        <f t="shared" si="42"/>
        <v>2766.92</v>
      </c>
      <c r="Q938" s="4" t="str">
        <f>IF(Table1[[#This Row],[STATUS]]='CONDITIONS AND WORKINGS'!$B$6,'CONDITIONS AND WORKINGS'!$B$9,'CONDITIONS AND WORKINGS'!$B$10)</f>
        <v>"COMPLETED"</v>
      </c>
      <c r="R938" s="10">
        <f>Table1[[#This Row],[TOTAL SALES]]-Table1[[#This Row],[ 8.35% DISCOUNT]]</f>
        <v>2549.8200000000002</v>
      </c>
      <c r="S938" s="20"/>
      <c r="AQ938" s="11"/>
      <c r="AR938" s="11"/>
      <c r="AS938" s="11"/>
      <c r="AT938" s="11"/>
      <c r="AV938" s="11"/>
      <c r="AW938" s="11"/>
    </row>
    <row r="939" spans="1:49" x14ac:dyDescent="0.25">
      <c r="A939">
        <v>938</v>
      </c>
      <c r="B939">
        <v>10204</v>
      </c>
      <c r="C939">
        <v>9</v>
      </c>
      <c r="D939" s="4" t="str">
        <f>TEXT(Table1[[#This Row],[ORDER DATE]],"MMMM")</f>
        <v>December</v>
      </c>
      <c r="E939" s="4">
        <f t="shared" si="43"/>
        <v>2003</v>
      </c>
      <c r="F939" s="1">
        <v>37957</v>
      </c>
      <c r="G939" t="s">
        <v>12</v>
      </c>
      <c r="H939" t="s">
        <v>123</v>
      </c>
      <c r="I939">
        <v>175</v>
      </c>
      <c r="J939" t="s">
        <v>14</v>
      </c>
      <c r="K939">
        <v>40</v>
      </c>
      <c r="L939" s="10">
        <v>79.62</v>
      </c>
      <c r="M939" s="10">
        <f t="shared" si="44"/>
        <v>3184.8</v>
      </c>
      <c r="N939">
        <f>'CONDITIONS AND WORKINGS'!$D$2*M939</f>
        <v>204.46415999999999</v>
      </c>
      <c r="O939" s="4">
        <f>IF(Table1[[#This Row],[SALES]]&gt;='CONDITIONS AND WORKINGS'!$B$2,Table1[[#This Row],[SALES]]*'CONDITIONS AND WORKINGS'!$B$3,0)</f>
        <v>265.93080000000003</v>
      </c>
      <c r="P939" s="10">
        <f t="shared" si="42"/>
        <v>3389.2641600000002</v>
      </c>
      <c r="Q939" s="4" t="str">
        <f>IF(Table1[[#This Row],[STATUS]]='CONDITIONS AND WORKINGS'!$B$6,'CONDITIONS AND WORKINGS'!$B$9,'CONDITIONS AND WORKINGS'!$B$10)</f>
        <v>"COMPLETED"</v>
      </c>
      <c r="R939" s="10">
        <f>Table1[[#This Row],[TOTAL SALES]]-Table1[[#This Row],[ 8.35% DISCOUNT]]</f>
        <v>3123.3333600000001</v>
      </c>
      <c r="S939" s="20"/>
      <c r="AQ939" s="11"/>
      <c r="AR939" s="11"/>
      <c r="AS939" s="11"/>
      <c r="AT939" s="11"/>
      <c r="AV939" s="11"/>
      <c r="AW939" s="11"/>
    </row>
    <row r="940" spans="1:49" x14ac:dyDescent="0.25">
      <c r="A940">
        <v>939</v>
      </c>
      <c r="B940">
        <v>10204</v>
      </c>
      <c r="C940">
        <v>5</v>
      </c>
      <c r="D940" s="4" t="str">
        <f>TEXT(Table1[[#This Row],[ORDER DATE]],"MMMM")</f>
        <v>December</v>
      </c>
      <c r="E940" s="4">
        <f t="shared" si="43"/>
        <v>2003</v>
      </c>
      <c r="F940" s="1">
        <v>37957</v>
      </c>
      <c r="G940" t="s">
        <v>12</v>
      </c>
      <c r="H940" t="s">
        <v>16</v>
      </c>
      <c r="I940">
        <v>175</v>
      </c>
      <c r="J940" t="s">
        <v>17</v>
      </c>
      <c r="K940">
        <v>29</v>
      </c>
      <c r="L940" s="10">
        <v>85.59</v>
      </c>
      <c r="M940" s="10">
        <f t="shared" si="44"/>
        <v>2482.11</v>
      </c>
      <c r="N940">
        <f>'CONDITIONS AND WORKINGS'!$D$2*M940</f>
        <v>159.351462</v>
      </c>
      <c r="O940" s="4">
        <f>IF(Table1[[#This Row],[SALES]]&gt;='CONDITIONS AND WORKINGS'!$B$2,Table1[[#This Row],[SALES]]*'CONDITIONS AND WORKINGS'!$B$3,0)</f>
        <v>207.25618500000002</v>
      </c>
      <c r="P940" s="10">
        <f t="shared" si="42"/>
        <v>2641.4614620000002</v>
      </c>
      <c r="Q940" s="4" t="str">
        <f>IF(Table1[[#This Row],[STATUS]]='CONDITIONS AND WORKINGS'!$B$6,'CONDITIONS AND WORKINGS'!$B$9,'CONDITIONS AND WORKINGS'!$B$10)</f>
        <v>"COMPLETED"</v>
      </c>
      <c r="R940" s="10">
        <f>Table1[[#This Row],[TOTAL SALES]]-Table1[[#This Row],[ 8.35% DISCOUNT]]</f>
        <v>2434.205277</v>
      </c>
      <c r="S940" s="20"/>
      <c r="AQ940" s="11"/>
      <c r="AR940" s="11"/>
      <c r="AS940" s="11"/>
      <c r="AT940" s="11"/>
      <c r="AV940" s="11"/>
      <c r="AW940" s="11"/>
    </row>
    <row r="941" spans="1:49" x14ac:dyDescent="0.25">
      <c r="A941">
        <v>940</v>
      </c>
      <c r="B941">
        <v>10204</v>
      </c>
      <c r="C941">
        <v>12</v>
      </c>
      <c r="D941" s="4" t="str">
        <f>TEXT(Table1[[#This Row],[ORDER DATE]],"MMMM")</f>
        <v>December</v>
      </c>
      <c r="E941" s="4">
        <f t="shared" si="43"/>
        <v>2003</v>
      </c>
      <c r="F941" s="1">
        <v>37957</v>
      </c>
      <c r="G941" t="s">
        <v>12</v>
      </c>
      <c r="H941" t="s">
        <v>124</v>
      </c>
      <c r="I941">
        <v>175</v>
      </c>
      <c r="J941" t="s">
        <v>17</v>
      </c>
      <c r="K941">
        <v>45</v>
      </c>
      <c r="L941" s="10">
        <v>49.81</v>
      </c>
      <c r="M941" s="10">
        <f t="shared" si="44"/>
        <v>2241.4500000000003</v>
      </c>
      <c r="N941">
        <f>'CONDITIONS AND WORKINGS'!$D$2*M941</f>
        <v>143.90109000000001</v>
      </c>
      <c r="O941" s="4">
        <f>IF(Table1[[#This Row],[SALES]]&gt;='CONDITIONS AND WORKINGS'!$B$2,Table1[[#This Row],[SALES]]*'CONDITIONS AND WORKINGS'!$B$3,0)</f>
        <v>0</v>
      </c>
      <c r="P941" s="10">
        <f t="shared" si="42"/>
        <v>2385.3510900000001</v>
      </c>
      <c r="Q941" s="4" t="str">
        <f>IF(Table1[[#This Row],[STATUS]]='CONDITIONS AND WORKINGS'!$B$6,'CONDITIONS AND WORKINGS'!$B$9,'CONDITIONS AND WORKINGS'!$B$10)</f>
        <v>"COMPLETED"</v>
      </c>
      <c r="R941" s="10">
        <f>Table1[[#This Row],[TOTAL SALES]]-Table1[[#This Row],[ 8.35% DISCOUNT]]</f>
        <v>2385.3510900000001</v>
      </c>
      <c r="S941" s="20"/>
      <c r="AQ941" s="11"/>
      <c r="AR941" s="11"/>
      <c r="AS941" s="11"/>
      <c r="AT941" s="11"/>
      <c r="AV941" s="11"/>
      <c r="AW941" s="11"/>
    </row>
    <row r="942" spans="1:49" x14ac:dyDescent="0.25">
      <c r="A942">
        <v>941</v>
      </c>
      <c r="B942">
        <v>10204</v>
      </c>
      <c r="C942">
        <v>3</v>
      </c>
      <c r="D942" s="4" t="str">
        <f>TEXT(Table1[[#This Row],[ORDER DATE]],"MMMM")</f>
        <v>December</v>
      </c>
      <c r="E942" s="4">
        <f t="shared" si="43"/>
        <v>2003</v>
      </c>
      <c r="F942" s="1">
        <v>37957</v>
      </c>
      <c r="G942" t="s">
        <v>12</v>
      </c>
      <c r="H942" t="s">
        <v>15</v>
      </c>
      <c r="I942">
        <v>175</v>
      </c>
      <c r="J942" t="s">
        <v>17</v>
      </c>
      <c r="K942">
        <v>23</v>
      </c>
      <c r="L942" s="10">
        <v>71.44</v>
      </c>
      <c r="M942" s="10">
        <f t="shared" si="44"/>
        <v>1643.12</v>
      </c>
      <c r="N942">
        <f>'CONDITIONS AND WORKINGS'!$D$2*M942</f>
        <v>105.48830399999999</v>
      </c>
      <c r="O942" s="4">
        <f>IF(Table1[[#This Row],[SALES]]&gt;='CONDITIONS AND WORKINGS'!$B$2,Table1[[#This Row],[SALES]]*'CONDITIONS AND WORKINGS'!$B$3,0)</f>
        <v>0</v>
      </c>
      <c r="P942" s="10">
        <f t="shared" si="42"/>
        <v>1748.6083039999999</v>
      </c>
      <c r="Q942" s="4" t="str">
        <f>IF(Table1[[#This Row],[STATUS]]='CONDITIONS AND WORKINGS'!$B$6,'CONDITIONS AND WORKINGS'!$B$9,'CONDITIONS AND WORKINGS'!$B$10)</f>
        <v>"COMPLETED"</v>
      </c>
      <c r="R942" s="10">
        <f>Table1[[#This Row],[TOTAL SALES]]-Table1[[#This Row],[ 8.35% DISCOUNT]]</f>
        <v>1748.6083039999999</v>
      </c>
      <c r="S942" s="20"/>
      <c r="AQ942" s="11"/>
      <c r="AR942" s="11"/>
      <c r="AS942" s="11"/>
      <c r="AT942" s="11"/>
      <c r="AV942" s="11"/>
      <c r="AW942" s="11"/>
    </row>
    <row r="943" spans="1:49" x14ac:dyDescent="0.25">
      <c r="A943">
        <v>942</v>
      </c>
      <c r="B943">
        <v>10204</v>
      </c>
      <c r="C943">
        <v>2</v>
      </c>
      <c r="D943" s="4" t="str">
        <f>TEXT(Table1[[#This Row],[ORDER DATE]],"MMMM")</f>
        <v>December</v>
      </c>
      <c r="E943" s="4">
        <f t="shared" si="43"/>
        <v>2003</v>
      </c>
      <c r="F943" s="1">
        <v>37957</v>
      </c>
      <c r="G943" t="s">
        <v>12</v>
      </c>
      <c r="H943" t="s">
        <v>18</v>
      </c>
      <c r="I943">
        <v>175</v>
      </c>
      <c r="J943" t="s">
        <v>17</v>
      </c>
      <c r="K943">
        <v>39</v>
      </c>
      <c r="L943" s="10">
        <v>33.229999999999997</v>
      </c>
      <c r="M943" s="10">
        <f t="shared" si="44"/>
        <v>1295.9699999999998</v>
      </c>
      <c r="N943">
        <f>'CONDITIONS AND WORKINGS'!$D$2*M943</f>
        <v>83.201273999999984</v>
      </c>
      <c r="O943" s="4">
        <f>IF(Table1[[#This Row],[SALES]]&gt;='CONDITIONS AND WORKINGS'!$B$2,Table1[[#This Row],[SALES]]*'CONDITIONS AND WORKINGS'!$B$3,0)</f>
        <v>0</v>
      </c>
      <c r="P943" s="10">
        <f t="shared" si="42"/>
        <v>1379.1712739999998</v>
      </c>
      <c r="Q943" s="4" t="str">
        <f>IF(Table1[[#This Row],[STATUS]]='CONDITIONS AND WORKINGS'!$B$6,'CONDITIONS AND WORKINGS'!$B$9,'CONDITIONS AND WORKINGS'!$B$10)</f>
        <v>"COMPLETED"</v>
      </c>
      <c r="R943" s="10">
        <f>Table1[[#This Row],[TOTAL SALES]]-Table1[[#This Row],[ 8.35% DISCOUNT]]</f>
        <v>1379.1712739999998</v>
      </c>
      <c r="S943" s="20"/>
      <c r="AQ943" s="11"/>
      <c r="AR943" s="11"/>
      <c r="AS943" s="11"/>
      <c r="AT943" s="11"/>
      <c r="AV943" s="11"/>
      <c r="AW943" s="11"/>
    </row>
    <row r="944" spans="1:49" x14ac:dyDescent="0.25">
      <c r="A944">
        <v>943</v>
      </c>
      <c r="B944">
        <v>10204</v>
      </c>
      <c r="C944">
        <v>10</v>
      </c>
      <c r="D944" s="4" t="str">
        <f>TEXT(Table1[[#This Row],[ORDER DATE]],"MMMM")</f>
        <v>December</v>
      </c>
      <c r="E944" s="4">
        <f t="shared" si="43"/>
        <v>2003</v>
      </c>
      <c r="F944" s="1">
        <v>37957</v>
      </c>
      <c r="G944" t="s">
        <v>12</v>
      </c>
      <c r="H944" t="s">
        <v>121</v>
      </c>
      <c r="I944">
        <v>175</v>
      </c>
      <c r="J944" t="s">
        <v>17</v>
      </c>
      <c r="K944">
        <v>20</v>
      </c>
      <c r="L944" s="10">
        <v>62.47</v>
      </c>
      <c r="M944" s="10">
        <f t="shared" si="44"/>
        <v>1249.4000000000001</v>
      </c>
      <c r="N944">
        <f>'CONDITIONS AND WORKINGS'!$D$2*M944</f>
        <v>80.211479999999995</v>
      </c>
      <c r="O944" s="4">
        <f>IF(Table1[[#This Row],[SALES]]&gt;='CONDITIONS AND WORKINGS'!$B$2,Table1[[#This Row],[SALES]]*'CONDITIONS AND WORKINGS'!$B$3,0)</f>
        <v>0</v>
      </c>
      <c r="P944" s="10">
        <f t="shared" si="42"/>
        <v>1329.61148</v>
      </c>
      <c r="Q944" s="4" t="str">
        <f>IF(Table1[[#This Row],[STATUS]]='CONDITIONS AND WORKINGS'!$B$6,'CONDITIONS AND WORKINGS'!$B$9,'CONDITIONS AND WORKINGS'!$B$10)</f>
        <v>"COMPLETED"</v>
      </c>
      <c r="R944" s="10">
        <f>Table1[[#This Row],[TOTAL SALES]]-Table1[[#This Row],[ 8.35% DISCOUNT]]</f>
        <v>1329.61148</v>
      </c>
      <c r="S944" s="20"/>
      <c r="AQ944" s="11"/>
      <c r="AR944" s="11"/>
      <c r="AS944" s="11"/>
      <c r="AT944" s="11"/>
      <c r="AV944" s="11"/>
      <c r="AW944" s="11"/>
    </row>
    <row r="945" spans="1:49" x14ac:dyDescent="0.25">
      <c r="A945">
        <v>944</v>
      </c>
      <c r="B945">
        <v>10205</v>
      </c>
      <c r="C945">
        <v>3</v>
      </c>
      <c r="D945" s="4" t="str">
        <f>TEXT(Table1[[#This Row],[ORDER DATE]],"MMMM")</f>
        <v>December</v>
      </c>
      <c r="E945" s="4">
        <f t="shared" si="43"/>
        <v>2003</v>
      </c>
      <c r="F945" s="1">
        <v>37958</v>
      </c>
      <c r="G945" t="s">
        <v>12</v>
      </c>
      <c r="H945" t="s">
        <v>20</v>
      </c>
      <c r="I945">
        <v>124</v>
      </c>
      <c r="J945" t="s">
        <v>55</v>
      </c>
      <c r="K945">
        <v>40</v>
      </c>
      <c r="L945" s="10">
        <v>100</v>
      </c>
      <c r="M945" s="10">
        <f t="shared" si="44"/>
        <v>4000</v>
      </c>
      <c r="N945">
        <f>'CONDITIONS AND WORKINGS'!$D$2*M945</f>
        <v>256.79999999999995</v>
      </c>
      <c r="O945" s="4">
        <f>IF(Table1[[#This Row],[SALES]]&gt;='CONDITIONS AND WORKINGS'!$B$2,Table1[[#This Row],[SALES]]*'CONDITIONS AND WORKINGS'!$B$3,0)</f>
        <v>334</v>
      </c>
      <c r="P945" s="10">
        <f t="shared" si="42"/>
        <v>4256.8</v>
      </c>
      <c r="Q945" s="4" t="str">
        <f>IF(Table1[[#This Row],[STATUS]]='CONDITIONS AND WORKINGS'!$B$6,'CONDITIONS AND WORKINGS'!$B$9,'CONDITIONS AND WORKINGS'!$B$10)</f>
        <v>"COMPLETED"</v>
      </c>
      <c r="R945" s="10">
        <f>Table1[[#This Row],[TOTAL SALES]]-Table1[[#This Row],[ 8.35% DISCOUNT]]</f>
        <v>3922.8</v>
      </c>
      <c r="S945" s="20"/>
      <c r="AQ945" s="11"/>
      <c r="AR945" s="11"/>
      <c r="AS945" s="11"/>
      <c r="AT945" s="11"/>
      <c r="AV945" s="11"/>
      <c r="AW945" s="11"/>
    </row>
    <row r="946" spans="1:49" x14ac:dyDescent="0.25">
      <c r="A946">
        <v>945</v>
      </c>
      <c r="B946">
        <v>10205</v>
      </c>
      <c r="C946">
        <v>2</v>
      </c>
      <c r="D946" s="4" t="str">
        <f>TEXT(Table1[[#This Row],[ORDER DATE]],"MMMM")</f>
        <v>December</v>
      </c>
      <c r="E946" s="4">
        <f t="shared" si="43"/>
        <v>2003</v>
      </c>
      <c r="F946" s="1">
        <v>37958</v>
      </c>
      <c r="G946" t="s">
        <v>12</v>
      </c>
      <c r="H946" t="s">
        <v>23</v>
      </c>
      <c r="I946">
        <v>124</v>
      </c>
      <c r="J946" t="s">
        <v>14</v>
      </c>
      <c r="K946">
        <v>36</v>
      </c>
      <c r="L946" s="10">
        <v>100</v>
      </c>
      <c r="M946" s="10">
        <f t="shared" si="44"/>
        <v>3600</v>
      </c>
      <c r="N946">
        <f>'CONDITIONS AND WORKINGS'!$D$2*M946</f>
        <v>231.11999999999998</v>
      </c>
      <c r="O946" s="4">
        <f>IF(Table1[[#This Row],[SALES]]&gt;='CONDITIONS AND WORKINGS'!$B$2,Table1[[#This Row],[SALES]]*'CONDITIONS AND WORKINGS'!$B$3,0)</f>
        <v>300.60000000000002</v>
      </c>
      <c r="P946" s="10">
        <f t="shared" si="42"/>
        <v>3831.12</v>
      </c>
      <c r="Q946" s="4" t="str">
        <f>IF(Table1[[#This Row],[STATUS]]='CONDITIONS AND WORKINGS'!$B$6,'CONDITIONS AND WORKINGS'!$B$9,'CONDITIONS AND WORKINGS'!$B$10)</f>
        <v>"COMPLETED"</v>
      </c>
      <c r="R946" s="10">
        <f>Table1[[#This Row],[TOTAL SALES]]-Table1[[#This Row],[ 8.35% DISCOUNT]]</f>
        <v>3530.52</v>
      </c>
      <c r="S946" s="20"/>
      <c r="AQ946" s="11"/>
      <c r="AR946" s="11"/>
      <c r="AS946" s="11"/>
      <c r="AT946" s="11"/>
      <c r="AV946" s="11"/>
      <c r="AW946" s="11"/>
    </row>
    <row r="947" spans="1:49" x14ac:dyDescent="0.25">
      <c r="A947">
        <v>946</v>
      </c>
      <c r="B947">
        <v>10205</v>
      </c>
      <c r="C947">
        <v>1</v>
      </c>
      <c r="D947" s="4" t="str">
        <f>TEXT(Table1[[#This Row],[ORDER DATE]],"MMMM")</f>
        <v>December</v>
      </c>
      <c r="E947" s="4">
        <f t="shared" si="43"/>
        <v>2003</v>
      </c>
      <c r="F947" s="1">
        <v>37958</v>
      </c>
      <c r="G947" t="s">
        <v>12</v>
      </c>
      <c r="H947" t="s">
        <v>24</v>
      </c>
      <c r="I947">
        <v>124</v>
      </c>
      <c r="J947" t="s">
        <v>14</v>
      </c>
      <c r="K947">
        <v>48</v>
      </c>
      <c r="L947" s="10">
        <v>63.61</v>
      </c>
      <c r="M947" s="10">
        <f t="shared" si="44"/>
        <v>3053.2799999999997</v>
      </c>
      <c r="N947">
        <f>'CONDITIONS AND WORKINGS'!$D$2*M947</f>
        <v>196.02057599999995</v>
      </c>
      <c r="O947" s="4">
        <f>IF(Table1[[#This Row],[SALES]]&gt;='CONDITIONS AND WORKINGS'!$B$2,Table1[[#This Row],[SALES]]*'CONDITIONS AND WORKINGS'!$B$3,0)</f>
        <v>254.94888</v>
      </c>
      <c r="P947" s="10">
        <f t="shared" si="42"/>
        <v>3249.3005759999996</v>
      </c>
      <c r="Q947" s="4" t="str">
        <f>IF(Table1[[#This Row],[STATUS]]='CONDITIONS AND WORKINGS'!$B$6,'CONDITIONS AND WORKINGS'!$B$9,'CONDITIONS AND WORKINGS'!$B$10)</f>
        <v>"COMPLETED"</v>
      </c>
      <c r="R947" s="10">
        <f>Table1[[#This Row],[TOTAL SALES]]-Table1[[#This Row],[ 8.35% DISCOUNT]]</f>
        <v>2994.3516959999997</v>
      </c>
      <c r="S947" s="20"/>
      <c r="AQ947" s="11"/>
      <c r="AR947" s="11"/>
      <c r="AS947" s="11"/>
      <c r="AT947" s="11"/>
      <c r="AV947" s="11"/>
      <c r="AW947" s="11"/>
    </row>
    <row r="948" spans="1:49" x14ac:dyDescent="0.25">
      <c r="A948">
        <v>947</v>
      </c>
      <c r="B948">
        <v>10205</v>
      </c>
      <c r="C948">
        <v>5</v>
      </c>
      <c r="D948" s="4" t="str">
        <f>TEXT(Table1[[#This Row],[ORDER DATE]],"MMMM")</f>
        <v>December</v>
      </c>
      <c r="E948" s="4">
        <f t="shared" si="43"/>
        <v>2003</v>
      </c>
      <c r="F948" s="1">
        <v>37958</v>
      </c>
      <c r="G948" t="s">
        <v>12</v>
      </c>
      <c r="H948" t="s">
        <v>22</v>
      </c>
      <c r="I948">
        <v>124</v>
      </c>
      <c r="J948" t="s">
        <v>17</v>
      </c>
      <c r="K948">
        <v>32</v>
      </c>
      <c r="L948" s="10">
        <v>37.17</v>
      </c>
      <c r="M948" s="10">
        <f t="shared" si="44"/>
        <v>1189.44</v>
      </c>
      <c r="N948">
        <f>'CONDITIONS AND WORKINGS'!$D$2*M948</f>
        <v>76.362048000000001</v>
      </c>
      <c r="O948" s="4">
        <f>IF(Table1[[#This Row],[SALES]]&gt;='CONDITIONS AND WORKINGS'!$B$2,Table1[[#This Row],[SALES]]*'CONDITIONS AND WORKINGS'!$B$3,0)</f>
        <v>0</v>
      </c>
      <c r="P948" s="10">
        <f t="shared" si="42"/>
        <v>1265.802048</v>
      </c>
      <c r="Q948" s="4" t="str">
        <f>IF(Table1[[#This Row],[STATUS]]='CONDITIONS AND WORKINGS'!$B$6,'CONDITIONS AND WORKINGS'!$B$9,'CONDITIONS AND WORKINGS'!$B$10)</f>
        <v>"COMPLETED"</v>
      </c>
      <c r="R948" s="10">
        <f>Table1[[#This Row],[TOTAL SALES]]-Table1[[#This Row],[ 8.35% DISCOUNT]]</f>
        <v>1265.802048</v>
      </c>
      <c r="S948" s="20"/>
      <c r="AQ948" s="11"/>
      <c r="AR948" s="11"/>
      <c r="AS948" s="11"/>
      <c r="AT948" s="11"/>
      <c r="AV948" s="11"/>
      <c r="AW948" s="11"/>
    </row>
    <row r="949" spans="1:49" x14ac:dyDescent="0.25">
      <c r="A949">
        <v>948</v>
      </c>
      <c r="B949">
        <v>10205</v>
      </c>
      <c r="C949">
        <v>4</v>
      </c>
      <c r="D949" s="4" t="str">
        <f>TEXT(Table1[[#This Row],[ORDER DATE]],"MMMM")</f>
        <v>December</v>
      </c>
      <c r="E949" s="4">
        <f t="shared" si="43"/>
        <v>2003</v>
      </c>
      <c r="F949" s="1">
        <v>37958</v>
      </c>
      <c r="G949" t="s">
        <v>12</v>
      </c>
      <c r="H949" t="s">
        <v>21</v>
      </c>
      <c r="I949">
        <v>124</v>
      </c>
      <c r="J949" t="s">
        <v>17</v>
      </c>
      <c r="K949">
        <v>24</v>
      </c>
      <c r="L949" s="10">
        <v>38.08</v>
      </c>
      <c r="M949" s="10">
        <f t="shared" si="44"/>
        <v>913.92</v>
      </c>
      <c r="N949">
        <f>'CONDITIONS AND WORKINGS'!$D$2*M949</f>
        <v>58.673663999999988</v>
      </c>
      <c r="O949" s="4">
        <f>IF(Table1[[#This Row],[SALES]]&gt;='CONDITIONS AND WORKINGS'!$B$2,Table1[[#This Row],[SALES]]*'CONDITIONS AND WORKINGS'!$B$3,0)</f>
        <v>0</v>
      </c>
      <c r="P949" s="10">
        <f t="shared" si="42"/>
        <v>972.59366399999999</v>
      </c>
      <c r="Q949" s="4" t="str">
        <f>IF(Table1[[#This Row],[STATUS]]='CONDITIONS AND WORKINGS'!$B$6,'CONDITIONS AND WORKINGS'!$B$9,'CONDITIONS AND WORKINGS'!$B$10)</f>
        <v>"COMPLETED"</v>
      </c>
      <c r="R949" s="10">
        <f>Table1[[#This Row],[TOTAL SALES]]-Table1[[#This Row],[ 8.35% DISCOUNT]]</f>
        <v>972.59366399999999</v>
      </c>
      <c r="S949" s="20"/>
      <c r="AQ949" s="11"/>
      <c r="AR949" s="11"/>
      <c r="AS949" s="11"/>
      <c r="AT949" s="11"/>
      <c r="AV949" s="11"/>
      <c r="AW949" s="11"/>
    </row>
    <row r="950" spans="1:49" x14ac:dyDescent="0.25">
      <c r="A950">
        <v>949</v>
      </c>
      <c r="B950">
        <v>10206</v>
      </c>
      <c r="C950">
        <v>6</v>
      </c>
      <c r="D950" s="4" t="str">
        <f>TEXT(Table1[[#This Row],[ORDER DATE]],"MMMM")</f>
        <v>December</v>
      </c>
      <c r="E950" s="4">
        <f t="shared" si="43"/>
        <v>2003</v>
      </c>
      <c r="F950" s="1">
        <v>37960</v>
      </c>
      <c r="G950" t="s">
        <v>12</v>
      </c>
      <c r="H950" t="s">
        <v>25</v>
      </c>
      <c r="I950">
        <v>132</v>
      </c>
      <c r="J950" t="s">
        <v>55</v>
      </c>
      <c r="K950">
        <v>47</v>
      </c>
      <c r="L950" s="10">
        <v>100</v>
      </c>
      <c r="M950" s="10">
        <f t="shared" si="44"/>
        <v>4700</v>
      </c>
      <c r="N950">
        <f>'CONDITIONS AND WORKINGS'!$D$2*M950</f>
        <v>301.73999999999995</v>
      </c>
      <c r="O950" s="4">
        <f>IF(Table1[[#This Row],[SALES]]&gt;='CONDITIONS AND WORKINGS'!$B$2,Table1[[#This Row],[SALES]]*'CONDITIONS AND WORKINGS'!$B$3,0)</f>
        <v>392.45000000000005</v>
      </c>
      <c r="P950" s="10">
        <f t="shared" si="42"/>
        <v>5001.74</v>
      </c>
      <c r="Q950" s="4" t="str">
        <f>IF(Table1[[#This Row],[STATUS]]='CONDITIONS AND WORKINGS'!$B$6,'CONDITIONS AND WORKINGS'!$B$9,'CONDITIONS AND WORKINGS'!$B$10)</f>
        <v>"COMPLETED"</v>
      </c>
      <c r="R950" s="10">
        <f>Table1[[#This Row],[TOTAL SALES]]-Table1[[#This Row],[ 8.35% DISCOUNT]]</f>
        <v>4609.29</v>
      </c>
      <c r="S950" s="20"/>
      <c r="AQ950" s="11"/>
      <c r="AR950" s="11"/>
      <c r="AS950" s="11"/>
      <c r="AT950" s="11"/>
      <c r="AV950" s="11"/>
      <c r="AW950" s="11"/>
    </row>
    <row r="951" spans="1:49" x14ac:dyDescent="0.25">
      <c r="A951">
        <v>950</v>
      </c>
      <c r="B951">
        <v>10206</v>
      </c>
      <c r="C951">
        <v>3</v>
      </c>
      <c r="D951" s="4" t="str">
        <f>TEXT(Table1[[#This Row],[ORDER DATE]],"MMMM")</f>
        <v>December</v>
      </c>
      <c r="E951" s="4">
        <f t="shared" si="43"/>
        <v>2003</v>
      </c>
      <c r="F951" s="1">
        <v>37960</v>
      </c>
      <c r="G951" t="s">
        <v>12</v>
      </c>
      <c r="H951" t="s">
        <v>33</v>
      </c>
      <c r="I951">
        <v>132</v>
      </c>
      <c r="J951" t="s">
        <v>14</v>
      </c>
      <c r="K951">
        <v>28</v>
      </c>
      <c r="L951" s="10">
        <v>100</v>
      </c>
      <c r="M951" s="10">
        <f t="shared" si="44"/>
        <v>2800</v>
      </c>
      <c r="N951">
        <f>'CONDITIONS AND WORKINGS'!$D$2*M951</f>
        <v>179.76</v>
      </c>
      <c r="O951" s="4">
        <f>IF(Table1[[#This Row],[SALES]]&gt;='CONDITIONS AND WORKINGS'!$B$2,Table1[[#This Row],[SALES]]*'CONDITIONS AND WORKINGS'!$B$3,0)</f>
        <v>233.8</v>
      </c>
      <c r="P951" s="10">
        <f t="shared" si="42"/>
        <v>2979.76</v>
      </c>
      <c r="Q951" s="4" t="str">
        <f>IF(Table1[[#This Row],[STATUS]]='CONDITIONS AND WORKINGS'!$B$6,'CONDITIONS AND WORKINGS'!$B$9,'CONDITIONS AND WORKINGS'!$B$10)</f>
        <v>"COMPLETED"</v>
      </c>
      <c r="R951" s="10">
        <f>Table1[[#This Row],[TOTAL SALES]]-Table1[[#This Row],[ 8.35% DISCOUNT]]</f>
        <v>2745.96</v>
      </c>
      <c r="S951" s="20"/>
      <c r="AQ951" s="11"/>
      <c r="AR951" s="11"/>
      <c r="AS951" s="11"/>
      <c r="AT951" s="11"/>
      <c r="AV951" s="11"/>
      <c r="AW951" s="11"/>
    </row>
    <row r="952" spans="1:49" x14ac:dyDescent="0.25">
      <c r="A952">
        <v>951</v>
      </c>
      <c r="B952">
        <v>10206</v>
      </c>
      <c r="C952">
        <v>5</v>
      </c>
      <c r="D952" s="4" t="str">
        <f>TEXT(Table1[[#This Row],[ORDER DATE]],"MMMM")</f>
        <v>December</v>
      </c>
      <c r="E952" s="4">
        <f t="shared" si="43"/>
        <v>2003</v>
      </c>
      <c r="F952" s="1">
        <v>37960</v>
      </c>
      <c r="G952" t="s">
        <v>12</v>
      </c>
      <c r="H952" t="s">
        <v>30</v>
      </c>
      <c r="I952">
        <v>132</v>
      </c>
      <c r="J952" t="s">
        <v>14</v>
      </c>
      <c r="K952">
        <v>34</v>
      </c>
      <c r="L952" s="10">
        <v>100</v>
      </c>
      <c r="M952" s="10">
        <f t="shared" si="44"/>
        <v>3400</v>
      </c>
      <c r="N952">
        <f>'CONDITIONS AND WORKINGS'!$D$2*M952</f>
        <v>218.27999999999997</v>
      </c>
      <c r="O952" s="4">
        <f>IF(Table1[[#This Row],[SALES]]&gt;='CONDITIONS AND WORKINGS'!$B$2,Table1[[#This Row],[SALES]]*'CONDITIONS AND WORKINGS'!$B$3,0)</f>
        <v>283.90000000000003</v>
      </c>
      <c r="P952" s="10">
        <f t="shared" si="42"/>
        <v>3618.2799999999997</v>
      </c>
      <c r="Q952" s="4" t="str">
        <f>IF(Table1[[#This Row],[STATUS]]='CONDITIONS AND WORKINGS'!$B$6,'CONDITIONS AND WORKINGS'!$B$9,'CONDITIONS AND WORKINGS'!$B$10)</f>
        <v>"COMPLETED"</v>
      </c>
      <c r="R952" s="10">
        <f>Table1[[#This Row],[TOTAL SALES]]-Table1[[#This Row],[ 8.35% DISCOUNT]]</f>
        <v>3334.3799999999997</v>
      </c>
      <c r="S952" s="20"/>
      <c r="AQ952" s="11"/>
      <c r="AR952" s="11"/>
      <c r="AS952" s="11"/>
      <c r="AT952" s="11"/>
      <c r="AV952" s="11"/>
      <c r="AW952" s="11"/>
    </row>
    <row r="953" spans="1:49" x14ac:dyDescent="0.25">
      <c r="A953">
        <v>952</v>
      </c>
      <c r="B953">
        <v>10206</v>
      </c>
      <c r="C953">
        <v>1</v>
      </c>
      <c r="D953" s="4" t="str">
        <f>TEXT(Table1[[#This Row],[ORDER DATE]],"MMMM")</f>
        <v>December</v>
      </c>
      <c r="E953" s="4">
        <f t="shared" si="43"/>
        <v>2003</v>
      </c>
      <c r="F953" s="1">
        <v>37960</v>
      </c>
      <c r="G953" t="s">
        <v>12</v>
      </c>
      <c r="H953" t="s">
        <v>28</v>
      </c>
      <c r="I953">
        <v>132</v>
      </c>
      <c r="J953" t="s">
        <v>14</v>
      </c>
      <c r="K953">
        <v>33</v>
      </c>
      <c r="L953" s="10">
        <v>100</v>
      </c>
      <c r="M953" s="10">
        <f t="shared" si="44"/>
        <v>3300</v>
      </c>
      <c r="N953">
        <f>'CONDITIONS AND WORKINGS'!$D$2*M953</f>
        <v>211.85999999999999</v>
      </c>
      <c r="O953" s="4">
        <f>IF(Table1[[#This Row],[SALES]]&gt;='CONDITIONS AND WORKINGS'!$B$2,Table1[[#This Row],[SALES]]*'CONDITIONS AND WORKINGS'!$B$3,0)</f>
        <v>275.55</v>
      </c>
      <c r="P953" s="10">
        <f t="shared" si="42"/>
        <v>3511.86</v>
      </c>
      <c r="Q953" s="4" t="str">
        <f>IF(Table1[[#This Row],[STATUS]]='CONDITIONS AND WORKINGS'!$B$6,'CONDITIONS AND WORKINGS'!$B$9,'CONDITIONS AND WORKINGS'!$B$10)</f>
        <v>"COMPLETED"</v>
      </c>
      <c r="R953" s="10">
        <f>Table1[[#This Row],[TOTAL SALES]]-Table1[[#This Row],[ 8.35% DISCOUNT]]</f>
        <v>3236.31</v>
      </c>
      <c r="S953" s="20"/>
      <c r="AQ953" s="11"/>
      <c r="AR953" s="11"/>
      <c r="AS953" s="11"/>
      <c r="AT953" s="11"/>
      <c r="AV953" s="11"/>
      <c r="AW953" s="11"/>
    </row>
    <row r="954" spans="1:49" x14ac:dyDescent="0.25">
      <c r="A954">
        <v>953</v>
      </c>
      <c r="B954">
        <v>10206</v>
      </c>
      <c r="C954">
        <v>8</v>
      </c>
      <c r="D954" s="4" t="str">
        <f>TEXT(Table1[[#This Row],[ORDER DATE]],"MMMM")</f>
        <v>December</v>
      </c>
      <c r="E954" s="4">
        <f t="shared" si="43"/>
        <v>2003</v>
      </c>
      <c r="F954" s="1">
        <v>37960</v>
      </c>
      <c r="G954" t="s">
        <v>12</v>
      </c>
      <c r="H954" t="s">
        <v>36</v>
      </c>
      <c r="I954">
        <v>132</v>
      </c>
      <c r="J954" t="s">
        <v>14</v>
      </c>
      <c r="K954">
        <v>30</v>
      </c>
      <c r="L954" s="10">
        <v>100</v>
      </c>
      <c r="M954" s="10">
        <f t="shared" si="44"/>
        <v>3000</v>
      </c>
      <c r="N954">
        <f>'CONDITIONS AND WORKINGS'!$D$2*M954</f>
        <v>192.59999999999997</v>
      </c>
      <c r="O954" s="4">
        <f>IF(Table1[[#This Row],[SALES]]&gt;='CONDITIONS AND WORKINGS'!$B$2,Table1[[#This Row],[SALES]]*'CONDITIONS AND WORKINGS'!$B$3,0)</f>
        <v>250.50000000000003</v>
      </c>
      <c r="P954" s="10">
        <f t="shared" si="42"/>
        <v>3192.6</v>
      </c>
      <c r="Q954" s="4" t="str">
        <f>IF(Table1[[#This Row],[STATUS]]='CONDITIONS AND WORKINGS'!$B$6,'CONDITIONS AND WORKINGS'!$B$9,'CONDITIONS AND WORKINGS'!$B$10)</f>
        <v>"COMPLETED"</v>
      </c>
      <c r="R954" s="10">
        <f>Table1[[#This Row],[TOTAL SALES]]-Table1[[#This Row],[ 8.35% DISCOUNT]]</f>
        <v>2942.1</v>
      </c>
      <c r="S954" s="20"/>
      <c r="AQ954" s="11"/>
      <c r="AR954" s="11"/>
      <c r="AS954" s="11"/>
      <c r="AT954" s="11"/>
      <c r="AV954" s="11"/>
      <c r="AW954" s="11"/>
    </row>
    <row r="955" spans="1:49" x14ac:dyDescent="0.25">
      <c r="A955">
        <v>954</v>
      </c>
      <c r="B955">
        <v>10206</v>
      </c>
      <c r="C955">
        <v>7</v>
      </c>
      <c r="D955" s="4" t="str">
        <f>TEXT(Table1[[#This Row],[ORDER DATE]],"MMMM")</f>
        <v>December</v>
      </c>
      <c r="E955" s="4">
        <f t="shared" si="43"/>
        <v>2003</v>
      </c>
      <c r="F955" s="1">
        <v>37960</v>
      </c>
      <c r="G955" t="s">
        <v>12</v>
      </c>
      <c r="H955" t="s">
        <v>37</v>
      </c>
      <c r="I955">
        <v>132</v>
      </c>
      <c r="J955" t="s">
        <v>14</v>
      </c>
      <c r="K955">
        <v>37</v>
      </c>
      <c r="L955" s="10">
        <v>90.17</v>
      </c>
      <c r="M955" s="10">
        <f t="shared" si="44"/>
        <v>3336.29</v>
      </c>
      <c r="N955">
        <f>'CONDITIONS AND WORKINGS'!$D$2*M955</f>
        <v>214.18981799999997</v>
      </c>
      <c r="O955" s="4">
        <f>IF(Table1[[#This Row],[SALES]]&gt;='CONDITIONS AND WORKINGS'!$B$2,Table1[[#This Row],[SALES]]*'CONDITIONS AND WORKINGS'!$B$3,0)</f>
        <v>278.58021500000001</v>
      </c>
      <c r="P955" s="10">
        <f t="shared" si="42"/>
        <v>3550.4798179999998</v>
      </c>
      <c r="Q955" s="4" t="str">
        <f>IF(Table1[[#This Row],[STATUS]]='CONDITIONS AND WORKINGS'!$B$6,'CONDITIONS AND WORKINGS'!$B$9,'CONDITIONS AND WORKINGS'!$B$10)</f>
        <v>"COMPLETED"</v>
      </c>
      <c r="R955" s="10">
        <f>Table1[[#This Row],[TOTAL SALES]]-Table1[[#This Row],[ 8.35% DISCOUNT]]</f>
        <v>3271.8996029999998</v>
      </c>
      <c r="S955" s="20"/>
      <c r="AQ955" s="11"/>
      <c r="AR955" s="11"/>
      <c r="AS955" s="11"/>
      <c r="AT955" s="11"/>
      <c r="AV955" s="11"/>
      <c r="AW955" s="11"/>
    </row>
    <row r="956" spans="1:49" x14ac:dyDescent="0.25">
      <c r="A956">
        <v>955</v>
      </c>
      <c r="B956">
        <v>10206</v>
      </c>
      <c r="C956">
        <v>10</v>
      </c>
      <c r="D956" s="4" t="str">
        <f>TEXT(Table1[[#This Row],[ORDER DATE]],"MMMM")</f>
        <v>December</v>
      </c>
      <c r="E956" s="4">
        <f t="shared" si="43"/>
        <v>2003</v>
      </c>
      <c r="F956" s="1">
        <v>37960</v>
      </c>
      <c r="G956" t="s">
        <v>12</v>
      </c>
      <c r="H956" t="s">
        <v>35</v>
      </c>
      <c r="I956">
        <v>132</v>
      </c>
      <c r="J956" t="s">
        <v>14</v>
      </c>
      <c r="K956">
        <v>33</v>
      </c>
      <c r="L956" s="10">
        <v>97.39</v>
      </c>
      <c r="M956" s="10">
        <f t="shared" si="44"/>
        <v>3213.87</v>
      </c>
      <c r="N956">
        <f>'CONDITIONS AND WORKINGS'!$D$2*M956</f>
        <v>206.33045399999997</v>
      </c>
      <c r="O956" s="4">
        <f>IF(Table1[[#This Row],[SALES]]&gt;='CONDITIONS AND WORKINGS'!$B$2,Table1[[#This Row],[SALES]]*'CONDITIONS AND WORKINGS'!$B$3,0)</f>
        <v>268.35814499999998</v>
      </c>
      <c r="P956" s="10">
        <f t="shared" si="42"/>
        <v>3420.2004539999998</v>
      </c>
      <c r="Q956" s="4" t="str">
        <f>IF(Table1[[#This Row],[STATUS]]='CONDITIONS AND WORKINGS'!$B$6,'CONDITIONS AND WORKINGS'!$B$9,'CONDITIONS AND WORKINGS'!$B$10)</f>
        <v>"COMPLETED"</v>
      </c>
      <c r="R956" s="10">
        <f>Table1[[#This Row],[TOTAL SALES]]-Table1[[#This Row],[ 8.35% DISCOUNT]]</f>
        <v>3151.8423089999997</v>
      </c>
      <c r="S956" s="20"/>
      <c r="AQ956" s="11"/>
      <c r="AR956" s="11"/>
      <c r="AS956" s="11"/>
      <c r="AT956" s="11"/>
      <c r="AV956" s="11"/>
      <c r="AW956" s="11"/>
    </row>
    <row r="957" spans="1:49" x14ac:dyDescent="0.25">
      <c r="A957">
        <v>956</v>
      </c>
      <c r="B957">
        <v>10206</v>
      </c>
      <c r="C957">
        <v>11</v>
      </c>
      <c r="D957" s="4" t="str">
        <f>TEXT(Table1[[#This Row],[ORDER DATE]],"MMMM")</f>
        <v>December</v>
      </c>
      <c r="E957" s="4">
        <f t="shared" si="43"/>
        <v>2003</v>
      </c>
      <c r="F957" s="1">
        <v>37960</v>
      </c>
      <c r="G957" t="s">
        <v>12</v>
      </c>
      <c r="H957" t="s">
        <v>27</v>
      </c>
      <c r="I957">
        <v>132</v>
      </c>
      <c r="J957" t="s">
        <v>17</v>
      </c>
      <c r="K957">
        <v>28</v>
      </c>
      <c r="L957" s="10">
        <v>87.3</v>
      </c>
      <c r="M957" s="10">
        <f t="shared" si="44"/>
        <v>2444.4</v>
      </c>
      <c r="N957">
        <f>'CONDITIONS AND WORKINGS'!$D$2*M957</f>
        <v>156.93047999999999</v>
      </c>
      <c r="O957" s="4">
        <f>IF(Table1[[#This Row],[SALES]]&gt;='CONDITIONS AND WORKINGS'!$B$2,Table1[[#This Row],[SALES]]*'CONDITIONS AND WORKINGS'!$B$3,0)</f>
        <v>204.10740000000001</v>
      </c>
      <c r="P957" s="10">
        <f t="shared" si="42"/>
        <v>2601.3304800000001</v>
      </c>
      <c r="Q957" s="4" t="str">
        <f>IF(Table1[[#This Row],[STATUS]]='CONDITIONS AND WORKINGS'!$B$6,'CONDITIONS AND WORKINGS'!$B$9,'CONDITIONS AND WORKINGS'!$B$10)</f>
        <v>"COMPLETED"</v>
      </c>
      <c r="R957" s="10">
        <f>Table1[[#This Row],[TOTAL SALES]]-Table1[[#This Row],[ 8.35% DISCOUNT]]</f>
        <v>2397.2230800000002</v>
      </c>
      <c r="S957" s="20"/>
      <c r="AQ957" s="11"/>
      <c r="AR957" s="11"/>
      <c r="AS957" s="11"/>
      <c r="AT957" s="11"/>
      <c r="AV957" s="11"/>
      <c r="AW957" s="11"/>
    </row>
    <row r="958" spans="1:49" x14ac:dyDescent="0.25">
      <c r="A958">
        <v>957</v>
      </c>
      <c r="B958">
        <v>10206</v>
      </c>
      <c r="C958">
        <v>2</v>
      </c>
      <c r="D958" s="4" t="str">
        <f>TEXT(Table1[[#This Row],[ORDER DATE]],"MMMM")</f>
        <v>December</v>
      </c>
      <c r="E958" s="4">
        <f t="shared" si="43"/>
        <v>2003</v>
      </c>
      <c r="F958" s="1">
        <v>37960</v>
      </c>
      <c r="G958" t="s">
        <v>12</v>
      </c>
      <c r="H958" t="s">
        <v>32</v>
      </c>
      <c r="I958">
        <v>132</v>
      </c>
      <c r="J958" t="s">
        <v>17</v>
      </c>
      <c r="K958">
        <v>36</v>
      </c>
      <c r="L958" s="10">
        <v>58.82</v>
      </c>
      <c r="M958" s="10">
        <f t="shared" si="44"/>
        <v>2117.52</v>
      </c>
      <c r="N958">
        <f>'CONDITIONS AND WORKINGS'!$D$2*M958</f>
        <v>135.944784</v>
      </c>
      <c r="O958" s="4">
        <f>IF(Table1[[#This Row],[SALES]]&gt;='CONDITIONS AND WORKINGS'!$B$2,Table1[[#This Row],[SALES]]*'CONDITIONS AND WORKINGS'!$B$3,0)</f>
        <v>0</v>
      </c>
      <c r="P958" s="10">
        <f t="shared" si="42"/>
        <v>2253.4647839999998</v>
      </c>
      <c r="Q958" s="4" t="str">
        <f>IF(Table1[[#This Row],[STATUS]]='CONDITIONS AND WORKINGS'!$B$6,'CONDITIONS AND WORKINGS'!$B$9,'CONDITIONS AND WORKINGS'!$B$10)</f>
        <v>"COMPLETED"</v>
      </c>
      <c r="R958" s="10">
        <f>Table1[[#This Row],[TOTAL SALES]]-Table1[[#This Row],[ 8.35% DISCOUNT]]</f>
        <v>2253.4647839999998</v>
      </c>
      <c r="S958" s="20"/>
      <c r="AQ958" s="11"/>
      <c r="AR958" s="11"/>
      <c r="AS958" s="11"/>
      <c r="AT958" s="11"/>
      <c r="AV958" s="11"/>
      <c r="AW958" s="11"/>
    </row>
    <row r="959" spans="1:49" x14ac:dyDescent="0.25">
      <c r="A959">
        <v>958</v>
      </c>
      <c r="B959">
        <v>10206</v>
      </c>
      <c r="C959">
        <v>9</v>
      </c>
      <c r="D959" s="4" t="str">
        <f>TEXT(Table1[[#This Row],[ORDER DATE]],"MMMM")</f>
        <v>December</v>
      </c>
      <c r="E959" s="4">
        <f t="shared" si="43"/>
        <v>2003</v>
      </c>
      <c r="F959" s="1">
        <v>37960</v>
      </c>
      <c r="G959" t="s">
        <v>12</v>
      </c>
      <c r="H959" t="s">
        <v>38</v>
      </c>
      <c r="I959">
        <v>132</v>
      </c>
      <c r="J959" t="s">
        <v>17</v>
      </c>
      <c r="K959">
        <v>28</v>
      </c>
      <c r="L959" s="10">
        <v>67.459999999999994</v>
      </c>
      <c r="M959" s="10">
        <f t="shared" si="44"/>
        <v>1888.8799999999999</v>
      </c>
      <c r="N959">
        <f>'CONDITIONS AND WORKINGS'!$D$2*M959</f>
        <v>121.26609599999998</v>
      </c>
      <c r="O959" s="4">
        <f>IF(Table1[[#This Row],[SALES]]&gt;='CONDITIONS AND WORKINGS'!$B$2,Table1[[#This Row],[SALES]]*'CONDITIONS AND WORKINGS'!$B$3,0)</f>
        <v>0</v>
      </c>
      <c r="P959" s="10">
        <f t="shared" si="42"/>
        <v>2010.1460959999999</v>
      </c>
      <c r="Q959" s="4" t="str">
        <f>IF(Table1[[#This Row],[STATUS]]='CONDITIONS AND WORKINGS'!$B$6,'CONDITIONS AND WORKINGS'!$B$9,'CONDITIONS AND WORKINGS'!$B$10)</f>
        <v>"COMPLETED"</v>
      </c>
      <c r="R959" s="10">
        <f>Table1[[#This Row],[TOTAL SALES]]-Table1[[#This Row],[ 8.35% DISCOUNT]]</f>
        <v>2010.1460959999999</v>
      </c>
      <c r="S959" s="20"/>
      <c r="AQ959" s="11"/>
      <c r="AR959" s="11"/>
      <c r="AS959" s="11"/>
      <c r="AT959" s="11"/>
      <c r="AV959" s="11"/>
      <c r="AW959" s="11"/>
    </row>
    <row r="960" spans="1:49" x14ac:dyDescent="0.25">
      <c r="A960">
        <v>959</v>
      </c>
      <c r="B960">
        <v>10206</v>
      </c>
      <c r="C960">
        <v>4</v>
      </c>
      <c r="D960" s="4" t="str">
        <f>TEXT(Table1[[#This Row],[ORDER DATE]],"MMMM")</f>
        <v>December</v>
      </c>
      <c r="E960" s="4">
        <f t="shared" si="43"/>
        <v>2003</v>
      </c>
      <c r="F960" s="1">
        <v>37960</v>
      </c>
      <c r="G960" t="s">
        <v>12</v>
      </c>
      <c r="H960" t="s">
        <v>39</v>
      </c>
      <c r="I960">
        <v>132</v>
      </c>
      <c r="J960" t="s">
        <v>17</v>
      </c>
      <c r="K960">
        <v>21</v>
      </c>
      <c r="L960" s="10">
        <v>53.33</v>
      </c>
      <c r="M960" s="10">
        <f t="shared" si="44"/>
        <v>1119.93</v>
      </c>
      <c r="N960">
        <f>'CONDITIONS AND WORKINGS'!$D$2*M960</f>
        <v>71.899506000000002</v>
      </c>
      <c r="O960" s="4">
        <f>IF(Table1[[#This Row],[SALES]]&gt;='CONDITIONS AND WORKINGS'!$B$2,Table1[[#This Row],[SALES]]*'CONDITIONS AND WORKINGS'!$B$3,0)</f>
        <v>0</v>
      </c>
      <c r="P960" s="10">
        <f t="shared" si="42"/>
        <v>1191.829506</v>
      </c>
      <c r="Q960" s="4" t="str">
        <f>IF(Table1[[#This Row],[STATUS]]='CONDITIONS AND WORKINGS'!$B$6,'CONDITIONS AND WORKINGS'!$B$9,'CONDITIONS AND WORKINGS'!$B$10)</f>
        <v>"COMPLETED"</v>
      </c>
      <c r="R960" s="10">
        <f>Table1[[#This Row],[TOTAL SALES]]-Table1[[#This Row],[ 8.35% DISCOUNT]]</f>
        <v>1191.829506</v>
      </c>
      <c r="S960" s="20"/>
      <c r="AQ960" s="11"/>
      <c r="AR960" s="11"/>
      <c r="AS960" s="11"/>
      <c r="AT960" s="11"/>
      <c r="AV960" s="11"/>
      <c r="AW960" s="11"/>
    </row>
    <row r="961" spans="1:49" x14ac:dyDescent="0.25">
      <c r="A961">
        <v>960</v>
      </c>
      <c r="B961">
        <v>10207</v>
      </c>
      <c r="C961">
        <v>6</v>
      </c>
      <c r="D961" s="4" t="str">
        <f>TEXT(Table1[[#This Row],[ORDER DATE]],"MMMM")</f>
        <v>December</v>
      </c>
      <c r="E961" s="4">
        <f t="shared" si="43"/>
        <v>2003</v>
      </c>
      <c r="F961" s="1">
        <v>37964</v>
      </c>
      <c r="G961" t="s">
        <v>12</v>
      </c>
      <c r="H961" t="s">
        <v>47</v>
      </c>
      <c r="I961">
        <v>165</v>
      </c>
      <c r="J961" t="s">
        <v>55</v>
      </c>
      <c r="K961">
        <v>44</v>
      </c>
      <c r="L961" s="10">
        <v>100</v>
      </c>
      <c r="M961" s="10">
        <f t="shared" si="44"/>
        <v>4400</v>
      </c>
      <c r="N961">
        <f>'CONDITIONS AND WORKINGS'!$D$2*M961</f>
        <v>282.47999999999996</v>
      </c>
      <c r="O961" s="4">
        <f>IF(Table1[[#This Row],[SALES]]&gt;='CONDITIONS AND WORKINGS'!$B$2,Table1[[#This Row],[SALES]]*'CONDITIONS AND WORKINGS'!$B$3,0)</f>
        <v>367.40000000000003</v>
      </c>
      <c r="P961" s="10">
        <f t="shared" si="42"/>
        <v>4682.4799999999996</v>
      </c>
      <c r="Q961" s="4" t="str">
        <f>IF(Table1[[#This Row],[STATUS]]='CONDITIONS AND WORKINGS'!$B$6,'CONDITIONS AND WORKINGS'!$B$9,'CONDITIONS AND WORKINGS'!$B$10)</f>
        <v>"COMPLETED"</v>
      </c>
      <c r="R961" s="10">
        <f>Table1[[#This Row],[TOTAL SALES]]-Table1[[#This Row],[ 8.35% DISCOUNT]]</f>
        <v>4315.08</v>
      </c>
      <c r="S961" s="20"/>
      <c r="AQ961" s="11"/>
      <c r="AR961" s="11"/>
      <c r="AS961" s="11"/>
      <c r="AT961" s="11"/>
      <c r="AV961" s="11"/>
      <c r="AW961" s="11"/>
    </row>
    <row r="962" spans="1:49" x14ac:dyDescent="0.25">
      <c r="A962">
        <v>961</v>
      </c>
      <c r="B962">
        <v>10207</v>
      </c>
      <c r="C962">
        <v>12</v>
      </c>
      <c r="D962" s="4" t="str">
        <f>TEXT(Table1[[#This Row],[ORDER DATE]],"MMMM")</f>
        <v>December</v>
      </c>
      <c r="E962" s="4">
        <f t="shared" si="43"/>
        <v>2003</v>
      </c>
      <c r="F962" s="1">
        <v>37964</v>
      </c>
      <c r="G962" t="s">
        <v>12</v>
      </c>
      <c r="H962" t="s">
        <v>31</v>
      </c>
      <c r="I962">
        <v>165</v>
      </c>
      <c r="J962" t="s">
        <v>14</v>
      </c>
      <c r="K962">
        <v>46</v>
      </c>
      <c r="L962" s="10">
        <v>100</v>
      </c>
      <c r="M962" s="10">
        <f t="shared" si="44"/>
        <v>4600</v>
      </c>
      <c r="N962">
        <f>'CONDITIONS AND WORKINGS'!$D$2*M962</f>
        <v>295.32</v>
      </c>
      <c r="O962" s="4">
        <f>IF(Table1[[#This Row],[SALES]]&gt;='CONDITIONS AND WORKINGS'!$B$2,Table1[[#This Row],[SALES]]*'CONDITIONS AND WORKINGS'!$B$3,0)</f>
        <v>384.1</v>
      </c>
      <c r="P962" s="10">
        <f t="shared" ref="P962:P1025" si="45">M962+N962</f>
        <v>4895.32</v>
      </c>
      <c r="Q962" s="4" t="str">
        <f>IF(Table1[[#This Row],[STATUS]]='CONDITIONS AND WORKINGS'!$B$6,'CONDITIONS AND WORKINGS'!$B$9,'CONDITIONS AND WORKINGS'!$B$10)</f>
        <v>"COMPLETED"</v>
      </c>
      <c r="R962" s="10">
        <f>Table1[[#This Row],[TOTAL SALES]]-Table1[[#This Row],[ 8.35% DISCOUNT]]</f>
        <v>4511.2199999999993</v>
      </c>
      <c r="S962" s="20"/>
      <c r="AQ962" s="11"/>
      <c r="AR962" s="11"/>
      <c r="AS962" s="11"/>
      <c r="AT962" s="11"/>
      <c r="AV962" s="11"/>
      <c r="AW962" s="11"/>
    </row>
    <row r="963" spans="1:49" x14ac:dyDescent="0.25">
      <c r="A963">
        <v>962</v>
      </c>
      <c r="B963">
        <v>10207</v>
      </c>
      <c r="C963">
        <v>16</v>
      </c>
      <c r="D963" s="4" t="str">
        <f>TEXT(Table1[[#This Row],[ORDER DATE]],"MMMM")</f>
        <v>December</v>
      </c>
      <c r="E963" s="4">
        <f t="shared" ref="E963:E1026" si="46">YEAR(F963)</f>
        <v>2003</v>
      </c>
      <c r="F963" s="1">
        <v>37964</v>
      </c>
      <c r="G963" t="s">
        <v>12</v>
      </c>
      <c r="H963" t="s">
        <v>29</v>
      </c>
      <c r="I963">
        <v>165</v>
      </c>
      <c r="J963" t="s">
        <v>14</v>
      </c>
      <c r="K963">
        <v>47</v>
      </c>
      <c r="L963" s="10">
        <v>100</v>
      </c>
      <c r="M963" s="10">
        <f t="shared" ref="M963:M1026" si="47">K963*L963</f>
        <v>4700</v>
      </c>
      <c r="N963">
        <f>'CONDITIONS AND WORKINGS'!$D$2*M963</f>
        <v>301.73999999999995</v>
      </c>
      <c r="O963" s="4">
        <f>IF(Table1[[#This Row],[SALES]]&gt;='CONDITIONS AND WORKINGS'!$B$2,Table1[[#This Row],[SALES]]*'CONDITIONS AND WORKINGS'!$B$3,0)</f>
        <v>392.45000000000005</v>
      </c>
      <c r="P963" s="10">
        <f t="shared" si="45"/>
        <v>5001.74</v>
      </c>
      <c r="Q963" s="4" t="str">
        <f>IF(Table1[[#This Row],[STATUS]]='CONDITIONS AND WORKINGS'!$B$6,'CONDITIONS AND WORKINGS'!$B$9,'CONDITIONS AND WORKINGS'!$B$10)</f>
        <v>"COMPLETED"</v>
      </c>
      <c r="R963" s="10">
        <f>Table1[[#This Row],[TOTAL SALES]]-Table1[[#This Row],[ 8.35% DISCOUNT]]</f>
        <v>4609.29</v>
      </c>
      <c r="S963" s="20"/>
      <c r="AQ963" s="11"/>
      <c r="AR963" s="11"/>
      <c r="AS963" s="11"/>
      <c r="AT963" s="11"/>
      <c r="AV963" s="11"/>
      <c r="AW963" s="11"/>
    </row>
    <row r="964" spans="1:49" x14ac:dyDescent="0.25">
      <c r="A964">
        <v>963</v>
      </c>
      <c r="B964">
        <v>10207</v>
      </c>
      <c r="C964">
        <v>1</v>
      </c>
      <c r="D964" s="4" t="str">
        <f>TEXT(Table1[[#This Row],[ORDER DATE]],"MMMM")</f>
        <v>December</v>
      </c>
      <c r="E964" s="4">
        <f t="shared" si="46"/>
        <v>2003</v>
      </c>
      <c r="F964" s="1">
        <v>37964</v>
      </c>
      <c r="G964" t="s">
        <v>12</v>
      </c>
      <c r="H964" t="s">
        <v>42</v>
      </c>
      <c r="I964">
        <v>165</v>
      </c>
      <c r="J964" t="s">
        <v>14</v>
      </c>
      <c r="K964">
        <v>40</v>
      </c>
      <c r="L964" s="10">
        <v>100</v>
      </c>
      <c r="M964" s="10">
        <f t="shared" si="47"/>
        <v>4000</v>
      </c>
      <c r="N964">
        <f>'CONDITIONS AND WORKINGS'!$D$2*M964</f>
        <v>256.79999999999995</v>
      </c>
      <c r="O964" s="4">
        <f>IF(Table1[[#This Row],[SALES]]&gt;='CONDITIONS AND WORKINGS'!$B$2,Table1[[#This Row],[SALES]]*'CONDITIONS AND WORKINGS'!$B$3,0)</f>
        <v>334</v>
      </c>
      <c r="P964" s="10">
        <f t="shared" si="45"/>
        <v>4256.8</v>
      </c>
      <c r="Q964" s="4" t="str">
        <f>IF(Table1[[#This Row],[STATUS]]='CONDITIONS AND WORKINGS'!$B$6,'CONDITIONS AND WORKINGS'!$B$9,'CONDITIONS AND WORKINGS'!$B$10)</f>
        <v>"COMPLETED"</v>
      </c>
      <c r="R964" s="10">
        <f>Table1[[#This Row],[TOTAL SALES]]-Table1[[#This Row],[ 8.35% DISCOUNT]]</f>
        <v>3922.8</v>
      </c>
      <c r="S964" s="20"/>
      <c r="AQ964" s="11"/>
      <c r="AR964" s="11"/>
      <c r="AS964" s="11"/>
      <c r="AT964" s="11"/>
      <c r="AV964" s="11"/>
      <c r="AW964" s="11"/>
    </row>
    <row r="965" spans="1:49" x14ac:dyDescent="0.25">
      <c r="A965">
        <v>964</v>
      </c>
      <c r="B965">
        <v>10207</v>
      </c>
      <c r="C965">
        <v>10</v>
      </c>
      <c r="D965" s="4" t="str">
        <f>TEXT(Table1[[#This Row],[ORDER DATE]],"MMMM")</f>
        <v>December</v>
      </c>
      <c r="E965" s="4">
        <f t="shared" si="46"/>
        <v>2003</v>
      </c>
      <c r="F965" s="1">
        <v>37964</v>
      </c>
      <c r="G965" t="s">
        <v>12</v>
      </c>
      <c r="H965" t="s">
        <v>45</v>
      </c>
      <c r="I965">
        <v>165</v>
      </c>
      <c r="J965" t="s">
        <v>14</v>
      </c>
      <c r="K965">
        <v>43</v>
      </c>
      <c r="L965" s="10">
        <v>100</v>
      </c>
      <c r="M965" s="10">
        <f t="shared" si="47"/>
        <v>4300</v>
      </c>
      <c r="N965">
        <f>'CONDITIONS AND WORKINGS'!$D$2*M965</f>
        <v>276.05999999999995</v>
      </c>
      <c r="O965" s="4">
        <f>IF(Table1[[#This Row],[SALES]]&gt;='CONDITIONS AND WORKINGS'!$B$2,Table1[[#This Row],[SALES]]*'CONDITIONS AND WORKINGS'!$B$3,0)</f>
        <v>359.05</v>
      </c>
      <c r="P965" s="10">
        <f t="shared" si="45"/>
        <v>4576.0599999999995</v>
      </c>
      <c r="Q965" s="4" t="str">
        <f>IF(Table1[[#This Row],[STATUS]]='CONDITIONS AND WORKINGS'!$B$6,'CONDITIONS AND WORKINGS'!$B$9,'CONDITIONS AND WORKINGS'!$B$10)</f>
        <v>"COMPLETED"</v>
      </c>
      <c r="R965" s="10">
        <f>Table1[[#This Row],[TOTAL SALES]]-Table1[[#This Row],[ 8.35% DISCOUNT]]</f>
        <v>4217.0099999999993</v>
      </c>
      <c r="S965" s="20"/>
      <c r="AQ965" s="11"/>
      <c r="AR965" s="11"/>
      <c r="AS965" s="11"/>
      <c r="AT965" s="11"/>
      <c r="AV965" s="11"/>
      <c r="AW965" s="11"/>
    </row>
    <row r="966" spans="1:49" x14ac:dyDescent="0.25">
      <c r="A966">
        <v>965</v>
      </c>
      <c r="B966">
        <v>10207</v>
      </c>
      <c r="C966">
        <v>15</v>
      </c>
      <c r="D966" s="4" t="str">
        <f>TEXT(Table1[[#This Row],[ORDER DATE]],"MMMM")</f>
        <v>December</v>
      </c>
      <c r="E966" s="4">
        <f t="shared" si="46"/>
        <v>2003</v>
      </c>
      <c r="F966" s="1">
        <v>37964</v>
      </c>
      <c r="G966" t="s">
        <v>12</v>
      </c>
      <c r="H966" t="s">
        <v>26</v>
      </c>
      <c r="I966">
        <v>165</v>
      </c>
      <c r="J966" t="s">
        <v>14</v>
      </c>
      <c r="K966">
        <v>31</v>
      </c>
      <c r="L966" s="10">
        <v>100</v>
      </c>
      <c r="M966" s="10">
        <f t="shared" si="47"/>
        <v>3100</v>
      </c>
      <c r="N966">
        <f>'CONDITIONS AND WORKINGS'!$D$2*M966</f>
        <v>199.01999999999998</v>
      </c>
      <c r="O966" s="4">
        <f>IF(Table1[[#This Row],[SALES]]&gt;='CONDITIONS AND WORKINGS'!$B$2,Table1[[#This Row],[SALES]]*'CONDITIONS AND WORKINGS'!$B$3,0)</f>
        <v>258.85000000000002</v>
      </c>
      <c r="P966" s="10">
        <f t="shared" si="45"/>
        <v>3299.02</v>
      </c>
      <c r="Q966" s="4" t="str">
        <f>IF(Table1[[#This Row],[STATUS]]='CONDITIONS AND WORKINGS'!$B$6,'CONDITIONS AND WORKINGS'!$B$9,'CONDITIONS AND WORKINGS'!$B$10)</f>
        <v>"COMPLETED"</v>
      </c>
      <c r="R966" s="10">
        <f>Table1[[#This Row],[TOTAL SALES]]-Table1[[#This Row],[ 8.35% DISCOUNT]]</f>
        <v>3040.17</v>
      </c>
      <c r="S966" s="20"/>
      <c r="AQ966" s="11"/>
      <c r="AR966" s="11"/>
      <c r="AS966" s="11"/>
      <c r="AT966" s="11"/>
      <c r="AV966" s="11"/>
      <c r="AW966" s="11"/>
    </row>
    <row r="967" spans="1:49" x14ac:dyDescent="0.25">
      <c r="A967">
        <v>966</v>
      </c>
      <c r="B967">
        <v>10207</v>
      </c>
      <c r="C967">
        <v>14</v>
      </c>
      <c r="D967" s="4" t="str">
        <f>TEXT(Table1[[#This Row],[ORDER DATE]],"MMMM")</f>
        <v>December</v>
      </c>
      <c r="E967" s="4">
        <f t="shared" si="46"/>
        <v>2003</v>
      </c>
      <c r="F967" s="1">
        <v>37964</v>
      </c>
      <c r="G967" t="s">
        <v>12</v>
      </c>
      <c r="H967" t="s">
        <v>34</v>
      </c>
      <c r="I967">
        <v>165</v>
      </c>
      <c r="J967" t="s">
        <v>14</v>
      </c>
      <c r="K967">
        <v>49</v>
      </c>
      <c r="L967" s="10">
        <v>80.900000000000006</v>
      </c>
      <c r="M967" s="10">
        <f t="shared" si="47"/>
        <v>3964.1000000000004</v>
      </c>
      <c r="N967">
        <f>'CONDITIONS AND WORKINGS'!$D$2*M967</f>
        <v>254.49521999999999</v>
      </c>
      <c r="O967" s="4">
        <f>IF(Table1[[#This Row],[SALES]]&gt;='CONDITIONS AND WORKINGS'!$B$2,Table1[[#This Row],[SALES]]*'CONDITIONS AND WORKINGS'!$B$3,0)</f>
        <v>331.00235000000004</v>
      </c>
      <c r="P967" s="10">
        <f t="shared" si="45"/>
        <v>4218.5952200000002</v>
      </c>
      <c r="Q967" s="4" t="str">
        <f>IF(Table1[[#This Row],[STATUS]]='CONDITIONS AND WORKINGS'!$B$6,'CONDITIONS AND WORKINGS'!$B$9,'CONDITIONS AND WORKINGS'!$B$10)</f>
        <v>"COMPLETED"</v>
      </c>
      <c r="R967" s="10">
        <f>Table1[[#This Row],[TOTAL SALES]]-Table1[[#This Row],[ 8.35% DISCOUNT]]</f>
        <v>3887.5928699999999</v>
      </c>
      <c r="S967" s="20"/>
      <c r="AQ967" s="11"/>
      <c r="AR967" s="11"/>
      <c r="AS967" s="11"/>
      <c r="AT967" s="11"/>
      <c r="AV967" s="11"/>
      <c r="AW967" s="11"/>
    </row>
    <row r="968" spans="1:49" x14ac:dyDescent="0.25">
      <c r="A968">
        <v>967</v>
      </c>
      <c r="B968">
        <v>10207</v>
      </c>
      <c r="C968">
        <v>11</v>
      </c>
      <c r="D968" s="4" t="str">
        <f>TEXT(Table1[[#This Row],[ORDER DATE]],"MMMM")</f>
        <v>December</v>
      </c>
      <c r="E968" s="4">
        <f t="shared" si="46"/>
        <v>2003</v>
      </c>
      <c r="F968" s="1">
        <v>37964</v>
      </c>
      <c r="G968" t="s">
        <v>12</v>
      </c>
      <c r="H968" t="s">
        <v>44</v>
      </c>
      <c r="I968">
        <v>165</v>
      </c>
      <c r="J968" t="s">
        <v>14</v>
      </c>
      <c r="K968">
        <v>25</v>
      </c>
      <c r="L968" s="10">
        <v>100</v>
      </c>
      <c r="M968" s="10">
        <f t="shared" si="47"/>
        <v>2500</v>
      </c>
      <c r="N968">
        <f>'CONDITIONS AND WORKINGS'!$D$2*M968</f>
        <v>160.49999999999997</v>
      </c>
      <c r="O968" s="4">
        <f>IF(Table1[[#This Row],[SALES]]&gt;='CONDITIONS AND WORKINGS'!$B$2,Table1[[#This Row],[SALES]]*'CONDITIONS AND WORKINGS'!$B$3,0)</f>
        <v>208.75</v>
      </c>
      <c r="P968" s="10">
        <f t="shared" si="45"/>
        <v>2660.5</v>
      </c>
      <c r="Q968" s="4" t="str">
        <f>IF(Table1[[#This Row],[STATUS]]='CONDITIONS AND WORKINGS'!$B$6,'CONDITIONS AND WORKINGS'!$B$9,'CONDITIONS AND WORKINGS'!$B$10)</f>
        <v>"COMPLETED"</v>
      </c>
      <c r="R968" s="10">
        <f>Table1[[#This Row],[TOTAL SALES]]-Table1[[#This Row],[ 8.35% DISCOUNT]]</f>
        <v>2451.75</v>
      </c>
      <c r="S968" s="20"/>
      <c r="AQ968" s="11"/>
      <c r="AR968" s="11"/>
      <c r="AS968" s="11"/>
      <c r="AT968" s="11"/>
      <c r="AV968" s="11"/>
      <c r="AW968" s="11"/>
    </row>
    <row r="969" spans="1:49" x14ac:dyDescent="0.25">
      <c r="A969">
        <v>968</v>
      </c>
      <c r="B969">
        <v>10207</v>
      </c>
      <c r="C969">
        <v>7</v>
      </c>
      <c r="D969" s="4" t="str">
        <f>TEXT(Table1[[#This Row],[ORDER DATE]],"MMMM")</f>
        <v>December</v>
      </c>
      <c r="E969" s="4">
        <f t="shared" si="46"/>
        <v>2003</v>
      </c>
      <c r="F969" s="1">
        <v>37964</v>
      </c>
      <c r="G969" t="s">
        <v>12</v>
      </c>
      <c r="H969" t="s">
        <v>43</v>
      </c>
      <c r="I969">
        <v>165</v>
      </c>
      <c r="J969" t="s">
        <v>14</v>
      </c>
      <c r="K969">
        <v>34</v>
      </c>
      <c r="L969" s="10">
        <v>99.54</v>
      </c>
      <c r="M969" s="10">
        <f t="shared" si="47"/>
        <v>3384.36</v>
      </c>
      <c r="N969">
        <f>'CONDITIONS AND WORKINGS'!$D$2*M969</f>
        <v>217.27591199999998</v>
      </c>
      <c r="O969" s="4">
        <f>IF(Table1[[#This Row],[SALES]]&gt;='CONDITIONS AND WORKINGS'!$B$2,Table1[[#This Row],[SALES]]*'CONDITIONS AND WORKINGS'!$B$3,0)</f>
        <v>282.59406000000001</v>
      </c>
      <c r="P969" s="10">
        <f t="shared" si="45"/>
        <v>3601.6359120000002</v>
      </c>
      <c r="Q969" s="4" t="str">
        <f>IF(Table1[[#This Row],[STATUS]]='CONDITIONS AND WORKINGS'!$B$6,'CONDITIONS AND WORKINGS'!$B$9,'CONDITIONS AND WORKINGS'!$B$10)</f>
        <v>"COMPLETED"</v>
      </c>
      <c r="R969" s="10">
        <f>Table1[[#This Row],[TOTAL SALES]]-Table1[[#This Row],[ 8.35% DISCOUNT]]</f>
        <v>3319.0418520000003</v>
      </c>
      <c r="S969" s="20"/>
      <c r="AQ969" s="11"/>
      <c r="AR969" s="11"/>
      <c r="AS969" s="11"/>
      <c r="AT969" s="11"/>
      <c r="AV969" s="11"/>
      <c r="AW969" s="11"/>
    </row>
    <row r="970" spans="1:49" x14ac:dyDescent="0.25">
      <c r="A970">
        <v>969</v>
      </c>
      <c r="B970">
        <v>10207</v>
      </c>
      <c r="C970">
        <v>3</v>
      </c>
      <c r="D970" s="4" t="str">
        <f>TEXT(Table1[[#This Row],[ORDER DATE]],"MMMM")</f>
        <v>December</v>
      </c>
      <c r="E970" s="4">
        <f t="shared" si="46"/>
        <v>2003</v>
      </c>
      <c r="F970" s="1">
        <v>37964</v>
      </c>
      <c r="G970" t="s">
        <v>12</v>
      </c>
      <c r="H970" t="s">
        <v>49</v>
      </c>
      <c r="I970">
        <v>165</v>
      </c>
      <c r="J970" t="s">
        <v>17</v>
      </c>
      <c r="K970">
        <v>28</v>
      </c>
      <c r="L970" s="10">
        <v>100</v>
      </c>
      <c r="M970" s="10">
        <f t="shared" si="47"/>
        <v>2800</v>
      </c>
      <c r="N970">
        <f>'CONDITIONS AND WORKINGS'!$D$2*M970</f>
        <v>179.76</v>
      </c>
      <c r="O970" s="4">
        <f>IF(Table1[[#This Row],[SALES]]&gt;='CONDITIONS AND WORKINGS'!$B$2,Table1[[#This Row],[SALES]]*'CONDITIONS AND WORKINGS'!$B$3,0)</f>
        <v>233.8</v>
      </c>
      <c r="P970" s="10">
        <f t="shared" si="45"/>
        <v>2979.76</v>
      </c>
      <c r="Q970" s="4" t="str">
        <f>IF(Table1[[#This Row],[STATUS]]='CONDITIONS AND WORKINGS'!$B$6,'CONDITIONS AND WORKINGS'!$B$9,'CONDITIONS AND WORKINGS'!$B$10)</f>
        <v>"COMPLETED"</v>
      </c>
      <c r="R970" s="10">
        <f>Table1[[#This Row],[TOTAL SALES]]-Table1[[#This Row],[ 8.35% DISCOUNT]]</f>
        <v>2745.96</v>
      </c>
      <c r="S970" s="20"/>
      <c r="AQ970" s="11"/>
      <c r="AR970" s="11"/>
      <c r="AS970" s="11"/>
      <c r="AT970" s="11"/>
      <c r="AV970" s="11"/>
      <c r="AW970" s="11"/>
    </row>
    <row r="971" spans="1:49" x14ac:dyDescent="0.25">
      <c r="A971">
        <v>970</v>
      </c>
      <c r="B971">
        <v>10207</v>
      </c>
      <c r="C971">
        <v>5</v>
      </c>
      <c r="D971" s="4" t="str">
        <f>TEXT(Table1[[#This Row],[ORDER DATE]],"MMMM")</f>
        <v>December</v>
      </c>
      <c r="E971" s="4">
        <f t="shared" si="46"/>
        <v>2003</v>
      </c>
      <c r="F971" s="1">
        <v>37964</v>
      </c>
      <c r="G971" t="s">
        <v>12</v>
      </c>
      <c r="H971" t="s">
        <v>46</v>
      </c>
      <c r="I971">
        <v>165</v>
      </c>
      <c r="J971" t="s">
        <v>17</v>
      </c>
      <c r="K971">
        <v>28</v>
      </c>
      <c r="L971" s="10">
        <v>94.92</v>
      </c>
      <c r="M971" s="10">
        <f t="shared" si="47"/>
        <v>2657.76</v>
      </c>
      <c r="N971">
        <f>'CONDITIONS AND WORKINGS'!$D$2*M971</f>
        <v>170.62819199999998</v>
      </c>
      <c r="O971" s="4">
        <f>IF(Table1[[#This Row],[SALES]]&gt;='CONDITIONS AND WORKINGS'!$B$2,Table1[[#This Row],[SALES]]*'CONDITIONS AND WORKINGS'!$B$3,0)</f>
        <v>221.92296000000002</v>
      </c>
      <c r="P971" s="10">
        <f t="shared" si="45"/>
        <v>2828.3881920000003</v>
      </c>
      <c r="Q971" s="4" t="str">
        <f>IF(Table1[[#This Row],[STATUS]]='CONDITIONS AND WORKINGS'!$B$6,'CONDITIONS AND WORKINGS'!$B$9,'CONDITIONS AND WORKINGS'!$B$10)</f>
        <v>"COMPLETED"</v>
      </c>
      <c r="R971" s="10">
        <f>Table1[[#This Row],[TOTAL SALES]]-Table1[[#This Row],[ 8.35% DISCOUNT]]</f>
        <v>2606.4652320000005</v>
      </c>
      <c r="S971" s="20"/>
      <c r="AQ971" s="11"/>
      <c r="AR971" s="11"/>
      <c r="AS971" s="11"/>
      <c r="AT971" s="11"/>
      <c r="AV971" s="11"/>
      <c r="AW971" s="11"/>
    </row>
    <row r="972" spans="1:49" x14ac:dyDescent="0.25">
      <c r="A972">
        <v>971</v>
      </c>
      <c r="B972">
        <v>10207</v>
      </c>
      <c r="C972">
        <v>13</v>
      </c>
      <c r="D972" s="4" t="str">
        <f>TEXT(Table1[[#This Row],[ORDER DATE]],"MMMM")</f>
        <v>December</v>
      </c>
      <c r="E972" s="4">
        <f t="shared" si="46"/>
        <v>2003</v>
      </c>
      <c r="F972" s="1">
        <v>37964</v>
      </c>
      <c r="G972" t="s">
        <v>12</v>
      </c>
      <c r="H972" t="s">
        <v>40</v>
      </c>
      <c r="I972">
        <v>165</v>
      </c>
      <c r="J972" t="s">
        <v>17</v>
      </c>
      <c r="K972">
        <v>37</v>
      </c>
      <c r="L972" s="10">
        <v>69.89</v>
      </c>
      <c r="M972" s="10">
        <f t="shared" si="47"/>
        <v>2585.9299999999998</v>
      </c>
      <c r="N972">
        <f>'CONDITIONS AND WORKINGS'!$D$2*M972</f>
        <v>166.01670599999997</v>
      </c>
      <c r="O972" s="4">
        <f>IF(Table1[[#This Row],[SALES]]&gt;='CONDITIONS AND WORKINGS'!$B$2,Table1[[#This Row],[SALES]]*'CONDITIONS AND WORKINGS'!$B$3,0)</f>
        <v>215.92515499999999</v>
      </c>
      <c r="P972" s="10">
        <f t="shared" si="45"/>
        <v>2751.9467059999997</v>
      </c>
      <c r="Q972" s="4" t="str">
        <f>IF(Table1[[#This Row],[STATUS]]='CONDITIONS AND WORKINGS'!$B$6,'CONDITIONS AND WORKINGS'!$B$9,'CONDITIONS AND WORKINGS'!$B$10)</f>
        <v>"COMPLETED"</v>
      </c>
      <c r="R972" s="10">
        <f>Table1[[#This Row],[TOTAL SALES]]-Table1[[#This Row],[ 8.35% DISCOUNT]]</f>
        <v>2536.0215509999998</v>
      </c>
      <c r="S972" s="20"/>
      <c r="AQ972" s="11"/>
      <c r="AR972" s="11"/>
      <c r="AS972" s="11"/>
      <c r="AT972" s="11"/>
      <c r="AV972" s="11"/>
      <c r="AW972" s="11"/>
    </row>
    <row r="973" spans="1:49" x14ac:dyDescent="0.25">
      <c r="A973">
        <v>972</v>
      </c>
      <c r="B973">
        <v>10207</v>
      </c>
      <c r="C973">
        <v>2</v>
      </c>
      <c r="D973" s="4" t="str">
        <f>TEXT(Table1[[#This Row],[ORDER DATE]],"MMMM")</f>
        <v>December</v>
      </c>
      <c r="E973" s="4">
        <f t="shared" si="46"/>
        <v>2003</v>
      </c>
      <c r="F973" s="1">
        <v>37964</v>
      </c>
      <c r="G973" t="s">
        <v>12</v>
      </c>
      <c r="H973" t="s">
        <v>48</v>
      </c>
      <c r="I973">
        <v>165</v>
      </c>
      <c r="J973" t="s">
        <v>17</v>
      </c>
      <c r="K973">
        <v>45</v>
      </c>
      <c r="L973" s="10">
        <v>56.55</v>
      </c>
      <c r="M973" s="10">
        <f t="shared" si="47"/>
        <v>2544.75</v>
      </c>
      <c r="N973">
        <f>'CONDITIONS AND WORKINGS'!$D$2*M973</f>
        <v>163.37294999999997</v>
      </c>
      <c r="O973" s="4">
        <f>IF(Table1[[#This Row],[SALES]]&gt;='CONDITIONS AND WORKINGS'!$B$2,Table1[[#This Row],[SALES]]*'CONDITIONS AND WORKINGS'!$B$3,0)</f>
        <v>212.486625</v>
      </c>
      <c r="P973" s="10">
        <f t="shared" si="45"/>
        <v>2708.1229499999999</v>
      </c>
      <c r="Q973" s="4" t="str">
        <f>IF(Table1[[#This Row],[STATUS]]='CONDITIONS AND WORKINGS'!$B$6,'CONDITIONS AND WORKINGS'!$B$9,'CONDITIONS AND WORKINGS'!$B$10)</f>
        <v>"COMPLETED"</v>
      </c>
      <c r="R973" s="10">
        <f>Table1[[#This Row],[TOTAL SALES]]-Table1[[#This Row],[ 8.35% DISCOUNT]]</f>
        <v>2495.6363249999999</v>
      </c>
      <c r="S973" s="20"/>
      <c r="AQ973" s="11"/>
      <c r="AR973" s="11"/>
      <c r="AS973" s="11"/>
      <c r="AT973" s="11"/>
      <c r="AV973" s="11"/>
      <c r="AW973" s="11"/>
    </row>
    <row r="974" spans="1:49" x14ac:dyDescent="0.25">
      <c r="A974">
        <v>973</v>
      </c>
      <c r="B974">
        <v>10207</v>
      </c>
      <c r="C974">
        <v>4</v>
      </c>
      <c r="D974" s="4" t="str">
        <f>TEXT(Table1[[#This Row],[ORDER DATE]],"MMMM")</f>
        <v>December</v>
      </c>
      <c r="E974" s="4">
        <f t="shared" si="46"/>
        <v>2003</v>
      </c>
      <c r="F974" s="1">
        <v>37964</v>
      </c>
      <c r="G974" t="s">
        <v>12</v>
      </c>
      <c r="H974" t="s">
        <v>50</v>
      </c>
      <c r="I974">
        <v>165</v>
      </c>
      <c r="J974" t="s">
        <v>17</v>
      </c>
      <c r="K974">
        <v>49</v>
      </c>
      <c r="L974" s="10">
        <v>46.82</v>
      </c>
      <c r="M974" s="10">
        <f t="shared" si="47"/>
        <v>2294.1799999999998</v>
      </c>
      <c r="N974">
        <f>'CONDITIONS AND WORKINGS'!$D$2*M974</f>
        <v>147.28635599999998</v>
      </c>
      <c r="O974" s="4">
        <f>IF(Table1[[#This Row],[SALES]]&gt;='CONDITIONS AND WORKINGS'!$B$2,Table1[[#This Row],[SALES]]*'CONDITIONS AND WORKINGS'!$B$3,0)</f>
        <v>0</v>
      </c>
      <c r="P974" s="10">
        <f t="shared" si="45"/>
        <v>2441.4663559999999</v>
      </c>
      <c r="Q974" s="4" t="str">
        <f>IF(Table1[[#This Row],[STATUS]]='CONDITIONS AND WORKINGS'!$B$6,'CONDITIONS AND WORKINGS'!$B$9,'CONDITIONS AND WORKINGS'!$B$10)</f>
        <v>"COMPLETED"</v>
      </c>
      <c r="R974" s="10">
        <f>Table1[[#This Row],[TOTAL SALES]]-Table1[[#This Row],[ 8.35% DISCOUNT]]</f>
        <v>2441.4663559999999</v>
      </c>
      <c r="S974" s="20"/>
      <c r="AQ974" s="11"/>
      <c r="AR974" s="11"/>
      <c r="AS974" s="11"/>
      <c r="AT974" s="11"/>
      <c r="AV974" s="11"/>
      <c r="AW974" s="11"/>
    </row>
    <row r="975" spans="1:49" x14ac:dyDescent="0.25">
      <c r="A975">
        <v>974</v>
      </c>
      <c r="B975">
        <v>10207</v>
      </c>
      <c r="C975">
        <v>9</v>
      </c>
      <c r="D975" s="4" t="str">
        <f>TEXT(Table1[[#This Row],[ORDER DATE]],"MMMM")</f>
        <v>December</v>
      </c>
      <c r="E975" s="4">
        <f t="shared" si="46"/>
        <v>2003</v>
      </c>
      <c r="F975" s="1">
        <v>37964</v>
      </c>
      <c r="G975" t="s">
        <v>12</v>
      </c>
      <c r="H975" t="s">
        <v>53</v>
      </c>
      <c r="I975">
        <v>165</v>
      </c>
      <c r="J975" t="s">
        <v>17</v>
      </c>
      <c r="K975">
        <v>27</v>
      </c>
      <c r="L975" s="10">
        <v>60.06</v>
      </c>
      <c r="M975" s="10">
        <f t="shared" si="47"/>
        <v>1621.6200000000001</v>
      </c>
      <c r="N975">
        <f>'CONDITIONS AND WORKINGS'!$D$2*M975</f>
        <v>104.10800399999999</v>
      </c>
      <c r="O975" s="4">
        <f>IF(Table1[[#This Row],[SALES]]&gt;='CONDITIONS AND WORKINGS'!$B$2,Table1[[#This Row],[SALES]]*'CONDITIONS AND WORKINGS'!$B$3,0)</f>
        <v>0</v>
      </c>
      <c r="P975" s="10">
        <f t="shared" si="45"/>
        <v>1725.7280040000001</v>
      </c>
      <c r="Q975" s="4" t="str">
        <f>IF(Table1[[#This Row],[STATUS]]='CONDITIONS AND WORKINGS'!$B$6,'CONDITIONS AND WORKINGS'!$B$9,'CONDITIONS AND WORKINGS'!$B$10)</f>
        <v>"COMPLETED"</v>
      </c>
      <c r="R975" s="10">
        <f>Table1[[#This Row],[TOTAL SALES]]-Table1[[#This Row],[ 8.35% DISCOUNT]]</f>
        <v>1725.7280040000001</v>
      </c>
      <c r="S975" s="20"/>
      <c r="AQ975" s="11"/>
      <c r="AR975" s="11"/>
      <c r="AS975" s="11"/>
      <c r="AT975" s="11"/>
      <c r="AV975" s="11"/>
      <c r="AW975" s="11"/>
    </row>
    <row r="976" spans="1:49" x14ac:dyDescent="0.25">
      <c r="A976">
        <v>975</v>
      </c>
      <c r="B976">
        <v>10207</v>
      </c>
      <c r="C976">
        <v>8</v>
      </c>
      <c r="D976" s="4" t="str">
        <f>TEXT(Table1[[#This Row],[ORDER DATE]],"MMMM")</f>
        <v>December</v>
      </c>
      <c r="E976" s="4">
        <f t="shared" si="46"/>
        <v>2003</v>
      </c>
      <c r="F976" s="1">
        <v>37964</v>
      </c>
      <c r="G976" t="s">
        <v>12</v>
      </c>
      <c r="H976" t="s">
        <v>51</v>
      </c>
      <c r="I976">
        <v>165</v>
      </c>
      <c r="J976" t="s">
        <v>17</v>
      </c>
      <c r="K976">
        <v>42</v>
      </c>
      <c r="L976" s="10">
        <v>29.7</v>
      </c>
      <c r="M976" s="10">
        <f t="shared" si="47"/>
        <v>1247.3999999999999</v>
      </c>
      <c r="N976">
        <f>'CONDITIONS AND WORKINGS'!$D$2*M976</f>
        <v>80.083079999999981</v>
      </c>
      <c r="O976" s="4">
        <f>IF(Table1[[#This Row],[SALES]]&gt;='CONDITIONS AND WORKINGS'!$B$2,Table1[[#This Row],[SALES]]*'CONDITIONS AND WORKINGS'!$B$3,0)</f>
        <v>0</v>
      </c>
      <c r="P976" s="10">
        <f t="shared" si="45"/>
        <v>1327.4830799999997</v>
      </c>
      <c r="Q976" s="4" t="str">
        <f>IF(Table1[[#This Row],[STATUS]]='CONDITIONS AND WORKINGS'!$B$6,'CONDITIONS AND WORKINGS'!$B$9,'CONDITIONS AND WORKINGS'!$B$10)</f>
        <v>"COMPLETED"</v>
      </c>
      <c r="R976" s="10">
        <f>Table1[[#This Row],[TOTAL SALES]]-Table1[[#This Row],[ 8.35% DISCOUNT]]</f>
        <v>1327.4830799999997</v>
      </c>
      <c r="S976" s="20"/>
      <c r="AQ976" s="11"/>
      <c r="AR976" s="11"/>
      <c r="AS976" s="11"/>
      <c r="AT976" s="11"/>
      <c r="AV976" s="11"/>
      <c r="AW976" s="11"/>
    </row>
    <row r="977" spans="1:49" x14ac:dyDescent="0.25">
      <c r="A977">
        <v>976</v>
      </c>
      <c r="B977">
        <v>10208</v>
      </c>
      <c r="C977">
        <v>13</v>
      </c>
      <c r="D977" s="4" t="str">
        <f>TEXT(Table1[[#This Row],[ORDER DATE]],"MMMM")</f>
        <v>January</v>
      </c>
      <c r="E977" s="4">
        <f t="shared" si="46"/>
        <v>2004</v>
      </c>
      <c r="F977" s="1">
        <v>37988</v>
      </c>
      <c r="G977" t="s">
        <v>12</v>
      </c>
      <c r="H977" t="s">
        <v>54</v>
      </c>
      <c r="I977">
        <v>131</v>
      </c>
      <c r="J977" t="s">
        <v>55</v>
      </c>
      <c r="K977">
        <v>46</v>
      </c>
      <c r="L977" s="10">
        <v>100</v>
      </c>
      <c r="M977" s="10">
        <f t="shared" si="47"/>
        <v>4600</v>
      </c>
      <c r="N977">
        <f>'CONDITIONS AND WORKINGS'!$D$2*M977</f>
        <v>295.32</v>
      </c>
      <c r="O977" s="4">
        <f>IF(Table1[[#This Row],[SALES]]&gt;='CONDITIONS AND WORKINGS'!$B$2,Table1[[#This Row],[SALES]]*'CONDITIONS AND WORKINGS'!$B$3,0)</f>
        <v>384.1</v>
      </c>
      <c r="P977" s="10">
        <f t="shared" si="45"/>
        <v>4895.32</v>
      </c>
      <c r="Q977" s="4" t="str">
        <f>IF(Table1[[#This Row],[STATUS]]='CONDITIONS AND WORKINGS'!$B$6,'CONDITIONS AND WORKINGS'!$B$9,'CONDITIONS AND WORKINGS'!$B$10)</f>
        <v>"COMPLETED"</v>
      </c>
      <c r="R977" s="10">
        <f>Table1[[#This Row],[TOTAL SALES]]-Table1[[#This Row],[ 8.35% DISCOUNT]]</f>
        <v>4511.2199999999993</v>
      </c>
      <c r="S977" s="20"/>
      <c r="AQ977" s="11"/>
      <c r="AR977" s="11"/>
      <c r="AS977" s="11"/>
      <c r="AT977" s="11"/>
      <c r="AV977" s="11"/>
      <c r="AW977" s="11"/>
    </row>
    <row r="978" spans="1:49" x14ac:dyDescent="0.25">
      <c r="A978">
        <v>977</v>
      </c>
      <c r="B978">
        <v>10208</v>
      </c>
      <c r="C978">
        <v>11</v>
      </c>
      <c r="D978" s="4" t="str">
        <f>TEXT(Table1[[#This Row],[ORDER DATE]],"MMMM")</f>
        <v>January</v>
      </c>
      <c r="E978" s="4">
        <f t="shared" si="46"/>
        <v>2004</v>
      </c>
      <c r="F978" s="1">
        <v>37988</v>
      </c>
      <c r="G978" t="s">
        <v>12</v>
      </c>
      <c r="H978" t="s">
        <v>59</v>
      </c>
      <c r="I978">
        <v>131</v>
      </c>
      <c r="J978" t="s">
        <v>14</v>
      </c>
      <c r="K978">
        <v>48</v>
      </c>
      <c r="L978" s="10">
        <v>100</v>
      </c>
      <c r="M978" s="10">
        <f t="shared" si="47"/>
        <v>4800</v>
      </c>
      <c r="N978">
        <f>'CONDITIONS AND WORKINGS'!$D$2*M978</f>
        <v>308.15999999999997</v>
      </c>
      <c r="O978" s="4">
        <f>IF(Table1[[#This Row],[SALES]]&gt;='CONDITIONS AND WORKINGS'!$B$2,Table1[[#This Row],[SALES]]*'CONDITIONS AND WORKINGS'!$B$3,0)</f>
        <v>400.8</v>
      </c>
      <c r="P978" s="10">
        <f t="shared" si="45"/>
        <v>5108.16</v>
      </c>
      <c r="Q978" s="4" t="str">
        <f>IF(Table1[[#This Row],[STATUS]]='CONDITIONS AND WORKINGS'!$B$6,'CONDITIONS AND WORKINGS'!$B$9,'CONDITIONS AND WORKINGS'!$B$10)</f>
        <v>"COMPLETED"</v>
      </c>
      <c r="R978" s="10">
        <f>Table1[[#This Row],[TOTAL SALES]]-Table1[[#This Row],[ 8.35% DISCOUNT]]</f>
        <v>4707.3599999999997</v>
      </c>
      <c r="S978" s="20"/>
      <c r="AQ978" s="11"/>
      <c r="AR978" s="11"/>
      <c r="AS978" s="11"/>
      <c r="AT978" s="11"/>
      <c r="AV978" s="11"/>
      <c r="AW978" s="11"/>
    </row>
    <row r="979" spans="1:49" x14ac:dyDescent="0.25">
      <c r="A979">
        <v>978</v>
      </c>
      <c r="B979">
        <v>10208</v>
      </c>
      <c r="C979">
        <v>4</v>
      </c>
      <c r="D979" s="4" t="str">
        <f>TEXT(Table1[[#This Row],[ORDER DATE]],"MMMM")</f>
        <v>January</v>
      </c>
      <c r="E979" s="4">
        <f t="shared" si="46"/>
        <v>2004</v>
      </c>
      <c r="F979" s="1">
        <v>37988</v>
      </c>
      <c r="G979" t="s">
        <v>12</v>
      </c>
      <c r="H979" t="s">
        <v>63</v>
      </c>
      <c r="I979">
        <v>131</v>
      </c>
      <c r="J979" t="s">
        <v>14</v>
      </c>
      <c r="K979">
        <v>37</v>
      </c>
      <c r="L979" s="10">
        <v>100</v>
      </c>
      <c r="M979" s="10">
        <f t="shared" si="47"/>
        <v>3700</v>
      </c>
      <c r="N979">
        <f>'CONDITIONS AND WORKINGS'!$D$2*M979</f>
        <v>237.53999999999996</v>
      </c>
      <c r="O979" s="4">
        <f>IF(Table1[[#This Row],[SALES]]&gt;='CONDITIONS AND WORKINGS'!$B$2,Table1[[#This Row],[SALES]]*'CONDITIONS AND WORKINGS'!$B$3,0)</f>
        <v>308.95000000000005</v>
      </c>
      <c r="P979" s="10">
        <f t="shared" si="45"/>
        <v>3937.54</v>
      </c>
      <c r="Q979" s="4" t="str">
        <f>IF(Table1[[#This Row],[STATUS]]='CONDITIONS AND WORKINGS'!$B$6,'CONDITIONS AND WORKINGS'!$B$9,'CONDITIONS AND WORKINGS'!$B$10)</f>
        <v>"COMPLETED"</v>
      </c>
      <c r="R979" s="10">
        <f>Table1[[#This Row],[TOTAL SALES]]-Table1[[#This Row],[ 8.35% DISCOUNT]]</f>
        <v>3628.59</v>
      </c>
      <c r="S979" s="20"/>
      <c r="AQ979" s="11"/>
      <c r="AR979" s="11"/>
      <c r="AS979" s="11"/>
      <c r="AT979" s="11"/>
      <c r="AV979" s="11"/>
      <c r="AW979" s="11"/>
    </row>
    <row r="980" spans="1:49" x14ac:dyDescent="0.25">
      <c r="A980">
        <v>979</v>
      </c>
      <c r="B980">
        <v>10208</v>
      </c>
      <c r="C980">
        <v>7</v>
      </c>
      <c r="D980" s="4" t="str">
        <f>TEXT(Table1[[#This Row],[ORDER DATE]],"MMMM")</f>
        <v>January</v>
      </c>
      <c r="E980" s="4">
        <f t="shared" si="46"/>
        <v>2004</v>
      </c>
      <c r="F980" s="1">
        <v>37988</v>
      </c>
      <c r="G980" t="s">
        <v>12</v>
      </c>
      <c r="H980" t="s">
        <v>57</v>
      </c>
      <c r="I980">
        <v>131</v>
      </c>
      <c r="J980" t="s">
        <v>14</v>
      </c>
      <c r="K980">
        <v>35</v>
      </c>
      <c r="L980" s="10">
        <v>100</v>
      </c>
      <c r="M980" s="10">
        <f t="shared" si="47"/>
        <v>3500</v>
      </c>
      <c r="N980">
        <f>'CONDITIONS AND WORKINGS'!$D$2*M980</f>
        <v>224.7</v>
      </c>
      <c r="O980" s="4">
        <f>IF(Table1[[#This Row],[SALES]]&gt;='CONDITIONS AND WORKINGS'!$B$2,Table1[[#This Row],[SALES]]*'CONDITIONS AND WORKINGS'!$B$3,0)</f>
        <v>292.25</v>
      </c>
      <c r="P980" s="10">
        <f t="shared" si="45"/>
        <v>3724.7</v>
      </c>
      <c r="Q980" s="4" t="str">
        <f>IF(Table1[[#This Row],[STATUS]]='CONDITIONS AND WORKINGS'!$B$6,'CONDITIONS AND WORKINGS'!$B$9,'CONDITIONS AND WORKINGS'!$B$10)</f>
        <v>"COMPLETED"</v>
      </c>
      <c r="R980" s="10">
        <f>Table1[[#This Row],[TOTAL SALES]]-Table1[[#This Row],[ 8.35% DISCOUNT]]</f>
        <v>3432.45</v>
      </c>
      <c r="S980" s="20"/>
      <c r="AQ980" s="11"/>
      <c r="AR980" s="11"/>
      <c r="AS980" s="11"/>
      <c r="AT980" s="11"/>
      <c r="AV980" s="11"/>
      <c r="AW980" s="11"/>
    </row>
    <row r="981" spans="1:49" x14ac:dyDescent="0.25">
      <c r="A981">
        <v>980</v>
      </c>
      <c r="B981">
        <v>10208</v>
      </c>
      <c r="C981">
        <v>8</v>
      </c>
      <c r="D981" s="4" t="str">
        <f>TEXT(Table1[[#This Row],[ORDER DATE]],"MMMM")</f>
        <v>January</v>
      </c>
      <c r="E981" s="4">
        <f t="shared" si="46"/>
        <v>2004</v>
      </c>
      <c r="F981" s="1">
        <v>37988</v>
      </c>
      <c r="G981" t="s">
        <v>12</v>
      </c>
      <c r="H981" t="s">
        <v>61</v>
      </c>
      <c r="I981">
        <v>131</v>
      </c>
      <c r="J981" t="s">
        <v>14</v>
      </c>
      <c r="K981">
        <v>45</v>
      </c>
      <c r="L981" s="10">
        <v>87.77</v>
      </c>
      <c r="M981" s="10">
        <f t="shared" si="47"/>
        <v>3949.6499999999996</v>
      </c>
      <c r="N981">
        <f>'CONDITIONS AND WORKINGS'!$D$2*M981</f>
        <v>253.56752999999995</v>
      </c>
      <c r="O981" s="4">
        <f>IF(Table1[[#This Row],[SALES]]&gt;='CONDITIONS AND WORKINGS'!$B$2,Table1[[#This Row],[SALES]]*'CONDITIONS AND WORKINGS'!$B$3,0)</f>
        <v>329.79577499999999</v>
      </c>
      <c r="P981" s="10">
        <f t="shared" si="45"/>
        <v>4203.2175299999999</v>
      </c>
      <c r="Q981" s="4" t="str">
        <f>IF(Table1[[#This Row],[STATUS]]='CONDITIONS AND WORKINGS'!$B$6,'CONDITIONS AND WORKINGS'!$B$9,'CONDITIONS AND WORKINGS'!$B$10)</f>
        <v>"COMPLETED"</v>
      </c>
      <c r="R981" s="10">
        <f>Table1[[#This Row],[TOTAL SALES]]-Table1[[#This Row],[ 8.35% DISCOUNT]]</f>
        <v>3873.4217549999998</v>
      </c>
      <c r="S981" s="20"/>
      <c r="AQ981" s="11"/>
      <c r="AR981" s="11"/>
      <c r="AS981" s="11"/>
      <c r="AT981" s="11"/>
      <c r="AV981" s="11"/>
      <c r="AW981" s="11"/>
    </row>
    <row r="982" spans="1:49" x14ac:dyDescent="0.25">
      <c r="A982">
        <v>981</v>
      </c>
      <c r="B982">
        <v>10208</v>
      </c>
      <c r="C982">
        <v>1</v>
      </c>
      <c r="D982" s="4" t="str">
        <f>TEXT(Table1[[#This Row],[ORDER DATE]],"MMMM")</f>
        <v>January</v>
      </c>
      <c r="E982" s="4">
        <f t="shared" si="46"/>
        <v>2004</v>
      </c>
      <c r="F982" s="1">
        <v>37988</v>
      </c>
      <c r="G982" t="s">
        <v>12</v>
      </c>
      <c r="H982" t="s">
        <v>67</v>
      </c>
      <c r="I982">
        <v>131</v>
      </c>
      <c r="J982" t="s">
        <v>14</v>
      </c>
      <c r="K982">
        <v>46</v>
      </c>
      <c r="L982" s="10">
        <v>74.45</v>
      </c>
      <c r="M982" s="10">
        <f t="shared" si="47"/>
        <v>3424.7000000000003</v>
      </c>
      <c r="N982">
        <f>'CONDITIONS AND WORKINGS'!$D$2*M982</f>
        <v>219.86573999999999</v>
      </c>
      <c r="O982" s="4">
        <f>IF(Table1[[#This Row],[SALES]]&gt;='CONDITIONS AND WORKINGS'!$B$2,Table1[[#This Row],[SALES]]*'CONDITIONS AND WORKINGS'!$B$3,0)</f>
        <v>285.96245000000005</v>
      </c>
      <c r="P982" s="10">
        <f t="shared" si="45"/>
        <v>3644.5657400000005</v>
      </c>
      <c r="Q982" s="4" t="str">
        <f>IF(Table1[[#This Row],[STATUS]]='CONDITIONS AND WORKINGS'!$B$6,'CONDITIONS AND WORKINGS'!$B$9,'CONDITIONS AND WORKINGS'!$B$10)</f>
        <v>"COMPLETED"</v>
      </c>
      <c r="R982" s="10">
        <f>Table1[[#This Row],[TOTAL SALES]]-Table1[[#This Row],[ 8.35% DISCOUNT]]</f>
        <v>3358.6032900000005</v>
      </c>
      <c r="S982" s="20"/>
      <c r="AQ982" s="11"/>
      <c r="AR982" s="11"/>
      <c r="AS982" s="11"/>
      <c r="AT982" s="11"/>
      <c r="AV982" s="11"/>
      <c r="AW982" s="11"/>
    </row>
    <row r="983" spans="1:49" x14ac:dyDescent="0.25">
      <c r="A983">
        <v>982</v>
      </c>
      <c r="B983">
        <v>10208</v>
      </c>
      <c r="C983">
        <v>10</v>
      </c>
      <c r="D983" s="4" t="str">
        <f>TEXT(Table1[[#This Row],[ORDER DATE]],"MMMM")</f>
        <v>January</v>
      </c>
      <c r="E983" s="4">
        <f t="shared" si="46"/>
        <v>2004</v>
      </c>
      <c r="F983" s="1">
        <v>37988</v>
      </c>
      <c r="G983" t="s">
        <v>12</v>
      </c>
      <c r="H983" t="s">
        <v>68</v>
      </c>
      <c r="I983">
        <v>131</v>
      </c>
      <c r="J983" t="s">
        <v>14</v>
      </c>
      <c r="K983">
        <v>40</v>
      </c>
      <c r="L983" s="10">
        <v>80.55</v>
      </c>
      <c r="M983" s="10">
        <f t="shared" si="47"/>
        <v>3222</v>
      </c>
      <c r="N983">
        <f>'CONDITIONS AND WORKINGS'!$D$2*M983</f>
        <v>206.85239999999999</v>
      </c>
      <c r="O983" s="4">
        <f>IF(Table1[[#This Row],[SALES]]&gt;='CONDITIONS AND WORKINGS'!$B$2,Table1[[#This Row],[SALES]]*'CONDITIONS AND WORKINGS'!$B$3,0)</f>
        <v>269.03700000000003</v>
      </c>
      <c r="P983" s="10">
        <f t="shared" si="45"/>
        <v>3428.8523999999998</v>
      </c>
      <c r="Q983" s="4" t="str">
        <f>IF(Table1[[#This Row],[STATUS]]='CONDITIONS AND WORKINGS'!$B$6,'CONDITIONS AND WORKINGS'!$B$9,'CONDITIONS AND WORKINGS'!$B$10)</f>
        <v>"COMPLETED"</v>
      </c>
      <c r="R983" s="10">
        <f>Table1[[#This Row],[TOTAL SALES]]-Table1[[#This Row],[ 8.35% DISCOUNT]]</f>
        <v>3159.8153999999995</v>
      </c>
      <c r="S983" s="20"/>
      <c r="AQ983" s="11"/>
      <c r="AR983" s="11"/>
      <c r="AS983" s="11"/>
      <c r="AT983" s="11"/>
      <c r="AV983" s="11"/>
      <c r="AW983" s="11"/>
    </row>
    <row r="984" spans="1:49" x14ac:dyDescent="0.25">
      <c r="A984">
        <v>983</v>
      </c>
      <c r="B984">
        <v>10208</v>
      </c>
      <c r="C984">
        <v>14</v>
      </c>
      <c r="D984" s="4" t="str">
        <f>TEXT(Table1[[#This Row],[ORDER DATE]],"MMMM")</f>
        <v>January</v>
      </c>
      <c r="E984" s="4">
        <f t="shared" si="46"/>
        <v>2004</v>
      </c>
      <c r="F984" s="1">
        <v>37988</v>
      </c>
      <c r="G984" t="s">
        <v>12</v>
      </c>
      <c r="H984" t="s">
        <v>41</v>
      </c>
      <c r="I984">
        <v>131</v>
      </c>
      <c r="J984" t="s">
        <v>14</v>
      </c>
      <c r="K984">
        <v>26</v>
      </c>
      <c r="L984" s="10">
        <v>100</v>
      </c>
      <c r="M984" s="10">
        <f t="shared" si="47"/>
        <v>2600</v>
      </c>
      <c r="N984">
        <f>'CONDITIONS AND WORKINGS'!$D$2*M984</f>
        <v>166.92</v>
      </c>
      <c r="O984" s="4">
        <f>IF(Table1[[#This Row],[SALES]]&gt;='CONDITIONS AND WORKINGS'!$B$2,Table1[[#This Row],[SALES]]*'CONDITIONS AND WORKINGS'!$B$3,0)</f>
        <v>217.10000000000002</v>
      </c>
      <c r="P984" s="10">
        <f t="shared" si="45"/>
        <v>2766.92</v>
      </c>
      <c r="Q984" s="4" t="str">
        <f>IF(Table1[[#This Row],[STATUS]]='CONDITIONS AND WORKINGS'!$B$6,'CONDITIONS AND WORKINGS'!$B$9,'CONDITIONS AND WORKINGS'!$B$10)</f>
        <v>"COMPLETED"</v>
      </c>
      <c r="R984" s="10">
        <f>Table1[[#This Row],[TOTAL SALES]]-Table1[[#This Row],[ 8.35% DISCOUNT]]</f>
        <v>2549.8200000000002</v>
      </c>
      <c r="S984" s="20"/>
      <c r="AQ984" s="11"/>
      <c r="AR984" s="11"/>
      <c r="AS984" s="11"/>
      <c r="AT984" s="11"/>
      <c r="AV984" s="11"/>
      <c r="AW984" s="11"/>
    </row>
    <row r="985" spans="1:49" x14ac:dyDescent="0.25">
      <c r="A985">
        <v>984</v>
      </c>
      <c r="B985">
        <v>10208</v>
      </c>
      <c r="C985">
        <v>12</v>
      </c>
      <c r="D985" s="4" t="str">
        <f>TEXT(Table1[[#This Row],[ORDER DATE]],"MMMM")</f>
        <v>January</v>
      </c>
      <c r="E985" s="4">
        <f t="shared" si="46"/>
        <v>2004</v>
      </c>
      <c r="F985" s="1">
        <v>37988</v>
      </c>
      <c r="G985" t="s">
        <v>12</v>
      </c>
      <c r="H985" t="s">
        <v>58</v>
      </c>
      <c r="I985">
        <v>131</v>
      </c>
      <c r="J985" t="s">
        <v>14</v>
      </c>
      <c r="K985">
        <v>20</v>
      </c>
      <c r="L985" s="10">
        <v>100</v>
      </c>
      <c r="M985" s="10">
        <f t="shared" si="47"/>
        <v>2000</v>
      </c>
      <c r="N985">
        <f>'CONDITIONS AND WORKINGS'!$D$2*M985</f>
        <v>128.39999999999998</v>
      </c>
      <c r="O985" s="4">
        <f>IF(Table1[[#This Row],[SALES]]&gt;='CONDITIONS AND WORKINGS'!$B$2,Table1[[#This Row],[SALES]]*'CONDITIONS AND WORKINGS'!$B$3,0)</f>
        <v>0</v>
      </c>
      <c r="P985" s="10">
        <f t="shared" si="45"/>
        <v>2128.4</v>
      </c>
      <c r="Q985" s="4" t="str">
        <f>IF(Table1[[#This Row],[STATUS]]='CONDITIONS AND WORKINGS'!$B$6,'CONDITIONS AND WORKINGS'!$B$9,'CONDITIONS AND WORKINGS'!$B$10)</f>
        <v>"COMPLETED"</v>
      </c>
      <c r="R985" s="10">
        <f>Table1[[#This Row],[TOTAL SALES]]-Table1[[#This Row],[ 8.35% DISCOUNT]]</f>
        <v>2128.4</v>
      </c>
      <c r="S985" s="20"/>
      <c r="AQ985" s="11"/>
      <c r="AR985" s="11"/>
      <c r="AS985" s="11"/>
      <c r="AT985" s="11"/>
      <c r="AV985" s="11"/>
      <c r="AW985" s="11"/>
    </row>
    <row r="986" spans="1:49" x14ac:dyDescent="0.25">
      <c r="A986">
        <v>985</v>
      </c>
      <c r="B986">
        <v>10208</v>
      </c>
      <c r="C986">
        <v>3</v>
      </c>
      <c r="D986" s="4" t="str">
        <f>TEXT(Table1[[#This Row],[ORDER DATE]],"MMMM")</f>
        <v>January</v>
      </c>
      <c r="E986" s="4">
        <f t="shared" si="46"/>
        <v>2004</v>
      </c>
      <c r="F986" s="1">
        <v>37988</v>
      </c>
      <c r="G986" t="s">
        <v>12</v>
      </c>
      <c r="H986" t="s">
        <v>65</v>
      </c>
      <c r="I986">
        <v>131</v>
      </c>
      <c r="J986" t="s">
        <v>17</v>
      </c>
      <c r="K986">
        <v>38</v>
      </c>
      <c r="L986" s="10">
        <v>74.67</v>
      </c>
      <c r="M986" s="10">
        <f t="shared" si="47"/>
        <v>2837.46</v>
      </c>
      <c r="N986">
        <f>'CONDITIONS AND WORKINGS'!$D$2*M986</f>
        <v>182.16493199999999</v>
      </c>
      <c r="O986" s="4">
        <f>IF(Table1[[#This Row],[SALES]]&gt;='CONDITIONS AND WORKINGS'!$B$2,Table1[[#This Row],[SALES]]*'CONDITIONS AND WORKINGS'!$B$3,0)</f>
        <v>236.92791000000003</v>
      </c>
      <c r="P986" s="10">
        <f t="shared" si="45"/>
        <v>3019.6249320000002</v>
      </c>
      <c r="Q986" s="4" t="str">
        <f>IF(Table1[[#This Row],[STATUS]]='CONDITIONS AND WORKINGS'!$B$6,'CONDITIONS AND WORKINGS'!$B$9,'CONDITIONS AND WORKINGS'!$B$10)</f>
        <v>"COMPLETED"</v>
      </c>
      <c r="R986" s="10">
        <f>Table1[[#This Row],[TOTAL SALES]]-Table1[[#This Row],[ 8.35% DISCOUNT]]</f>
        <v>2782.6970220000003</v>
      </c>
      <c r="S986" s="20"/>
      <c r="AQ986" s="11"/>
      <c r="AR986" s="11"/>
      <c r="AS986" s="11"/>
      <c r="AT986" s="11"/>
      <c r="AV986" s="11"/>
      <c r="AW986" s="11"/>
    </row>
    <row r="987" spans="1:49" x14ac:dyDescent="0.25">
      <c r="A987">
        <v>986</v>
      </c>
      <c r="B987">
        <v>10208</v>
      </c>
      <c r="C987">
        <v>5</v>
      </c>
      <c r="D987" s="4" t="str">
        <f>TEXT(Table1[[#This Row],[ORDER DATE]],"MMMM")</f>
        <v>January</v>
      </c>
      <c r="E987" s="4">
        <f t="shared" si="46"/>
        <v>2004</v>
      </c>
      <c r="F987" s="1">
        <v>37988</v>
      </c>
      <c r="G987" t="s">
        <v>12</v>
      </c>
      <c r="H987" t="s">
        <v>66</v>
      </c>
      <c r="I987">
        <v>131</v>
      </c>
      <c r="J987" t="s">
        <v>17</v>
      </c>
      <c r="K987">
        <v>33</v>
      </c>
      <c r="L987" s="10">
        <v>85.41</v>
      </c>
      <c r="M987" s="10">
        <f t="shared" si="47"/>
        <v>2818.5299999999997</v>
      </c>
      <c r="N987">
        <f>'CONDITIONS AND WORKINGS'!$D$2*M987</f>
        <v>180.94962599999997</v>
      </c>
      <c r="O987" s="4">
        <f>IF(Table1[[#This Row],[SALES]]&gt;='CONDITIONS AND WORKINGS'!$B$2,Table1[[#This Row],[SALES]]*'CONDITIONS AND WORKINGS'!$B$3,0)</f>
        <v>235.34725499999999</v>
      </c>
      <c r="P987" s="10">
        <f t="shared" si="45"/>
        <v>2999.4796259999998</v>
      </c>
      <c r="Q987" s="4" t="str">
        <f>IF(Table1[[#This Row],[STATUS]]='CONDITIONS AND WORKINGS'!$B$6,'CONDITIONS AND WORKINGS'!$B$9,'CONDITIONS AND WORKINGS'!$B$10)</f>
        <v>"COMPLETED"</v>
      </c>
      <c r="R987" s="10">
        <f>Table1[[#This Row],[TOTAL SALES]]-Table1[[#This Row],[ 8.35% DISCOUNT]]</f>
        <v>2764.1323709999997</v>
      </c>
      <c r="S987" s="20"/>
      <c r="AQ987" s="11"/>
      <c r="AR987" s="11"/>
      <c r="AS987" s="11"/>
      <c r="AT987" s="11"/>
      <c r="AV987" s="11"/>
      <c r="AW987" s="11"/>
    </row>
    <row r="988" spans="1:49" x14ac:dyDescent="0.25">
      <c r="A988">
        <v>987</v>
      </c>
      <c r="B988">
        <v>10208</v>
      </c>
      <c r="C988">
        <v>6</v>
      </c>
      <c r="D988" s="4" t="str">
        <f>TEXT(Table1[[#This Row],[ORDER DATE]],"MMMM")</f>
        <v>January</v>
      </c>
      <c r="E988" s="4">
        <f t="shared" si="46"/>
        <v>2004</v>
      </c>
      <c r="F988" s="1">
        <v>37988</v>
      </c>
      <c r="G988" t="s">
        <v>12</v>
      </c>
      <c r="H988" t="s">
        <v>69</v>
      </c>
      <c r="I988">
        <v>131</v>
      </c>
      <c r="J988" t="s">
        <v>17</v>
      </c>
      <c r="K988">
        <v>42</v>
      </c>
      <c r="L988" s="10">
        <v>63.88</v>
      </c>
      <c r="M988" s="10">
        <f t="shared" si="47"/>
        <v>2682.96</v>
      </c>
      <c r="N988">
        <f>'CONDITIONS AND WORKINGS'!$D$2*M988</f>
        <v>172.24603199999999</v>
      </c>
      <c r="O988" s="4">
        <f>IF(Table1[[#This Row],[SALES]]&gt;='CONDITIONS AND WORKINGS'!$B$2,Table1[[#This Row],[SALES]]*'CONDITIONS AND WORKINGS'!$B$3,0)</f>
        <v>224.02716000000001</v>
      </c>
      <c r="P988" s="10">
        <f t="shared" si="45"/>
        <v>2855.2060320000001</v>
      </c>
      <c r="Q988" s="4" t="str">
        <f>IF(Table1[[#This Row],[STATUS]]='CONDITIONS AND WORKINGS'!$B$6,'CONDITIONS AND WORKINGS'!$B$9,'CONDITIONS AND WORKINGS'!$B$10)</f>
        <v>"COMPLETED"</v>
      </c>
      <c r="R988" s="10">
        <f>Table1[[#This Row],[TOTAL SALES]]-Table1[[#This Row],[ 8.35% DISCOUNT]]</f>
        <v>2631.178872</v>
      </c>
      <c r="S988" s="20"/>
      <c r="AQ988" s="11"/>
      <c r="AR988" s="11"/>
      <c r="AS988" s="11"/>
      <c r="AT988" s="11"/>
      <c r="AV988" s="11"/>
      <c r="AW988" s="11"/>
    </row>
    <row r="989" spans="1:49" x14ac:dyDescent="0.25">
      <c r="A989">
        <v>988</v>
      </c>
      <c r="B989">
        <v>10208</v>
      </c>
      <c r="C989">
        <v>9</v>
      </c>
      <c r="D989" s="4" t="str">
        <f>TEXT(Table1[[#This Row],[ORDER DATE]],"MMMM")</f>
        <v>January</v>
      </c>
      <c r="E989" s="4">
        <f t="shared" si="46"/>
        <v>2004</v>
      </c>
      <c r="F989" s="1">
        <v>37988</v>
      </c>
      <c r="G989" t="s">
        <v>12</v>
      </c>
      <c r="H989" t="s">
        <v>64</v>
      </c>
      <c r="I989">
        <v>131</v>
      </c>
      <c r="J989" t="s">
        <v>17</v>
      </c>
      <c r="K989">
        <v>24</v>
      </c>
      <c r="L989" s="10">
        <v>100</v>
      </c>
      <c r="M989" s="10">
        <f t="shared" si="47"/>
        <v>2400</v>
      </c>
      <c r="N989">
        <f>'CONDITIONS AND WORKINGS'!$D$2*M989</f>
        <v>154.07999999999998</v>
      </c>
      <c r="O989" s="4">
        <f>IF(Table1[[#This Row],[SALES]]&gt;='CONDITIONS AND WORKINGS'!$B$2,Table1[[#This Row],[SALES]]*'CONDITIONS AND WORKINGS'!$B$3,0)</f>
        <v>200.4</v>
      </c>
      <c r="P989" s="10">
        <f t="shared" si="45"/>
        <v>2554.08</v>
      </c>
      <c r="Q989" s="4" t="str">
        <f>IF(Table1[[#This Row],[STATUS]]='CONDITIONS AND WORKINGS'!$B$6,'CONDITIONS AND WORKINGS'!$B$9,'CONDITIONS AND WORKINGS'!$B$10)</f>
        <v>"COMPLETED"</v>
      </c>
      <c r="R989" s="10">
        <f>Table1[[#This Row],[TOTAL SALES]]-Table1[[#This Row],[ 8.35% DISCOUNT]]</f>
        <v>2353.6799999999998</v>
      </c>
      <c r="S989" s="20"/>
      <c r="AQ989" s="11"/>
      <c r="AR989" s="11"/>
      <c r="AS989" s="11"/>
      <c r="AT989" s="11"/>
      <c r="AV989" s="11"/>
      <c r="AW989" s="11"/>
    </row>
    <row r="990" spans="1:49" x14ac:dyDescent="0.25">
      <c r="A990">
        <v>989</v>
      </c>
      <c r="B990">
        <v>10208</v>
      </c>
      <c r="C990">
        <v>15</v>
      </c>
      <c r="D990" s="4" t="str">
        <f>TEXT(Table1[[#This Row],[ORDER DATE]],"MMMM")</f>
        <v>January</v>
      </c>
      <c r="E990" s="4">
        <f t="shared" si="46"/>
        <v>2004</v>
      </c>
      <c r="F990" s="1">
        <v>37988</v>
      </c>
      <c r="G990" t="s">
        <v>12</v>
      </c>
      <c r="H990" t="s">
        <v>52</v>
      </c>
      <c r="I990">
        <v>131</v>
      </c>
      <c r="J990" t="s">
        <v>17</v>
      </c>
      <c r="K990">
        <v>30</v>
      </c>
      <c r="L990" s="10">
        <v>65.61</v>
      </c>
      <c r="M990" s="10">
        <f t="shared" si="47"/>
        <v>1968.3</v>
      </c>
      <c r="N990">
        <f>'CONDITIONS AND WORKINGS'!$D$2*M990</f>
        <v>126.36485999999998</v>
      </c>
      <c r="O990" s="4">
        <f>IF(Table1[[#This Row],[SALES]]&gt;='CONDITIONS AND WORKINGS'!$B$2,Table1[[#This Row],[SALES]]*'CONDITIONS AND WORKINGS'!$B$3,0)</f>
        <v>0</v>
      </c>
      <c r="P990" s="10">
        <f t="shared" si="45"/>
        <v>2094.6648599999999</v>
      </c>
      <c r="Q990" s="4" t="str">
        <f>IF(Table1[[#This Row],[STATUS]]='CONDITIONS AND WORKINGS'!$B$6,'CONDITIONS AND WORKINGS'!$B$9,'CONDITIONS AND WORKINGS'!$B$10)</f>
        <v>"COMPLETED"</v>
      </c>
      <c r="R990" s="10">
        <f>Table1[[#This Row],[TOTAL SALES]]-Table1[[#This Row],[ 8.35% DISCOUNT]]</f>
        <v>2094.6648599999999</v>
      </c>
      <c r="S990" s="20"/>
      <c r="AQ990" s="11"/>
      <c r="AR990" s="11"/>
      <c r="AS990" s="11"/>
      <c r="AT990" s="11"/>
      <c r="AV990" s="11"/>
      <c r="AW990" s="11"/>
    </row>
    <row r="991" spans="1:49" x14ac:dyDescent="0.25">
      <c r="A991">
        <v>990</v>
      </c>
      <c r="B991">
        <v>10208</v>
      </c>
      <c r="C991">
        <v>2</v>
      </c>
      <c r="D991" s="4" t="str">
        <f>TEXT(Table1[[#This Row],[ORDER DATE]],"MMMM")</f>
        <v>January</v>
      </c>
      <c r="E991" s="4">
        <f t="shared" si="46"/>
        <v>2004</v>
      </c>
      <c r="F991" s="1">
        <v>37988</v>
      </c>
      <c r="G991" t="s">
        <v>12</v>
      </c>
      <c r="H991" t="s">
        <v>62</v>
      </c>
      <c r="I991">
        <v>131</v>
      </c>
      <c r="J991" t="s">
        <v>17</v>
      </c>
      <c r="K991">
        <v>20</v>
      </c>
      <c r="L991" s="10">
        <v>89.4</v>
      </c>
      <c r="M991" s="10">
        <f t="shared" si="47"/>
        <v>1788</v>
      </c>
      <c r="N991">
        <f>'CONDITIONS AND WORKINGS'!$D$2*M991</f>
        <v>114.78959999999999</v>
      </c>
      <c r="O991" s="4">
        <f>IF(Table1[[#This Row],[SALES]]&gt;='CONDITIONS AND WORKINGS'!$B$2,Table1[[#This Row],[SALES]]*'CONDITIONS AND WORKINGS'!$B$3,0)</f>
        <v>0</v>
      </c>
      <c r="P991" s="10">
        <f t="shared" si="45"/>
        <v>1902.7896000000001</v>
      </c>
      <c r="Q991" s="4" t="str">
        <f>IF(Table1[[#This Row],[STATUS]]='CONDITIONS AND WORKINGS'!$B$6,'CONDITIONS AND WORKINGS'!$B$9,'CONDITIONS AND WORKINGS'!$B$10)</f>
        <v>"COMPLETED"</v>
      </c>
      <c r="R991" s="10">
        <f>Table1[[#This Row],[TOTAL SALES]]-Table1[[#This Row],[ 8.35% DISCOUNT]]</f>
        <v>1902.7896000000001</v>
      </c>
      <c r="S991" s="20"/>
      <c r="AQ991" s="11"/>
      <c r="AR991" s="11"/>
      <c r="AS991" s="11"/>
      <c r="AT991" s="11"/>
      <c r="AV991" s="11"/>
      <c r="AW991" s="11"/>
    </row>
    <row r="992" spans="1:49" x14ac:dyDescent="0.25">
      <c r="A992">
        <v>991</v>
      </c>
      <c r="B992">
        <v>10209</v>
      </c>
      <c r="C992">
        <v>8</v>
      </c>
      <c r="D992" s="4" t="str">
        <f>TEXT(Table1[[#This Row],[ORDER DATE]],"MMMM")</f>
        <v>January</v>
      </c>
      <c r="E992" s="4">
        <f t="shared" si="46"/>
        <v>2004</v>
      </c>
      <c r="F992" s="1">
        <v>37995</v>
      </c>
      <c r="G992" t="s">
        <v>12</v>
      </c>
      <c r="H992" t="s">
        <v>56</v>
      </c>
      <c r="I992">
        <v>155</v>
      </c>
      <c r="J992" t="s">
        <v>14</v>
      </c>
      <c r="K992">
        <v>39</v>
      </c>
      <c r="L992" s="10">
        <v>100</v>
      </c>
      <c r="M992" s="10">
        <f t="shared" si="47"/>
        <v>3900</v>
      </c>
      <c r="N992">
        <f>'CONDITIONS AND WORKINGS'!$D$2*M992</f>
        <v>250.37999999999997</v>
      </c>
      <c r="O992" s="4">
        <f>IF(Table1[[#This Row],[SALES]]&gt;='CONDITIONS AND WORKINGS'!$B$2,Table1[[#This Row],[SALES]]*'CONDITIONS AND WORKINGS'!$B$3,0)</f>
        <v>325.65000000000003</v>
      </c>
      <c r="P992" s="10">
        <f t="shared" si="45"/>
        <v>4150.38</v>
      </c>
      <c r="Q992" s="4" t="str">
        <f>IF(Table1[[#This Row],[STATUS]]='CONDITIONS AND WORKINGS'!$B$6,'CONDITIONS AND WORKINGS'!$B$9,'CONDITIONS AND WORKINGS'!$B$10)</f>
        <v>"COMPLETED"</v>
      </c>
      <c r="R992" s="10">
        <f>Table1[[#This Row],[TOTAL SALES]]-Table1[[#This Row],[ 8.35% DISCOUNT]]</f>
        <v>3824.73</v>
      </c>
      <c r="S992" s="20"/>
      <c r="AQ992" s="11"/>
      <c r="AR992" s="11"/>
      <c r="AS992" s="11"/>
      <c r="AT992" s="11"/>
      <c r="AV992" s="11"/>
      <c r="AW992" s="11"/>
    </row>
    <row r="993" spans="1:49" x14ac:dyDescent="0.25">
      <c r="A993">
        <v>992</v>
      </c>
      <c r="B993">
        <v>10209</v>
      </c>
      <c r="C993">
        <v>1</v>
      </c>
      <c r="D993" s="4" t="str">
        <f>TEXT(Table1[[#This Row],[ORDER DATE]],"MMMM")</f>
        <v>January</v>
      </c>
      <c r="E993" s="4">
        <f t="shared" si="46"/>
        <v>2004</v>
      </c>
      <c r="F993" s="1">
        <v>37995</v>
      </c>
      <c r="G993" t="s">
        <v>12</v>
      </c>
      <c r="H993" t="s">
        <v>74</v>
      </c>
      <c r="I993">
        <v>155</v>
      </c>
      <c r="J993" t="s">
        <v>14</v>
      </c>
      <c r="K993">
        <v>43</v>
      </c>
      <c r="L993" s="10">
        <v>82.21</v>
      </c>
      <c r="M993" s="10">
        <f t="shared" si="47"/>
        <v>3535.0299999999997</v>
      </c>
      <c r="N993">
        <f>'CONDITIONS AND WORKINGS'!$D$2*M993</f>
        <v>226.94892599999997</v>
      </c>
      <c r="O993" s="4">
        <f>IF(Table1[[#This Row],[SALES]]&gt;='CONDITIONS AND WORKINGS'!$B$2,Table1[[#This Row],[SALES]]*'CONDITIONS AND WORKINGS'!$B$3,0)</f>
        <v>295.175005</v>
      </c>
      <c r="P993" s="10">
        <f t="shared" si="45"/>
        <v>3761.9789259999998</v>
      </c>
      <c r="Q993" s="4" t="str">
        <f>IF(Table1[[#This Row],[STATUS]]='CONDITIONS AND WORKINGS'!$B$6,'CONDITIONS AND WORKINGS'!$B$9,'CONDITIONS AND WORKINGS'!$B$10)</f>
        <v>"COMPLETED"</v>
      </c>
      <c r="R993" s="10">
        <f>Table1[[#This Row],[TOTAL SALES]]-Table1[[#This Row],[ 8.35% DISCOUNT]]</f>
        <v>3466.8039209999997</v>
      </c>
      <c r="S993" s="20"/>
      <c r="AQ993" s="11"/>
      <c r="AR993" s="11"/>
      <c r="AS993" s="11"/>
      <c r="AT993" s="11"/>
      <c r="AV993" s="11"/>
      <c r="AW993" s="11"/>
    </row>
    <row r="994" spans="1:49" x14ac:dyDescent="0.25">
      <c r="A994">
        <v>993</v>
      </c>
      <c r="B994">
        <v>10209</v>
      </c>
      <c r="C994">
        <v>4</v>
      </c>
      <c r="D994" s="4" t="str">
        <f>TEXT(Table1[[#This Row],[ORDER DATE]],"MMMM")</f>
        <v>January</v>
      </c>
      <c r="E994" s="4">
        <f t="shared" si="46"/>
        <v>2004</v>
      </c>
      <c r="F994" s="1">
        <v>37995</v>
      </c>
      <c r="G994" t="s">
        <v>12</v>
      </c>
      <c r="H994" t="s">
        <v>79</v>
      </c>
      <c r="I994">
        <v>155</v>
      </c>
      <c r="J994" t="s">
        <v>17</v>
      </c>
      <c r="K994">
        <v>33</v>
      </c>
      <c r="L994" s="10">
        <v>88.71</v>
      </c>
      <c r="M994" s="10">
        <f t="shared" si="47"/>
        <v>2927.43</v>
      </c>
      <c r="N994">
        <f>'CONDITIONS AND WORKINGS'!$D$2*M994</f>
        <v>187.94100599999996</v>
      </c>
      <c r="O994" s="4">
        <f>IF(Table1[[#This Row],[SALES]]&gt;='CONDITIONS AND WORKINGS'!$B$2,Table1[[#This Row],[SALES]]*'CONDITIONS AND WORKINGS'!$B$3,0)</f>
        <v>244.440405</v>
      </c>
      <c r="P994" s="10">
        <f t="shared" si="45"/>
        <v>3115.3710059999999</v>
      </c>
      <c r="Q994" s="4" t="str">
        <f>IF(Table1[[#This Row],[STATUS]]='CONDITIONS AND WORKINGS'!$B$6,'CONDITIONS AND WORKINGS'!$B$9,'CONDITIONS AND WORKINGS'!$B$10)</f>
        <v>"COMPLETED"</v>
      </c>
      <c r="R994" s="10">
        <f>Table1[[#This Row],[TOTAL SALES]]-Table1[[#This Row],[ 8.35% DISCOUNT]]</f>
        <v>2870.930601</v>
      </c>
      <c r="S994" s="20"/>
      <c r="AQ994" s="11"/>
      <c r="AR994" s="11"/>
      <c r="AS994" s="11"/>
      <c r="AT994" s="11"/>
      <c r="AV994" s="11"/>
      <c r="AW994" s="11"/>
    </row>
    <row r="995" spans="1:49" x14ac:dyDescent="0.25">
      <c r="A995">
        <v>994</v>
      </c>
      <c r="B995">
        <v>10209</v>
      </c>
      <c r="C995">
        <v>6</v>
      </c>
      <c r="D995" s="4" t="str">
        <f>TEXT(Table1[[#This Row],[ORDER DATE]],"MMMM")</f>
        <v>January</v>
      </c>
      <c r="E995" s="4">
        <f t="shared" si="46"/>
        <v>2004</v>
      </c>
      <c r="F995" s="1">
        <v>37995</v>
      </c>
      <c r="G995" t="s">
        <v>12</v>
      </c>
      <c r="H995" t="s">
        <v>75</v>
      </c>
      <c r="I995">
        <v>155</v>
      </c>
      <c r="J995" t="s">
        <v>17</v>
      </c>
      <c r="K995">
        <v>28</v>
      </c>
      <c r="L995" s="10">
        <v>100</v>
      </c>
      <c r="M995" s="10">
        <f t="shared" si="47"/>
        <v>2800</v>
      </c>
      <c r="N995">
        <f>'CONDITIONS AND WORKINGS'!$D$2*M995</f>
        <v>179.76</v>
      </c>
      <c r="O995" s="4">
        <f>IF(Table1[[#This Row],[SALES]]&gt;='CONDITIONS AND WORKINGS'!$B$2,Table1[[#This Row],[SALES]]*'CONDITIONS AND WORKINGS'!$B$3,0)</f>
        <v>233.8</v>
      </c>
      <c r="P995" s="10">
        <f t="shared" si="45"/>
        <v>2979.76</v>
      </c>
      <c r="Q995" s="4" t="str">
        <f>IF(Table1[[#This Row],[STATUS]]='CONDITIONS AND WORKINGS'!$B$6,'CONDITIONS AND WORKINGS'!$B$9,'CONDITIONS AND WORKINGS'!$B$10)</f>
        <v>"COMPLETED"</v>
      </c>
      <c r="R995" s="10">
        <f>Table1[[#This Row],[TOTAL SALES]]-Table1[[#This Row],[ 8.35% DISCOUNT]]</f>
        <v>2745.96</v>
      </c>
      <c r="S995" s="20"/>
      <c r="AQ995" s="11"/>
      <c r="AR995" s="11"/>
      <c r="AS995" s="11"/>
      <c r="AT995" s="11"/>
      <c r="AV995" s="11"/>
      <c r="AW995" s="11"/>
    </row>
    <row r="996" spans="1:49" x14ac:dyDescent="0.25">
      <c r="A996">
        <v>995</v>
      </c>
      <c r="B996">
        <v>10209</v>
      </c>
      <c r="C996">
        <v>2</v>
      </c>
      <c r="D996" s="4" t="str">
        <f>TEXT(Table1[[#This Row],[ORDER DATE]],"MMMM")</f>
        <v>January</v>
      </c>
      <c r="E996" s="4">
        <f t="shared" si="46"/>
        <v>2004</v>
      </c>
      <c r="F996" s="1">
        <v>37995</v>
      </c>
      <c r="G996" t="s">
        <v>12</v>
      </c>
      <c r="H996" t="s">
        <v>86</v>
      </c>
      <c r="I996">
        <v>155</v>
      </c>
      <c r="J996" t="s">
        <v>17</v>
      </c>
      <c r="K996">
        <v>36</v>
      </c>
      <c r="L996" s="10">
        <v>77.59</v>
      </c>
      <c r="M996" s="10">
        <f t="shared" si="47"/>
        <v>2793.2400000000002</v>
      </c>
      <c r="N996">
        <f>'CONDITIONS AND WORKINGS'!$D$2*M996</f>
        <v>179.326008</v>
      </c>
      <c r="O996" s="4">
        <f>IF(Table1[[#This Row],[SALES]]&gt;='CONDITIONS AND WORKINGS'!$B$2,Table1[[#This Row],[SALES]]*'CONDITIONS AND WORKINGS'!$B$3,0)</f>
        <v>233.23554000000004</v>
      </c>
      <c r="P996" s="10">
        <f t="shared" si="45"/>
        <v>2972.5660080000002</v>
      </c>
      <c r="Q996" s="4" t="str">
        <f>IF(Table1[[#This Row],[STATUS]]='CONDITIONS AND WORKINGS'!$B$6,'CONDITIONS AND WORKINGS'!$B$9,'CONDITIONS AND WORKINGS'!$B$10)</f>
        <v>"COMPLETED"</v>
      </c>
      <c r="R996" s="10">
        <f>Table1[[#This Row],[TOTAL SALES]]-Table1[[#This Row],[ 8.35% DISCOUNT]]</f>
        <v>2739.3304680000001</v>
      </c>
      <c r="S996" s="20"/>
      <c r="AQ996" s="11"/>
      <c r="AR996" s="11"/>
      <c r="AS996" s="11"/>
      <c r="AT996" s="11"/>
      <c r="AV996" s="11"/>
      <c r="AW996" s="11"/>
    </row>
    <row r="997" spans="1:49" x14ac:dyDescent="0.25">
      <c r="A997">
        <v>996</v>
      </c>
      <c r="B997">
        <v>10209</v>
      </c>
      <c r="C997">
        <v>5</v>
      </c>
      <c r="D997" s="4" t="str">
        <f>TEXT(Table1[[#This Row],[ORDER DATE]],"MMMM")</f>
        <v>January</v>
      </c>
      <c r="E997" s="4">
        <f t="shared" si="46"/>
        <v>2004</v>
      </c>
      <c r="F997" s="1">
        <v>37995</v>
      </c>
      <c r="G997" t="s">
        <v>12</v>
      </c>
      <c r="H997" t="s">
        <v>71</v>
      </c>
      <c r="I997">
        <v>155</v>
      </c>
      <c r="J997" t="s">
        <v>17</v>
      </c>
      <c r="K997">
        <v>20</v>
      </c>
      <c r="L997" s="10">
        <v>100</v>
      </c>
      <c r="M997" s="10">
        <f t="shared" si="47"/>
        <v>2000</v>
      </c>
      <c r="N997">
        <f>'CONDITIONS AND WORKINGS'!$D$2*M997</f>
        <v>128.39999999999998</v>
      </c>
      <c r="O997" s="4">
        <f>IF(Table1[[#This Row],[SALES]]&gt;='CONDITIONS AND WORKINGS'!$B$2,Table1[[#This Row],[SALES]]*'CONDITIONS AND WORKINGS'!$B$3,0)</f>
        <v>0</v>
      </c>
      <c r="P997" s="10">
        <f t="shared" si="45"/>
        <v>2128.4</v>
      </c>
      <c r="Q997" s="4" t="str">
        <f>IF(Table1[[#This Row],[STATUS]]='CONDITIONS AND WORKINGS'!$B$6,'CONDITIONS AND WORKINGS'!$B$9,'CONDITIONS AND WORKINGS'!$B$10)</f>
        <v>"COMPLETED"</v>
      </c>
      <c r="R997" s="10">
        <f>Table1[[#This Row],[TOTAL SALES]]-Table1[[#This Row],[ 8.35% DISCOUNT]]</f>
        <v>2128.4</v>
      </c>
      <c r="S997" s="20"/>
      <c r="AQ997" s="11"/>
      <c r="AR997" s="11"/>
      <c r="AS997" s="11"/>
      <c r="AT997" s="11"/>
      <c r="AV997" s="11"/>
      <c r="AW997" s="11"/>
    </row>
    <row r="998" spans="1:49" x14ac:dyDescent="0.25">
      <c r="A998">
        <v>997</v>
      </c>
      <c r="B998">
        <v>10209</v>
      </c>
      <c r="C998">
        <v>3</v>
      </c>
      <c r="D998" s="4" t="str">
        <f>TEXT(Table1[[#This Row],[ORDER DATE]],"MMMM")</f>
        <v>January</v>
      </c>
      <c r="E998" s="4">
        <f t="shared" si="46"/>
        <v>2004</v>
      </c>
      <c r="F998" s="1">
        <v>37995</v>
      </c>
      <c r="G998" t="s">
        <v>12</v>
      </c>
      <c r="H998" t="s">
        <v>82</v>
      </c>
      <c r="I998">
        <v>155</v>
      </c>
      <c r="J998" t="s">
        <v>17</v>
      </c>
      <c r="K998">
        <v>48</v>
      </c>
      <c r="L998" s="10">
        <v>44.69</v>
      </c>
      <c r="M998" s="10">
        <f t="shared" si="47"/>
        <v>2145.12</v>
      </c>
      <c r="N998">
        <f>'CONDITIONS AND WORKINGS'!$D$2*M998</f>
        <v>137.71670399999996</v>
      </c>
      <c r="O998" s="4">
        <f>IF(Table1[[#This Row],[SALES]]&gt;='CONDITIONS AND WORKINGS'!$B$2,Table1[[#This Row],[SALES]]*'CONDITIONS AND WORKINGS'!$B$3,0)</f>
        <v>0</v>
      </c>
      <c r="P998" s="10">
        <f t="shared" si="45"/>
        <v>2282.8367039999998</v>
      </c>
      <c r="Q998" s="4" t="str">
        <f>IF(Table1[[#This Row],[STATUS]]='CONDITIONS AND WORKINGS'!$B$6,'CONDITIONS AND WORKINGS'!$B$9,'CONDITIONS AND WORKINGS'!$B$10)</f>
        <v>"COMPLETED"</v>
      </c>
      <c r="R998" s="10">
        <f>Table1[[#This Row],[TOTAL SALES]]-Table1[[#This Row],[ 8.35% DISCOUNT]]</f>
        <v>2282.8367039999998</v>
      </c>
      <c r="S998" s="20"/>
      <c r="AQ998" s="11"/>
      <c r="AR998" s="11"/>
      <c r="AS998" s="11"/>
      <c r="AT998" s="11"/>
      <c r="AV998" s="11"/>
      <c r="AW998" s="11"/>
    </row>
    <row r="999" spans="1:49" x14ac:dyDescent="0.25">
      <c r="A999">
        <v>998</v>
      </c>
      <c r="B999">
        <v>10209</v>
      </c>
      <c r="C999">
        <v>7</v>
      </c>
      <c r="D999" s="4" t="str">
        <f>TEXT(Table1[[#This Row],[ORDER DATE]],"MMMM")</f>
        <v>January</v>
      </c>
      <c r="E999" s="4">
        <f t="shared" si="46"/>
        <v>2004</v>
      </c>
      <c r="F999" s="1">
        <v>37995</v>
      </c>
      <c r="G999" t="s">
        <v>12</v>
      </c>
      <c r="H999" t="s">
        <v>60</v>
      </c>
      <c r="I999">
        <v>155</v>
      </c>
      <c r="J999" t="s">
        <v>17</v>
      </c>
      <c r="K999">
        <v>22</v>
      </c>
      <c r="L999" s="10">
        <v>89.73</v>
      </c>
      <c r="M999" s="10">
        <f t="shared" si="47"/>
        <v>1974.0600000000002</v>
      </c>
      <c r="N999">
        <f>'CONDITIONS AND WORKINGS'!$D$2*M999</f>
        <v>126.734652</v>
      </c>
      <c r="O999" s="4">
        <f>IF(Table1[[#This Row],[SALES]]&gt;='CONDITIONS AND WORKINGS'!$B$2,Table1[[#This Row],[SALES]]*'CONDITIONS AND WORKINGS'!$B$3,0)</f>
        <v>0</v>
      </c>
      <c r="P999" s="10">
        <f t="shared" si="45"/>
        <v>2100.794652</v>
      </c>
      <c r="Q999" s="4" t="str">
        <f>IF(Table1[[#This Row],[STATUS]]='CONDITIONS AND WORKINGS'!$B$6,'CONDITIONS AND WORKINGS'!$B$9,'CONDITIONS AND WORKINGS'!$B$10)</f>
        <v>"COMPLETED"</v>
      </c>
      <c r="R999" s="10">
        <f>Table1[[#This Row],[TOTAL SALES]]-Table1[[#This Row],[ 8.35% DISCOUNT]]</f>
        <v>2100.794652</v>
      </c>
      <c r="S999" s="20"/>
      <c r="AQ999" s="11"/>
      <c r="AR999" s="11"/>
      <c r="AS999" s="11"/>
      <c r="AT999" s="11"/>
      <c r="AV999" s="11"/>
      <c r="AW999" s="11"/>
    </row>
    <row r="1000" spans="1:49" x14ac:dyDescent="0.25">
      <c r="A1000">
        <v>999</v>
      </c>
      <c r="B1000">
        <v>10210</v>
      </c>
      <c r="C1000">
        <v>1</v>
      </c>
      <c r="D1000" s="4" t="str">
        <f>TEXT(Table1[[#This Row],[ORDER DATE]],"MMMM")</f>
        <v>January</v>
      </c>
      <c r="E1000" s="4">
        <f t="shared" si="46"/>
        <v>2004</v>
      </c>
      <c r="F1000" s="1">
        <v>37998</v>
      </c>
      <c r="G1000" t="s">
        <v>12</v>
      </c>
      <c r="H1000" t="s">
        <v>88</v>
      </c>
      <c r="I1000">
        <v>145</v>
      </c>
      <c r="J1000" t="s">
        <v>14</v>
      </c>
      <c r="K1000">
        <v>34</v>
      </c>
      <c r="L1000" s="10">
        <v>100</v>
      </c>
      <c r="M1000" s="10">
        <f t="shared" si="47"/>
        <v>3400</v>
      </c>
      <c r="N1000">
        <f>'CONDITIONS AND WORKINGS'!$D$2*M1000</f>
        <v>218.27999999999997</v>
      </c>
      <c r="O1000" s="4">
        <f>IF(Table1[[#This Row],[SALES]]&gt;='CONDITIONS AND WORKINGS'!$B$2,Table1[[#This Row],[SALES]]*'CONDITIONS AND WORKINGS'!$B$3,0)</f>
        <v>283.90000000000003</v>
      </c>
      <c r="P1000" s="10">
        <f t="shared" si="45"/>
        <v>3618.2799999999997</v>
      </c>
      <c r="Q1000" s="4" t="str">
        <f>IF(Table1[[#This Row],[STATUS]]='CONDITIONS AND WORKINGS'!$B$6,'CONDITIONS AND WORKINGS'!$B$9,'CONDITIONS AND WORKINGS'!$B$10)</f>
        <v>"COMPLETED"</v>
      </c>
      <c r="R1000" s="10">
        <f>Table1[[#This Row],[TOTAL SALES]]-Table1[[#This Row],[ 8.35% DISCOUNT]]</f>
        <v>3334.3799999999997</v>
      </c>
      <c r="S1000" s="20"/>
      <c r="AQ1000" s="11"/>
      <c r="AR1000" s="11"/>
      <c r="AS1000" s="11"/>
      <c r="AT1000" s="11"/>
      <c r="AV1000" s="11"/>
      <c r="AW1000" s="11"/>
    </row>
    <row r="1001" spans="1:49" x14ac:dyDescent="0.25">
      <c r="A1001">
        <v>1000</v>
      </c>
      <c r="B1001">
        <v>10210</v>
      </c>
      <c r="C1001">
        <v>17</v>
      </c>
      <c r="D1001" s="4" t="str">
        <f>TEXT(Table1[[#This Row],[ORDER DATE]],"MMMM")</f>
        <v>January</v>
      </c>
      <c r="E1001" s="4">
        <f t="shared" si="46"/>
        <v>2004</v>
      </c>
      <c r="F1001" s="1">
        <v>37998</v>
      </c>
      <c r="G1001" t="s">
        <v>12</v>
      </c>
      <c r="H1001" t="s">
        <v>70</v>
      </c>
      <c r="I1001">
        <v>145</v>
      </c>
      <c r="J1001" t="s">
        <v>14</v>
      </c>
      <c r="K1001">
        <v>31</v>
      </c>
      <c r="L1001" s="10">
        <v>100</v>
      </c>
      <c r="M1001" s="10">
        <f t="shared" si="47"/>
        <v>3100</v>
      </c>
      <c r="N1001">
        <f>'CONDITIONS AND WORKINGS'!$D$2*M1001</f>
        <v>199.01999999999998</v>
      </c>
      <c r="O1001" s="4">
        <f>IF(Table1[[#This Row],[SALES]]&gt;='CONDITIONS AND WORKINGS'!$B$2,Table1[[#This Row],[SALES]]*'CONDITIONS AND WORKINGS'!$B$3,0)</f>
        <v>258.85000000000002</v>
      </c>
      <c r="P1001" s="10">
        <f t="shared" si="45"/>
        <v>3299.02</v>
      </c>
      <c r="Q1001" s="4" t="str">
        <f>IF(Table1[[#This Row],[STATUS]]='CONDITIONS AND WORKINGS'!$B$6,'CONDITIONS AND WORKINGS'!$B$9,'CONDITIONS AND WORKINGS'!$B$10)</f>
        <v>"COMPLETED"</v>
      </c>
      <c r="R1001" s="10">
        <f>Table1[[#This Row],[TOTAL SALES]]-Table1[[#This Row],[ 8.35% DISCOUNT]]</f>
        <v>3040.17</v>
      </c>
      <c r="S1001" s="20"/>
      <c r="AQ1001" s="11"/>
      <c r="AR1001" s="11"/>
      <c r="AS1001" s="11"/>
      <c r="AT1001" s="11"/>
      <c r="AV1001" s="11"/>
      <c r="AW1001" s="11"/>
    </row>
    <row r="1002" spans="1:49" x14ac:dyDescent="0.25">
      <c r="A1002">
        <v>1001</v>
      </c>
      <c r="B1002">
        <v>10210</v>
      </c>
      <c r="C1002">
        <v>7</v>
      </c>
      <c r="D1002" s="4" t="str">
        <f>TEXT(Table1[[#This Row],[ORDER DATE]],"MMMM")</f>
        <v>January</v>
      </c>
      <c r="E1002" s="4">
        <f t="shared" si="46"/>
        <v>2004</v>
      </c>
      <c r="F1002" s="1">
        <v>37998</v>
      </c>
      <c r="G1002" t="s">
        <v>12</v>
      </c>
      <c r="H1002" t="s">
        <v>80</v>
      </c>
      <c r="I1002">
        <v>145</v>
      </c>
      <c r="J1002" t="s">
        <v>14</v>
      </c>
      <c r="K1002">
        <v>50</v>
      </c>
      <c r="L1002" s="10">
        <v>76.88</v>
      </c>
      <c r="M1002" s="10">
        <f t="shared" si="47"/>
        <v>3844</v>
      </c>
      <c r="N1002">
        <f>'CONDITIONS AND WORKINGS'!$D$2*M1002</f>
        <v>246.78479999999996</v>
      </c>
      <c r="O1002" s="4">
        <f>IF(Table1[[#This Row],[SALES]]&gt;='CONDITIONS AND WORKINGS'!$B$2,Table1[[#This Row],[SALES]]*'CONDITIONS AND WORKINGS'!$B$3,0)</f>
        <v>320.97400000000005</v>
      </c>
      <c r="P1002" s="10">
        <f t="shared" si="45"/>
        <v>4090.7847999999999</v>
      </c>
      <c r="Q1002" s="4" t="str">
        <f>IF(Table1[[#This Row],[STATUS]]='CONDITIONS AND WORKINGS'!$B$6,'CONDITIONS AND WORKINGS'!$B$9,'CONDITIONS AND WORKINGS'!$B$10)</f>
        <v>"COMPLETED"</v>
      </c>
      <c r="R1002" s="10">
        <f>Table1[[#This Row],[TOTAL SALES]]-Table1[[#This Row],[ 8.35% DISCOUNT]]</f>
        <v>3769.8107999999997</v>
      </c>
      <c r="S1002" s="20"/>
      <c r="AQ1002" s="11"/>
      <c r="AR1002" s="11"/>
      <c r="AS1002" s="11"/>
      <c r="AT1002" s="11"/>
      <c r="AV1002" s="11"/>
      <c r="AW1002" s="11"/>
    </row>
    <row r="1003" spans="1:49" x14ac:dyDescent="0.25">
      <c r="A1003">
        <v>1002</v>
      </c>
      <c r="B1003">
        <v>10210</v>
      </c>
      <c r="C1003">
        <v>5</v>
      </c>
      <c r="D1003" s="4" t="str">
        <f>TEXT(Table1[[#This Row],[ORDER DATE]],"MMMM")</f>
        <v>January</v>
      </c>
      <c r="E1003" s="4">
        <f t="shared" si="46"/>
        <v>2004</v>
      </c>
      <c r="F1003" s="1">
        <v>37998</v>
      </c>
      <c r="G1003" t="s">
        <v>12</v>
      </c>
      <c r="H1003" t="s">
        <v>95</v>
      </c>
      <c r="I1003">
        <v>145</v>
      </c>
      <c r="J1003" t="s">
        <v>14</v>
      </c>
      <c r="K1003">
        <v>46</v>
      </c>
      <c r="L1003" s="10">
        <v>79.91</v>
      </c>
      <c r="M1003" s="10">
        <f t="shared" si="47"/>
        <v>3675.8599999999997</v>
      </c>
      <c r="N1003">
        <f>'CONDITIONS AND WORKINGS'!$D$2*M1003</f>
        <v>235.99021199999996</v>
      </c>
      <c r="O1003" s="4">
        <f>IF(Table1[[#This Row],[SALES]]&gt;='CONDITIONS AND WORKINGS'!$B$2,Table1[[#This Row],[SALES]]*'CONDITIONS AND WORKINGS'!$B$3,0)</f>
        <v>306.93430999999998</v>
      </c>
      <c r="P1003" s="10">
        <f t="shared" si="45"/>
        <v>3911.8502119999998</v>
      </c>
      <c r="Q1003" s="4" t="str">
        <f>IF(Table1[[#This Row],[STATUS]]='CONDITIONS AND WORKINGS'!$B$6,'CONDITIONS AND WORKINGS'!$B$9,'CONDITIONS AND WORKINGS'!$B$10)</f>
        <v>"COMPLETED"</v>
      </c>
      <c r="R1003" s="10">
        <f>Table1[[#This Row],[TOTAL SALES]]-Table1[[#This Row],[ 8.35% DISCOUNT]]</f>
        <v>3604.9159019999997</v>
      </c>
      <c r="S1003" s="20"/>
      <c r="AQ1003" s="11"/>
      <c r="AR1003" s="11"/>
      <c r="AS1003" s="11"/>
      <c r="AT1003" s="11"/>
      <c r="AV1003" s="11"/>
      <c r="AW1003" s="11"/>
    </row>
    <row r="1004" spans="1:49" x14ac:dyDescent="0.25">
      <c r="A1004">
        <v>1003</v>
      </c>
      <c r="B1004">
        <v>10210</v>
      </c>
      <c r="C1004">
        <v>2</v>
      </c>
      <c r="D1004" s="4" t="str">
        <f>TEXT(Table1[[#This Row],[ORDER DATE]],"MMMM")</f>
        <v>January</v>
      </c>
      <c r="E1004" s="4">
        <f t="shared" si="46"/>
        <v>2004</v>
      </c>
      <c r="F1004" s="1">
        <v>37998</v>
      </c>
      <c r="G1004" t="s">
        <v>12</v>
      </c>
      <c r="H1004" t="s">
        <v>89</v>
      </c>
      <c r="I1004">
        <v>145</v>
      </c>
      <c r="J1004" t="s">
        <v>14</v>
      </c>
      <c r="K1004">
        <v>23</v>
      </c>
      <c r="L1004" s="10">
        <v>100</v>
      </c>
      <c r="M1004" s="10">
        <f t="shared" si="47"/>
        <v>2300</v>
      </c>
      <c r="N1004">
        <f>'CONDITIONS AND WORKINGS'!$D$2*M1004</f>
        <v>147.66</v>
      </c>
      <c r="O1004" s="4">
        <f>IF(Table1[[#This Row],[SALES]]&gt;='CONDITIONS AND WORKINGS'!$B$2,Table1[[#This Row],[SALES]]*'CONDITIONS AND WORKINGS'!$B$3,0)</f>
        <v>192.05</v>
      </c>
      <c r="P1004" s="10">
        <f t="shared" si="45"/>
        <v>2447.66</v>
      </c>
      <c r="Q1004" s="4" t="str">
        <f>IF(Table1[[#This Row],[STATUS]]='CONDITIONS AND WORKINGS'!$B$6,'CONDITIONS AND WORKINGS'!$B$9,'CONDITIONS AND WORKINGS'!$B$10)</f>
        <v>"COMPLETED"</v>
      </c>
      <c r="R1004" s="10">
        <f>Table1[[#This Row],[TOTAL SALES]]-Table1[[#This Row],[ 8.35% DISCOUNT]]</f>
        <v>2255.6099999999997</v>
      </c>
      <c r="S1004" s="20"/>
      <c r="AQ1004" s="11"/>
      <c r="AR1004" s="11"/>
      <c r="AS1004" s="11"/>
      <c r="AT1004" s="11"/>
      <c r="AV1004" s="11"/>
      <c r="AW1004" s="11"/>
    </row>
    <row r="1005" spans="1:49" x14ac:dyDescent="0.25">
      <c r="A1005">
        <v>1004</v>
      </c>
      <c r="B1005">
        <v>10210</v>
      </c>
      <c r="C1005">
        <v>15</v>
      </c>
      <c r="D1005" s="4" t="str">
        <f>TEXT(Table1[[#This Row],[ORDER DATE]],"MMMM")</f>
        <v>January</v>
      </c>
      <c r="E1005" s="4">
        <f t="shared" si="46"/>
        <v>2004</v>
      </c>
      <c r="F1005" s="1">
        <v>37998</v>
      </c>
      <c r="G1005" t="s">
        <v>12</v>
      </c>
      <c r="H1005" t="s">
        <v>81</v>
      </c>
      <c r="I1005">
        <v>145</v>
      </c>
      <c r="J1005" t="s">
        <v>17</v>
      </c>
      <c r="K1005">
        <v>42</v>
      </c>
      <c r="L1005" s="10">
        <v>70.33</v>
      </c>
      <c r="M1005" s="10">
        <f t="shared" si="47"/>
        <v>2953.86</v>
      </c>
      <c r="N1005">
        <f>'CONDITIONS AND WORKINGS'!$D$2*M1005</f>
        <v>189.637812</v>
      </c>
      <c r="O1005" s="4">
        <f>IF(Table1[[#This Row],[SALES]]&gt;='CONDITIONS AND WORKINGS'!$B$2,Table1[[#This Row],[SALES]]*'CONDITIONS AND WORKINGS'!$B$3,0)</f>
        <v>246.64731000000003</v>
      </c>
      <c r="P1005" s="10">
        <f t="shared" si="45"/>
        <v>3143.4978120000001</v>
      </c>
      <c r="Q1005" s="4" t="str">
        <f>IF(Table1[[#This Row],[STATUS]]='CONDITIONS AND WORKINGS'!$B$6,'CONDITIONS AND WORKINGS'!$B$9,'CONDITIONS AND WORKINGS'!$B$10)</f>
        <v>"COMPLETED"</v>
      </c>
      <c r="R1005" s="10">
        <f>Table1[[#This Row],[TOTAL SALES]]-Table1[[#This Row],[ 8.35% DISCOUNT]]</f>
        <v>2896.8505020000002</v>
      </c>
      <c r="S1005" s="20"/>
      <c r="AQ1005" s="11"/>
      <c r="AR1005" s="11"/>
      <c r="AS1005" s="11"/>
      <c r="AT1005" s="11"/>
      <c r="AV1005" s="11"/>
      <c r="AW1005" s="11"/>
    </row>
    <row r="1006" spans="1:49" x14ac:dyDescent="0.25">
      <c r="A1006">
        <v>1005</v>
      </c>
      <c r="B1006">
        <v>10210</v>
      </c>
      <c r="C1006">
        <v>8</v>
      </c>
      <c r="D1006" s="4" t="str">
        <f>TEXT(Table1[[#This Row],[ORDER DATE]],"MMMM")</f>
        <v>January</v>
      </c>
      <c r="E1006" s="4">
        <f t="shared" si="46"/>
        <v>2004</v>
      </c>
      <c r="F1006" s="1">
        <v>37998</v>
      </c>
      <c r="G1006" t="s">
        <v>12</v>
      </c>
      <c r="H1006" t="s">
        <v>85</v>
      </c>
      <c r="I1006">
        <v>145</v>
      </c>
      <c r="J1006" t="s">
        <v>17</v>
      </c>
      <c r="K1006">
        <v>40</v>
      </c>
      <c r="L1006" s="10">
        <v>71</v>
      </c>
      <c r="M1006" s="10">
        <f t="shared" si="47"/>
        <v>2840</v>
      </c>
      <c r="N1006">
        <f>'CONDITIONS AND WORKINGS'!$D$2*M1006</f>
        <v>182.32799999999997</v>
      </c>
      <c r="O1006" s="4">
        <f>IF(Table1[[#This Row],[SALES]]&gt;='CONDITIONS AND WORKINGS'!$B$2,Table1[[#This Row],[SALES]]*'CONDITIONS AND WORKINGS'!$B$3,0)</f>
        <v>237.14000000000001</v>
      </c>
      <c r="P1006" s="10">
        <f t="shared" si="45"/>
        <v>3022.328</v>
      </c>
      <c r="Q1006" s="4" t="str">
        <f>IF(Table1[[#This Row],[STATUS]]='CONDITIONS AND WORKINGS'!$B$6,'CONDITIONS AND WORKINGS'!$B$9,'CONDITIONS AND WORKINGS'!$B$10)</f>
        <v>"COMPLETED"</v>
      </c>
      <c r="R1006" s="10">
        <f>Table1[[#This Row],[TOTAL SALES]]-Table1[[#This Row],[ 8.35% DISCOUNT]]</f>
        <v>2785.1880000000001</v>
      </c>
      <c r="S1006" s="20"/>
      <c r="AQ1006" s="11"/>
      <c r="AR1006" s="11"/>
      <c r="AS1006" s="11"/>
      <c r="AT1006" s="11"/>
      <c r="AV1006" s="11"/>
      <c r="AW1006" s="11"/>
    </row>
    <row r="1007" spans="1:49" x14ac:dyDescent="0.25">
      <c r="A1007">
        <v>1006</v>
      </c>
      <c r="B1007">
        <v>10210</v>
      </c>
      <c r="C1007">
        <v>6</v>
      </c>
      <c r="D1007" s="4" t="str">
        <f>TEXT(Table1[[#This Row],[ORDER DATE]],"MMMM")</f>
        <v>January</v>
      </c>
      <c r="E1007" s="4">
        <f t="shared" si="46"/>
        <v>2004</v>
      </c>
      <c r="F1007" s="1">
        <v>37998</v>
      </c>
      <c r="G1007" t="s">
        <v>12</v>
      </c>
      <c r="H1007" t="s">
        <v>72</v>
      </c>
      <c r="I1007">
        <v>145</v>
      </c>
      <c r="J1007" t="s">
        <v>17</v>
      </c>
      <c r="K1007">
        <v>25</v>
      </c>
      <c r="L1007" s="10">
        <v>100</v>
      </c>
      <c r="M1007" s="10">
        <f t="shared" si="47"/>
        <v>2500</v>
      </c>
      <c r="N1007">
        <f>'CONDITIONS AND WORKINGS'!$D$2*M1007</f>
        <v>160.49999999999997</v>
      </c>
      <c r="O1007" s="4">
        <f>IF(Table1[[#This Row],[SALES]]&gt;='CONDITIONS AND WORKINGS'!$B$2,Table1[[#This Row],[SALES]]*'CONDITIONS AND WORKINGS'!$B$3,0)</f>
        <v>208.75</v>
      </c>
      <c r="P1007" s="10">
        <f t="shared" si="45"/>
        <v>2660.5</v>
      </c>
      <c r="Q1007" s="4" t="str">
        <f>IF(Table1[[#This Row],[STATUS]]='CONDITIONS AND WORKINGS'!$B$6,'CONDITIONS AND WORKINGS'!$B$9,'CONDITIONS AND WORKINGS'!$B$10)</f>
        <v>"COMPLETED"</v>
      </c>
      <c r="R1007" s="10">
        <f>Table1[[#This Row],[TOTAL SALES]]-Table1[[#This Row],[ 8.35% DISCOUNT]]</f>
        <v>2451.75</v>
      </c>
      <c r="S1007" s="20"/>
      <c r="AQ1007" s="11"/>
      <c r="AR1007" s="11"/>
      <c r="AS1007" s="11"/>
      <c r="AT1007" s="11"/>
      <c r="AV1007" s="11"/>
      <c r="AW1007" s="11"/>
    </row>
    <row r="1008" spans="1:49" x14ac:dyDescent="0.25">
      <c r="A1008">
        <v>1007</v>
      </c>
      <c r="B1008">
        <v>10210</v>
      </c>
      <c r="C1008">
        <v>13</v>
      </c>
      <c r="D1008" s="4" t="str">
        <f>TEXT(Table1[[#This Row],[ORDER DATE]],"MMMM")</f>
        <v>January</v>
      </c>
      <c r="E1008" s="4">
        <f t="shared" si="46"/>
        <v>2004</v>
      </c>
      <c r="F1008" s="1">
        <v>37998</v>
      </c>
      <c r="G1008" t="s">
        <v>12</v>
      </c>
      <c r="H1008" t="s">
        <v>77</v>
      </c>
      <c r="I1008">
        <v>145</v>
      </c>
      <c r="J1008" t="s">
        <v>17</v>
      </c>
      <c r="K1008">
        <v>31</v>
      </c>
      <c r="L1008" s="10">
        <v>86.4</v>
      </c>
      <c r="M1008" s="10">
        <f t="shared" si="47"/>
        <v>2678.4</v>
      </c>
      <c r="N1008">
        <f>'CONDITIONS AND WORKINGS'!$D$2*M1008</f>
        <v>171.95327999999998</v>
      </c>
      <c r="O1008" s="4">
        <f>IF(Table1[[#This Row],[SALES]]&gt;='CONDITIONS AND WORKINGS'!$B$2,Table1[[#This Row],[SALES]]*'CONDITIONS AND WORKINGS'!$B$3,0)</f>
        <v>223.64640000000003</v>
      </c>
      <c r="P1008" s="10">
        <f t="shared" si="45"/>
        <v>2850.3532800000003</v>
      </c>
      <c r="Q1008" s="4" t="str">
        <f>IF(Table1[[#This Row],[STATUS]]='CONDITIONS AND WORKINGS'!$B$6,'CONDITIONS AND WORKINGS'!$B$9,'CONDITIONS AND WORKINGS'!$B$10)</f>
        <v>"COMPLETED"</v>
      </c>
      <c r="R1008" s="10">
        <f>Table1[[#This Row],[TOTAL SALES]]-Table1[[#This Row],[ 8.35% DISCOUNT]]</f>
        <v>2626.7068800000002</v>
      </c>
      <c r="S1008" s="20"/>
      <c r="AQ1008" s="11"/>
      <c r="AR1008" s="11"/>
      <c r="AS1008" s="11"/>
      <c r="AT1008" s="11"/>
      <c r="AV1008" s="11"/>
      <c r="AW1008" s="11"/>
    </row>
    <row r="1009" spans="1:49" x14ac:dyDescent="0.25">
      <c r="A1009">
        <v>1008</v>
      </c>
      <c r="B1009">
        <v>10210</v>
      </c>
      <c r="C1009">
        <v>9</v>
      </c>
      <c r="D1009" s="4" t="str">
        <f>TEXT(Table1[[#This Row],[ORDER DATE]],"MMMM")</f>
        <v>January</v>
      </c>
      <c r="E1009" s="4">
        <f t="shared" si="46"/>
        <v>2004</v>
      </c>
      <c r="F1009" s="1">
        <v>37998</v>
      </c>
      <c r="G1009" t="s">
        <v>12</v>
      </c>
      <c r="H1009" t="s">
        <v>83</v>
      </c>
      <c r="I1009">
        <v>145</v>
      </c>
      <c r="J1009" t="s">
        <v>17</v>
      </c>
      <c r="K1009">
        <v>27</v>
      </c>
      <c r="L1009" s="10">
        <v>98.48</v>
      </c>
      <c r="M1009" s="10">
        <f t="shared" si="47"/>
        <v>2658.96</v>
      </c>
      <c r="N1009">
        <f>'CONDITIONS AND WORKINGS'!$D$2*M1009</f>
        <v>170.705232</v>
      </c>
      <c r="O1009" s="4">
        <f>IF(Table1[[#This Row],[SALES]]&gt;='CONDITIONS AND WORKINGS'!$B$2,Table1[[#This Row],[SALES]]*'CONDITIONS AND WORKINGS'!$B$3,0)</f>
        <v>222.02316000000002</v>
      </c>
      <c r="P1009" s="10">
        <f t="shared" si="45"/>
        <v>2829.6652319999998</v>
      </c>
      <c r="Q1009" s="4" t="str">
        <f>IF(Table1[[#This Row],[STATUS]]='CONDITIONS AND WORKINGS'!$B$6,'CONDITIONS AND WORKINGS'!$B$9,'CONDITIONS AND WORKINGS'!$B$10)</f>
        <v>"COMPLETED"</v>
      </c>
      <c r="R1009" s="10">
        <f>Table1[[#This Row],[TOTAL SALES]]-Table1[[#This Row],[ 8.35% DISCOUNT]]</f>
        <v>2607.6420719999996</v>
      </c>
      <c r="S1009" s="20"/>
      <c r="AQ1009" s="11"/>
      <c r="AR1009" s="11"/>
      <c r="AS1009" s="11"/>
      <c r="AT1009" s="11"/>
      <c r="AV1009" s="11"/>
      <c r="AW1009" s="11"/>
    </row>
    <row r="1010" spans="1:49" x14ac:dyDescent="0.25">
      <c r="A1010">
        <v>1009</v>
      </c>
      <c r="B1010">
        <v>10210</v>
      </c>
      <c r="C1010">
        <v>14</v>
      </c>
      <c r="D1010" s="4" t="str">
        <f>TEXT(Table1[[#This Row],[ORDER DATE]],"MMMM")</f>
        <v>January</v>
      </c>
      <c r="E1010" s="4">
        <f t="shared" si="46"/>
        <v>2004</v>
      </c>
      <c r="F1010" s="1">
        <v>37998</v>
      </c>
      <c r="G1010" t="s">
        <v>12</v>
      </c>
      <c r="H1010" t="s">
        <v>73</v>
      </c>
      <c r="I1010">
        <v>145</v>
      </c>
      <c r="J1010" t="s">
        <v>17</v>
      </c>
      <c r="K1010">
        <v>26</v>
      </c>
      <c r="L1010" s="10">
        <v>99.72</v>
      </c>
      <c r="M1010" s="10">
        <f t="shared" si="47"/>
        <v>2592.7199999999998</v>
      </c>
      <c r="N1010">
        <f>'CONDITIONS AND WORKINGS'!$D$2*M1010</f>
        <v>166.45262399999996</v>
      </c>
      <c r="O1010" s="4">
        <f>IF(Table1[[#This Row],[SALES]]&gt;='CONDITIONS AND WORKINGS'!$B$2,Table1[[#This Row],[SALES]]*'CONDITIONS AND WORKINGS'!$B$3,0)</f>
        <v>216.49212</v>
      </c>
      <c r="P1010" s="10">
        <f t="shared" si="45"/>
        <v>2759.1726239999998</v>
      </c>
      <c r="Q1010" s="4" t="str">
        <f>IF(Table1[[#This Row],[STATUS]]='CONDITIONS AND WORKINGS'!$B$6,'CONDITIONS AND WORKINGS'!$B$9,'CONDITIONS AND WORKINGS'!$B$10)</f>
        <v>"COMPLETED"</v>
      </c>
      <c r="R1010" s="10">
        <f>Table1[[#This Row],[TOTAL SALES]]-Table1[[#This Row],[ 8.35% DISCOUNT]]</f>
        <v>2542.6805039999999</v>
      </c>
      <c r="S1010" s="20"/>
      <c r="AQ1010" s="11"/>
      <c r="AR1010" s="11"/>
      <c r="AS1010" s="11"/>
      <c r="AT1010" s="11"/>
      <c r="AV1010" s="11"/>
      <c r="AW1010" s="11"/>
    </row>
    <row r="1011" spans="1:49" x14ac:dyDescent="0.25">
      <c r="A1011">
        <v>1010</v>
      </c>
      <c r="B1011">
        <v>10210</v>
      </c>
      <c r="C1011">
        <v>10</v>
      </c>
      <c r="D1011" s="4" t="str">
        <f>TEXT(Table1[[#This Row],[ORDER DATE]],"MMMM")</f>
        <v>January</v>
      </c>
      <c r="E1011" s="4">
        <f t="shared" si="46"/>
        <v>2004</v>
      </c>
      <c r="F1011" s="1">
        <v>37998</v>
      </c>
      <c r="G1011" t="s">
        <v>12</v>
      </c>
      <c r="H1011" t="s">
        <v>84</v>
      </c>
      <c r="I1011">
        <v>145</v>
      </c>
      <c r="J1011" t="s">
        <v>17</v>
      </c>
      <c r="K1011">
        <v>39</v>
      </c>
      <c r="L1011" s="10">
        <v>59.16</v>
      </c>
      <c r="M1011" s="10">
        <f t="shared" si="47"/>
        <v>2307.2399999999998</v>
      </c>
      <c r="N1011">
        <f>'CONDITIONS AND WORKINGS'!$D$2*M1011</f>
        <v>148.12480799999997</v>
      </c>
      <c r="O1011" s="4">
        <f>IF(Table1[[#This Row],[SALES]]&gt;='CONDITIONS AND WORKINGS'!$B$2,Table1[[#This Row],[SALES]]*'CONDITIONS AND WORKINGS'!$B$3,0)</f>
        <v>192.65454</v>
      </c>
      <c r="P1011" s="10">
        <f t="shared" si="45"/>
        <v>2455.3648079999998</v>
      </c>
      <c r="Q1011" s="4" t="str">
        <f>IF(Table1[[#This Row],[STATUS]]='CONDITIONS AND WORKINGS'!$B$6,'CONDITIONS AND WORKINGS'!$B$9,'CONDITIONS AND WORKINGS'!$B$10)</f>
        <v>"COMPLETED"</v>
      </c>
      <c r="R1011" s="10">
        <f>Table1[[#This Row],[TOTAL SALES]]-Table1[[#This Row],[ 8.35% DISCOUNT]]</f>
        <v>2262.7102679999998</v>
      </c>
      <c r="S1011" s="20"/>
      <c r="AQ1011" s="11"/>
      <c r="AR1011" s="11"/>
      <c r="AS1011" s="11"/>
      <c r="AT1011" s="11"/>
      <c r="AV1011" s="11"/>
      <c r="AW1011" s="11"/>
    </row>
    <row r="1012" spans="1:49" x14ac:dyDescent="0.25">
      <c r="A1012">
        <v>1011</v>
      </c>
      <c r="B1012">
        <v>10210</v>
      </c>
      <c r="C1012">
        <v>16</v>
      </c>
      <c r="D1012" s="4" t="str">
        <f>TEXT(Table1[[#This Row],[ORDER DATE]],"MMMM")</f>
        <v>January</v>
      </c>
      <c r="E1012" s="4">
        <f t="shared" si="46"/>
        <v>2004</v>
      </c>
      <c r="F1012" s="1">
        <v>37998</v>
      </c>
      <c r="G1012" t="s">
        <v>12</v>
      </c>
      <c r="H1012" t="s">
        <v>78</v>
      </c>
      <c r="I1012">
        <v>145</v>
      </c>
      <c r="J1012" t="s">
        <v>17</v>
      </c>
      <c r="K1012">
        <v>29</v>
      </c>
      <c r="L1012" s="10">
        <v>69.599999999999994</v>
      </c>
      <c r="M1012" s="10">
        <f t="shared" si="47"/>
        <v>2018.3999999999999</v>
      </c>
      <c r="N1012">
        <f>'CONDITIONS AND WORKINGS'!$D$2*M1012</f>
        <v>129.58127999999996</v>
      </c>
      <c r="O1012" s="4">
        <f>IF(Table1[[#This Row],[SALES]]&gt;='CONDITIONS AND WORKINGS'!$B$2,Table1[[#This Row],[SALES]]*'CONDITIONS AND WORKINGS'!$B$3,0)</f>
        <v>0</v>
      </c>
      <c r="P1012" s="10">
        <f t="shared" si="45"/>
        <v>2147.98128</v>
      </c>
      <c r="Q1012" s="4" t="str">
        <f>IF(Table1[[#This Row],[STATUS]]='CONDITIONS AND WORKINGS'!$B$6,'CONDITIONS AND WORKINGS'!$B$9,'CONDITIONS AND WORKINGS'!$B$10)</f>
        <v>"COMPLETED"</v>
      </c>
      <c r="R1012" s="10">
        <f>Table1[[#This Row],[TOTAL SALES]]-Table1[[#This Row],[ 8.35% DISCOUNT]]</f>
        <v>2147.98128</v>
      </c>
      <c r="S1012" s="20"/>
      <c r="AQ1012" s="11"/>
      <c r="AR1012" s="11"/>
      <c r="AS1012" s="11"/>
      <c r="AT1012" s="11"/>
      <c r="AV1012" s="11"/>
      <c r="AW1012" s="11"/>
    </row>
    <row r="1013" spans="1:49" x14ac:dyDescent="0.25">
      <c r="A1013">
        <v>1012</v>
      </c>
      <c r="B1013">
        <v>10210</v>
      </c>
      <c r="C1013">
        <v>3</v>
      </c>
      <c r="D1013" s="4" t="str">
        <f>TEXT(Table1[[#This Row],[ORDER DATE]],"MMMM")</f>
        <v>January</v>
      </c>
      <c r="E1013" s="4">
        <f t="shared" si="46"/>
        <v>2004</v>
      </c>
      <c r="F1013" s="1">
        <v>37998</v>
      </c>
      <c r="G1013" t="s">
        <v>12</v>
      </c>
      <c r="H1013" t="s">
        <v>94</v>
      </c>
      <c r="I1013">
        <v>145</v>
      </c>
      <c r="J1013" t="s">
        <v>17</v>
      </c>
      <c r="K1013">
        <v>40</v>
      </c>
      <c r="L1013" s="10">
        <v>49.67</v>
      </c>
      <c r="M1013" s="10">
        <f t="shared" si="47"/>
        <v>1986.8000000000002</v>
      </c>
      <c r="N1013">
        <f>'CONDITIONS AND WORKINGS'!$D$2*M1013</f>
        <v>127.55256</v>
      </c>
      <c r="O1013" s="4">
        <f>IF(Table1[[#This Row],[SALES]]&gt;='CONDITIONS AND WORKINGS'!$B$2,Table1[[#This Row],[SALES]]*'CONDITIONS AND WORKINGS'!$B$3,0)</f>
        <v>0</v>
      </c>
      <c r="P1013" s="10">
        <f t="shared" si="45"/>
        <v>2114.3525600000003</v>
      </c>
      <c r="Q1013" s="4" t="str">
        <f>IF(Table1[[#This Row],[STATUS]]='CONDITIONS AND WORKINGS'!$B$6,'CONDITIONS AND WORKINGS'!$B$9,'CONDITIONS AND WORKINGS'!$B$10)</f>
        <v>"COMPLETED"</v>
      </c>
      <c r="R1013" s="10">
        <f>Table1[[#This Row],[TOTAL SALES]]-Table1[[#This Row],[ 8.35% DISCOUNT]]</f>
        <v>2114.3525600000003</v>
      </c>
      <c r="S1013" s="20"/>
      <c r="AQ1013" s="11"/>
      <c r="AR1013" s="11"/>
      <c r="AS1013" s="11"/>
      <c r="AT1013" s="11"/>
      <c r="AV1013" s="11"/>
      <c r="AW1013" s="11"/>
    </row>
    <row r="1014" spans="1:49" x14ac:dyDescent="0.25">
      <c r="A1014">
        <v>1013</v>
      </c>
      <c r="B1014">
        <v>10210</v>
      </c>
      <c r="C1014">
        <v>4</v>
      </c>
      <c r="D1014" s="4" t="str">
        <f>TEXT(Table1[[#This Row],[ORDER DATE]],"MMMM")</f>
        <v>January</v>
      </c>
      <c r="E1014" s="4">
        <f t="shared" si="46"/>
        <v>2004</v>
      </c>
      <c r="F1014" s="1">
        <v>37998</v>
      </c>
      <c r="G1014" t="s">
        <v>12</v>
      </c>
      <c r="H1014" t="s">
        <v>90</v>
      </c>
      <c r="I1014">
        <v>145</v>
      </c>
      <c r="J1014" t="s">
        <v>17</v>
      </c>
      <c r="K1014">
        <v>30</v>
      </c>
      <c r="L1014" s="10">
        <v>61.7</v>
      </c>
      <c r="M1014" s="10">
        <f t="shared" si="47"/>
        <v>1851</v>
      </c>
      <c r="N1014">
        <f>'CONDITIONS AND WORKINGS'!$D$2*M1014</f>
        <v>118.83419999999998</v>
      </c>
      <c r="O1014" s="4">
        <f>IF(Table1[[#This Row],[SALES]]&gt;='CONDITIONS AND WORKINGS'!$B$2,Table1[[#This Row],[SALES]]*'CONDITIONS AND WORKINGS'!$B$3,0)</f>
        <v>0</v>
      </c>
      <c r="P1014" s="10">
        <f t="shared" si="45"/>
        <v>1969.8342</v>
      </c>
      <c r="Q1014" s="4" t="str">
        <f>IF(Table1[[#This Row],[STATUS]]='CONDITIONS AND WORKINGS'!$B$6,'CONDITIONS AND WORKINGS'!$B$9,'CONDITIONS AND WORKINGS'!$B$10)</f>
        <v>"COMPLETED"</v>
      </c>
      <c r="R1014" s="10">
        <f>Table1[[#This Row],[TOTAL SALES]]-Table1[[#This Row],[ 8.35% DISCOUNT]]</f>
        <v>1969.8342</v>
      </c>
      <c r="S1014" s="20"/>
      <c r="AQ1014" s="11"/>
      <c r="AR1014" s="11"/>
      <c r="AS1014" s="11"/>
      <c r="AT1014" s="11"/>
      <c r="AV1014" s="11"/>
      <c r="AW1014" s="11"/>
    </row>
    <row r="1015" spans="1:49" x14ac:dyDescent="0.25">
      <c r="A1015">
        <v>1014</v>
      </c>
      <c r="B1015">
        <v>10210</v>
      </c>
      <c r="C1015">
        <v>11</v>
      </c>
      <c r="D1015" s="4" t="str">
        <f>TEXT(Table1[[#This Row],[ORDER DATE]],"MMMM")</f>
        <v>January</v>
      </c>
      <c r="E1015" s="4">
        <f t="shared" si="46"/>
        <v>2004</v>
      </c>
      <c r="F1015" s="1">
        <v>37998</v>
      </c>
      <c r="G1015" t="s">
        <v>12</v>
      </c>
      <c r="H1015" t="s">
        <v>87</v>
      </c>
      <c r="I1015">
        <v>145</v>
      </c>
      <c r="J1015" t="s">
        <v>17</v>
      </c>
      <c r="K1015">
        <v>43</v>
      </c>
      <c r="L1015" s="10">
        <v>41.02</v>
      </c>
      <c r="M1015" s="10">
        <f t="shared" si="47"/>
        <v>1763.8600000000001</v>
      </c>
      <c r="N1015">
        <f>'CONDITIONS AND WORKINGS'!$D$2*M1015</f>
        <v>113.239812</v>
      </c>
      <c r="O1015" s="4">
        <f>IF(Table1[[#This Row],[SALES]]&gt;='CONDITIONS AND WORKINGS'!$B$2,Table1[[#This Row],[SALES]]*'CONDITIONS AND WORKINGS'!$B$3,0)</f>
        <v>0</v>
      </c>
      <c r="P1015" s="10">
        <f t="shared" si="45"/>
        <v>1877.0998120000002</v>
      </c>
      <c r="Q1015" s="4" t="str">
        <f>IF(Table1[[#This Row],[STATUS]]='CONDITIONS AND WORKINGS'!$B$6,'CONDITIONS AND WORKINGS'!$B$9,'CONDITIONS AND WORKINGS'!$B$10)</f>
        <v>"COMPLETED"</v>
      </c>
      <c r="R1015" s="10">
        <f>Table1[[#This Row],[TOTAL SALES]]-Table1[[#This Row],[ 8.35% DISCOUNT]]</f>
        <v>1877.0998120000002</v>
      </c>
      <c r="S1015" s="20"/>
      <c r="AQ1015" s="11"/>
      <c r="AR1015" s="11"/>
      <c r="AS1015" s="11"/>
      <c r="AT1015" s="11"/>
      <c r="AV1015" s="11"/>
      <c r="AW1015" s="11"/>
    </row>
    <row r="1016" spans="1:49" x14ac:dyDescent="0.25">
      <c r="A1016">
        <v>1015</v>
      </c>
      <c r="B1016">
        <v>10210</v>
      </c>
      <c r="C1016">
        <v>12</v>
      </c>
      <c r="D1016" s="4" t="str">
        <f>TEXT(Table1[[#This Row],[ORDER DATE]],"MMMM")</f>
        <v>January</v>
      </c>
      <c r="E1016" s="4">
        <f t="shared" si="46"/>
        <v>2004</v>
      </c>
      <c r="F1016" s="1">
        <v>37998</v>
      </c>
      <c r="G1016" t="s">
        <v>12</v>
      </c>
      <c r="H1016" t="s">
        <v>76</v>
      </c>
      <c r="I1016">
        <v>145</v>
      </c>
      <c r="J1016" t="s">
        <v>17</v>
      </c>
      <c r="K1016">
        <v>21</v>
      </c>
      <c r="L1016" s="10">
        <v>78.55</v>
      </c>
      <c r="M1016" s="10">
        <f t="shared" si="47"/>
        <v>1649.55</v>
      </c>
      <c r="N1016">
        <f>'CONDITIONS AND WORKINGS'!$D$2*M1016</f>
        <v>105.90110999999999</v>
      </c>
      <c r="O1016" s="4">
        <f>IF(Table1[[#This Row],[SALES]]&gt;='CONDITIONS AND WORKINGS'!$B$2,Table1[[#This Row],[SALES]]*'CONDITIONS AND WORKINGS'!$B$3,0)</f>
        <v>0</v>
      </c>
      <c r="P1016" s="10">
        <f t="shared" si="45"/>
        <v>1755.45111</v>
      </c>
      <c r="Q1016" s="4" t="str">
        <f>IF(Table1[[#This Row],[STATUS]]='CONDITIONS AND WORKINGS'!$B$6,'CONDITIONS AND WORKINGS'!$B$9,'CONDITIONS AND WORKINGS'!$B$10)</f>
        <v>"COMPLETED"</v>
      </c>
      <c r="R1016" s="10">
        <f>Table1[[#This Row],[TOTAL SALES]]-Table1[[#This Row],[ 8.35% DISCOUNT]]</f>
        <v>1755.45111</v>
      </c>
      <c r="S1016" s="20"/>
      <c r="AQ1016" s="11"/>
      <c r="AR1016" s="11"/>
      <c r="AS1016" s="11"/>
      <c r="AT1016" s="11"/>
      <c r="AV1016" s="11"/>
      <c r="AW1016" s="11"/>
    </row>
    <row r="1017" spans="1:49" x14ac:dyDescent="0.25">
      <c r="A1017">
        <v>1016</v>
      </c>
      <c r="B1017">
        <v>10211</v>
      </c>
      <c r="C1017">
        <v>2</v>
      </c>
      <c r="D1017" s="4" t="str">
        <f>TEXT(Table1[[#This Row],[ORDER DATE]],"MMMM")</f>
        <v>January</v>
      </c>
      <c r="E1017" s="4">
        <f t="shared" si="46"/>
        <v>2004</v>
      </c>
      <c r="F1017" s="1">
        <v>38001</v>
      </c>
      <c r="G1017" t="s">
        <v>12</v>
      </c>
      <c r="H1017" t="s">
        <v>99</v>
      </c>
      <c r="I1017">
        <v>110</v>
      </c>
      <c r="J1017" t="s">
        <v>55</v>
      </c>
      <c r="K1017">
        <v>41</v>
      </c>
      <c r="L1017" s="10">
        <v>100</v>
      </c>
      <c r="M1017" s="10">
        <f t="shared" si="47"/>
        <v>4100</v>
      </c>
      <c r="N1017">
        <f>'CONDITIONS AND WORKINGS'!$D$2*M1017</f>
        <v>263.21999999999997</v>
      </c>
      <c r="O1017" s="4">
        <f>IF(Table1[[#This Row],[SALES]]&gt;='CONDITIONS AND WORKINGS'!$B$2,Table1[[#This Row],[SALES]]*'CONDITIONS AND WORKINGS'!$B$3,0)</f>
        <v>342.35</v>
      </c>
      <c r="P1017" s="10">
        <f t="shared" si="45"/>
        <v>4363.22</v>
      </c>
      <c r="Q1017" s="4" t="str">
        <f>IF(Table1[[#This Row],[STATUS]]='CONDITIONS AND WORKINGS'!$B$6,'CONDITIONS AND WORKINGS'!$B$9,'CONDITIONS AND WORKINGS'!$B$10)</f>
        <v>"COMPLETED"</v>
      </c>
      <c r="R1017" s="10">
        <f>Table1[[#This Row],[TOTAL SALES]]-Table1[[#This Row],[ 8.35% DISCOUNT]]</f>
        <v>4020.8700000000003</v>
      </c>
      <c r="S1017" s="20"/>
      <c r="AQ1017" s="11"/>
      <c r="AR1017" s="11"/>
      <c r="AS1017" s="11"/>
      <c r="AT1017" s="11"/>
      <c r="AV1017" s="11"/>
      <c r="AW1017" s="11"/>
    </row>
    <row r="1018" spans="1:49" x14ac:dyDescent="0.25">
      <c r="A1018">
        <v>1017</v>
      </c>
      <c r="B1018">
        <v>10211</v>
      </c>
      <c r="C1018">
        <v>7</v>
      </c>
      <c r="D1018" s="4" t="str">
        <f>TEXT(Table1[[#This Row],[ORDER DATE]],"MMMM")</f>
        <v>January</v>
      </c>
      <c r="E1018" s="4">
        <f t="shared" si="46"/>
        <v>2004</v>
      </c>
      <c r="F1018" s="1">
        <v>38001</v>
      </c>
      <c r="G1018" t="s">
        <v>12</v>
      </c>
      <c r="H1018" t="s">
        <v>97</v>
      </c>
      <c r="I1018">
        <v>110</v>
      </c>
      <c r="J1018" t="s">
        <v>14</v>
      </c>
      <c r="K1018">
        <v>41</v>
      </c>
      <c r="L1018" s="10">
        <v>100</v>
      </c>
      <c r="M1018" s="10">
        <f t="shared" si="47"/>
        <v>4100</v>
      </c>
      <c r="N1018">
        <f>'CONDITIONS AND WORKINGS'!$D$2*M1018</f>
        <v>263.21999999999997</v>
      </c>
      <c r="O1018" s="4">
        <f>IF(Table1[[#This Row],[SALES]]&gt;='CONDITIONS AND WORKINGS'!$B$2,Table1[[#This Row],[SALES]]*'CONDITIONS AND WORKINGS'!$B$3,0)</f>
        <v>342.35</v>
      </c>
      <c r="P1018" s="10">
        <f t="shared" si="45"/>
        <v>4363.22</v>
      </c>
      <c r="Q1018" s="4" t="str">
        <f>IF(Table1[[#This Row],[STATUS]]='CONDITIONS AND WORKINGS'!$B$6,'CONDITIONS AND WORKINGS'!$B$9,'CONDITIONS AND WORKINGS'!$B$10)</f>
        <v>"COMPLETED"</v>
      </c>
      <c r="R1018" s="10">
        <f>Table1[[#This Row],[TOTAL SALES]]-Table1[[#This Row],[ 8.35% DISCOUNT]]</f>
        <v>4020.8700000000003</v>
      </c>
      <c r="S1018" s="20"/>
      <c r="AQ1018" s="11"/>
      <c r="AR1018" s="11"/>
      <c r="AS1018" s="11"/>
      <c r="AT1018" s="11"/>
      <c r="AV1018" s="11"/>
      <c r="AW1018" s="11"/>
    </row>
    <row r="1019" spans="1:49" x14ac:dyDescent="0.25">
      <c r="A1019">
        <v>1018</v>
      </c>
      <c r="B1019">
        <v>10211</v>
      </c>
      <c r="C1019">
        <v>13</v>
      </c>
      <c r="D1019" s="4" t="str">
        <f>TEXT(Table1[[#This Row],[ORDER DATE]],"MMMM")</f>
        <v>January</v>
      </c>
      <c r="E1019" s="4">
        <f t="shared" si="46"/>
        <v>2004</v>
      </c>
      <c r="F1019" s="1">
        <v>38001</v>
      </c>
      <c r="G1019" t="s">
        <v>12</v>
      </c>
      <c r="H1019" t="s">
        <v>91</v>
      </c>
      <c r="I1019">
        <v>110</v>
      </c>
      <c r="J1019" t="s">
        <v>14</v>
      </c>
      <c r="K1019">
        <v>36</v>
      </c>
      <c r="L1019" s="10">
        <v>100</v>
      </c>
      <c r="M1019" s="10">
        <f t="shared" si="47"/>
        <v>3600</v>
      </c>
      <c r="N1019">
        <f>'CONDITIONS AND WORKINGS'!$D$2*M1019</f>
        <v>231.11999999999998</v>
      </c>
      <c r="O1019" s="4">
        <f>IF(Table1[[#This Row],[SALES]]&gt;='CONDITIONS AND WORKINGS'!$B$2,Table1[[#This Row],[SALES]]*'CONDITIONS AND WORKINGS'!$B$3,0)</f>
        <v>300.60000000000002</v>
      </c>
      <c r="P1019" s="10">
        <f t="shared" si="45"/>
        <v>3831.12</v>
      </c>
      <c r="Q1019" s="4" t="str">
        <f>IF(Table1[[#This Row],[STATUS]]='CONDITIONS AND WORKINGS'!$B$6,'CONDITIONS AND WORKINGS'!$B$9,'CONDITIONS AND WORKINGS'!$B$10)</f>
        <v>"COMPLETED"</v>
      </c>
      <c r="R1019" s="10">
        <f>Table1[[#This Row],[TOTAL SALES]]-Table1[[#This Row],[ 8.35% DISCOUNT]]</f>
        <v>3530.52</v>
      </c>
      <c r="S1019" s="20"/>
      <c r="AQ1019" s="11"/>
      <c r="AR1019" s="11"/>
      <c r="AS1019" s="11"/>
      <c r="AT1019" s="11"/>
      <c r="AV1019" s="11"/>
      <c r="AW1019" s="11"/>
    </row>
    <row r="1020" spans="1:49" x14ac:dyDescent="0.25">
      <c r="A1020">
        <v>1019</v>
      </c>
      <c r="B1020">
        <v>10211</v>
      </c>
      <c r="C1020">
        <v>14</v>
      </c>
      <c r="D1020" s="4" t="str">
        <f>TEXT(Table1[[#This Row],[ORDER DATE]],"MMMM")</f>
        <v>January</v>
      </c>
      <c r="E1020" s="4">
        <f t="shared" si="46"/>
        <v>2004</v>
      </c>
      <c r="F1020" s="1">
        <v>38001</v>
      </c>
      <c r="G1020" t="s">
        <v>12</v>
      </c>
      <c r="H1020" t="s">
        <v>92</v>
      </c>
      <c r="I1020">
        <v>110</v>
      </c>
      <c r="J1020" t="s">
        <v>14</v>
      </c>
      <c r="K1020">
        <v>41</v>
      </c>
      <c r="L1020" s="10">
        <v>100</v>
      </c>
      <c r="M1020" s="10">
        <f t="shared" si="47"/>
        <v>4100</v>
      </c>
      <c r="N1020">
        <f>'CONDITIONS AND WORKINGS'!$D$2*M1020</f>
        <v>263.21999999999997</v>
      </c>
      <c r="O1020" s="4">
        <f>IF(Table1[[#This Row],[SALES]]&gt;='CONDITIONS AND WORKINGS'!$B$2,Table1[[#This Row],[SALES]]*'CONDITIONS AND WORKINGS'!$B$3,0)</f>
        <v>342.35</v>
      </c>
      <c r="P1020" s="10">
        <f t="shared" si="45"/>
        <v>4363.22</v>
      </c>
      <c r="Q1020" s="4" t="str">
        <f>IF(Table1[[#This Row],[STATUS]]='CONDITIONS AND WORKINGS'!$B$6,'CONDITIONS AND WORKINGS'!$B$9,'CONDITIONS AND WORKINGS'!$B$10)</f>
        <v>"COMPLETED"</v>
      </c>
      <c r="R1020" s="10">
        <f>Table1[[#This Row],[TOTAL SALES]]-Table1[[#This Row],[ 8.35% DISCOUNT]]</f>
        <v>4020.8700000000003</v>
      </c>
      <c r="S1020" s="20"/>
      <c r="AQ1020" s="11"/>
      <c r="AR1020" s="11"/>
      <c r="AS1020" s="11"/>
      <c r="AT1020" s="11"/>
      <c r="AV1020" s="11"/>
      <c r="AW1020" s="11"/>
    </row>
    <row r="1021" spans="1:49" x14ac:dyDescent="0.25">
      <c r="A1021">
        <v>1020</v>
      </c>
      <c r="B1021">
        <v>10211</v>
      </c>
      <c r="C1021">
        <v>12</v>
      </c>
      <c r="D1021" s="4" t="str">
        <f>TEXT(Table1[[#This Row],[ORDER DATE]],"MMMM")</f>
        <v>January</v>
      </c>
      <c r="E1021" s="4">
        <f t="shared" si="46"/>
        <v>2004</v>
      </c>
      <c r="F1021" s="1">
        <v>38001</v>
      </c>
      <c r="G1021" t="s">
        <v>12</v>
      </c>
      <c r="H1021" t="s">
        <v>102</v>
      </c>
      <c r="I1021">
        <v>110</v>
      </c>
      <c r="J1021" t="s">
        <v>14</v>
      </c>
      <c r="K1021">
        <v>37</v>
      </c>
      <c r="L1021" s="10">
        <v>100</v>
      </c>
      <c r="M1021" s="10">
        <f t="shared" si="47"/>
        <v>3700</v>
      </c>
      <c r="N1021">
        <f>'CONDITIONS AND WORKINGS'!$D$2*M1021</f>
        <v>237.53999999999996</v>
      </c>
      <c r="O1021" s="4">
        <f>IF(Table1[[#This Row],[SALES]]&gt;='CONDITIONS AND WORKINGS'!$B$2,Table1[[#This Row],[SALES]]*'CONDITIONS AND WORKINGS'!$B$3,0)</f>
        <v>308.95000000000005</v>
      </c>
      <c r="P1021" s="10">
        <f t="shared" si="45"/>
        <v>3937.54</v>
      </c>
      <c r="Q1021" s="4" t="str">
        <f>IF(Table1[[#This Row],[STATUS]]='CONDITIONS AND WORKINGS'!$B$6,'CONDITIONS AND WORKINGS'!$B$9,'CONDITIONS AND WORKINGS'!$B$10)</f>
        <v>"COMPLETED"</v>
      </c>
      <c r="R1021" s="10">
        <f>Table1[[#This Row],[TOTAL SALES]]-Table1[[#This Row],[ 8.35% DISCOUNT]]</f>
        <v>3628.59</v>
      </c>
      <c r="S1021" s="20"/>
      <c r="AQ1021" s="11"/>
      <c r="AR1021" s="11"/>
      <c r="AS1021" s="11"/>
      <c r="AT1021" s="11"/>
      <c r="AV1021" s="11"/>
      <c r="AW1021" s="11"/>
    </row>
    <row r="1022" spans="1:49" x14ac:dyDescent="0.25">
      <c r="A1022">
        <v>1021</v>
      </c>
      <c r="B1022">
        <v>10211</v>
      </c>
      <c r="C1022">
        <v>4</v>
      </c>
      <c r="D1022" s="4" t="str">
        <f>TEXT(Table1[[#This Row],[ORDER DATE]],"MMMM")</f>
        <v>January</v>
      </c>
      <c r="E1022" s="4">
        <f t="shared" si="46"/>
        <v>2004</v>
      </c>
      <c r="F1022" s="1">
        <v>38001</v>
      </c>
      <c r="G1022" t="s">
        <v>12</v>
      </c>
      <c r="H1022" t="s">
        <v>100</v>
      </c>
      <c r="I1022">
        <v>110</v>
      </c>
      <c r="J1022" t="s">
        <v>14</v>
      </c>
      <c r="K1022">
        <v>28</v>
      </c>
      <c r="L1022" s="10">
        <v>100</v>
      </c>
      <c r="M1022" s="10">
        <f t="shared" si="47"/>
        <v>2800</v>
      </c>
      <c r="N1022">
        <f>'CONDITIONS AND WORKINGS'!$D$2*M1022</f>
        <v>179.76</v>
      </c>
      <c r="O1022" s="4">
        <f>IF(Table1[[#This Row],[SALES]]&gt;='CONDITIONS AND WORKINGS'!$B$2,Table1[[#This Row],[SALES]]*'CONDITIONS AND WORKINGS'!$B$3,0)</f>
        <v>233.8</v>
      </c>
      <c r="P1022" s="10">
        <f t="shared" si="45"/>
        <v>2979.76</v>
      </c>
      <c r="Q1022" s="4" t="str">
        <f>IF(Table1[[#This Row],[STATUS]]='CONDITIONS AND WORKINGS'!$B$6,'CONDITIONS AND WORKINGS'!$B$9,'CONDITIONS AND WORKINGS'!$B$10)</f>
        <v>"COMPLETED"</v>
      </c>
      <c r="R1022" s="10">
        <f>Table1[[#This Row],[TOTAL SALES]]-Table1[[#This Row],[ 8.35% DISCOUNT]]</f>
        <v>2745.96</v>
      </c>
      <c r="S1022" s="20"/>
      <c r="AQ1022" s="11"/>
      <c r="AR1022" s="11"/>
      <c r="AS1022" s="11"/>
      <c r="AT1022" s="11"/>
      <c r="AV1022" s="11"/>
      <c r="AW1022" s="11"/>
    </row>
    <row r="1023" spans="1:49" x14ac:dyDescent="0.25">
      <c r="A1023">
        <v>1022</v>
      </c>
      <c r="B1023">
        <v>10211</v>
      </c>
      <c r="C1023">
        <v>10</v>
      </c>
      <c r="D1023" s="4" t="str">
        <f>TEXT(Table1[[#This Row],[ORDER DATE]],"MMMM")</f>
        <v>January</v>
      </c>
      <c r="E1023" s="4">
        <f t="shared" si="46"/>
        <v>2004</v>
      </c>
      <c r="F1023" s="1">
        <v>38001</v>
      </c>
      <c r="G1023" t="s">
        <v>12</v>
      </c>
      <c r="H1023" t="s">
        <v>106</v>
      </c>
      <c r="I1023">
        <v>110</v>
      </c>
      <c r="J1023" t="s">
        <v>14</v>
      </c>
      <c r="K1023">
        <v>40</v>
      </c>
      <c r="L1023" s="10">
        <v>80.55</v>
      </c>
      <c r="M1023" s="10">
        <f t="shared" si="47"/>
        <v>3222</v>
      </c>
      <c r="N1023">
        <f>'CONDITIONS AND WORKINGS'!$D$2*M1023</f>
        <v>206.85239999999999</v>
      </c>
      <c r="O1023" s="4">
        <f>IF(Table1[[#This Row],[SALES]]&gt;='CONDITIONS AND WORKINGS'!$B$2,Table1[[#This Row],[SALES]]*'CONDITIONS AND WORKINGS'!$B$3,0)</f>
        <v>269.03700000000003</v>
      </c>
      <c r="P1023" s="10">
        <f t="shared" si="45"/>
        <v>3428.8523999999998</v>
      </c>
      <c r="Q1023" s="4" t="str">
        <f>IF(Table1[[#This Row],[STATUS]]='CONDITIONS AND WORKINGS'!$B$6,'CONDITIONS AND WORKINGS'!$B$9,'CONDITIONS AND WORKINGS'!$B$10)</f>
        <v>"COMPLETED"</v>
      </c>
      <c r="R1023" s="10">
        <f>Table1[[#This Row],[TOTAL SALES]]-Table1[[#This Row],[ 8.35% DISCOUNT]]</f>
        <v>3159.8153999999995</v>
      </c>
      <c r="S1023" s="20"/>
      <c r="AQ1023" s="11"/>
      <c r="AR1023" s="11"/>
      <c r="AS1023" s="11"/>
      <c r="AT1023" s="11"/>
      <c r="AV1023" s="11"/>
      <c r="AW1023" s="11"/>
    </row>
    <row r="1024" spans="1:49" x14ac:dyDescent="0.25">
      <c r="A1024">
        <v>1023</v>
      </c>
      <c r="B1024">
        <v>10211</v>
      </c>
      <c r="C1024">
        <v>5</v>
      </c>
      <c r="D1024" s="4" t="str">
        <f>TEXT(Table1[[#This Row],[ORDER DATE]],"MMMM")</f>
        <v>January</v>
      </c>
      <c r="E1024" s="4">
        <f t="shared" si="46"/>
        <v>2004</v>
      </c>
      <c r="F1024" s="1">
        <v>38001</v>
      </c>
      <c r="G1024" t="s">
        <v>12</v>
      </c>
      <c r="H1024" t="s">
        <v>110</v>
      </c>
      <c r="I1024">
        <v>110</v>
      </c>
      <c r="J1024" t="s">
        <v>17</v>
      </c>
      <c r="K1024">
        <v>35</v>
      </c>
      <c r="L1024" s="10">
        <v>78</v>
      </c>
      <c r="M1024" s="10">
        <f t="shared" si="47"/>
        <v>2730</v>
      </c>
      <c r="N1024">
        <f>'CONDITIONS AND WORKINGS'!$D$2*M1024</f>
        <v>175.26599999999999</v>
      </c>
      <c r="O1024" s="4">
        <f>IF(Table1[[#This Row],[SALES]]&gt;='CONDITIONS AND WORKINGS'!$B$2,Table1[[#This Row],[SALES]]*'CONDITIONS AND WORKINGS'!$B$3,0)</f>
        <v>227.95500000000001</v>
      </c>
      <c r="P1024" s="10">
        <f t="shared" si="45"/>
        <v>2905.2660000000001</v>
      </c>
      <c r="Q1024" s="4" t="str">
        <f>IF(Table1[[#This Row],[STATUS]]='CONDITIONS AND WORKINGS'!$B$6,'CONDITIONS AND WORKINGS'!$B$9,'CONDITIONS AND WORKINGS'!$B$10)</f>
        <v>"COMPLETED"</v>
      </c>
      <c r="R1024" s="10">
        <f>Table1[[#This Row],[TOTAL SALES]]-Table1[[#This Row],[ 8.35% DISCOUNT]]</f>
        <v>2677.3110000000001</v>
      </c>
      <c r="S1024" s="20"/>
      <c r="AQ1024" s="11"/>
      <c r="AR1024" s="11"/>
      <c r="AS1024" s="11"/>
      <c r="AT1024" s="11"/>
      <c r="AV1024" s="11"/>
      <c r="AW1024" s="11"/>
    </row>
    <row r="1025" spans="1:49" x14ac:dyDescent="0.25">
      <c r="A1025">
        <v>1024</v>
      </c>
      <c r="B1025">
        <v>10211</v>
      </c>
      <c r="C1025">
        <v>3</v>
      </c>
      <c r="D1025" s="4" t="str">
        <f>TEXT(Table1[[#This Row],[ORDER DATE]],"MMMM")</f>
        <v>January</v>
      </c>
      <c r="E1025" s="4">
        <f t="shared" si="46"/>
        <v>2004</v>
      </c>
      <c r="F1025" s="1">
        <v>38001</v>
      </c>
      <c r="G1025" t="s">
        <v>12</v>
      </c>
      <c r="H1025" t="s">
        <v>103</v>
      </c>
      <c r="I1025">
        <v>110</v>
      </c>
      <c r="J1025" t="s">
        <v>17</v>
      </c>
      <c r="K1025">
        <v>28</v>
      </c>
      <c r="L1025" s="10">
        <v>92.57</v>
      </c>
      <c r="M1025" s="10">
        <f t="shared" si="47"/>
        <v>2591.96</v>
      </c>
      <c r="N1025">
        <f>'CONDITIONS AND WORKINGS'!$D$2*M1025</f>
        <v>166.40383199999999</v>
      </c>
      <c r="O1025" s="4">
        <f>IF(Table1[[#This Row],[SALES]]&gt;='CONDITIONS AND WORKINGS'!$B$2,Table1[[#This Row],[SALES]]*'CONDITIONS AND WORKINGS'!$B$3,0)</f>
        <v>216.42866000000001</v>
      </c>
      <c r="P1025" s="10">
        <f t="shared" si="45"/>
        <v>2758.363832</v>
      </c>
      <c r="Q1025" s="4" t="str">
        <f>IF(Table1[[#This Row],[STATUS]]='CONDITIONS AND WORKINGS'!$B$6,'CONDITIONS AND WORKINGS'!$B$9,'CONDITIONS AND WORKINGS'!$B$10)</f>
        <v>"COMPLETED"</v>
      </c>
      <c r="R1025" s="10">
        <f>Table1[[#This Row],[TOTAL SALES]]-Table1[[#This Row],[ 8.35% DISCOUNT]]</f>
        <v>2541.935172</v>
      </c>
      <c r="S1025" s="20"/>
      <c r="AQ1025" s="11"/>
      <c r="AR1025" s="11"/>
      <c r="AS1025" s="11"/>
      <c r="AT1025" s="11"/>
      <c r="AV1025" s="11"/>
      <c r="AW1025" s="11"/>
    </row>
    <row r="1026" spans="1:49" x14ac:dyDescent="0.25">
      <c r="A1026">
        <v>1025</v>
      </c>
      <c r="B1026">
        <v>10211</v>
      </c>
      <c r="C1026">
        <v>8</v>
      </c>
      <c r="D1026" s="4" t="str">
        <f>TEXT(Table1[[#This Row],[ORDER DATE]],"MMMM")</f>
        <v>January</v>
      </c>
      <c r="E1026" s="4">
        <f t="shared" si="46"/>
        <v>2004</v>
      </c>
      <c r="F1026" s="1">
        <v>38001</v>
      </c>
      <c r="G1026" t="s">
        <v>12</v>
      </c>
      <c r="H1026" t="s">
        <v>105</v>
      </c>
      <c r="I1026">
        <v>110</v>
      </c>
      <c r="J1026" t="s">
        <v>17</v>
      </c>
      <c r="K1026">
        <v>46</v>
      </c>
      <c r="L1026" s="10">
        <v>54.09</v>
      </c>
      <c r="M1026" s="10">
        <f t="shared" si="47"/>
        <v>2488.1400000000003</v>
      </c>
      <c r="N1026">
        <f>'CONDITIONS AND WORKINGS'!$D$2*M1026</f>
        <v>159.73858799999999</v>
      </c>
      <c r="O1026" s="4">
        <f>IF(Table1[[#This Row],[SALES]]&gt;='CONDITIONS AND WORKINGS'!$B$2,Table1[[#This Row],[SALES]]*'CONDITIONS AND WORKINGS'!$B$3,0)</f>
        <v>207.75969000000003</v>
      </c>
      <c r="P1026" s="10">
        <f t="shared" ref="P1026:P1089" si="48">M1026+N1026</f>
        <v>2647.8785880000005</v>
      </c>
      <c r="Q1026" s="4" t="str">
        <f>IF(Table1[[#This Row],[STATUS]]='CONDITIONS AND WORKINGS'!$B$6,'CONDITIONS AND WORKINGS'!$B$9,'CONDITIONS AND WORKINGS'!$B$10)</f>
        <v>"COMPLETED"</v>
      </c>
      <c r="R1026" s="10">
        <f>Table1[[#This Row],[TOTAL SALES]]-Table1[[#This Row],[ 8.35% DISCOUNT]]</f>
        <v>2440.1188980000006</v>
      </c>
      <c r="S1026" s="20"/>
      <c r="AQ1026" s="11"/>
      <c r="AR1026" s="11"/>
      <c r="AS1026" s="11"/>
      <c r="AT1026" s="11"/>
      <c r="AV1026" s="11"/>
      <c r="AW1026" s="11"/>
    </row>
    <row r="1027" spans="1:49" x14ac:dyDescent="0.25">
      <c r="A1027">
        <v>1026</v>
      </c>
      <c r="B1027">
        <v>10211</v>
      </c>
      <c r="C1027">
        <v>1</v>
      </c>
      <c r="D1027" s="4" t="str">
        <f>TEXT(Table1[[#This Row],[ORDER DATE]],"MMMM")</f>
        <v>January</v>
      </c>
      <c r="E1027" s="4">
        <f t="shared" ref="E1027:E1090" si="49">YEAR(F1027)</f>
        <v>2004</v>
      </c>
      <c r="F1027" s="1">
        <v>38001</v>
      </c>
      <c r="G1027" t="s">
        <v>12</v>
      </c>
      <c r="H1027" t="s">
        <v>109</v>
      </c>
      <c r="I1027">
        <v>110</v>
      </c>
      <c r="J1027" t="s">
        <v>17</v>
      </c>
      <c r="K1027">
        <v>48</v>
      </c>
      <c r="L1027" s="10">
        <v>48.98</v>
      </c>
      <c r="M1027" s="10">
        <f t="shared" ref="M1027:M1090" si="50">K1027*L1027</f>
        <v>2351.04</v>
      </c>
      <c r="N1027">
        <f>'CONDITIONS AND WORKINGS'!$D$2*M1027</f>
        <v>150.93676799999997</v>
      </c>
      <c r="O1027" s="4">
        <f>IF(Table1[[#This Row],[SALES]]&gt;='CONDITIONS AND WORKINGS'!$B$2,Table1[[#This Row],[SALES]]*'CONDITIONS AND WORKINGS'!$B$3,0)</f>
        <v>196.31184000000002</v>
      </c>
      <c r="P1027" s="10">
        <f t="shared" si="48"/>
        <v>2501.976768</v>
      </c>
      <c r="Q1027" s="4" t="str">
        <f>IF(Table1[[#This Row],[STATUS]]='CONDITIONS AND WORKINGS'!$B$6,'CONDITIONS AND WORKINGS'!$B$9,'CONDITIONS AND WORKINGS'!$B$10)</f>
        <v>"COMPLETED"</v>
      </c>
      <c r="R1027" s="10">
        <f>Table1[[#This Row],[TOTAL SALES]]-Table1[[#This Row],[ 8.35% DISCOUNT]]</f>
        <v>2305.6649280000001</v>
      </c>
      <c r="S1027" s="20"/>
      <c r="AQ1027" s="11"/>
      <c r="AR1027" s="11"/>
      <c r="AS1027" s="11"/>
      <c r="AT1027" s="11"/>
      <c r="AV1027" s="11"/>
      <c r="AW1027" s="11"/>
    </row>
    <row r="1028" spans="1:49" x14ac:dyDescent="0.25">
      <c r="A1028">
        <v>1027</v>
      </c>
      <c r="B1028">
        <v>10211</v>
      </c>
      <c r="C1028">
        <v>15</v>
      </c>
      <c r="D1028" s="4" t="str">
        <f>TEXT(Table1[[#This Row],[ORDER DATE]],"MMMM")</f>
        <v>January</v>
      </c>
      <c r="E1028" s="4">
        <f t="shared" si="49"/>
        <v>2004</v>
      </c>
      <c r="F1028" s="1">
        <v>38001</v>
      </c>
      <c r="G1028" t="s">
        <v>12</v>
      </c>
      <c r="H1028" t="s">
        <v>93</v>
      </c>
      <c r="I1028">
        <v>110</v>
      </c>
      <c r="J1028" t="s">
        <v>17</v>
      </c>
      <c r="K1028">
        <v>25</v>
      </c>
      <c r="L1028" s="10">
        <v>90.16</v>
      </c>
      <c r="M1028" s="10">
        <f t="shared" si="50"/>
        <v>2254</v>
      </c>
      <c r="N1028">
        <f>'CONDITIONS AND WORKINGS'!$D$2*M1028</f>
        <v>144.70679999999999</v>
      </c>
      <c r="O1028" s="4">
        <f>IF(Table1[[#This Row],[SALES]]&gt;='CONDITIONS AND WORKINGS'!$B$2,Table1[[#This Row],[SALES]]*'CONDITIONS AND WORKINGS'!$B$3,0)</f>
        <v>0</v>
      </c>
      <c r="P1028" s="10">
        <f t="shared" si="48"/>
        <v>2398.7067999999999</v>
      </c>
      <c r="Q1028" s="4" t="str">
        <f>IF(Table1[[#This Row],[STATUS]]='CONDITIONS AND WORKINGS'!$B$6,'CONDITIONS AND WORKINGS'!$B$9,'CONDITIONS AND WORKINGS'!$B$10)</f>
        <v>"COMPLETED"</v>
      </c>
      <c r="R1028" s="10">
        <f>Table1[[#This Row],[TOTAL SALES]]-Table1[[#This Row],[ 8.35% DISCOUNT]]</f>
        <v>2398.7067999999999</v>
      </c>
      <c r="S1028" s="20"/>
      <c r="AQ1028" s="11"/>
      <c r="AR1028" s="11"/>
      <c r="AS1028" s="11"/>
      <c r="AT1028" s="11"/>
      <c r="AV1028" s="11"/>
      <c r="AW1028" s="11"/>
    </row>
    <row r="1029" spans="1:49" x14ac:dyDescent="0.25">
      <c r="A1029">
        <v>1028</v>
      </c>
      <c r="B1029">
        <v>10211</v>
      </c>
      <c r="C1029">
        <v>6</v>
      </c>
      <c r="D1029" s="4" t="str">
        <f>TEXT(Table1[[#This Row],[ORDER DATE]],"MMMM")</f>
        <v>January</v>
      </c>
      <c r="E1029" s="4">
        <f t="shared" si="49"/>
        <v>2004</v>
      </c>
      <c r="F1029" s="1">
        <v>38001</v>
      </c>
      <c r="G1029" t="s">
        <v>12</v>
      </c>
      <c r="H1029" t="s">
        <v>107</v>
      </c>
      <c r="I1029">
        <v>110</v>
      </c>
      <c r="J1029" t="s">
        <v>17</v>
      </c>
      <c r="K1029">
        <v>22</v>
      </c>
      <c r="L1029" s="10">
        <v>92.16</v>
      </c>
      <c r="M1029" s="10">
        <f t="shared" si="50"/>
        <v>2027.52</v>
      </c>
      <c r="N1029">
        <f>'CONDITIONS AND WORKINGS'!$D$2*M1029</f>
        <v>130.16678399999998</v>
      </c>
      <c r="O1029" s="4">
        <f>IF(Table1[[#This Row],[SALES]]&gt;='CONDITIONS AND WORKINGS'!$B$2,Table1[[#This Row],[SALES]]*'CONDITIONS AND WORKINGS'!$B$3,0)</f>
        <v>0</v>
      </c>
      <c r="P1029" s="10">
        <f t="shared" si="48"/>
        <v>2157.686784</v>
      </c>
      <c r="Q1029" s="4" t="str">
        <f>IF(Table1[[#This Row],[STATUS]]='CONDITIONS AND WORKINGS'!$B$6,'CONDITIONS AND WORKINGS'!$B$9,'CONDITIONS AND WORKINGS'!$B$10)</f>
        <v>"COMPLETED"</v>
      </c>
      <c r="R1029" s="10">
        <f>Table1[[#This Row],[TOTAL SALES]]-Table1[[#This Row],[ 8.35% DISCOUNT]]</f>
        <v>2157.686784</v>
      </c>
      <c r="S1029" s="20"/>
      <c r="AQ1029" s="11"/>
      <c r="AR1029" s="11"/>
      <c r="AS1029" s="11"/>
      <c r="AT1029" s="11"/>
      <c r="AV1029" s="11"/>
      <c r="AW1029" s="11"/>
    </row>
    <row r="1030" spans="1:49" x14ac:dyDescent="0.25">
      <c r="A1030">
        <v>1029</v>
      </c>
      <c r="B1030">
        <v>10211</v>
      </c>
      <c r="C1030">
        <v>9</v>
      </c>
      <c r="D1030" s="4" t="str">
        <f>TEXT(Table1[[#This Row],[ORDER DATE]],"MMMM")</f>
        <v>January</v>
      </c>
      <c r="E1030" s="4">
        <f t="shared" si="49"/>
        <v>2004</v>
      </c>
      <c r="F1030" s="1">
        <v>38001</v>
      </c>
      <c r="G1030" t="s">
        <v>12</v>
      </c>
      <c r="H1030" t="s">
        <v>111</v>
      </c>
      <c r="I1030">
        <v>110</v>
      </c>
      <c r="J1030" t="s">
        <v>17</v>
      </c>
      <c r="K1030">
        <v>41</v>
      </c>
      <c r="L1030" s="10">
        <v>42.24</v>
      </c>
      <c r="M1030" s="10">
        <f t="shared" si="50"/>
        <v>1731.8400000000001</v>
      </c>
      <c r="N1030">
        <f>'CONDITIONS AND WORKINGS'!$D$2*M1030</f>
        <v>111.184128</v>
      </c>
      <c r="O1030" s="4">
        <f>IF(Table1[[#This Row],[SALES]]&gt;='CONDITIONS AND WORKINGS'!$B$2,Table1[[#This Row],[SALES]]*'CONDITIONS AND WORKINGS'!$B$3,0)</f>
        <v>0</v>
      </c>
      <c r="P1030" s="10">
        <f t="shared" si="48"/>
        <v>1843.0241280000002</v>
      </c>
      <c r="Q1030" s="4" t="str">
        <f>IF(Table1[[#This Row],[STATUS]]='CONDITIONS AND WORKINGS'!$B$6,'CONDITIONS AND WORKINGS'!$B$9,'CONDITIONS AND WORKINGS'!$B$10)</f>
        <v>"COMPLETED"</v>
      </c>
      <c r="R1030" s="10">
        <f>Table1[[#This Row],[TOTAL SALES]]-Table1[[#This Row],[ 8.35% DISCOUNT]]</f>
        <v>1843.0241280000002</v>
      </c>
      <c r="S1030" s="20"/>
      <c r="AQ1030" s="11"/>
      <c r="AR1030" s="11"/>
      <c r="AS1030" s="11"/>
      <c r="AT1030" s="11"/>
      <c r="AV1030" s="11"/>
      <c r="AW1030" s="11"/>
    </row>
    <row r="1031" spans="1:49" x14ac:dyDescent="0.25">
      <c r="A1031">
        <v>1030</v>
      </c>
      <c r="B1031">
        <v>10211</v>
      </c>
      <c r="C1031">
        <v>11</v>
      </c>
      <c r="D1031" s="4" t="str">
        <f>TEXT(Table1[[#This Row],[ORDER DATE]],"MMMM")</f>
        <v>January</v>
      </c>
      <c r="E1031" s="4">
        <f t="shared" si="49"/>
        <v>2004</v>
      </c>
      <c r="F1031" s="1">
        <v>38001</v>
      </c>
      <c r="G1031" t="s">
        <v>12</v>
      </c>
      <c r="H1031" t="s">
        <v>108</v>
      </c>
      <c r="I1031">
        <v>110</v>
      </c>
      <c r="J1031" t="s">
        <v>17</v>
      </c>
      <c r="K1031">
        <v>21</v>
      </c>
      <c r="L1031" s="10">
        <v>63.72</v>
      </c>
      <c r="M1031" s="10">
        <f t="shared" si="50"/>
        <v>1338.12</v>
      </c>
      <c r="N1031">
        <f>'CONDITIONS AND WORKINGS'!$D$2*M1031</f>
        <v>85.907303999999982</v>
      </c>
      <c r="O1031" s="4">
        <f>IF(Table1[[#This Row],[SALES]]&gt;='CONDITIONS AND WORKINGS'!$B$2,Table1[[#This Row],[SALES]]*'CONDITIONS AND WORKINGS'!$B$3,0)</f>
        <v>0</v>
      </c>
      <c r="P1031" s="10">
        <f t="shared" si="48"/>
        <v>1424.027304</v>
      </c>
      <c r="Q1031" s="4" t="str">
        <f>IF(Table1[[#This Row],[STATUS]]='CONDITIONS AND WORKINGS'!$B$6,'CONDITIONS AND WORKINGS'!$B$9,'CONDITIONS AND WORKINGS'!$B$10)</f>
        <v>"COMPLETED"</v>
      </c>
      <c r="R1031" s="10">
        <f>Table1[[#This Row],[TOTAL SALES]]-Table1[[#This Row],[ 8.35% DISCOUNT]]</f>
        <v>1424.027304</v>
      </c>
      <c r="S1031" s="20"/>
      <c r="AQ1031" s="11"/>
      <c r="AR1031" s="11"/>
      <c r="AS1031" s="11"/>
      <c r="AT1031" s="11"/>
      <c r="AV1031" s="11"/>
      <c r="AW1031" s="11"/>
    </row>
    <row r="1032" spans="1:49" x14ac:dyDescent="0.25">
      <c r="A1032">
        <v>1031</v>
      </c>
      <c r="B1032">
        <v>10212</v>
      </c>
      <c r="C1032">
        <v>13</v>
      </c>
      <c r="D1032" s="4" t="str">
        <f>TEXT(Table1[[#This Row],[ORDER DATE]],"MMMM")</f>
        <v>January</v>
      </c>
      <c r="E1032" s="4">
        <f t="shared" si="49"/>
        <v>2004</v>
      </c>
      <c r="F1032" s="1">
        <v>38002</v>
      </c>
      <c r="G1032" t="s">
        <v>12</v>
      </c>
      <c r="H1032" t="s">
        <v>98</v>
      </c>
      <c r="I1032">
        <v>124</v>
      </c>
      <c r="J1032" t="s">
        <v>14</v>
      </c>
      <c r="K1032">
        <v>49</v>
      </c>
      <c r="L1032" s="10">
        <v>100</v>
      </c>
      <c r="M1032" s="10">
        <f t="shared" si="50"/>
        <v>4900</v>
      </c>
      <c r="N1032">
        <f>'CONDITIONS AND WORKINGS'!$D$2*M1032</f>
        <v>314.58</v>
      </c>
      <c r="O1032" s="4">
        <f>IF(Table1[[#This Row],[SALES]]&gt;='CONDITIONS AND WORKINGS'!$B$2,Table1[[#This Row],[SALES]]*'CONDITIONS AND WORKINGS'!$B$3,0)</f>
        <v>409.15000000000003</v>
      </c>
      <c r="P1032" s="10">
        <f t="shared" si="48"/>
        <v>5214.58</v>
      </c>
      <c r="Q1032" s="4" t="str">
        <f>IF(Table1[[#This Row],[STATUS]]='CONDITIONS AND WORKINGS'!$B$6,'CONDITIONS AND WORKINGS'!$B$9,'CONDITIONS AND WORKINGS'!$B$10)</f>
        <v>"COMPLETED"</v>
      </c>
      <c r="R1032" s="10">
        <f>Table1[[#This Row],[TOTAL SALES]]-Table1[[#This Row],[ 8.35% DISCOUNT]]</f>
        <v>4805.43</v>
      </c>
      <c r="S1032" s="20"/>
      <c r="AQ1032" s="11"/>
      <c r="AR1032" s="11"/>
      <c r="AS1032" s="11"/>
      <c r="AT1032" s="11"/>
      <c r="AV1032" s="11"/>
      <c r="AW1032" s="11"/>
    </row>
    <row r="1033" spans="1:49" x14ac:dyDescent="0.25">
      <c r="A1033">
        <v>1032</v>
      </c>
      <c r="B1033">
        <v>10212</v>
      </c>
      <c r="C1033">
        <v>8</v>
      </c>
      <c r="D1033" s="4" t="str">
        <f>TEXT(Table1[[#This Row],[ORDER DATE]],"MMMM")</f>
        <v>January</v>
      </c>
      <c r="E1033" s="4">
        <f t="shared" si="49"/>
        <v>2004</v>
      </c>
      <c r="F1033" s="1">
        <v>38002</v>
      </c>
      <c r="G1033" t="s">
        <v>12</v>
      </c>
      <c r="H1033" t="s">
        <v>112</v>
      </c>
      <c r="I1033">
        <v>124</v>
      </c>
      <c r="J1033" t="s">
        <v>14</v>
      </c>
      <c r="K1033">
        <v>45</v>
      </c>
      <c r="L1033" s="10">
        <v>100</v>
      </c>
      <c r="M1033" s="10">
        <f t="shared" si="50"/>
        <v>4500</v>
      </c>
      <c r="N1033">
        <f>'CONDITIONS AND WORKINGS'!$D$2*M1033</f>
        <v>288.89999999999998</v>
      </c>
      <c r="O1033" s="4">
        <f>IF(Table1[[#This Row],[SALES]]&gt;='CONDITIONS AND WORKINGS'!$B$2,Table1[[#This Row],[SALES]]*'CONDITIONS AND WORKINGS'!$B$3,0)</f>
        <v>375.75</v>
      </c>
      <c r="P1033" s="10">
        <f t="shared" si="48"/>
        <v>4788.8999999999996</v>
      </c>
      <c r="Q1033" s="4" t="str">
        <f>IF(Table1[[#This Row],[STATUS]]='CONDITIONS AND WORKINGS'!$B$6,'CONDITIONS AND WORKINGS'!$B$9,'CONDITIONS AND WORKINGS'!$B$10)</f>
        <v>"COMPLETED"</v>
      </c>
      <c r="R1033" s="10">
        <f>Table1[[#This Row],[TOTAL SALES]]-Table1[[#This Row],[ 8.35% DISCOUNT]]</f>
        <v>4413.1499999999996</v>
      </c>
      <c r="S1033" s="20"/>
      <c r="AQ1033" s="11"/>
      <c r="AR1033" s="11"/>
      <c r="AS1033" s="11"/>
      <c r="AT1033" s="11"/>
      <c r="AV1033" s="11"/>
      <c r="AW1033" s="11"/>
    </row>
    <row r="1034" spans="1:49" x14ac:dyDescent="0.25">
      <c r="A1034">
        <v>1033</v>
      </c>
      <c r="B1034">
        <v>10212</v>
      </c>
      <c r="C1034">
        <v>11</v>
      </c>
      <c r="D1034" s="4" t="str">
        <f>TEXT(Table1[[#This Row],[ORDER DATE]],"MMMM")</f>
        <v>January</v>
      </c>
      <c r="E1034" s="4">
        <f t="shared" si="49"/>
        <v>2004</v>
      </c>
      <c r="F1034" s="1">
        <v>38002</v>
      </c>
      <c r="G1034" t="s">
        <v>12</v>
      </c>
      <c r="H1034" t="s">
        <v>44</v>
      </c>
      <c r="I1034">
        <v>124</v>
      </c>
      <c r="J1034" t="s">
        <v>14</v>
      </c>
      <c r="K1034">
        <v>40</v>
      </c>
      <c r="L1034" s="10">
        <v>100</v>
      </c>
      <c r="M1034" s="10">
        <f t="shared" si="50"/>
        <v>4000</v>
      </c>
      <c r="N1034">
        <f>'CONDITIONS AND WORKINGS'!$D$2*M1034</f>
        <v>256.79999999999995</v>
      </c>
      <c r="O1034" s="4">
        <f>IF(Table1[[#This Row],[SALES]]&gt;='CONDITIONS AND WORKINGS'!$B$2,Table1[[#This Row],[SALES]]*'CONDITIONS AND WORKINGS'!$B$3,0)</f>
        <v>334</v>
      </c>
      <c r="P1034" s="10">
        <f t="shared" si="48"/>
        <v>4256.8</v>
      </c>
      <c r="Q1034" s="4" t="str">
        <f>IF(Table1[[#This Row],[STATUS]]='CONDITIONS AND WORKINGS'!$B$6,'CONDITIONS AND WORKINGS'!$B$9,'CONDITIONS AND WORKINGS'!$B$10)</f>
        <v>"COMPLETED"</v>
      </c>
      <c r="R1034" s="10">
        <f>Table1[[#This Row],[TOTAL SALES]]-Table1[[#This Row],[ 8.35% DISCOUNT]]</f>
        <v>3922.8</v>
      </c>
      <c r="S1034" s="20"/>
      <c r="AQ1034" s="11"/>
      <c r="AR1034" s="11"/>
      <c r="AS1034" s="11"/>
      <c r="AT1034" s="11"/>
      <c r="AV1034" s="11"/>
      <c r="AW1034" s="11"/>
    </row>
    <row r="1035" spans="1:49" x14ac:dyDescent="0.25">
      <c r="A1035">
        <v>1034</v>
      </c>
      <c r="B1035">
        <v>10212</v>
      </c>
      <c r="C1035">
        <v>16</v>
      </c>
      <c r="D1035" s="4" t="str">
        <f>TEXT(Table1[[#This Row],[ORDER DATE]],"MMMM")</f>
        <v>January</v>
      </c>
      <c r="E1035" s="4">
        <f t="shared" si="49"/>
        <v>2004</v>
      </c>
      <c r="F1035" s="1">
        <v>38002</v>
      </c>
      <c r="G1035" t="s">
        <v>12</v>
      </c>
      <c r="H1035" t="s">
        <v>96</v>
      </c>
      <c r="I1035">
        <v>124</v>
      </c>
      <c r="J1035" t="s">
        <v>14</v>
      </c>
      <c r="K1035">
        <v>39</v>
      </c>
      <c r="L1035" s="10">
        <v>100</v>
      </c>
      <c r="M1035" s="10">
        <f t="shared" si="50"/>
        <v>3900</v>
      </c>
      <c r="N1035">
        <f>'CONDITIONS AND WORKINGS'!$D$2*M1035</f>
        <v>250.37999999999997</v>
      </c>
      <c r="O1035" s="4">
        <f>IF(Table1[[#This Row],[SALES]]&gt;='CONDITIONS AND WORKINGS'!$B$2,Table1[[#This Row],[SALES]]*'CONDITIONS AND WORKINGS'!$B$3,0)</f>
        <v>325.65000000000003</v>
      </c>
      <c r="P1035" s="10">
        <f t="shared" si="48"/>
        <v>4150.38</v>
      </c>
      <c r="Q1035" s="4" t="str">
        <f>IF(Table1[[#This Row],[STATUS]]='CONDITIONS AND WORKINGS'!$B$6,'CONDITIONS AND WORKINGS'!$B$9,'CONDITIONS AND WORKINGS'!$B$10)</f>
        <v>"COMPLETED"</v>
      </c>
      <c r="R1035" s="10">
        <f>Table1[[#This Row],[TOTAL SALES]]-Table1[[#This Row],[ 8.35% DISCOUNT]]</f>
        <v>3824.73</v>
      </c>
      <c r="S1035" s="20"/>
      <c r="AQ1035" s="11"/>
      <c r="AR1035" s="11"/>
      <c r="AS1035" s="11"/>
      <c r="AT1035" s="11"/>
      <c r="AV1035" s="11"/>
      <c r="AW1035" s="11"/>
    </row>
    <row r="1036" spans="1:49" x14ac:dyDescent="0.25">
      <c r="A1036">
        <v>1035</v>
      </c>
      <c r="B1036">
        <v>10212</v>
      </c>
      <c r="C1036">
        <v>7</v>
      </c>
      <c r="D1036" s="4" t="str">
        <f>TEXT(Table1[[#This Row],[ORDER DATE]],"MMMM")</f>
        <v>January</v>
      </c>
      <c r="E1036" s="4">
        <f t="shared" si="49"/>
        <v>2004</v>
      </c>
      <c r="F1036" s="1">
        <v>38002</v>
      </c>
      <c r="G1036" t="s">
        <v>12</v>
      </c>
      <c r="H1036" t="s">
        <v>115</v>
      </c>
      <c r="I1036">
        <v>124</v>
      </c>
      <c r="J1036" t="s">
        <v>14</v>
      </c>
      <c r="K1036">
        <v>40</v>
      </c>
      <c r="L1036" s="10">
        <v>100</v>
      </c>
      <c r="M1036" s="10">
        <f t="shared" si="50"/>
        <v>4000</v>
      </c>
      <c r="N1036">
        <f>'CONDITIONS AND WORKINGS'!$D$2*M1036</f>
        <v>256.79999999999995</v>
      </c>
      <c r="O1036" s="4">
        <f>IF(Table1[[#This Row],[SALES]]&gt;='CONDITIONS AND WORKINGS'!$B$2,Table1[[#This Row],[SALES]]*'CONDITIONS AND WORKINGS'!$B$3,0)</f>
        <v>334</v>
      </c>
      <c r="P1036" s="10">
        <f t="shared" si="48"/>
        <v>4256.8</v>
      </c>
      <c r="Q1036" s="4" t="str">
        <f>IF(Table1[[#This Row],[STATUS]]='CONDITIONS AND WORKINGS'!$B$6,'CONDITIONS AND WORKINGS'!$B$9,'CONDITIONS AND WORKINGS'!$B$10)</f>
        <v>"COMPLETED"</v>
      </c>
      <c r="R1036" s="10">
        <f>Table1[[#This Row],[TOTAL SALES]]-Table1[[#This Row],[ 8.35% DISCOUNT]]</f>
        <v>3922.8</v>
      </c>
      <c r="S1036" s="20"/>
      <c r="AQ1036" s="11"/>
      <c r="AR1036" s="11"/>
      <c r="AS1036" s="11"/>
      <c r="AT1036" s="11"/>
      <c r="AV1036" s="11"/>
      <c r="AW1036" s="11"/>
    </row>
    <row r="1037" spans="1:49" x14ac:dyDescent="0.25">
      <c r="A1037">
        <v>1036</v>
      </c>
      <c r="B1037">
        <v>10212</v>
      </c>
      <c r="C1037">
        <v>9</v>
      </c>
      <c r="D1037" s="4" t="str">
        <f>TEXT(Table1[[#This Row],[ORDER DATE]],"MMMM")</f>
        <v>January</v>
      </c>
      <c r="E1037" s="4">
        <f t="shared" si="49"/>
        <v>2004</v>
      </c>
      <c r="F1037" s="1">
        <v>38002</v>
      </c>
      <c r="G1037" t="s">
        <v>12</v>
      </c>
      <c r="H1037" t="s">
        <v>113</v>
      </c>
      <c r="I1037">
        <v>124</v>
      </c>
      <c r="J1037" t="s">
        <v>14</v>
      </c>
      <c r="K1037">
        <v>41</v>
      </c>
      <c r="L1037" s="10">
        <v>100</v>
      </c>
      <c r="M1037" s="10">
        <f t="shared" si="50"/>
        <v>4100</v>
      </c>
      <c r="N1037">
        <f>'CONDITIONS AND WORKINGS'!$D$2*M1037</f>
        <v>263.21999999999997</v>
      </c>
      <c r="O1037" s="4">
        <f>IF(Table1[[#This Row],[SALES]]&gt;='CONDITIONS AND WORKINGS'!$B$2,Table1[[#This Row],[SALES]]*'CONDITIONS AND WORKINGS'!$B$3,0)</f>
        <v>342.35</v>
      </c>
      <c r="P1037" s="10">
        <f t="shared" si="48"/>
        <v>4363.22</v>
      </c>
      <c r="Q1037" s="4" t="str">
        <f>IF(Table1[[#This Row],[STATUS]]='CONDITIONS AND WORKINGS'!$B$6,'CONDITIONS AND WORKINGS'!$B$9,'CONDITIONS AND WORKINGS'!$B$10)</f>
        <v>"COMPLETED"</v>
      </c>
      <c r="R1037" s="10">
        <f>Table1[[#This Row],[TOTAL SALES]]-Table1[[#This Row],[ 8.35% DISCOUNT]]</f>
        <v>4020.8700000000003</v>
      </c>
      <c r="S1037" s="20"/>
      <c r="AQ1037" s="11"/>
      <c r="AR1037" s="11"/>
      <c r="AS1037" s="11"/>
      <c r="AT1037" s="11"/>
      <c r="AV1037" s="11"/>
      <c r="AW1037" s="11"/>
    </row>
    <row r="1038" spans="1:49" x14ac:dyDescent="0.25">
      <c r="A1038">
        <v>1037</v>
      </c>
      <c r="B1038">
        <v>10212</v>
      </c>
      <c r="C1038">
        <v>6</v>
      </c>
      <c r="D1038" s="4" t="str">
        <f>TEXT(Table1[[#This Row],[ORDER DATE]],"MMMM")</f>
        <v>January</v>
      </c>
      <c r="E1038" s="4">
        <f t="shared" si="49"/>
        <v>2004</v>
      </c>
      <c r="F1038" s="1">
        <v>38002</v>
      </c>
      <c r="G1038" t="s">
        <v>12</v>
      </c>
      <c r="H1038" t="s">
        <v>118</v>
      </c>
      <c r="I1038">
        <v>124</v>
      </c>
      <c r="J1038" t="s">
        <v>14</v>
      </c>
      <c r="K1038">
        <v>38</v>
      </c>
      <c r="L1038" s="10">
        <v>100</v>
      </c>
      <c r="M1038" s="10">
        <f t="shared" si="50"/>
        <v>3800</v>
      </c>
      <c r="N1038">
        <f>'CONDITIONS AND WORKINGS'!$D$2*M1038</f>
        <v>243.95999999999998</v>
      </c>
      <c r="O1038" s="4">
        <f>IF(Table1[[#This Row],[SALES]]&gt;='CONDITIONS AND WORKINGS'!$B$2,Table1[[#This Row],[SALES]]*'CONDITIONS AND WORKINGS'!$B$3,0)</f>
        <v>317.3</v>
      </c>
      <c r="P1038" s="10">
        <f t="shared" si="48"/>
        <v>4043.96</v>
      </c>
      <c r="Q1038" s="4" t="str">
        <f>IF(Table1[[#This Row],[STATUS]]='CONDITIONS AND WORKINGS'!$B$6,'CONDITIONS AND WORKINGS'!$B$9,'CONDITIONS AND WORKINGS'!$B$10)</f>
        <v>"COMPLETED"</v>
      </c>
      <c r="R1038" s="10">
        <f>Table1[[#This Row],[TOTAL SALES]]-Table1[[#This Row],[ 8.35% DISCOUNT]]</f>
        <v>3726.66</v>
      </c>
      <c r="S1038" s="20"/>
      <c r="AQ1038" s="11"/>
      <c r="AR1038" s="11"/>
      <c r="AS1038" s="11"/>
      <c r="AT1038" s="11"/>
      <c r="AV1038" s="11"/>
      <c r="AW1038" s="11"/>
    </row>
    <row r="1039" spans="1:49" x14ac:dyDescent="0.25">
      <c r="A1039">
        <v>1038</v>
      </c>
      <c r="B1039">
        <v>10212</v>
      </c>
      <c r="C1039">
        <v>10</v>
      </c>
      <c r="D1039" s="4" t="str">
        <f>TEXT(Table1[[#This Row],[ORDER DATE]],"MMMM")</f>
        <v>January</v>
      </c>
      <c r="E1039" s="4">
        <f t="shared" si="49"/>
        <v>2004</v>
      </c>
      <c r="F1039" s="1">
        <v>38002</v>
      </c>
      <c r="G1039" t="s">
        <v>12</v>
      </c>
      <c r="H1039" t="s">
        <v>114</v>
      </c>
      <c r="I1039">
        <v>124</v>
      </c>
      <c r="J1039" t="s">
        <v>14</v>
      </c>
      <c r="K1039">
        <v>29</v>
      </c>
      <c r="L1039" s="10">
        <v>100</v>
      </c>
      <c r="M1039" s="10">
        <f t="shared" si="50"/>
        <v>2900</v>
      </c>
      <c r="N1039">
        <f>'CONDITIONS AND WORKINGS'!$D$2*M1039</f>
        <v>186.17999999999998</v>
      </c>
      <c r="O1039" s="4">
        <f>IF(Table1[[#This Row],[SALES]]&gt;='CONDITIONS AND WORKINGS'!$B$2,Table1[[#This Row],[SALES]]*'CONDITIONS AND WORKINGS'!$B$3,0)</f>
        <v>242.15</v>
      </c>
      <c r="P1039" s="10">
        <f t="shared" si="48"/>
        <v>3086.18</v>
      </c>
      <c r="Q1039" s="4" t="str">
        <f>IF(Table1[[#This Row],[STATUS]]='CONDITIONS AND WORKINGS'!$B$6,'CONDITIONS AND WORKINGS'!$B$9,'CONDITIONS AND WORKINGS'!$B$10)</f>
        <v>"COMPLETED"</v>
      </c>
      <c r="R1039" s="10">
        <f>Table1[[#This Row],[TOTAL SALES]]-Table1[[#This Row],[ 8.35% DISCOUNT]]</f>
        <v>2844.0299999999997</v>
      </c>
      <c r="S1039" s="20"/>
      <c r="AQ1039" s="11"/>
      <c r="AR1039" s="11"/>
      <c r="AS1039" s="11"/>
      <c r="AT1039" s="11"/>
      <c r="AV1039" s="11"/>
      <c r="AW1039" s="11"/>
    </row>
    <row r="1040" spans="1:49" x14ac:dyDescent="0.25">
      <c r="A1040">
        <v>1039</v>
      </c>
      <c r="B1040">
        <v>10212</v>
      </c>
      <c r="C1040">
        <v>15</v>
      </c>
      <c r="D1040" s="4" t="str">
        <f>TEXT(Table1[[#This Row],[ORDER DATE]],"MMMM")</f>
        <v>January</v>
      </c>
      <c r="E1040" s="4">
        <f t="shared" si="49"/>
        <v>2004</v>
      </c>
      <c r="F1040" s="1">
        <v>38002</v>
      </c>
      <c r="G1040" t="s">
        <v>12</v>
      </c>
      <c r="H1040" t="s">
        <v>101</v>
      </c>
      <c r="I1040">
        <v>124</v>
      </c>
      <c r="J1040" t="s">
        <v>14</v>
      </c>
      <c r="K1040">
        <v>33</v>
      </c>
      <c r="L1040" s="10">
        <v>100</v>
      </c>
      <c r="M1040" s="10">
        <f t="shared" si="50"/>
        <v>3300</v>
      </c>
      <c r="N1040">
        <f>'CONDITIONS AND WORKINGS'!$D$2*M1040</f>
        <v>211.85999999999999</v>
      </c>
      <c r="O1040" s="4">
        <f>IF(Table1[[#This Row],[SALES]]&gt;='CONDITIONS AND WORKINGS'!$B$2,Table1[[#This Row],[SALES]]*'CONDITIONS AND WORKINGS'!$B$3,0)</f>
        <v>275.55</v>
      </c>
      <c r="P1040" s="10">
        <f t="shared" si="48"/>
        <v>3511.86</v>
      </c>
      <c r="Q1040" s="4" t="str">
        <f>IF(Table1[[#This Row],[STATUS]]='CONDITIONS AND WORKINGS'!$B$6,'CONDITIONS AND WORKINGS'!$B$9,'CONDITIONS AND WORKINGS'!$B$10)</f>
        <v>"COMPLETED"</v>
      </c>
      <c r="R1040" s="10">
        <f>Table1[[#This Row],[TOTAL SALES]]-Table1[[#This Row],[ 8.35% DISCOUNT]]</f>
        <v>3236.31</v>
      </c>
      <c r="S1040" s="20"/>
      <c r="AQ1040" s="11"/>
      <c r="AR1040" s="11"/>
      <c r="AS1040" s="11"/>
      <c r="AT1040" s="11"/>
      <c r="AV1040" s="11"/>
      <c r="AW1040" s="11"/>
    </row>
    <row r="1041" spans="1:49" x14ac:dyDescent="0.25">
      <c r="A1041">
        <v>1040</v>
      </c>
      <c r="B1041">
        <v>10212</v>
      </c>
      <c r="C1041">
        <v>4</v>
      </c>
      <c r="D1041" s="4" t="str">
        <f>TEXT(Table1[[#This Row],[ORDER DATE]],"MMMM")</f>
        <v>January</v>
      </c>
      <c r="E1041" s="4">
        <f t="shared" si="49"/>
        <v>2004</v>
      </c>
      <c r="F1041" s="1">
        <v>38002</v>
      </c>
      <c r="G1041" t="s">
        <v>12</v>
      </c>
      <c r="H1041" t="s">
        <v>119</v>
      </c>
      <c r="I1041">
        <v>124</v>
      </c>
      <c r="J1041" t="s">
        <v>14</v>
      </c>
      <c r="K1041">
        <v>46</v>
      </c>
      <c r="L1041" s="10">
        <v>87.81</v>
      </c>
      <c r="M1041" s="10">
        <f t="shared" si="50"/>
        <v>4039.26</v>
      </c>
      <c r="N1041">
        <f>'CONDITIONS AND WORKINGS'!$D$2*M1041</f>
        <v>259.320492</v>
      </c>
      <c r="O1041" s="4">
        <f>IF(Table1[[#This Row],[SALES]]&gt;='CONDITIONS AND WORKINGS'!$B$2,Table1[[#This Row],[SALES]]*'CONDITIONS AND WORKINGS'!$B$3,0)</f>
        <v>337.27821000000006</v>
      </c>
      <c r="P1041" s="10">
        <f t="shared" si="48"/>
        <v>4298.580492</v>
      </c>
      <c r="Q1041" s="4" t="str">
        <f>IF(Table1[[#This Row],[STATUS]]='CONDITIONS AND WORKINGS'!$B$6,'CONDITIONS AND WORKINGS'!$B$9,'CONDITIONS AND WORKINGS'!$B$10)</f>
        <v>"COMPLETED"</v>
      </c>
      <c r="R1041" s="10">
        <f>Table1[[#This Row],[TOTAL SALES]]-Table1[[#This Row],[ 8.35% DISCOUNT]]</f>
        <v>3961.3022820000001</v>
      </c>
      <c r="S1041" s="20"/>
      <c r="AQ1041" s="11"/>
      <c r="AR1041" s="11"/>
      <c r="AS1041" s="11"/>
      <c r="AT1041" s="11"/>
      <c r="AV1041" s="11"/>
      <c r="AW1041" s="11"/>
    </row>
    <row r="1042" spans="1:49" x14ac:dyDescent="0.25">
      <c r="A1042">
        <v>1041</v>
      </c>
      <c r="B1042">
        <v>10212</v>
      </c>
      <c r="C1042">
        <v>1</v>
      </c>
      <c r="D1042" s="4" t="str">
        <f>TEXT(Table1[[#This Row],[ORDER DATE]],"MMMM")</f>
        <v>January</v>
      </c>
      <c r="E1042" s="4">
        <f t="shared" si="49"/>
        <v>2004</v>
      </c>
      <c r="F1042" s="1">
        <v>38002</v>
      </c>
      <c r="G1042" t="s">
        <v>12</v>
      </c>
      <c r="H1042" t="s">
        <v>120</v>
      </c>
      <c r="I1042">
        <v>124</v>
      </c>
      <c r="J1042" t="s">
        <v>14</v>
      </c>
      <c r="K1042">
        <v>45</v>
      </c>
      <c r="L1042" s="10">
        <v>88.14</v>
      </c>
      <c r="M1042" s="10">
        <f t="shared" si="50"/>
        <v>3966.3</v>
      </c>
      <c r="N1042">
        <f>'CONDITIONS AND WORKINGS'!$D$2*M1042</f>
        <v>254.63645999999997</v>
      </c>
      <c r="O1042" s="4">
        <f>IF(Table1[[#This Row],[SALES]]&gt;='CONDITIONS AND WORKINGS'!$B$2,Table1[[#This Row],[SALES]]*'CONDITIONS AND WORKINGS'!$B$3,0)</f>
        <v>331.18605000000002</v>
      </c>
      <c r="P1042" s="10">
        <f t="shared" si="48"/>
        <v>4220.9364599999999</v>
      </c>
      <c r="Q1042" s="4" t="str">
        <f>IF(Table1[[#This Row],[STATUS]]='CONDITIONS AND WORKINGS'!$B$6,'CONDITIONS AND WORKINGS'!$B$9,'CONDITIONS AND WORKINGS'!$B$10)</f>
        <v>"COMPLETED"</v>
      </c>
      <c r="R1042" s="10">
        <f>Table1[[#This Row],[TOTAL SALES]]-Table1[[#This Row],[ 8.35% DISCOUNT]]</f>
        <v>3889.7504099999996</v>
      </c>
      <c r="S1042" s="20"/>
      <c r="AQ1042" s="11"/>
      <c r="AR1042" s="11"/>
      <c r="AS1042" s="11"/>
      <c r="AT1042" s="11"/>
      <c r="AV1042" s="11"/>
      <c r="AW1042" s="11"/>
    </row>
    <row r="1043" spans="1:49" x14ac:dyDescent="0.25">
      <c r="A1043">
        <v>1042</v>
      </c>
      <c r="B1043">
        <v>10212</v>
      </c>
      <c r="C1043">
        <v>3</v>
      </c>
      <c r="D1043" s="4" t="str">
        <f>TEXT(Table1[[#This Row],[ORDER DATE]],"MMMM")</f>
        <v>January</v>
      </c>
      <c r="E1043" s="4">
        <f t="shared" si="49"/>
        <v>2004</v>
      </c>
      <c r="F1043" s="1">
        <v>38002</v>
      </c>
      <c r="G1043" t="s">
        <v>12</v>
      </c>
      <c r="H1043" t="s">
        <v>121</v>
      </c>
      <c r="I1043">
        <v>124</v>
      </c>
      <c r="J1043" t="s">
        <v>14</v>
      </c>
      <c r="K1043">
        <v>41</v>
      </c>
      <c r="L1043" s="10">
        <v>82.31</v>
      </c>
      <c r="M1043" s="10">
        <f t="shared" si="50"/>
        <v>3374.71</v>
      </c>
      <c r="N1043">
        <f>'CONDITIONS AND WORKINGS'!$D$2*M1043</f>
        <v>216.65638199999998</v>
      </c>
      <c r="O1043" s="4">
        <f>IF(Table1[[#This Row],[SALES]]&gt;='CONDITIONS AND WORKINGS'!$B$2,Table1[[#This Row],[SALES]]*'CONDITIONS AND WORKINGS'!$B$3,0)</f>
        <v>281.78828500000003</v>
      </c>
      <c r="P1043" s="10">
        <f t="shared" si="48"/>
        <v>3591.3663820000002</v>
      </c>
      <c r="Q1043" s="4" t="str">
        <f>IF(Table1[[#This Row],[STATUS]]='CONDITIONS AND WORKINGS'!$B$6,'CONDITIONS AND WORKINGS'!$B$9,'CONDITIONS AND WORKINGS'!$B$10)</f>
        <v>"COMPLETED"</v>
      </c>
      <c r="R1043" s="10">
        <f>Table1[[#This Row],[TOTAL SALES]]-Table1[[#This Row],[ 8.35% DISCOUNT]]</f>
        <v>3309.5780970000001</v>
      </c>
      <c r="S1043" s="20"/>
      <c r="AQ1043" s="11"/>
      <c r="AR1043" s="11"/>
      <c r="AS1043" s="11"/>
      <c r="AT1043" s="11"/>
      <c r="AV1043" s="11"/>
      <c r="AW1043" s="11"/>
    </row>
    <row r="1044" spans="1:49" x14ac:dyDescent="0.25">
      <c r="A1044">
        <v>1043</v>
      </c>
      <c r="B1044">
        <v>10212</v>
      </c>
      <c r="C1044">
        <v>5</v>
      </c>
      <c r="D1044" s="4" t="str">
        <f>TEXT(Table1[[#This Row],[ORDER DATE]],"MMMM")</f>
        <v>January</v>
      </c>
      <c r="E1044" s="4">
        <f t="shared" si="49"/>
        <v>2004</v>
      </c>
      <c r="F1044" s="1">
        <v>38002</v>
      </c>
      <c r="G1044" t="s">
        <v>12</v>
      </c>
      <c r="H1044" t="s">
        <v>124</v>
      </c>
      <c r="I1044">
        <v>124</v>
      </c>
      <c r="J1044" t="s">
        <v>17</v>
      </c>
      <c r="K1044">
        <v>45</v>
      </c>
      <c r="L1044" s="10">
        <v>53.33</v>
      </c>
      <c r="M1044" s="10">
        <f t="shared" si="50"/>
        <v>2399.85</v>
      </c>
      <c r="N1044">
        <f>'CONDITIONS AND WORKINGS'!$D$2*M1044</f>
        <v>154.07036999999997</v>
      </c>
      <c r="O1044" s="4">
        <f>IF(Table1[[#This Row],[SALES]]&gt;='CONDITIONS AND WORKINGS'!$B$2,Table1[[#This Row],[SALES]]*'CONDITIONS AND WORKINGS'!$B$3,0)</f>
        <v>200.38747499999999</v>
      </c>
      <c r="P1044" s="10">
        <f t="shared" si="48"/>
        <v>2553.9203699999998</v>
      </c>
      <c r="Q1044" s="4" t="str">
        <f>IF(Table1[[#This Row],[STATUS]]='CONDITIONS AND WORKINGS'!$B$6,'CONDITIONS AND WORKINGS'!$B$9,'CONDITIONS AND WORKINGS'!$B$10)</f>
        <v>"COMPLETED"</v>
      </c>
      <c r="R1044" s="10">
        <f>Table1[[#This Row],[TOTAL SALES]]-Table1[[#This Row],[ 8.35% DISCOUNT]]</f>
        <v>2353.5328949999998</v>
      </c>
      <c r="S1044" s="20"/>
      <c r="AQ1044" s="11"/>
      <c r="AR1044" s="11"/>
      <c r="AS1044" s="11"/>
      <c r="AT1044" s="11"/>
      <c r="AV1044" s="11"/>
      <c r="AW1044" s="11"/>
    </row>
    <row r="1045" spans="1:49" x14ac:dyDescent="0.25">
      <c r="A1045">
        <v>1044</v>
      </c>
      <c r="B1045">
        <v>10212</v>
      </c>
      <c r="C1045">
        <v>2</v>
      </c>
      <c r="D1045" s="4" t="str">
        <f>TEXT(Table1[[#This Row],[ORDER DATE]],"MMMM")</f>
        <v>January</v>
      </c>
      <c r="E1045" s="4">
        <f t="shared" si="49"/>
        <v>2004</v>
      </c>
      <c r="F1045" s="1">
        <v>38002</v>
      </c>
      <c r="G1045" t="s">
        <v>12</v>
      </c>
      <c r="H1045" t="s">
        <v>123</v>
      </c>
      <c r="I1045">
        <v>124</v>
      </c>
      <c r="J1045" t="s">
        <v>17</v>
      </c>
      <c r="K1045">
        <v>27</v>
      </c>
      <c r="L1045" s="10">
        <v>79.62</v>
      </c>
      <c r="M1045" s="10">
        <f t="shared" si="50"/>
        <v>2149.7400000000002</v>
      </c>
      <c r="N1045">
        <f>'CONDITIONS AND WORKINGS'!$D$2*M1045</f>
        <v>138.01330799999999</v>
      </c>
      <c r="O1045" s="4">
        <f>IF(Table1[[#This Row],[SALES]]&gt;='CONDITIONS AND WORKINGS'!$B$2,Table1[[#This Row],[SALES]]*'CONDITIONS AND WORKINGS'!$B$3,0)</f>
        <v>0</v>
      </c>
      <c r="P1045" s="10">
        <f t="shared" si="48"/>
        <v>2287.7533080000003</v>
      </c>
      <c r="Q1045" s="4" t="str">
        <f>IF(Table1[[#This Row],[STATUS]]='CONDITIONS AND WORKINGS'!$B$6,'CONDITIONS AND WORKINGS'!$B$9,'CONDITIONS AND WORKINGS'!$B$10)</f>
        <v>"COMPLETED"</v>
      </c>
      <c r="R1045" s="10">
        <f>Table1[[#This Row],[TOTAL SALES]]-Table1[[#This Row],[ 8.35% DISCOUNT]]</f>
        <v>2287.7533080000003</v>
      </c>
      <c r="S1045" s="20"/>
      <c r="AQ1045" s="11"/>
      <c r="AR1045" s="11"/>
      <c r="AS1045" s="11"/>
      <c r="AT1045" s="11"/>
      <c r="AV1045" s="11"/>
      <c r="AW1045" s="11"/>
    </row>
    <row r="1046" spans="1:49" x14ac:dyDescent="0.25">
      <c r="A1046">
        <v>1045</v>
      </c>
      <c r="B1046">
        <v>10212</v>
      </c>
      <c r="C1046">
        <v>12</v>
      </c>
      <c r="D1046" s="4" t="str">
        <f>TEXT(Table1[[#This Row],[ORDER DATE]],"MMMM")</f>
        <v>January</v>
      </c>
      <c r="E1046" s="4">
        <f t="shared" si="49"/>
        <v>2004</v>
      </c>
      <c r="F1046" s="1">
        <v>38002</v>
      </c>
      <c r="G1046" t="s">
        <v>12</v>
      </c>
      <c r="H1046" t="s">
        <v>116</v>
      </c>
      <c r="I1046">
        <v>124</v>
      </c>
      <c r="J1046" t="s">
        <v>17</v>
      </c>
      <c r="K1046">
        <v>34</v>
      </c>
      <c r="L1046" s="10">
        <v>43.42</v>
      </c>
      <c r="M1046" s="10">
        <f t="shared" si="50"/>
        <v>1476.28</v>
      </c>
      <c r="N1046">
        <f>'CONDITIONS AND WORKINGS'!$D$2*M1046</f>
        <v>94.777175999999983</v>
      </c>
      <c r="O1046" s="4">
        <f>IF(Table1[[#This Row],[SALES]]&gt;='CONDITIONS AND WORKINGS'!$B$2,Table1[[#This Row],[SALES]]*'CONDITIONS AND WORKINGS'!$B$3,0)</f>
        <v>0</v>
      </c>
      <c r="P1046" s="10">
        <f t="shared" si="48"/>
        <v>1571.057176</v>
      </c>
      <c r="Q1046" s="4" t="str">
        <f>IF(Table1[[#This Row],[STATUS]]='CONDITIONS AND WORKINGS'!$B$6,'CONDITIONS AND WORKINGS'!$B$9,'CONDITIONS AND WORKINGS'!$B$10)</f>
        <v>"COMPLETED"</v>
      </c>
      <c r="R1046" s="10">
        <f>Table1[[#This Row],[TOTAL SALES]]-Table1[[#This Row],[ 8.35% DISCOUNT]]</f>
        <v>1571.057176</v>
      </c>
      <c r="S1046" s="20"/>
      <c r="AQ1046" s="11"/>
      <c r="AR1046" s="11"/>
      <c r="AS1046" s="11"/>
      <c r="AT1046" s="11"/>
      <c r="AV1046" s="11"/>
      <c r="AW1046" s="11"/>
    </row>
    <row r="1047" spans="1:49" x14ac:dyDescent="0.25">
      <c r="A1047">
        <v>1046</v>
      </c>
      <c r="B1047">
        <v>10212</v>
      </c>
      <c r="C1047">
        <v>14</v>
      </c>
      <c r="D1047" s="4" t="str">
        <f>TEXT(Table1[[#This Row],[ORDER DATE]],"MMMM")</f>
        <v>January</v>
      </c>
      <c r="E1047" s="4">
        <f t="shared" si="49"/>
        <v>2004</v>
      </c>
      <c r="F1047" s="1">
        <v>38002</v>
      </c>
      <c r="G1047" t="s">
        <v>12</v>
      </c>
      <c r="H1047" t="s">
        <v>104</v>
      </c>
      <c r="I1047">
        <v>124</v>
      </c>
      <c r="J1047" t="s">
        <v>17</v>
      </c>
      <c r="K1047">
        <v>20</v>
      </c>
      <c r="L1047" s="10">
        <v>66.989999999999995</v>
      </c>
      <c r="M1047" s="10">
        <f t="shared" si="50"/>
        <v>1339.8</v>
      </c>
      <c r="N1047">
        <f>'CONDITIONS AND WORKINGS'!$D$2*M1047</f>
        <v>86.015159999999995</v>
      </c>
      <c r="O1047" s="4">
        <f>IF(Table1[[#This Row],[SALES]]&gt;='CONDITIONS AND WORKINGS'!$B$2,Table1[[#This Row],[SALES]]*'CONDITIONS AND WORKINGS'!$B$3,0)</f>
        <v>0</v>
      </c>
      <c r="P1047" s="10">
        <f t="shared" si="48"/>
        <v>1425.8151599999999</v>
      </c>
      <c r="Q1047" s="4" t="str">
        <f>IF(Table1[[#This Row],[STATUS]]='CONDITIONS AND WORKINGS'!$B$6,'CONDITIONS AND WORKINGS'!$B$9,'CONDITIONS AND WORKINGS'!$B$10)</f>
        <v>"COMPLETED"</v>
      </c>
      <c r="R1047" s="10">
        <f>Table1[[#This Row],[TOTAL SALES]]-Table1[[#This Row],[ 8.35% DISCOUNT]]</f>
        <v>1425.8151599999999</v>
      </c>
      <c r="S1047" s="20"/>
      <c r="AQ1047" s="11"/>
      <c r="AR1047" s="11"/>
      <c r="AS1047" s="11"/>
      <c r="AT1047" s="11"/>
      <c r="AV1047" s="11"/>
      <c r="AW1047" s="11"/>
    </row>
    <row r="1048" spans="1:49" x14ac:dyDescent="0.25">
      <c r="A1048">
        <v>1047</v>
      </c>
      <c r="B1048">
        <v>10213</v>
      </c>
      <c r="C1048">
        <v>1</v>
      </c>
      <c r="D1048" s="4" t="str">
        <f>TEXT(Table1[[#This Row],[ORDER DATE]],"MMMM")</f>
        <v>January</v>
      </c>
      <c r="E1048" s="4">
        <f t="shared" si="49"/>
        <v>2004</v>
      </c>
      <c r="F1048" s="1">
        <v>38008</v>
      </c>
      <c r="G1048" t="s">
        <v>12</v>
      </c>
      <c r="H1048" t="s">
        <v>16</v>
      </c>
      <c r="I1048">
        <v>153</v>
      </c>
      <c r="J1048" t="s">
        <v>14</v>
      </c>
      <c r="K1048">
        <v>38</v>
      </c>
      <c r="L1048" s="10">
        <v>94.79</v>
      </c>
      <c r="M1048" s="10">
        <f t="shared" si="50"/>
        <v>3602.0200000000004</v>
      </c>
      <c r="N1048">
        <f>'CONDITIONS AND WORKINGS'!$D$2*M1048</f>
        <v>231.249684</v>
      </c>
      <c r="O1048" s="4">
        <f>IF(Table1[[#This Row],[SALES]]&gt;='CONDITIONS AND WORKINGS'!$B$2,Table1[[#This Row],[SALES]]*'CONDITIONS AND WORKINGS'!$B$3,0)</f>
        <v>300.76867000000004</v>
      </c>
      <c r="P1048" s="10">
        <f t="shared" si="48"/>
        <v>3833.2696840000003</v>
      </c>
      <c r="Q1048" s="4" t="str">
        <f>IF(Table1[[#This Row],[STATUS]]='CONDITIONS AND WORKINGS'!$B$6,'CONDITIONS AND WORKINGS'!$B$9,'CONDITIONS AND WORKINGS'!$B$10)</f>
        <v>"COMPLETED"</v>
      </c>
      <c r="R1048" s="10">
        <f>Table1[[#This Row],[TOTAL SALES]]-Table1[[#This Row],[ 8.35% DISCOUNT]]</f>
        <v>3532.5010140000004</v>
      </c>
      <c r="S1048" s="20"/>
      <c r="AQ1048" s="11"/>
      <c r="AR1048" s="11"/>
      <c r="AS1048" s="11"/>
      <c r="AT1048" s="11"/>
      <c r="AV1048" s="11"/>
      <c r="AW1048" s="11"/>
    </row>
    <row r="1049" spans="1:49" x14ac:dyDescent="0.25">
      <c r="A1049">
        <v>1048</v>
      </c>
      <c r="B1049">
        <v>10213</v>
      </c>
      <c r="C1049">
        <v>3</v>
      </c>
      <c r="D1049" s="4" t="str">
        <f>TEXT(Table1[[#This Row],[ORDER DATE]],"MMMM")</f>
        <v>January</v>
      </c>
      <c r="E1049" s="4">
        <f t="shared" si="49"/>
        <v>2004</v>
      </c>
      <c r="F1049" s="1">
        <v>38008</v>
      </c>
      <c r="G1049" t="s">
        <v>12</v>
      </c>
      <c r="H1049" t="s">
        <v>117</v>
      </c>
      <c r="I1049">
        <v>153</v>
      </c>
      <c r="J1049" t="s">
        <v>17</v>
      </c>
      <c r="K1049">
        <v>27</v>
      </c>
      <c r="L1049" s="10">
        <v>100</v>
      </c>
      <c r="M1049" s="10">
        <f t="shared" si="50"/>
        <v>2700</v>
      </c>
      <c r="N1049">
        <f>'CONDITIONS AND WORKINGS'!$D$2*M1049</f>
        <v>173.33999999999997</v>
      </c>
      <c r="O1049" s="4">
        <f>IF(Table1[[#This Row],[SALES]]&gt;='CONDITIONS AND WORKINGS'!$B$2,Table1[[#This Row],[SALES]]*'CONDITIONS AND WORKINGS'!$B$3,0)</f>
        <v>225.45000000000002</v>
      </c>
      <c r="P1049" s="10">
        <f t="shared" si="48"/>
        <v>2873.34</v>
      </c>
      <c r="Q1049" s="4" t="str">
        <f>IF(Table1[[#This Row],[STATUS]]='CONDITIONS AND WORKINGS'!$B$6,'CONDITIONS AND WORKINGS'!$B$9,'CONDITIONS AND WORKINGS'!$B$10)</f>
        <v>"COMPLETED"</v>
      </c>
      <c r="R1049" s="10">
        <f>Table1[[#This Row],[TOTAL SALES]]-Table1[[#This Row],[ 8.35% DISCOUNT]]</f>
        <v>2647.8900000000003</v>
      </c>
      <c r="S1049" s="20"/>
      <c r="AQ1049" s="11"/>
      <c r="AR1049" s="11"/>
      <c r="AS1049" s="11"/>
      <c r="AT1049" s="11"/>
      <c r="AV1049" s="11"/>
      <c r="AW1049" s="11"/>
    </row>
    <row r="1050" spans="1:49" x14ac:dyDescent="0.25">
      <c r="A1050">
        <v>1049</v>
      </c>
      <c r="B1050">
        <v>10213</v>
      </c>
      <c r="C1050">
        <v>2</v>
      </c>
      <c r="D1050" s="4" t="str">
        <f>TEXT(Table1[[#This Row],[ORDER DATE]],"MMMM")</f>
        <v>January</v>
      </c>
      <c r="E1050" s="4">
        <f t="shared" si="49"/>
        <v>2004</v>
      </c>
      <c r="F1050" s="1">
        <v>38008</v>
      </c>
      <c r="G1050" t="s">
        <v>12</v>
      </c>
      <c r="H1050" t="s">
        <v>122</v>
      </c>
      <c r="I1050">
        <v>153</v>
      </c>
      <c r="J1050" t="s">
        <v>17</v>
      </c>
      <c r="K1050">
        <v>25</v>
      </c>
      <c r="L1050" s="10">
        <v>83.39</v>
      </c>
      <c r="M1050" s="10">
        <f t="shared" si="50"/>
        <v>2084.75</v>
      </c>
      <c r="N1050">
        <f>'CONDITIONS AND WORKINGS'!$D$2*M1050</f>
        <v>133.84094999999999</v>
      </c>
      <c r="O1050" s="4">
        <f>IF(Table1[[#This Row],[SALES]]&gt;='CONDITIONS AND WORKINGS'!$B$2,Table1[[#This Row],[SALES]]*'CONDITIONS AND WORKINGS'!$B$3,0)</f>
        <v>0</v>
      </c>
      <c r="P1050" s="10">
        <f t="shared" si="48"/>
        <v>2218.5909499999998</v>
      </c>
      <c r="Q1050" s="4" t="str">
        <f>IF(Table1[[#This Row],[STATUS]]='CONDITIONS AND WORKINGS'!$B$6,'CONDITIONS AND WORKINGS'!$B$9,'CONDITIONS AND WORKINGS'!$B$10)</f>
        <v>"COMPLETED"</v>
      </c>
      <c r="R1050" s="10">
        <f>Table1[[#This Row],[TOTAL SALES]]-Table1[[#This Row],[ 8.35% DISCOUNT]]</f>
        <v>2218.5909499999998</v>
      </c>
      <c r="S1050" s="20"/>
      <c r="AQ1050" s="11"/>
      <c r="AR1050" s="11"/>
      <c r="AS1050" s="11"/>
      <c r="AT1050" s="11"/>
      <c r="AV1050" s="11"/>
      <c r="AW1050" s="11"/>
    </row>
    <row r="1051" spans="1:49" x14ac:dyDescent="0.25">
      <c r="A1051">
        <v>1050</v>
      </c>
      <c r="B1051">
        <v>10214</v>
      </c>
      <c r="C1051">
        <v>1</v>
      </c>
      <c r="D1051" s="4" t="str">
        <f>TEXT(Table1[[#This Row],[ORDER DATE]],"MMMM")</f>
        <v>January</v>
      </c>
      <c r="E1051" s="4">
        <f t="shared" si="49"/>
        <v>2004</v>
      </c>
      <c r="F1051" s="1">
        <v>38012</v>
      </c>
      <c r="G1051" t="s">
        <v>12</v>
      </c>
      <c r="H1051" t="s">
        <v>20</v>
      </c>
      <c r="I1051">
        <v>126</v>
      </c>
      <c r="J1051" t="s">
        <v>55</v>
      </c>
      <c r="K1051">
        <v>50</v>
      </c>
      <c r="L1051" s="10">
        <v>100</v>
      </c>
      <c r="M1051" s="10">
        <f t="shared" si="50"/>
        <v>5000</v>
      </c>
      <c r="N1051">
        <f>'CONDITIONS AND WORKINGS'!$D$2*M1051</f>
        <v>320.99999999999994</v>
      </c>
      <c r="O1051" s="4">
        <f>IF(Table1[[#This Row],[SALES]]&gt;='CONDITIONS AND WORKINGS'!$B$2,Table1[[#This Row],[SALES]]*'CONDITIONS AND WORKINGS'!$B$3,0)</f>
        <v>417.5</v>
      </c>
      <c r="P1051" s="10">
        <f t="shared" si="48"/>
        <v>5321</v>
      </c>
      <c r="Q1051" s="4" t="str">
        <f>IF(Table1[[#This Row],[STATUS]]='CONDITIONS AND WORKINGS'!$B$6,'CONDITIONS AND WORKINGS'!$B$9,'CONDITIONS AND WORKINGS'!$B$10)</f>
        <v>"COMPLETED"</v>
      </c>
      <c r="R1051" s="10">
        <f>Table1[[#This Row],[TOTAL SALES]]-Table1[[#This Row],[ 8.35% DISCOUNT]]</f>
        <v>4903.5</v>
      </c>
      <c r="S1051" s="20"/>
      <c r="AQ1051" s="11"/>
      <c r="AR1051" s="11"/>
      <c r="AS1051" s="11"/>
      <c r="AT1051" s="11"/>
      <c r="AV1051" s="11"/>
      <c r="AW1051" s="11"/>
    </row>
    <row r="1052" spans="1:49" x14ac:dyDescent="0.25">
      <c r="A1052">
        <v>1051</v>
      </c>
      <c r="B1052">
        <v>10214</v>
      </c>
      <c r="C1052">
        <v>7</v>
      </c>
      <c r="D1052" s="4" t="str">
        <f>TEXT(Table1[[#This Row],[ORDER DATE]],"MMMM")</f>
        <v>January</v>
      </c>
      <c r="E1052" s="4">
        <f t="shared" si="49"/>
        <v>2004</v>
      </c>
      <c r="F1052" s="1">
        <v>38012</v>
      </c>
      <c r="G1052" t="s">
        <v>12</v>
      </c>
      <c r="H1052" t="s">
        <v>13</v>
      </c>
      <c r="I1052">
        <v>126</v>
      </c>
      <c r="J1052" t="s">
        <v>14</v>
      </c>
      <c r="K1052">
        <v>30</v>
      </c>
      <c r="L1052" s="10">
        <v>100</v>
      </c>
      <c r="M1052" s="10">
        <f t="shared" si="50"/>
        <v>3000</v>
      </c>
      <c r="N1052">
        <f>'CONDITIONS AND WORKINGS'!$D$2*M1052</f>
        <v>192.59999999999997</v>
      </c>
      <c r="O1052" s="4">
        <f>IF(Table1[[#This Row],[SALES]]&gt;='CONDITIONS AND WORKINGS'!$B$2,Table1[[#This Row],[SALES]]*'CONDITIONS AND WORKINGS'!$B$3,0)</f>
        <v>250.50000000000003</v>
      </c>
      <c r="P1052" s="10">
        <f t="shared" si="48"/>
        <v>3192.6</v>
      </c>
      <c r="Q1052" s="4" t="str">
        <f>IF(Table1[[#This Row],[STATUS]]='CONDITIONS AND WORKINGS'!$B$6,'CONDITIONS AND WORKINGS'!$B$9,'CONDITIONS AND WORKINGS'!$B$10)</f>
        <v>"COMPLETED"</v>
      </c>
      <c r="R1052" s="10">
        <f>Table1[[#This Row],[TOTAL SALES]]-Table1[[#This Row],[ 8.35% DISCOUNT]]</f>
        <v>2942.1</v>
      </c>
      <c r="S1052" s="20"/>
      <c r="AQ1052" s="11"/>
      <c r="AR1052" s="11"/>
      <c r="AS1052" s="11"/>
      <c r="AT1052" s="11"/>
      <c r="AV1052" s="11"/>
      <c r="AW1052" s="11"/>
    </row>
    <row r="1053" spans="1:49" x14ac:dyDescent="0.25">
      <c r="A1053">
        <v>1052</v>
      </c>
      <c r="B1053">
        <v>10214</v>
      </c>
      <c r="C1053">
        <v>4</v>
      </c>
      <c r="D1053" s="4" t="str">
        <f>TEXT(Table1[[#This Row],[ORDER DATE]],"MMMM")</f>
        <v>January</v>
      </c>
      <c r="E1053" s="4">
        <f t="shared" si="49"/>
        <v>2004</v>
      </c>
      <c r="F1053" s="1">
        <v>38012</v>
      </c>
      <c r="G1053" t="s">
        <v>12</v>
      </c>
      <c r="H1053" t="s">
        <v>19</v>
      </c>
      <c r="I1053">
        <v>126</v>
      </c>
      <c r="J1053" t="s">
        <v>14</v>
      </c>
      <c r="K1053">
        <v>27</v>
      </c>
      <c r="L1053" s="10">
        <v>100</v>
      </c>
      <c r="M1053" s="10">
        <f t="shared" si="50"/>
        <v>2700</v>
      </c>
      <c r="N1053">
        <f>'CONDITIONS AND WORKINGS'!$D$2*M1053</f>
        <v>173.33999999999997</v>
      </c>
      <c r="O1053" s="4">
        <f>IF(Table1[[#This Row],[SALES]]&gt;='CONDITIONS AND WORKINGS'!$B$2,Table1[[#This Row],[SALES]]*'CONDITIONS AND WORKINGS'!$B$3,0)</f>
        <v>225.45000000000002</v>
      </c>
      <c r="P1053" s="10">
        <f t="shared" si="48"/>
        <v>2873.34</v>
      </c>
      <c r="Q1053" s="4" t="str">
        <f>IF(Table1[[#This Row],[STATUS]]='CONDITIONS AND WORKINGS'!$B$6,'CONDITIONS AND WORKINGS'!$B$9,'CONDITIONS AND WORKINGS'!$B$10)</f>
        <v>"COMPLETED"</v>
      </c>
      <c r="R1053" s="10">
        <f>Table1[[#This Row],[TOTAL SALES]]-Table1[[#This Row],[ 8.35% DISCOUNT]]</f>
        <v>2647.8900000000003</v>
      </c>
      <c r="S1053" s="20"/>
      <c r="AQ1053" s="11"/>
      <c r="AR1053" s="11"/>
      <c r="AS1053" s="11"/>
      <c r="AT1053" s="11"/>
      <c r="AV1053" s="11"/>
      <c r="AW1053" s="11"/>
    </row>
    <row r="1054" spans="1:49" x14ac:dyDescent="0.25">
      <c r="A1054">
        <v>1053</v>
      </c>
      <c r="B1054">
        <v>10214</v>
      </c>
      <c r="C1054">
        <v>2</v>
      </c>
      <c r="D1054" s="4" t="str">
        <f>TEXT(Table1[[#This Row],[ORDER DATE]],"MMMM")</f>
        <v>January</v>
      </c>
      <c r="E1054" s="4">
        <f t="shared" si="49"/>
        <v>2004</v>
      </c>
      <c r="F1054" s="1">
        <v>38012</v>
      </c>
      <c r="G1054" t="s">
        <v>12</v>
      </c>
      <c r="H1054" t="s">
        <v>21</v>
      </c>
      <c r="I1054">
        <v>126</v>
      </c>
      <c r="J1054" t="s">
        <v>17</v>
      </c>
      <c r="K1054">
        <v>49</v>
      </c>
      <c r="L1054" s="10">
        <v>47.94</v>
      </c>
      <c r="M1054" s="10">
        <f t="shared" si="50"/>
        <v>2349.06</v>
      </c>
      <c r="N1054">
        <f>'CONDITIONS AND WORKINGS'!$D$2*M1054</f>
        <v>150.80965199999997</v>
      </c>
      <c r="O1054" s="4">
        <f>IF(Table1[[#This Row],[SALES]]&gt;='CONDITIONS AND WORKINGS'!$B$2,Table1[[#This Row],[SALES]]*'CONDITIONS AND WORKINGS'!$B$3,0)</f>
        <v>196.14651000000001</v>
      </c>
      <c r="P1054" s="10">
        <f t="shared" si="48"/>
        <v>2499.8696519999999</v>
      </c>
      <c r="Q1054" s="4" t="str">
        <f>IF(Table1[[#This Row],[STATUS]]='CONDITIONS AND WORKINGS'!$B$6,'CONDITIONS AND WORKINGS'!$B$9,'CONDITIONS AND WORKINGS'!$B$10)</f>
        <v>"COMPLETED"</v>
      </c>
      <c r="R1054" s="10">
        <f>Table1[[#This Row],[TOTAL SALES]]-Table1[[#This Row],[ 8.35% DISCOUNT]]</f>
        <v>2303.7231419999998</v>
      </c>
      <c r="S1054" s="20"/>
      <c r="AQ1054" s="11"/>
      <c r="AR1054" s="11"/>
      <c r="AS1054" s="11"/>
      <c r="AT1054" s="11"/>
      <c r="AV1054" s="11"/>
      <c r="AW1054" s="11"/>
    </row>
    <row r="1055" spans="1:49" x14ac:dyDescent="0.25">
      <c r="A1055">
        <v>1054</v>
      </c>
      <c r="B1055">
        <v>10214</v>
      </c>
      <c r="C1055">
        <v>5</v>
      </c>
      <c r="D1055" s="4" t="str">
        <f>TEXT(Table1[[#This Row],[ORDER DATE]],"MMMM")</f>
        <v>January</v>
      </c>
      <c r="E1055" s="4">
        <f t="shared" si="49"/>
        <v>2004</v>
      </c>
      <c r="F1055" s="1">
        <v>38012</v>
      </c>
      <c r="G1055" t="s">
        <v>12</v>
      </c>
      <c r="H1055" t="s">
        <v>18</v>
      </c>
      <c r="I1055">
        <v>126</v>
      </c>
      <c r="J1055" t="s">
        <v>17</v>
      </c>
      <c r="K1055">
        <v>44</v>
      </c>
      <c r="L1055" s="10">
        <v>34.880000000000003</v>
      </c>
      <c r="M1055" s="10">
        <f t="shared" si="50"/>
        <v>1534.72</v>
      </c>
      <c r="N1055">
        <f>'CONDITIONS AND WORKINGS'!$D$2*M1055</f>
        <v>98.529023999999993</v>
      </c>
      <c r="O1055" s="4">
        <f>IF(Table1[[#This Row],[SALES]]&gt;='CONDITIONS AND WORKINGS'!$B$2,Table1[[#This Row],[SALES]]*'CONDITIONS AND WORKINGS'!$B$3,0)</f>
        <v>0</v>
      </c>
      <c r="P1055" s="10">
        <f t="shared" si="48"/>
        <v>1633.249024</v>
      </c>
      <c r="Q1055" s="4" t="str">
        <f>IF(Table1[[#This Row],[STATUS]]='CONDITIONS AND WORKINGS'!$B$6,'CONDITIONS AND WORKINGS'!$B$9,'CONDITIONS AND WORKINGS'!$B$10)</f>
        <v>"COMPLETED"</v>
      </c>
      <c r="R1055" s="10">
        <f>Table1[[#This Row],[TOTAL SALES]]-Table1[[#This Row],[ 8.35% DISCOUNT]]</f>
        <v>1633.249024</v>
      </c>
      <c r="S1055" s="20"/>
      <c r="AQ1055" s="11"/>
      <c r="AR1055" s="11"/>
      <c r="AS1055" s="11"/>
      <c r="AT1055" s="11"/>
      <c r="AV1055" s="11"/>
      <c r="AW1055" s="11"/>
    </row>
    <row r="1056" spans="1:49" x14ac:dyDescent="0.25">
      <c r="A1056">
        <v>1055</v>
      </c>
      <c r="B1056">
        <v>10214</v>
      </c>
      <c r="C1056">
        <v>6</v>
      </c>
      <c r="D1056" s="4" t="str">
        <f>TEXT(Table1[[#This Row],[ORDER DATE]],"MMMM")</f>
        <v>January</v>
      </c>
      <c r="E1056" s="4">
        <f t="shared" si="49"/>
        <v>2004</v>
      </c>
      <c r="F1056" s="1">
        <v>38012</v>
      </c>
      <c r="G1056" t="s">
        <v>12</v>
      </c>
      <c r="H1056" t="s">
        <v>15</v>
      </c>
      <c r="I1056">
        <v>126</v>
      </c>
      <c r="J1056" t="s">
        <v>17</v>
      </c>
      <c r="K1056">
        <v>21</v>
      </c>
      <c r="L1056" s="10">
        <v>62.96</v>
      </c>
      <c r="M1056" s="10">
        <f t="shared" si="50"/>
        <v>1322.16</v>
      </c>
      <c r="N1056">
        <f>'CONDITIONS AND WORKINGS'!$D$2*M1056</f>
        <v>84.882671999999999</v>
      </c>
      <c r="O1056" s="4">
        <f>IF(Table1[[#This Row],[SALES]]&gt;='CONDITIONS AND WORKINGS'!$B$2,Table1[[#This Row],[SALES]]*'CONDITIONS AND WORKINGS'!$B$3,0)</f>
        <v>0</v>
      </c>
      <c r="P1056" s="10">
        <f t="shared" si="48"/>
        <v>1407.042672</v>
      </c>
      <c r="Q1056" s="4" t="str">
        <f>IF(Table1[[#This Row],[STATUS]]='CONDITIONS AND WORKINGS'!$B$6,'CONDITIONS AND WORKINGS'!$B$9,'CONDITIONS AND WORKINGS'!$B$10)</f>
        <v>"COMPLETED"</v>
      </c>
      <c r="R1056" s="10">
        <f>Table1[[#This Row],[TOTAL SALES]]-Table1[[#This Row],[ 8.35% DISCOUNT]]</f>
        <v>1407.042672</v>
      </c>
      <c r="S1056" s="20"/>
      <c r="AQ1056" s="11"/>
      <c r="AR1056" s="11"/>
      <c r="AS1056" s="11"/>
      <c r="AT1056" s="11"/>
      <c r="AV1056" s="11"/>
      <c r="AW1056" s="11"/>
    </row>
    <row r="1057" spans="1:49" x14ac:dyDescent="0.25">
      <c r="A1057">
        <v>1056</v>
      </c>
      <c r="B1057">
        <v>10214</v>
      </c>
      <c r="C1057">
        <v>3</v>
      </c>
      <c r="D1057" s="4" t="str">
        <f>TEXT(Table1[[#This Row],[ORDER DATE]],"MMMM")</f>
        <v>January</v>
      </c>
      <c r="E1057" s="4">
        <f t="shared" si="49"/>
        <v>2004</v>
      </c>
      <c r="F1057" s="1">
        <v>38012</v>
      </c>
      <c r="G1057" t="s">
        <v>12</v>
      </c>
      <c r="H1057" t="s">
        <v>22</v>
      </c>
      <c r="I1057">
        <v>126</v>
      </c>
      <c r="J1057" t="s">
        <v>17</v>
      </c>
      <c r="K1057">
        <v>20</v>
      </c>
      <c r="L1057" s="10">
        <v>34.19</v>
      </c>
      <c r="M1057" s="10">
        <f t="shared" si="50"/>
        <v>683.8</v>
      </c>
      <c r="N1057">
        <f>'CONDITIONS AND WORKINGS'!$D$2*M1057</f>
        <v>43.899959999999993</v>
      </c>
      <c r="O1057" s="4">
        <f>IF(Table1[[#This Row],[SALES]]&gt;='CONDITIONS AND WORKINGS'!$B$2,Table1[[#This Row],[SALES]]*'CONDITIONS AND WORKINGS'!$B$3,0)</f>
        <v>0</v>
      </c>
      <c r="P1057" s="10">
        <f t="shared" si="48"/>
        <v>727.69995999999992</v>
      </c>
      <c r="Q1057" s="4" t="str">
        <f>IF(Table1[[#This Row],[STATUS]]='CONDITIONS AND WORKINGS'!$B$6,'CONDITIONS AND WORKINGS'!$B$9,'CONDITIONS AND WORKINGS'!$B$10)</f>
        <v>"COMPLETED"</v>
      </c>
      <c r="R1057" s="10">
        <f>Table1[[#This Row],[TOTAL SALES]]-Table1[[#This Row],[ 8.35% DISCOUNT]]</f>
        <v>727.69995999999992</v>
      </c>
      <c r="S1057" s="20"/>
      <c r="AQ1057" s="11"/>
      <c r="AR1057" s="11"/>
      <c r="AS1057" s="11"/>
      <c r="AT1057" s="11"/>
      <c r="AV1057" s="11"/>
      <c r="AW1057" s="11"/>
    </row>
    <row r="1058" spans="1:49" x14ac:dyDescent="0.25">
      <c r="A1058">
        <v>1057</v>
      </c>
      <c r="B1058">
        <v>10215</v>
      </c>
      <c r="C1058">
        <v>3</v>
      </c>
      <c r="D1058" s="4" t="str">
        <f>TEXT(Table1[[#This Row],[ORDER DATE]],"MMMM")</f>
        <v>January</v>
      </c>
      <c r="E1058" s="4">
        <f t="shared" si="49"/>
        <v>2004</v>
      </c>
      <c r="F1058" s="1">
        <v>38015</v>
      </c>
      <c r="G1058" t="s">
        <v>12</v>
      </c>
      <c r="H1058" t="s">
        <v>25</v>
      </c>
      <c r="I1058">
        <v>133</v>
      </c>
      <c r="J1058" t="s">
        <v>14</v>
      </c>
      <c r="K1058">
        <v>35</v>
      </c>
      <c r="L1058" s="10">
        <v>100</v>
      </c>
      <c r="M1058" s="10">
        <f t="shared" si="50"/>
        <v>3500</v>
      </c>
      <c r="N1058">
        <f>'CONDITIONS AND WORKINGS'!$D$2*M1058</f>
        <v>224.7</v>
      </c>
      <c r="O1058" s="4">
        <f>IF(Table1[[#This Row],[SALES]]&gt;='CONDITIONS AND WORKINGS'!$B$2,Table1[[#This Row],[SALES]]*'CONDITIONS AND WORKINGS'!$B$3,0)</f>
        <v>292.25</v>
      </c>
      <c r="P1058" s="10">
        <f t="shared" si="48"/>
        <v>3724.7</v>
      </c>
      <c r="Q1058" s="4" t="str">
        <f>IF(Table1[[#This Row],[STATUS]]='CONDITIONS AND WORKINGS'!$B$6,'CONDITIONS AND WORKINGS'!$B$9,'CONDITIONS AND WORKINGS'!$B$10)</f>
        <v>"COMPLETED"</v>
      </c>
      <c r="R1058" s="10">
        <f>Table1[[#This Row],[TOTAL SALES]]-Table1[[#This Row],[ 8.35% DISCOUNT]]</f>
        <v>3432.45</v>
      </c>
      <c r="S1058" s="20"/>
      <c r="AQ1058" s="11"/>
      <c r="AR1058" s="11"/>
      <c r="AS1058" s="11"/>
      <c r="AT1058" s="11"/>
      <c r="AV1058" s="11"/>
      <c r="AW1058" s="11"/>
    </row>
    <row r="1059" spans="1:49" x14ac:dyDescent="0.25">
      <c r="A1059">
        <v>1058</v>
      </c>
      <c r="B1059">
        <v>10215</v>
      </c>
      <c r="C1059">
        <v>4</v>
      </c>
      <c r="D1059" s="4" t="str">
        <f>TEXT(Table1[[#This Row],[ORDER DATE]],"MMMM")</f>
        <v>January</v>
      </c>
      <c r="E1059" s="4">
        <f t="shared" si="49"/>
        <v>2004</v>
      </c>
      <c r="F1059" s="1">
        <v>38015</v>
      </c>
      <c r="G1059" t="s">
        <v>12</v>
      </c>
      <c r="H1059" t="s">
        <v>37</v>
      </c>
      <c r="I1059">
        <v>133</v>
      </c>
      <c r="J1059" t="s">
        <v>14</v>
      </c>
      <c r="K1059">
        <v>49</v>
      </c>
      <c r="L1059" s="10">
        <v>100</v>
      </c>
      <c r="M1059" s="10">
        <f t="shared" si="50"/>
        <v>4900</v>
      </c>
      <c r="N1059">
        <f>'CONDITIONS AND WORKINGS'!$D$2*M1059</f>
        <v>314.58</v>
      </c>
      <c r="O1059" s="4">
        <f>IF(Table1[[#This Row],[SALES]]&gt;='CONDITIONS AND WORKINGS'!$B$2,Table1[[#This Row],[SALES]]*'CONDITIONS AND WORKINGS'!$B$3,0)</f>
        <v>409.15000000000003</v>
      </c>
      <c r="P1059" s="10">
        <f t="shared" si="48"/>
        <v>5214.58</v>
      </c>
      <c r="Q1059" s="4" t="str">
        <f>IF(Table1[[#This Row],[STATUS]]='CONDITIONS AND WORKINGS'!$B$6,'CONDITIONS AND WORKINGS'!$B$9,'CONDITIONS AND WORKINGS'!$B$10)</f>
        <v>"COMPLETED"</v>
      </c>
      <c r="R1059" s="10">
        <f>Table1[[#This Row],[TOTAL SALES]]-Table1[[#This Row],[ 8.35% DISCOUNT]]</f>
        <v>4805.43</v>
      </c>
      <c r="S1059" s="20"/>
      <c r="AQ1059" s="11"/>
      <c r="AR1059" s="11"/>
      <c r="AS1059" s="11"/>
      <c r="AT1059" s="11"/>
      <c r="AV1059" s="11"/>
      <c r="AW1059" s="11"/>
    </row>
    <row r="1060" spans="1:49" x14ac:dyDescent="0.25">
      <c r="A1060">
        <v>1059</v>
      </c>
      <c r="B1060">
        <v>10215</v>
      </c>
      <c r="C1060">
        <v>5</v>
      </c>
      <c r="D1060" s="4" t="str">
        <f>TEXT(Table1[[#This Row],[ORDER DATE]],"MMMM")</f>
        <v>January</v>
      </c>
      <c r="E1060" s="4">
        <f t="shared" si="49"/>
        <v>2004</v>
      </c>
      <c r="F1060" s="1">
        <v>38015</v>
      </c>
      <c r="G1060" t="s">
        <v>12</v>
      </c>
      <c r="H1060" t="s">
        <v>36</v>
      </c>
      <c r="I1060">
        <v>133</v>
      </c>
      <c r="J1060" t="s">
        <v>14</v>
      </c>
      <c r="K1060">
        <v>49</v>
      </c>
      <c r="L1060" s="10">
        <v>100</v>
      </c>
      <c r="M1060" s="10">
        <f t="shared" si="50"/>
        <v>4900</v>
      </c>
      <c r="N1060">
        <f>'CONDITIONS AND WORKINGS'!$D$2*M1060</f>
        <v>314.58</v>
      </c>
      <c r="O1060" s="4">
        <f>IF(Table1[[#This Row],[SALES]]&gt;='CONDITIONS AND WORKINGS'!$B$2,Table1[[#This Row],[SALES]]*'CONDITIONS AND WORKINGS'!$B$3,0)</f>
        <v>409.15000000000003</v>
      </c>
      <c r="P1060" s="10">
        <f t="shared" si="48"/>
        <v>5214.58</v>
      </c>
      <c r="Q1060" s="4" t="str">
        <f>IF(Table1[[#This Row],[STATUS]]='CONDITIONS AND WORKINGS'!$B$6,'CONDITIONS AND WORKINGS'!$B$9,'CONDITIONS AND WORKINGS'!$B$10)</f>
        <v>"COMPLETED"</v>
      </c>
      <c r="R1060" s="10">
        <f>Table1[[#This Row],[TOTAL SALES]]-Table1[[#This Row],[ 8.35% DISCOUNT]]</f>
        <v>4805.43</v>
      </c>
      <c r="S1060" s="20"/>
      <c r="AQ1060" s="11"/>
      <c r="AR1060" s="11"/>
      <c r="AS1060" s="11"/>
      <c r="AT1060" s="11"/>
      <c r="AV1060" s="11"/>
      <c r="AW1060" s="11"/>
    </row>
    <row r="1061" spans="1:49" x14ac:dyDescent="0.25">
      <c r="A1061">
        <v>1060</v>
      </c>
      <c r="B1061">
        <v>10215</v>
      </c>
      <c r="C1061">
        <v>2</v>
      </c>
      <c r="D1061" s="4" t="str">
        <f>TEXT(Table1[[#This Row],[ORDER DATE]],"MMMM")</f>
        <v>January</v>
      </c>
      <c r="E1061" s="4">
        <f t="shared" si="49"/>
        <v>2004</v>
      </c>
      <c r="F1061" s="1">
        <v>38015</v>
      </c>
      <c r="G1061" t="s">
        <v>12</v>
      </c>
      <c r="H1061" t="s">
        <v>30</v>
      </c>
      <c r="I1061">
        <v>133</v>
      </c>
      <c r="J1061" t="s">
        <v>14</v>
      </c>
      <c r="K1061">
        <v>46</v>
      </c>
      <c r="L1061" s="10">
        <v>100</v>
      </c>
      <c r="M1061" s="10">
        <f t="shared" si="50"/>
        <v>4600</v>
      </c>
      <c r="N1061">
        <f>'CONDITIONS AND WORKINGS'!$D$2*M1061</f>
        <v>295.32</v>
      </c>
      <c r="O1061" s="4">
        <f>IF(Table1[[#This Row],[SALES]]&gt;='CONDITIONS AND WORKINGS'!$B$2,Table1[[#This Row],[SALES]]*'CONDITIONS AND WORKINGS'!$B$3,0)</f>
        <v>384.1</v>
      </c>
      <c r="P1061" s="10">
        <f t="shared" si="48"/>
        <v>4895.32</v>
      </c>
      <c r="Q1061" s="4" t="str">
        <f>IF(Table1[[#This Row],[STATUS]]='CONDITIONS AND WORKINGS'!$B$6,'CONDITIONS AND WORKINGS'!$B$9,'CONDITIONS AND WORKINGS'!$B$10)</f>
        <v>"COMPLETED"</v>
      </c>
      <c r="R1061" s="10">
        <f>Table1[[#This Row],[TOTAL SALES]]-Table1[[#This Row],[ 8.35% DISCOUNT]]</f>
        <v>4511.2199999999993</v>
      </c>
      <c r="S1061" s="20"/>
      <c r="AQ1061" s="11"/>
      <c r="AR1061" s="11"/>
      <c r="AS1061" s="11"/>
      <c r="AT1061" s="11"/>
      <c r="AV1061" s="11"/>
      <c r="AW1061" s="11"/>
    </row>
    <row r="1062" spans="1:49" x14ac:dyDescent="0.25">
      <c r="A1062">
        <v>1061</v>
      </c>
      <c r="B1062">
        <v>10215</v>
      </c>
      <c r="C1062">
        <v>8</v>
      </c>
      <c r="D1062" s="4" t="str">
        <f>TEXT(Table1[[#This Row],[ORDER DATE]],"MMMM")</f>
        <v>January</v>
      </c>
      <c r="E1062" s="4">
        <f t="shared" si="49"/>
        <v>2004</v>
      </c>
      <c r="F1062" s="1">
        <v>38015</v>
      </c>
      <c r="G1062" t="s">
        <v>12</v>
      </c>
      <c r="H1062" t="s">
        <v>27</v>
      </c>
      <c r="I1062">
        <v>133</v>
      </c>
      <c r="J1062" t="s">
        <v>14</v>
      </c>
      <c r="K1062">
        <v>41</v>
      </c>
      <c r="L1062" s="10">
        <v>100</v>
      </c>
      <c r="M1062" s="10">
        <f t="shared" si="50"/>
        <v>4100</v>
      </c>
      <c r="N1062">
        <f>'CONDITIONS AND WORKINGS'!$D$2*M1062</f>
        <v>263.21999999999997</v>
      </c>
      <c r="O1062" s="4">
        <f>IF(Table1[[#This Row],[SALES]]&gt;='CONDITIONS AND WORKINGS'!$B$2,Table1[[#This Row],[SALES]]*'CONDITIONS AND WORKINGS'!$B$3,0)</f>
        <v>342.35</v>
      </c>
      <c r="P1062" s="10">
        <f t="shared" si="48"/>
        <v>4363.22</v>
      </c>
      <c r="Q1062" s="4" t="str">
        <f>IF(Table1[[#This Row],[STATUS]]='CONDITIONS AND WORKINGS'!$B$6,'CONDITIONS AND WORKINGS'!$B$9,'CONDITIONS AND WORKINGS'!$B$10)</f>
        <v>"COMPLETED"</v>
      </c>
      <c r="R1062" s="10">
        <f>Table1[[#This Row],[TOTAL SALES]]-Table1[[#This Row],[ 8.35% DISCOUNT]]</f>
        <v>4020.8700000000003</v>
      </c>
      <c r="S1062" s="20"/>
      <c r="AQ1062" s="11"/>
      <c r="AR1062" s="11"/>
      <c r="AS1062" s="11"/>
      <c r="AT1062" s="11"/>
      <c r="AV1062" s="11"/>
      <c r="AW1062" s="11"/>
    </row>
    <row r="1063" spans="1:49" x14ac:dyDescent="0.25">
      <c r="A1063">
        <v>1062</v>
      </c>
      <c r="B1063">
        <v>10215</v>
      </c>
      <c r="C1063">
        <v>7</v>
      </c>
      <c r="D1063" s="4" t="str">
        <f>TEXT(Table1[[#This Row],[ORDER DATE]],"MMMM")</f>
        <v>January</v>
      </c>
      <c r="E1063" s="4">
        <f t="shared" si="49"/>
        <v>2004</v>
      </c>
      <c r="F1063" s="1">
        <v>38015</v>
      </c>
      <c r="G1063" t="s">
        <v>12</v>
      </c>
      <c r="H1063" t="s">
        <v>35</v>
      </c>
      <c r="I1063">
        <v>133</v>
      </c>
      <c r="J1063" t="s">
        <v>14</v>
      </c>
      <c r="K1063">
        <v>39</v>
      </c>
      <c r="L1063" s="10">
        <v>90.57</v>
      </c>
      <c r="M1063" s="10">
        <f t="shared" si="50"/>
        <v>3532.2299999999996</v>
      </c>
      <c r="N1063">
        <f>'CONDITIONS AND WORKINGS'!$D$2*M1063</f>
        <v>226.76916599999996</v>
      </c>
      <c r="O1063" s="4">
        <f>IF(Table1[[#This Row],[SALES]]&gt;='CONDITIONS AND WORKINGS'!$B$2,Table1[[#This Row],[SALES]]*'CONDITIONS AND WORKINGS'!$B$3,0)</f>
        <v>294.94120499999997</v>
      </c>
      <c r="P1063" s="10">
        <f t="shared" si="48"/>
        <v>3758.9991659999996</v>
      </c>
      <c r="Q1063" s="4" t="str">
        <f>IF(Table1[[#This Row],[STATUS]]='CONDITIONS AND WORKINGS'!$B$6,'CONDITIONS AND WORKINGS'!$B$9,'CONDITIONS AND WORKINGS'!$B$10)</f>
        <v>"COMPLETED"</v>
      </c>
      <c r="R1063" s="10">
        <f>Table1[[#This Row],[TOTAL SALES]]-Table1[[#This Row],[ 8.35% DISCOUNT]]</f>
        <v>3464.0579609999995</v>
      </c>
      <c r="S1063" s="20"/>
      <c r="AQ1063" s="11"/>
      <c r="AR1063" s="11"/>
      <c r="AS1063" s="11"/>
      <c r="AT1063" s="11"/>
      <c r="AV1063" s="11"/>
      <c r="AW1063" s="11"/>
    </row>
    <row r="1064" spans="1:49" x14ac:dyDescent="0.25">
      <c r="A1064">
        <v>1063</v>
      </c>
      <c r="B1064">
        <v>10215</v>
      </c>
      <c r="C1064">
        <v>10</v>
      </c>
      <c r="D1064" s="4" t="str">
        <f>TEXT(Table1[[#This Row],[ORDER DATE]],"MMMM")</f>
        <v>January</v>
      </c>
      <c r="E1064" s="4">
        <f t="shared" si="49"/>
        <v>2004</v>
      </c>
      <c r="F1064" s="1">
        <v>38015</v>
      </c>
      <c r="G1064" t="s">
        <v>12</v>
      </c>
      <c r="H1064" t="s">
        <v>23</v>
      </c>
      <c r="I1064">
        <v>133</v>
      </c>
      <c r="J1064" t="s">
        <v>17</v>
      </c>
      <c r="K1064">
        <v>27</v>
      </c>
      <c r="L1064" s="10">
        <v>89.38</v>
      </c>
      <c r="M1064" s="10">
        <f t="shared" si="50"/>
        <v>2413.2599999999998</v>
      </c>
      <c r="N1064">
        <f>'CONDITIONS AND WORKINGS'!$D$2*M1064</f>
        <v>154.93129199999996</v>
      </c>
      <c r="O1064" s="4">
        <f>IF(Table1[[#This Row],[SALES]]&gt;='CONDITIONS AND WORKINGS'!$B$2,Table1[[#This Row],[SALES]]*'CONDITIONS AND WORKINGS'!$B$3,0)</f>
        <v>201.50720999999999</v>
      </c>
      <c r="P1064" s="10">
        <f t="shared" si="48"/>
        <v>2568.1912919999995</v>
      </c>
      <c r="Q1064" s="4" t="str">
        <f>IF(Table1[[#This Row],[STATUS]]='CONDITIONS AND WORKINGS'!$B$6,'CONDITIONS AND WORKINGS'!$B$9,'CONDITIONS AND WORKINGS'!$B$10)</f>
        <v>"COMPLETED"</v>
      </c>
      <c r="R1064" s="10">
        <f>Table1[[#This Row],[TOTAL SALES]]-Table1[[#This Row],[ 8.35% DISCOUNT]]</f>
        <v>2366.6840819999998</v>
      </c>
      <c r="S1064" s="20"/>
      <c r="AQ1064" s="11"/>
      <c r="AR1064" s="11"/>
      <c r="AS1064" s="11"/>
      <c r="AT1064" s="11"/>
      <c r="AV1064" s="11"/>
      <c r="AW1064" s="11"/>
    </row>
    <row r="1065" spans="1:49" x14ac:dyDescent="0.25">
      <c r="A1065">
        <v>1064</v>
      </c>
      <c r="B1065">
        <v>10215</v>
      </c>
      <c r="C1065">
        <v>1</v>
      </c>
      <c r="D1065" s="4" t="str">
        <f>TEXT(Table1[[#This Row],[ORDER DATE]],"MMMM")</f>
        <v>January</v>
      </c>
      <c r="E1065" s="4">
        <f t="shared" si="49"/>
        <v>2004</v>
      </c>
      <c r="F1065" s="1">
        <v>38015</v>
      </c>
      <c r="G1065" t="s">
        <v>12</v>
      </c>
      <c r="H1065" t="s">
        <v>39</v>
      </c>
      <c r="I1065">
        <v>133</v>
      </c>
      <c r="J1065" t="s">
        <v>17</v>
      </c>
      <c r="K1065">
        <v>46</v>
      </c>
      <c r="L1065" s="10">
        <v>45.28</v>
      </c>
      <c r="M1065" s="10">
        <f t="shared" si="50"/>
        <v>2082.88</v>
      </c>
      <c r="N1065">
        <f>'CONDITIONS AND WORKINGS'!$D$2*M1065</f>
        <v>133.72089599999998</v>
      </c>
      <c r="O1065" s="4">
        <f>IF(Table1[[#This Row],[SALES]]&gt;='CONDITIONS AND WORKINGS'!$B$2,Table1[[#This Row],[SALES]]*'CONDITIONS AND WORKINGS'!$B$3,0)</f>
        <v>0</v>
      </c>
      <c r="P1065" s="10">
        <f t="shared" si="48"/>
        <v>2216.6008959999999</v>
      </c>
      <c r="Q1065" s="4" t="str">
        <f>IF(Table1[[#This Row],[STATUS]]='CONDITIONS AND WORKINGS'!$B$6,'CONDITIONS AND WORKINGS'!$B$9,'CONDITIONS AND WORKINGS'!$B$10)</f>
        <v>"COMPLETED"</v>
      </c>
      <c r="R1065" s="10">
        <f>Table1[[#This Row],[TOTAL SALES]]-Table1[[#This Row],[ 8.35% DISCOUNT]]</f>
        <v>2216.6008959999999</v>
      </c>
      <c r="S1065" s="20"/>
      <c r="AQ1065" s="11"/>
      <c r="AR1065" s="11"/>
      <c r="AS1065" s="11"/>
      <c r="AT1065" s="11"/>
      <c r="AV1065" s="11"/>
      <c r="AW1065" s="11"/>
    </row>
    <row r="1066" spans="1:49" x14ac:dyDescent="0.25">
      <c r="A1066">
        <v>1065</v>
      </c>
      <c r="B1066">
        <v>10215</v>
      </c>
      <c r="C1066">
        <v>6</v>
      </c>
      <c r="D1066" s="4" t="str">
        <f>TEXT(Table1[[#This Row],[ORDER DATE]],"MMMM")</f>
        <v>January</v>
      </c>
      <c r="E1066" s="4">
        <f t="shared" si="49"/>
        <v>2004</v>
      </c>
      <c r="F1066" s="1">
        <v>38015</v>
      </c>
      <c r="G1066" t="s">
        <v>12</v>
      </c>
      <c r="H1066" t="s">
        <v>38</v>
      </c>
      <c r="I1066">
        <v>133</v>
      </c>
      <c r="J1066" t="s">
        <v>17</v>
      </c>
      <c r="K1066">
        <v>31</v>
      </c>
      <c r="L1066" s="10">
        <v>58.71</v>
      </c>
      <c r="M1066" s="10">
        <f t="shared" si="50"/>
        <v>1820.01</v>
      </c>
      <c r="N1066">
        <f>'CONDITIONS AND WORKINGS'!$D$2*M1066</f>
        <v>116.84464199999999</v>
      </c>
      <c r="O1066" s="4">
        <f>IF(Table1[[#This Row],[SALES]]&gt;='CONDITIONS AND WORKINGS'!$B$2,Table1[[#This Row],[SALES]]*'CONDITIONS AND WORKINGS'!$B$3,0)</f>
        <v>0</v>
      </c>
      <c r="P1066" s="10">
        <f t="shared" si="48"/>
        <v>1936.854642</v>
      </c>
      <c r="Q1066" s="4" t="str">
        <f>IF(Table1[[#This Row],[STATUS]]='CONDITIONS AND WORKINGS'!$B$6,'CONDITIONS AND WORKINGS'!$B$9,'CONDITIONS AND WORKINGS'!$B$10)</f>
        <v>"COMPLETED"</v>
      </c>
      <c r="R1066" s="10">
        <f>Table1[[#This Row],[TOTAL SALES]]-Table1[[#This Row],[ 8.35% DISCOUNT]]</f>
        <v>1936.854642</v>
      </c>
      <c r="S1066" s="20"/>
      <c r="AQ1066" s="11"/>
      <c r="AR1066" s="11"/>
      <c r="AS1066" s="11"/>
      <c r="AT1066" s="11"/>
      <c r="AV1066" s="11"/>
      <c r="AW1066" s="11"/>
    </row>
    <row r="1067" spans="1:49" x14ac:dyDescent="0.25">
      <c r="A1067">
        <v>1066</v>
      </c>
      <c r="B1067">
        <v>10215</v>
      </c>
      <c r="C1067">
        <v>9</v>
      </c>
      <c r="D1067" s="4" t="str">
        <f>TEXT(Table1[[#This Row],[ORDER DATE]],"MMMM")</f>
        <v>January</v>
      </c>
      <c r="E1067" s="4">
        <f t="shared" si="49"/>
        <v>2004</v>
      </c>
      <c r="F1067" s="1">
        <v>38015</v>
      </c>
      <c r="G1067" t="s">
        <v>12</v>
      </c>
      <c r="H1067" t="s">
        <v>24</v>
      </c>
      <c r="I1067">
        <v>133</v>
      </c>
      <c r="J1067" t="s">
        <v>17</v>
      </c>
      <c r="K1067">
        <v>33</v>
      </c>
      <c r="L1067" s="10">
        <v>43.13</v>
      </c>
      <c r="M1067" s="10">
        <f t="shared" si="50"/>
        <v>1423.2900000000002</v>
      </c>
      <c r="N1067">
        <f>'CONDITIONS AND WORKINGS'!$D$2*M1067</f>
        <v>91.375218000000004</v>
      </c>
      <c r="O1067" s="4">
        <f>IF(Table1[[#This Row],[SALES]]&gt;='CONDITIONS AND WORKINGS'!$B$2,Table1[[#This Row],[SALES]]*'CONDITIONS AND WORKINGS'!$B$3,0)</f>
        <v>0</v>
      </c>
      <c r="P1067" s="10">
        <f t="shared" si="48"/>
        <v>1514.6652180000001</v>
      </c>
      <c r="Q1067" s="4" t="str">
        <f>IF(Table1[[#This Row],[STATUS]]='CONDITIONS AND WORKINGS'!$B$6,'CONDITIONS AND WORKINGS'!$B$9,'CONDITIONS AND WORKINGS'!$B$10)</f>
        <v>"COMPLETED"</v>
      </c>
      <c r="R1067" s="10">
        <f>Table1[[#This Row],[TOTAL SALES]]-Table1[[#This Row],[ 8.35% DISCOUNT]]</f>
        <v>1514.6652180000001</v>
      </c>
      <c r="S1067" s="20"/>
      <c r="AQ1067" s="11"/>
      <c r="AR1067" s="11"/>
      <c r="AS1067" s="11"/>
      <c r="AT1067" s="11"/>
      <c r="AV1067" s="11"/>
      <c r="AW1067" s="11"/>
    </row>
    <row r="1068" spans="1:49" x14ac:dyDescent="0.25">
      <c r="A1068">
        <v>1067</v>
      </c>
      <c r="B1068">
        <v>10216</v>
      </c>
      <c r="C1068">
        <v>1</v>
      </c>
      <c r="D1068" s="4" t="str">
        <f>TEXT(Table1[[#This Row],[ORDER DATE]],"MMMM")</f>
        <v>February</v>
      </c>
      <c r="E1068" s="4">
        <f t="shared" si="49"/>
        <v>2004</v>
      </c>
      <c r="F1068" s="1">
        <v>38019</v>
      </c>
      <c r="G1068" t="s">
        <v>12</v>
      </c>
      <c r="H1068" t="s">
        <v>33</v>
      </c>
      <c r="I1068">
        <v>139</v>
      </c>
      <c r="J1068" t="s">
        <v>14</v>
      </c>
      <c r="K1068">
        <v>43</v>
      </c>
      <c r="L1068" s="10">
        <v>100</v>
      </c>
      <c r="M1068" s="10">
        <f t="shared" si="50"/>
        <v>4300</v>
      </c>
      <c r="N1068">
        <f>'CONDITIONS AND WORKINGS'!$D$2*M1068</f>
        <v>276.05999999999995</v>
      </c>
      <c r="O1068" s="4">
        <f>IF(Table1[[#This Row],[SALES]]&gt;='CONDITIONS AND WORKINGS'!$B$2,Table1[[#This Row],[SALES]]*'CONDITIONS AND WORKINGS'!$B$3,0)</f>
        <v>359.05</v>
      </c>
      <c r="P1068" s="10">
        <f t="shared" si="48"/>
        <v>4576.0599999999995</v>
      </c>
      <c r="Q1068" s="4" t="str">
        <f>IF(Table1[[#This Row],[STATUS]]='CONDITIONS AND WORKINGS'!$B$6,'CONDITIONS AND WORKINGS'!$B$9,'CONDITIONS AND WORKINGS'!$B$10)</f>
        <v>"COMPLETED"</v>
      </c>
      <c r="R1068" s="10">
        <f>Table1[[#This Row],[TOTAL SALES]]-Table1[[#This Row],[ 8.35% DISCOUNT]]</f>
        <v>4217.0099999999993</v>
      </c>
      <c r="S1068" s="20"/>
      <c r="AQ1068" s="11"/>
      <c r="AR1068" s="11"/>
      <c r="AS1068" s="11"/>
      <c r="AT1068" s="11"/>
      <c r="AV1068" s="11"/>
      <c r="AW1068" s="11"/>
    </row>
    <row r="1069" spans="1:49" x14ac:dyDescent="0.25">
      <c r="A1069">
        <v>1068</v>
      </c>
      <c r="B1069">
        <v>10217</v>
      </c>
      <c r="C1069">
        <v>4</v>
      </c>
      <c r="D1069" s="4" t="str">
        <f>TEXT(Table1[[#This Row],[ORDER DATE]],"MMMM")</f>
        <v>February</v>
      </c>
      <c r="E1069" s="4">
        <f t="shared" si="49"/>
        <v>2004</v>
      </c>
      <c r="F1069" s="1">
        <v>38021</v>
      </c>
      <c r="G1069" t="s">
        <v>12</v>
      </c>
      <c r="H1069" t="s">
        <v>26</v>
      </c>
      <c r="I1069">
        <v>166</v>
      </c>
      <c r="J1069" t="s">
        <v>55</v>
      </c>
      <c r="K1069">
        <v>48</v>
      </c>
      <c r="L1069" s="10">
        <v>100</v>
      </c>
      <c r="M1069" s="10">
        <f t="shared" si="50"/>
        <v>4800</v>
      </c>
      <c r="N1069">
        <f>'CONDITIONS AND WORKINGS'!$D$2*M1069</f>
        <v>308.15999999999997</v>
      </c>
      <c r="O1069" s="4">
        <f>IF(Table1[[#This Row],[SALES]]&gt;='CONDITIONS AND WORKINGS'!$B$2,Table1[[#This Row],[SALES]]*'CONDITIONS AND WORKINGS'!$B$3,0)</f>
        <v>400.8</v>
      </c>
      <c r="P1069" s="10">
        <f t="shared" si="48"/>
        <v>5108.16</v>
      </c>
      <c r="Q1069" s="4" t="str">
        <f>IF(Table1[[#This Row],[STATUS]]='CONDITIONS AND WORKINGS'!$B$6,'CONDITIONS AND WORKINGS'!$B$9,'CONDITIONS AND WORKINGS'!$B$10)</f>
        <v>"COMPLETED"</v>
      </c>
      <c r="R1069" s="10">
        <f>Table1[[#This Row],[TOTAL SALES]]-Table1[[#This Row],[ 8.35% DISCOUNT]]</f>
        <v>4707.3599999999997</v>
      </c>
      <c r="S1069" s="20"/>
      <c r="AQ1069" s="11"/>
      <c r="AR1069" s="11"/>
      <c r="AS1069" s="11"/>
      <c r="AT1069" s="11"/>
      <c r="AV1069" s="11"/>
      <c r="AW1069" s="11"/>
    </row>
    <row r="1070" spans="1:49" x14ac:dyDescent="0.25">
      <c r="A1070">
        <v>1069</v>
      </c>
      <c r="B1070">
        <v>10217</v>
      </c>
      <c r="C1070">
        <v>5</v>
      </c>
      <c r="D1070" s="4" t="str">
        <f>TEXT(Table1[[#This Row],[ORDER DATE]],"MMMM")</f>
        <v>February</v>
      </c>
      <c r="E1070" s="4">
        <f t="shared" si="49"/>
        <v>2004</v>
      </c>
      <c r="F1070" s="1">
        <v>38021</v>
      </c>
      <c r="G1070" t="s">
        <v>12</v>
      </c>
      <c r="H1070" t="s">
        <v>29</v>
      </c>
      <c r="I1070">
        <v>166</v>
      </c>
      <c r="J1070" t="s">
        <v>14</v>
      </c>
      <c r="K1070">
        <v>38</v>
      </c>
      <c r="L1070" s="10">
        <v>100</v>
      </c>
      <c r="M1070" s="10">
        <f t="shared" si="50"/>
        <v>3800</v>
      </c>
      <c r="N1070">
        <f>'CONDITIONS AND WORKINGS'!$D$2*M1070</f>
        <v>243.95999999999998</v>
      </c>
      <c r="O1070" s="4">
        <f>IF(Table1[[#This Row],[SALES]]&gt;='CONDITIONS AND WORKINGS'!$B$2,Table1[[#This Row],[SALES]]*'CONDITIONS AND WORKINGS'!$B$3,0)</f>
        <v>317.3</v>
      </c>
      <c r="P1070" s="10">
        <f t="shared" si="48"/>
        <v>4043.96</v>
      </c>
      <c r="Q1070" s="4" t="str">
        <f>IF(Table1[[#This Row],[STATUS]]='CONDITIONS AND WORKINGS'!$B$6,'CONDITIONS AND WORKINGS'!$B$9,'CONDITIONS AND WORKINGS'!$B$10)</f>
        <v>"COMPLETED"</v>
      </c>
      <c r="R1070" s="10">
        <f>Table1[[#This Row],[TOTAL SALES]]-Table1[[#This Row],[ 8.35% DISCOUNT]]</f>
        <v>3726.66</v>
      </c>
      <c r="S1070" s="20"/>
      <c r="AQ1070" s="11"/>
      <c r="AR1070" s="11"/>
      <c r="AS1070" s="11"/>
      <c r="AT1070" s="11"/>
      <c r="AV1070" s="11"/>
      <c r="AW1070" s="11"/>
    </row>
    <row r="1071" spans="1:49" x14ac:dyDescent="0.25">
      <c r="A1071">
        <v>1070</v>
      </c>
      <c r="B1071">
        <v>10217</v>
      </c>
      <c r="C1071">
        <v>1</v>
      </c>
      <c r="D1071" s="4" t="str">
        <f>TEXT(Table1[[#This Row],[ORDER DATE]],"MMMM")</f>
        <v>February</v>
      </c>
      <c r="E1071" s="4">
        <f t="shared" si="49"/>
        <v>2004</v>
      </c>
      <c r="F1071" s="1">
        <v>38021</v>
      </c>
      <c r="G1071" t="s">
        <v>12</v>
      </c>
      <c r="H1071" t="s">
        <v>31</v>
      </c>
      <c r="I1071">
        <v>166</v>
      </c>
      <c r="J1071" t="s">
        <v>14</v>
      </c>
      <c r="K1071">
        <v>28</v>
      </c>
      <c r="L1071" s="10">
        <v>100</v>
      </c>
      <c r="M1071" s="10">
        <f t="shared" si="50"/>
        <v>2800</v>
      </c>
      <c r="N1071">
        <f>'CONDITIONS AND WORKINGS'!$D$2*M1071</f>
        <v>179.76</v>
      </c>
      <c r="O1071" s="4">
        <f>IF(Table1[[#This Row],[SALES]]&gt;='CONDITIONS AND WORKINGS'!$B$2,Table1[[#This Row],[SALES]]*'CONDITIONS AND WORKINGS'!$B$3,0)</f>
        <v>233.8</v>
      </c>
      <c r="P1071" s="10">
        <f t="shared" si="48"/>
        <v>2979.76</v>
      </c>
      <c r="Q1071" s="4" t="str">
        <f>IF(Table1[[#This Row],[STATUS]]='CONDITIONS AND WORKINGS'!$B$6,'CONDITIONS AND WORKINGS'!$B$9,'CONDITIONS AND WORKINGS'!$B$10)</f>
        <v>"COMPLETED"</v>
      </c>
      <c r="R1071" s="10">
        <f>Table1[[#This Row],[TOTAL SALES]]-Table1[[#This Row],[ 8.35% DISCOUNT]]</f>
        <v>2745.96</v>
      </c>
      <c r="S1071" s="20"/>
      <c r="AQ1071" s="11"/>
      <c r="AR1071" s="11"/>
      <c r="AS1071" s="11"/>
      <c r="AT1071" s="11"/>
      <c r="AV1071" s="11"/>
      <c r="AW1071" s="11"/>
    </row>
    <row r="1072" spans="1:49" x14ac:dyDescent="0.25">
      <c r="A1072">
        <v>1071</v>
      </c>
      <c r="B1072">
        <v>10217</v>
      </c>
      <c r="C1072">
        <v>6</v>
      </c>
      <c r="D1072" s="4" t="str">
        <f>TEXT(Table1[[#This Row],[ORDER DATE]],"MMMM")</f>
        <v>February</v>
      </c>
      <c r="E1072" s="4">
        <f t="shared" si="49"/>
        <v>2004</v>
      </c>
      <c r="F1072" s="1">
        <v>38021</v>
      </c>
      <c r="G1072" t="s">
        <v>12</v>
      </c>
      <c r="H1072" t="s">
        <v>28</v>
      </c>
      <c r="I1072">
        <v>166</v>
      </c>
      <c r="J1072" t="s">
        <v>17</v>
      </c>
      <c r="K1072">
        <v>31</v>
      </c>
      <c r="L1072" s="10">
        <v>88</v>
      </c>
      <c r="M1072" s="10">
        <f t="shared" si="50"/>
        <v>2728</v>
      </c>
      <c r="N1072">
        <f>'CONDITIONS AND WORKINGS'!$D$2*M1072</f>
        <v>175.13759999999999</v>
      </c>
      <c r="O1072" s="4">
        <f>IF(Table1[[#This Row],[SALES]]&gt;='CONDITIONS AND WORKINGS'!$B$2,Table1[[#This Row],[SALES]]*'CONDITIONS AND WORKINGS'!$B$3,0)</f>
        <v>227.78800000000001</v>
      </c>
      <c r="P1072" s="10">
        <f t="shared" si="48"/>
        <v>2903.1376</v>
      </c>
      <c r="Q1072" s="4" t="str">
        <f>IF(Table1[[#This Row],[STATUS]]='CONDITIONS AND WORKINGS'!$B$6,'CONDITIONS AND WORKINGS'!$B$9,'CONDITIONS AND WORKINGS'!$B$10)</f>
        <v>"COMPLETED"</v>
      </c>
      <c r="R1072" s="10">
        <f>Table1[[#This Row],[TOTAL SALES]]-Table1[[#This Row],[ 8.35% DISCOUNT]]</f>
        <v>2675.3496</v>
      </c>
      <c r="S1072" s="20"/>
      <c r="AQ1072" s="11"/>
      <c r="AR1072" s="11"/>
      <c r="AS1072" s="11"/>
      <c r="AT1072" s="11"/>
      <c r="AV1072" s="11"/>
      <c r="AW1072" s="11"/>
    </row>
    <row r="1073" spans="1:49" x14ac:dyDescent="0.25">
      <c r="A1073">
        <v>1072</v>
      </c>
      <c r="B1073">
        <v>10217</v>
      </c>
      <c r="C1073">
        <v>7</v>
      </c>
      <c r="D1073" s="4" t="str">
        <f>TEXT(Table1[[#This Row],[ORDER DATE]],"MMMM")</f>
        <v>February</v>
      </c>
      <c r="E1073" s="4">
        <f t="shared" si="49"/>
        <v>2004</v>
      </c>
      <c r="F1073" s="1">
        <v>38021</v>
      </c>
      <c r="G1073" t="s">
        <v>12</v>
      </c>
      <c r="H1073" t="s">
        <v>32</v>
      </c>
      <c r="I1073">
        <v>166</v>
      </c>
      <c r="J1073" t="s">
        <v>17</v>
      </c>
      <c r="K1073">
        <v>39</v>
      </c>
      <c r="L1073" s="10">
        <v>62.05</v>
      </c>
      <c r="M1073" s="10">
        <f t="shared" si="50"/>
        <v>2419.9499999999998</v>
      </c>
      <c r="N1073">
        <f>'CONDITIONS AND WORKINGS'!$D$2*M1073</f>
        <v>155.36078999999998</v>
      </c>
      <c r="O1073" s="4">
        <f>IF(Table1[[#This Row],[SALES]]&gt;='CONDITIONS AND WORKINGS'!$B$2,Table1[[#This Row],[SALES]]*'CONDITIONS AND WORKINGS'!$B$3,0)</f>
        <v>202.06582499999999</v>
      </c>
      <c r="P1073" s="10">
        <f t="shared" si="48"/>
        <v>2575.31079</v>
      </c>
      <c r="Q1073" s="4" t="str">
        <f>IF(Table1[[#This Row],[STATUS]]='CONDITIONS AND WORKINGS'!$B$6,'CONDITIONS AND WORKINGS'!$B$9,'CONDITIONS AND WORKINGS'!$B$10)</f>
        <v>"COMPLETED"</v>
      </c>
      <c r="R1073" s="10">
        <f>Table1[[#This Row],[TOTAL SALES]]-Table1[[#This Row],[ 8.35% DISCOUNT]]</f>
        <v>2373.2449649999999</v>
      </c>
      <c r="S1073" s="20"/>
      <c r="AQ1073" s="11"/>
      <c r="AR1073" s="11"/>
      <c r="AS1073" s="11"/>
      <c r="AT1073" s="11"/>
      <c r="AV1073" s="11"/>
      <c r="AW1073" s="11"/>
    </row>
    <row r="1074" spans="1:49" x14ac:dyDescent="0.25">
      <c r="A1074">
        <v>1073</v>
      </c>
      <c r="B1074">
        <v>10217</v>
      </c>
      <c r="C1074">
        <v>3</v>
      </c>
      <c r="D1074" s="4" t="str">
        <f>TEXT(Table1[[#This Row],[ORDER DATE]],"MMMM")</f>
        <v>February</v>
      </c>
      <c r="E1074" s="4">
        <f t="shared" si="49"/>
        <v>2004</v>
      </c>
      <c r="F1074" s="1">
        <v>38021</v>
      </c>
      <c r="G1074" t="s">
        <v>12</v>
      </c>
      <c r="H1074" t="s">
        <v>34</v>
      </c>
      <c r="I1074">
        <v>166</v>
      </c>
      <c r="J1074" t="s">
        <v>17</v>
      </c>
      <c r="K1074">
        <v>21</v>
      </c>
      <c r="L1074" s="10">
        <v>100</v>
      </c>
      <c r="M1074" s="10">
        <f t="shared" si="50"/>
        <v>2100</v>
      </c>
      <c r="N1074">
        <f>'CONDITIONS AND WORKINGS'!$D$2*M1074</f>
        <v>134.82</v>
      </c>
      <c r="O1074" s="4">
        <f>IF(Table1[[#This Row],[SALES]]&gt;='CONDITIONS AND WORKINGS'!$B$2,Table1[[#This Row],[SALES]]*'CONDITIONS AND WORKINGS'!$B$3,0)</f>
        <v>0</v>
      </c>
      <c r="P1074" s="10">
        <f t="shared" si="48"/>
        <v>2234.8200000000002</v>
      </c>
      <c r="Q1074" s="4" t="str">
        <f>IF(Table1[[#This Row],[STATUS]]='CONDITIONS AND WORKINGS'!$B$6,'CONDITIONS AND WORKINGS'!$B$9,'CONDITIONS AND WORKINGS'!$B$10)</f>
        <v>"COMPLETED"</v>
      </c>
      <c r="R1074" s="10">
        <f>Table1[[#This Row],[TOTAL SALES]]-Table1[[#This Row],[ 8.35% DISCOUNT]]</f>
        <v>2234.8200000000002</v>
      </c>
      <c r="S1074" s="20"/>
      <c r="AQ1074" s="11"/>
      <c r="AR1074" s="11"/>
      <c r="AS1074" s="11"/>
      <c r="AT1074" s="11"/>
      <c r="AV1074" s="11"/>
      <c r="AW1074" s="11"/>
    </row>
    <row r="1075" spans="1:49" x14ac:dyDescent="0.25">
      <c r="A1075">
        <v>1074</v>
      </c>
      <c r="B1075">
        <v>10217</v>
      </c>
      <c r="C1075">
        <v>2</v>
      </c>
      <c r="D1075" s="4" t="str">
        <f>TEXT(Table1[[#This Row],[ORDER DATE]],"MMMM")</f>
        <v>February</v>
      </c>
      <c r="E1075" s="4">
        <f t="shared" si="49"/>
        <v>2004</v>
      </c>
      <c r="F1075" s="1">
        <v>38021</v>
      </c>
      <c r="G1075" t="s">
        <v>12</v>
      </c>
      <c r="H1075" t="s">
        <v>40</v>
      </c>
      <c r="I1075">
        <v>166</v>
      </c>
      <c r="J1075" t="s">
        <v>17</v>
      </c>
      <c r="K1075">
        <v>35</v>
      </c>
      <c r="L1075" s="10">
        <v>61.38</v>
      </c>
      <c r="M1075" s="10">
        <f t="shared" si="50"/>
        <v>2148.3000000000002</v>
      </c>
      <c r="N1075">
        <f>'CONDITIONS AND WORKINGS'!$D$2*M1075</f>
        <v>137.92086</v>
      </c>
      <c r="O1075" s="4">
        <f>IF(Table1[[#This Row],[SALES]]&gt;='CONDITIONS AND WORKINGS'!$B$2,Table1[[#This Row],[SALES]]*'CONDITIONS AND WORKINGS'!$B$3,0)</f>
        <v>0</v>
      </c>
      <c r="P1075" s="10">
        <f t="shared" si="48"/>
        <v>2286.2208600000004</v>
      </c>
      <c r="Q1075" s="4" t="str">
        <f>IF(Table1[[#This Row],[STATUS]]='CONDITIONS AND WORKINGS'!$B$6,'CONDITIONS AND WORKINGS'!$B$9,'CONDITIONS AND WORKINGS'!$B$10)</f>
        <v>"COMPLETED"</v>
      </c>
      <c r="R1075" s="10">
        <f>Table1[[#This Row],[TOTAL SALES]]-Table1[[#This Row],[ 8.35% DISCOUNT]]</f>
        <v>2286.2208600000004</v>
      </c>
      <c r="S1075" s="20"/>
      <c r="AQ1075" s="11"/>
      <c r="AR1075" s="11"/>
      <c r="AS1075" s="11"/>
      <c r="AT1075" s="11"/>
      <c r="AV1075" s="11"/>
      <c r="AW1075" s="11"/>
    </row>
    <row r="1076" spans="1:49" x14ac:dyDescent="0.25">
      <c r="A1076">
        <v>1075</v>
      </c>
      <c r="B1076">
        <v>10219</v>
      </c>
      <c r="C1076">
        <v>1</v>
      </c>
      <c r="D1076" s="4" t="str">
        <f>TEXT(Table1[[#This Row],[ORDER DATE]],"MMMM")</f>
        <v>February</v>
      </c>
      <c r="E1076" s="4">
        <f t="shared" si="49"/>
        <v>2004</v>
      </c>
      <c r="F1076" s="1">
        <v>38027</v>
      </c>
      <c r="G1076" t="s">
        <v>12</v>
      </c>
      <c r="H1076" t="s">
        <v>47</v>
      </c>
      <c r="I1076">
        <v>183</v>
      </c>
      <c r="J1076" t="s">
        <v>55</v>
      </c>
      <c r="K1076">
        <v>43</v>
      </c>
      <c r="L1076" s="10">
        <v>100</v>
      </c>
      <c r="M1076" s="10">
        <f t="shared" si="50"/>
        <v>4300</v>
      </c>
      <c r="N1076">
        <f>'CONDITIONS AND WORKINGS'!$D$2*M1076</f>
        <v>276.05999999999995</v>
      </c>
      <c r="O1076" s="4">
        <f>IF(Table1[[#This Row],[SALES]]&gt;='CONDITIONS AND WORKINGS'!$B$2,Table1[[#This Row],[SALES]]*'CONDITIONS AND WORKINGS'!$B$3,0)</f>
        <v>359.05</v>
      </c>
      <c r="P1076" s="10">
        <f t="shared" si="48"/>
        <v>4576.0599999999995</v>
      </c>
      <c r="Q1076" s="4" t="str">
        <f>IF(Table1[[#This Row],[STATUS]]='CONDITIONS AND WORKINGS'!$B$6,'CONDITIONS AND WORKINGS'!$B$9,'CONDITIONS AND WORKINGS'!$B$10)</f>
        <v>"COMPLETED"</v>
      </c>
      <c r="R1076" s="10">
        <f>Table1[[#This Row],[TOTAL SALES]]-Table1[[#This Row],[ 8.35% DISCOUNT]]</f>
        <v>4217.0099999999993</v>
      </c>
      <c r="S1076" s="20"/>
      <c r="AQ1076" s="11"/>
      <c r="AR1076" s="11"/>
      <c r="AS1076" s="11"/>
      <c r="AT1076" s="11"/>
      <c r="AV1076" s="11"/>
      <c r="AW1076" s="11"/>
    </row>
    <row r="1077" spans="1:49" x14ac:dyDescent="0.25">
      <c r="A1077">
        <v>1076</v>
      </c>
      <c r="B1077">
        <v>10219</v>
      </c>
      <c r="C1077">
        <v>2</v>
      </c>
      <c r="D1077" s="4" t="str">
        <f>TEXT(Table1[[#This Row],[ORDER DATE]],"MMMM")</f>
        <v>February</v>
      </c>
      <c r="E1077" s="4">
        <f t="shared" si="49"/>
        <v>2004</v>
      </c>
      <c r="F1077" s="1">
        <v>38027</v>
      </c>
      <c r="G1077" t="s">
        <v>12</v>
      </c>
      <c r="H1077" t="s">
        <v>43</v>
      </c>
      <c r="I1077">
        <v>183</v>
      </c>
      <c r="J1077" t="s">
        <v>14</v>
      </c>
      <c r="K1077">
        <v>48</v>
      </c>
      <c r="L1077" s="10">
        <v>100</v>
      </c>
      <c r="M1077" s="10">
        <f t="shared" si="50"/>
        <v>4800</v>
      </c>
      <c r="N1077">
        <f>'CONDITIONS AND WORKINGS'!$D$2*M1077</f>
        <v>308.15999999999997</v>
      </c>
      <c r="O1077" s="4">
        <f>IF(Table1[[#This Row],[SALES]]&gt;='CONDITIONS AND WORKINGS'!$B$2,Table1[[#This Row],[SALES]]*'CONDITIONS AND WORKINGS'!$B$3,0)</f>
        <v>400.8</v>
      </c>
      <c r="P1077" s="10">
        <f t="shared" si="48"/>
        <v>5108.16</v>
      </c>
      <c r="Q1077" s="4" t="str">
        <f>IF(Table1[[#This Row],[STATUS]]='CONDITIONS AND WORKINGS'!$B$6,'CONDITIONS AND WORKINGS'!$B$9,'CONDITIONS AND WORKINGS'!$B$10)</f>
        <v>"COMPLETED"</v>
      </c>
      <c r="R1077" s="10">
        <f>Table1[[#This Row],[TOTAL SALES]]-Table1[[#This Row],[ 8.35% DISCOUNT]]</f>
        <v>4707.3599999999997</v>
      </c>
      <c r="S1077" s="20"/>
      <c r="AQ1077" s="11"/>
      <c r="AR1077" s="11"/>
      <c r="AS1077" s="11"/>
      <c r="AT1077" s="11"/>
      <c r="AV1077" s="11"/>
      <c r="AW1077" s="11"/>
    </row>
    <row r="1078" spans="1:49" x14ac:dyDescent="0.25">
      <c r="A1078">
        <v>1077</v>
      </c>
      <c r="B1078">
        <v>10219</v>
      </c>
      <c r="C1078">
        <v>4</v>
      </c>
      <c r="D1078" s="4" t="str">
        <f>TEXT(Table1[[#This Row],[ORDER DATE]],"MMMM")</f>
        <v>February</v>
      </c>
      <c r="E1078" s="4">
        <f t="shared" si="49"/>
        <v>2004</v>
      </c>
      <c r="F1078" s="1">
        <v>38027</v>
      </c>
      <c r="G1078" t="s">
        <v>12</v>
      </c>
      <c r="H1078" t="s">
        <v>53</v>
      </c>
      <c r="I1078">
        <v>183</v>
      </c>
      <c r="J1078" t="s">
        <v>17</v>
      </c>
      <c r="K1078">
        <v>35</v>
      </c>
      <c r="L1078" s="10">
        <v>55.19</v>
      </c>
      <c r="M1078" s="10">
        <f t="shared" si="50"/>
        <v>1931.6499999999999</v>
      </c>
      <c r="N1078">
        <f>'CONDITIONS AND WORKINGS'!$D$2*M1078</f>
        <v>124.01192999999998</v>
      </c>
      <c r="O1078" s="4">
        <f>IF(Table1[[#This Row],[SALES]]&gt;='CONDITIONS AND WORKINGS'!$B$2,Table1[[#This Row],[SALES]]*'CONDITIONS AND WORKINGS'!$B$3,0)</f>
        <v>0</v>
      </c>
      <c r="P1078" s="10">
        <f t="shared" si="48"/>
        <v>2055.6619299999998</v>
      </c>
      <c r="Q1078" s="4" t="str">
        <f>IF(Table1[[#This Row],[STATUS]]='CONDITIONS AND WORKINGS'!$B$6,'CONDITIONS AND WORKINGS'!$B$9,'CONDITIONS AND WORKINGS'!$B$10)</f>
        <v>"COMPLETED"</v>
      </c>
      <c r="R1078" s="10">
        <f>Table1[[#This Row],[TOTAL SALES]]-Table1[[#This Row],[ 8.35% DISCOUNT]]</f>
        <v>2055.6619299999998</v>
      </c>
      <c r="S1078" s="20"/>
      <c r="AQ1078" s="11"/>
      <c r="AR1078" s="11"/>
      <c r="AS1078" s="11"/>
      <c r="AT1078" s="11"/>
      <c r="AV1078" s="11"/>
      <c r="AW1078" s="11"/>
    </row>
    <row r="1079" spans="1:49" x14ac:dyDescent="0.25">
      <c r="A1079">
        <v>1078</v>
      </c>
      <c r="B1079">
        <v>10219</v>
      </c>
      <c r="C1079">
        <v>3</v>
      </c>
      <c r="D1079" s="4" t="str">
        <f>TEXT(Table1[[#This Row],[ORDER DATE]],"MMMM")</f>
        <v>February</v>
      </c>
      <c r="E1079" s="4">
        <f t="shared" si="49"/>
        <v>2004</v>
      </c>
      <c r="F1079" s="1">
        <v>38027</v>
      </c>
      <c r="G1079" t="s">
        <v>12</v>
      </c>
      <c r="H1079" t="s">
        <v>51</v>
      </c>
      <c r="I1079">
        <v>183</v>
      </c>
      <c r="J1079" t="s">
        <v>17</v>
      </c>
      <c r="K1079">
        <v>21</v>
      </c>
      <c r="L1079" s="10">
        <v>40.31</v>
      </c>
      <c r="M1079" s="10">
        <f t="shared" si="50"/>
        <v>846.51</v>
      </c>
      <c r="N1079">
        <f>'CONDITIONS AND WORKINGS'!$D$2*M1079</f>
        <v>54.345941999999994</v>
      </c>
      <c r="O1079" s="4">
        <f>IF(Table1[[#This Row],[SALES]]&gt;='CONDITIONS AND WORKINGS'!$B$2,Table1[[#This Row],[SALES]]*'CONDITIONS AND WORKINGS'!$B$3,0)</f>
        <v>0</v>
      </c>
      <c r="P1079" s="10">
        <f t="shared" si="48"/>
        <v>900.85594200000003</v>
      </c>
      <c r="Q1079" s="4" t="str">
        <f>IF(Table1[[#This Row],[STATUS]]='CONDITIONS AND WORKINGS'!$B$6,'CONDITIONS AND WORKINGS'!$B$9,'CONDITIONS AND WORKINGS'!$B$10)</f>
        <v>"COMPLETED"</v>
      </c>
      <c r="R1079" s="10">
        <f>Table1[[#This Row],[TOTAL SALES]]-Table1[[#This Row],[ 8.35% DISCOUNT]]</f>
        <v>900.85594200000003</v>
      </c>
      <c r="S1079" s="20"/>
      <c r="AQ1079" s="11"/>
      <c r="AR1079" s="11"/>
      <c r="AS1079" s="11"/>
      <c r="AT1079" s="11"/>
      <c r="AV1079" s="11"/>
      <c r="AW1079" s="11"/>
    </row>
    <row r="1080" spans="1:49" x14ac:dyDescent="0.25">
      <c r="A1080">
        <v>1079</v>
      </c>
      <c r="B1080">
        <v>10220</v>
      </c>
      <c r="C1080">
        <v>5</v>
      </c>
      <c r="D1080" s="4" t="str">
        <f>TEXT(Table1[[#This Row],[ORDER DATE]],"MMMM")</f>
        <v>February</v>
      </c>
      <c r="E1080" s="4">
        <f t="shared" si="49"/>
        <v>2004</v>
      </c>
      <c r="F1080" s="1">
        <v>38029</v>
      </c>
      <c r="G1080" t="s">
        <v>12</v>
      </c>
      <c r="H1080" t="s">
        <v>42</v>
      </c>
      <c r="I1080">
        <v>176</v>
      </c>
      <c r="J1080" t="s">
        <v>55</v>
      </c>
      <c r="K1080">
        <v>50</v>
      </c>
      <c r="L1080" s="10">
        <v>100</v>
      </c>
      <c r="M1080" s="10">
        <f t="shared" si="50"/>
        <v>5000</v>
      </c>
      <c r="N1080">
        <f>'CONDITIONS AND WORKINGS'!$D$2*M1080</f>
        <v>320.99999999999994</v>
      </c>
      <c r="O1080" s="4">
        <f>IF(Table1[[#This Row],[SALES]]&gt;='CONDITIONS AND WORKINGS'!$B$2,Table1[[#This Row],[SALES]]*'CONDITIONS AND WORKINGS'!$B$3,0)</f>
        <v>417.5</v>
      </c>
      <c r="P1080" s="10">
        <f t="shared" si="48"/>
        <v>5321</v>
      </c>
      <c r="Q1080" s="4" t="str">
        <f>IF(Table1[[#This Row],[STATUS]]='CONDITIONS AND WORKINGS'!$B$6,'CONDITIONS AND WORKINGS'!$B$9,'CONDITIONS AND WORKINGS'!$B$10)</f>
        <v>"COMPLETED"</v>
      </c>
      <c r="R1080" s="10">
        <f>Table1[[#This Row],[TOTAL SALES]]-Table1[[#This Row],[ 8.35% DISCOUNT]]</f>
        <v>4903.5</v>
      </c>
      <c r="S1080" s="20"/>
      <c r="AQ1080" s="11"/>
      <c r="AR1080" s="11"/>
      <c r="AS1080" s="11"/>
      <c r="AT1080" s="11"/>
      <c r="AV1080" s="11"/>
      <c r="AW1080" s="11"/>
    </row>
    <row r="1081" spans="1:49" x14ac:dyDescent="0.25">
      <c r="A1081">
        <v>1080</v>
      </c>
      <c r="B1081">
        <v>10220</v>
      </c>
      <c r="C1081">
        <v>2</v>
      </c>
      <c r="D1081" s="4" t="str">
        <f>TEXT(Table1[[#This Row],[ORDER DATE]],"MMMM")</f>
        <v>February</v>
      </c>
      <c r="E1081" s="4">
        <f t="shared" si="49"/>
        <v>2004</v>
      </c>
      <c r="F1081" s="1">
        <v>38029</v>
      </c>
      <c r="G1081" t="s">
        <v>12</v>
      </c>
      <c r="H1081" t="s">
        <v>54</v>
      </c>
      <c r="I1081">
        <v>176</v>
      </c>
      <c r="J1081" t="s">
        <v>55</v>
      </c>
      <c r="K1081">
        <v>32</v>
      </c>
      <c r="L1081" s="10">
        <v>100</v>
      </c>
      <c r="M1081" s="10">
        <f t="shared" si="50"/>
        <v>3200</v>
      </c>
      <c r="N1081">
        <f>'CONDITIONS AND WORKINGS'!$D$2*M1081</f>
        <v>205.43999999999997</v>
      </c>
      <c r="O1081" s="4">
        <f>IF(Table1[[#This Row],[SALES]]&gt;='CONDITIONS AND WORKINGS'!$B$2,Table1[[#This Row],[SALES]]*'CONDITIONS AND WORKINGS'!$B$3,0)</f>
        <v>267.2</v>
      </c>
      <c r="P1081" s="10">
        <f t="shared" si="48"/>
        <v>3405.44</v>
      </c>
      <c r="Q1081" s="4" t="str">
        <f>IF(Table1[[#This Row],[STATUS]]='CONDITIONS AND WORKINGS'!$B$6,'CONDITIONS AND WORKINGS'!$B$9,'CONDITIONS AND WORKINGS'!$B$10)</f>
        <v>"COMPLETED"</v>
      </c>
      <c r="R1081" s="10">
        <f>Table1[[#This Row],[TOTAL SALES]]-Table1[[#This Row],[ 8.35% DISCOUNT]]</f>
        <v>3138.2400000000002</v>
      </c>
      <c r="S1081" s="20"/>
      <c r="AQ1081" s="11"/>
      <c r="AR1081" s="11"/>
      <c r="AS1081" s="11"/>
      <c r="AT1081" s="11"/>
      <c r="AV1081" s="11"/>
      <c r="AW1081" s="11"/>
    </row>
    <row r="1082" spans="1:49" x14ac:dyDescent="0.25">
      <c r="A1082">
        <v>1081</v>
      </c>
      <c r="B1082">
        <v>10220</v>
      </c>
      <c r="C1082">
        <v>1</v>
      </c>
      <c r="D1082" s="4" t="str">
        <f>TEXT(Table1[[#This Row],[ORDER DATE]],"MMMM")</f>
        <v>February</v>
      </c>
      <c r="E1082" s="4">
        <f t="shared" si="49"/>
        <v>2004</v>
      </c>
      <c r="F1082" s="1">
        <v>38029</v>
      </c>
      <c r="G1082" t="s">
        <v>12</v>
      </c>
      <c r="H1082" t="s">
        <v>58</v>
      </c>
      <c r="I1082">
        <v>176</v>
      </c>
      <c r="J1082" t="s">
        <v>14</v>
      </c>
      <c r="K1082">
        <v>27</v>
      </c>
      <c r="L1082" s="10">
        <v>100</v>
      </c>
      <c r="M1082" s="10">
        <f t="shared" si="50"/>
        <v>2700</v>
      </c>
      <c r="N1082">
        <f>'CONDITIONS AND WORKINGS'!$D$2*M1082</f>
        <v>173.33999999999997</v>
      </c>
      <c r="O1082" s="4">
        <f>IF(Table1[[#This Row],[SALES]]&gt;='CONDITIONS AND WORKINGS'!$B$2,Table1[[#This Row],[SALES]]*'CONDITIONS AND WORKINGS'!$B$3,0)</f>
        <v>225.45000000000002</v>
      </c>
      <c r="P1082" s="10">
        <f t="shared" si="48"/>
        <v>2873.34</v>
      </c>
      <c r="Q1082" s="4" t="str">
        <f>IF(Table1[[#This Row],[STATUS]]='CONDITIONS AND WORKINGS'!$B$6,'CONDITIONS AND WORKINGS'!$B$9,'CONDITIONS AND WORKINGS'!$B$10)</f>
        <v>"COMPLETED"</v>
      </c>
      <c r="R1082" s="10">
        <f>Table1[[#This Row],[TOTAL SALES]]-Table1[[#This Row],[ 8.35% DISCOUNT]]</f>
        <v>2647.8900000000003</v>
      </c>
      <c r="S1082" s="20"/>
      <c r="AQ1082" s="11"/>
      <c r="AR1082" s="11"/>
      <c r="AS1082" s="11"/>
      <c r="AT1082" s="11"/>
      <c r="AV1082" s="11"/>
      <c r="AW1082" s="11"/>
    </row>
    <row r="1083" spans="1:49" x14ac:dyDescent="0.25">
      <c r="A1083">
        <v>1082</v>
      </c>
      <c r="B1083">
        <v>10220</v>
      </c>
      <c r="C1083">
        <v>7</v>
      </c>
      <c r="D1083" s="4" t="str">
        <f>TEXT(Table1[[#This Row],[ORDER DATE]],"MMMM")</f>
        <v>February</v>
      </c>
      <c r="E1083" s="4">
        <f t="shared" si="49"/>
        <v>2004</v>
      </c>
      <c r="F1083" s="1">
        <v>38029</v>
      </c>
      <c r="G1083" t="s">
        <v>12</v>
      </c>
      <c r="H1083" t="s">
        <v>49</v>
      </c>
      <c r="I1083">
        <v>176</v>
      </c>
      <c r="J1083" t="s">
        <v>14</v>
      </c>
      <c r="K1083">
        <v>37</v>
      </c>
      <c r="L1083" s="10">
        <v>100</v>
      </c>
      <c r="M1083" s="10">
        <f t="shared" si="50"/>
        <v>3700</v>
      </c>
      <c r="N1083">
        <f>'CONDITIONS AND WORKINGS'!$D$2*M1083</f>
        <v>237.53999999999996</v>
      </c>
      <c r="O1083" s="4">
        <f>IF(Table1[[#This Row],[SALES]]&gt;='CONDITIONS AND WORKINGS'!$B$2,Table1[[#This Row],[SALES]]*'CONDITIONS AND WORKINGS'!$B$3,0)</f>
        <v>308.95000000000005</v>
      </c>
      <c r="P1083" s="10">
        <f t="shared" si="48"/>
        <v>3937.54</v>
      </c>
      <c r="Q1083" s="4" t="str">
        <f>IF(Table1[[#This Row],[STATUS]]='CONDITIONS AND WORKINGS'!$B$6,'CONDITIONS AND WORKINGS'!$B$9,'CONDITIONS AND WORKINGS'!$B$10)</f>
        <v>"COMPLETED"</v>
      </c>
      <c r="R1083" s="10">
        <f>Table1[[#This Row],[TOTAL SALES]]-Table1[[#This Row],[ 8.35% DISCOUNT]]</f>
        <v>3628.59</v>
      </c>
      <c r="S1083" s="20"/>
      <c r="AQ1083" s="11"/>
      <c r="AR1083" s="11"/>
      <c r="AS1083" s="11"/>
      <c r="AT1083" s="11"/>
      <c r="AV1083" s="11"/>
      <c r="AW1083" s="11"/>
    </row>
    <row r="1084" spans="1:49" x14ac:dyDescent="0.25">
      <c r="A1084">
        <v>1083</v>
      </c>
      <c r="B1084">
        <v>10220</v>
      </c>
      <c r="C1084">
        <v>3</v>
      </c>
      <c r="D1084" s="4" t="str">
        <f>TEXT(Table1[[#This Row],[ORDER DATE]],"MMMM")</f>
        <v>February</v>
      </c>
      <c r="E1084" s="4">
        <f t="shared" si="49"/>
        <v>2004</v>
      </c>
      <c r="F1084" s="1">
        <v>38029</v>
      </c>
      <c r="G1084" t="s">
        <v>12</v>
      </c>
      <c r="H1084" t="s">
        <v>41</v>
      </c>
      <c r="I1084">
        <v>176</v>
      </c>
      <c r="J1084" t="s">
        <v>14</v>
      </c>
      <c r="K1084">
        <v>30</v>
      </c>
      <c r="L1084" s="10">
        <v>100</v>
      </c>
      <c r="M1084" s="10">
        <f t="shared" si="50"/>
        <v>3000</v>
      </c>
      <c r="N1084">
        <f>'CONDITIONS AND WORKINGS'!$D$2*M1084</f>
        <v>192.59999999999997</v>
      </c>
      <c r="O1084" s="4">
        <f>IF(Table1[[#This Row],[SALES]]&gt;='CONDITIONS AND WORKINGS'!$B$2,Table1[[#This Row],[SALES]]*'CONDITIONS AND WORKINGS'!$B$3,0)</f>
        <v>250.50000000000003</v>
      </c>
      <c r="P1084" s="10">
        <f t="shared" si="48"/>
        <v>3192.6</v>
      </c>
      <c r="Q1084" s="4" t="str">
        <f>IF(Table1[[#This Row],[STATUS]]='CONDITIONS AND WORKINGS'!$B$6,'CONDITIONS AND WORKINGS'!$B$9,'CONDITIONS AND WORKINGS'!$B$10)</f>
        <v>"COMPLETED"</v>
      </c>
      <c r="R1084" s="10">
        <f>Table1[[#This Row],[TOTAL SALES]]-Table1[[#This Row],[ 8.35% DISCOUNT]]</f>
        <v>2942.1</v>
      </c>
      <c r="S1084" s="20"/>
      <c r="AQ1084" s="11"/>
      <c r="AR1084" s="11"/>
      <c r="AS1084" s="11"/>
      <c r="AT1084" s="11"/>
      <c r="AV1084" s="11"/>
      <c r="AW1084" s="11"/>
    </row>
    <row r="1085" spans="1:49" x14ac:dyDescent="0.25">
      <c r="A1085">
        <v>1084</v>
      </c>
      <c r="B1085">
        <v>10220</v>
      </c>
      <c r="C1085">
        <v>9</v>
      </c>
      <c r="D1085" s="4" t="str">
        <f>TEXT(Table1[[#This Row],[ORDER DATE]],"MMMM")</f>
        <v>February</v>
      </c>
      <c r="E1085" s="4">
        <f t="shared" si="49"/>
        <v>2004</v>
      </c>
      <c r="F1085" s="1">
        <v>38029</v>
      </c>
      <c r="G1085" t="s">
        <v>12</v>
      </c>
      <c r="H1085" t="s">
        <v>46</v>
      </c>
      <c r="I1085">
        <v>176</v>
      </c>
      <c r="J1085" t="s">
        <v>14</v>
      </c>
      <c r="K1085">
        <v>37</v>
      </c>
      <c r="L1085" s="10">
        <v>100</v>
      </c>
      <c r="M1085" s="10">
        <f t="shared" si="50"/>
        <v>3700</v>
      </c>
      <c r="N1085">
        <f>'CONDITIONS AND WORKINGS'!$D$2*M1085</f>
        <v>237.53999999999996</v>
      </c>
      <c r="O1085" s="4">
        <f>IF(Table1[[#This Row],[SALES]]&gt;='CONDITIONS AND WORKINGS'!$B$2,Table1[[#This Row],[SALES]]*'CONDITIONS AND WORKINGS'!$B$3,0)</f>
        <v>308.95000000000005</v>
      </c>
      <c r="P1085" s="10">
        <f t="shared" si="48"/>
        <v>3937.54</v>
      </c>
      <c r="Q1085" s="4" t="str">
        <f>IF(Table1[[#This Row],[STATUS]]='CONDITIONS AND WORKINGS'!$B$6,'CONDITIONS AND WORKINGS'!$B$9,'CONDITIONS AND WORKINGS'!$B$10)</f>
        <v>"COMPLETED"</v>
      </c>
      <c r="R1085" s="10">
        <f>Table1[[#This Row],[TOTAL SALES]]-Table1[[#This Row],[ 8.35% DISCOUNT]]</f>
        <v>3628.59</v>
      </c>
      <c r="S1085" s="20"/>
      <c r="AQ1085" s="11"/>
      <c r="AR1085" s="11"/>
      <c r="AS1085" s="11"/>
      <c r="AT1085" s="11"/>
      <c r="AV1085" s="11"/>
      <c r="AW1085" s="11"/>
    </row>
    <row r="1086" spans="1:49" x14ac:dyDescent="0.25">
      <c r="A1086">
        <v>1085</v>
      </c>
      <c r="B1086">
        <v>10220</v>
      </c>
      <c r="C1086">
        <v>4</v>
      </c>
      <c r="D1086" s="4" t="str">
        <f>TEXT(Table1[[#This Row],[ORDER DATE]],"MMMM")</f>
        <v>February</v>
      </c>
      <c r="E1086" s="4">
        <f t="shared" si="49"/>
        <v>2004</v>
      </c>
      <c r="F1086" s="1">
        <v>38029</v>
      </c>
      <c r="G1086" t="s">
        <v>12</v>
      </c>
      <c r="H1086" t="s">
        <v>52</v>
      </c>
      <c r="I1086">
        <v>176</v>
      </c>
      <c r="J1086" t="s">
        <v>17</v>
      </c>
      <c r="K1086">
        <v>30</v>
      </c>
      <c r="L1086" s="10">
        <v>68.540000000000006</v>
      </c>
      <c r="M1086" s="10">
        <f t="shared" si="50"/>
        <v>2056.2000000000003</v>
      </c>
      <c r="N1086">
        <f>'CONDITIONS AND WORKINGS'!$D$2*M1086</f>
        <v>132.00803999999999</v>
      </c>
      <c r="O1086" s="4">
        <f>IF(Table1[[#This Row],[SALES]]&gt;='CONDITIONS AND WORKINGS'!$B$2,Table1[[#This Row],[SALES]]*'CONDITIONS AND WORKINGS'!$B$3,0)</f>
        <v>0</v>
      </c>
      <c r="P1086" s="10">
        <f t="shared" si="48"/>
        <v>2188.2080400000004</v>
      </c>
      <c r="Q1086" s="4" t="str">
        <f>IF(Table1[[#This Row],[STATUS]]='CONDITIONS AND WORKINGS'!$B$6,'CONDITIONS AND WORKINGS'!$B$9,'CONDITIONS AND WORKINGS'!$B$10)</f>
        <v>"COMPLETED"</v>
      </c>
      <c r="R1086" s="10">
        <f>Table1[[#This Row],[TOTAL SALES]]-Table1[[#This Row],[ 8.35% DISCOUNT]]</f>
        <v>2188.2080400000004</v>
      </c>
      <c r="S1086" s="20"/>
      <c r="AQ1086" s="11"/>
      <c r="AR1086" s="11"/>
      <c r="AS1086" s="11"/>
      <c r="AT1086" s="11"/>
      <c r="AV1086" s="11"/>
      <c r="AW1086" s="11"/>
    </row>
    <row r="1087" spans="1:49" x14ac:dyDescent="0.25">
      <c r="A1087">
        <v>1086</v>
      </c>
      <c r="B1087">
        <v>10220</v>
      </c>
      <c r="C1087">
        <v>8</v>
      </c>
      <c r="D1087" s="4" t="str">
        <f>TEXT(Table1[[#This Row],[ORDER DATE]],"MMMM")</f>
        <v>February</v>
      </c>
      <c r="E1087" s="4">
        <f t="shared" si="49"/>
        <v>2004</v>
      </c>
      <c r="F1087" s="1">
        <v>38029</v>
      </c>
      <c r="G1087" t="s">
        <v>12</v>
      </c>
      <c r="H1087" t="s">
        <v>50</v>
      </c>
      <c r="I1087">
        <v>176</v>
      </c>
      <c r="J1087" t="s">
        <v>17</v>
      </c>
      <c r="K1087">
        <v>26</v>
      </c>
      <c r="L1087" s="10">
        <v>56.07</v>
      </c>
      <c r="M1087" s="10">
        <f t="shared" si="50"/>
        <v>1457.82</v>
      </c>
      <c r="N1087">
        <f>'CONDITIONS AND WORKINGS'!$D$2*M1087</f>
        <v>93.592043999999987</v>
      </c>
      <c r="O1087" s="4">
        <f>IF(Table1[[#This Row],[SALES]]&gt;='CONDITIONS AND WORKINGS'!$B$2,Table1[[#This Row],[SALES]]*'CONDITIONS AND WORKINGS'!$B$3,0)</f>
        <v>0</v>
      </c>
      <c r="P1087" s="10">
        <f t="shared" si="48"/>
        <v>1551.4120439999999</v>
      </c>
      <c r="Q1087" s="4" t="str">
        <f>IF(Table1[[#This Row],[STATUS]]='CONDITIONS AND WORKINGS'!$B$6,'CONDITIONS AND WORKINGS'!$B$9,'CONDITIONS AND WORKINGS'!$B$10)</f>
        <v>"COMPLETED"</v>
      </c>
      <c r="R1087" s="10">
        <f>Table1[[#This Row],[TOTAL SALES]]-Table1[[#This Row],[ 8.35% DISCOUNT]]</f>
        <v>1551.4120439999999</v>
      </c>
      <c r="S1087" s="20"/>
      <c r="AQ1087" s="11"/>
      <c r="AR1087" s="11"/>
      <c r="AS1087" s="11"/>
      <c r="AT1087" s="11"/>
      <c r="AV1087" s="11"/>
      <c r="AW1087" s="11"/>
    </row>
    <row r="1088" spans="1:49" x14ac:dyDescent="0.25">
      <c r="A1088">
        <v>1087</v>
      </c>
      <c r="B1088">
        <v>10220</v>
      </c>
      <c r="C1088">
        <v>6</v>
      </c>
      <c r="D1088" s="4" t="str">
        <f>TEXT(Table1[[#This Row],[ORDER DATE]],"MMMM")</f>
        <v>February</v>
      </c>
      <c r="E1088" s="4">
        <f t="shared" si="49"/>
        <v>2004</v>
      </c>
      <c r="F1088" s="1">
        <v>38029</v>
      </c>
      <c r="G1088" t="s">
        <v>12</v>
      </c>
      <c r="H1088" t="s">
        <v>48</v>
      </c>
      <c r="I1088">
        <v>176</v>
      </c>
      <c r="J1088" t="s">
        <v>17</v>
      </c>
      <c r="K1088">
        <v>20</v>
      </c>
      <c r="L1088" s="10">
        <v>52.82</v>
      </c>
      <c r="M1088" s="10">
        <f t="shared" si="50"/>
        <v>1056.4000000000001</v>
      </c>
      <c r="N1088">
        <f>'CONDITIONS AND WORKINGS'!$D$2*M1088</f>
        <v>67.820880000000002</v>
      </c>
      <c r="O1088" s="4">
        <f>IF(Table1[[#This Row],[SALES]]&gt;='CONDITIONS AND WORKINGS'!$B$2,Table1[[#This Row],[SALES]]*'CONDITIONS AND WORKINGS'!$B$3,0)</f>
        <v>0</v>
      </c>
      <c r="P1088" s="10">
        <f t="shared" si="48"/>
        <v>1124.2208800000001</v>
      </c>
      <c r="Q1088" s="4" t="str">
        <f>IF(Table1[[#This Row],[STATUS]]='CONDITIONS AND WORKINGS'!$B$6,'CONDITIONS AND WORKINGS'!$B$9,'CONDITIONS AND WORKINGS'!$B$10)</f>
        <v>"COMPLETED"</v>
      </c>
      <c r="R1088" s="10">
        <f>Table1[[#This Row],[TOTAL SALES]]-Table1[[#This Row],[ 8.35% DISCOUNT]]</f>
        <v>1124.2208800000001</v>
      </c>
      <c r="S1088" s="20"/>
      <c r="AQ1088" s="11"/>
      <c r="AR1088" s="11"/>
      <c r="AS1088" s="11"/>
      <c r="AT1088" s="11"/>
      <c r="AV1088" s="11"/>
      <c r="AW1088" s="11"/>
    </row>
    <row r="1089" spans="1:49" x14ac:dyDescent="0.25">
      <c r="A1089">
        <v>1088</v>
      </c>
      <c r="B1089">
        <v>10221</v>
      </c>
      <c r="C1089">
        <v>1</v>
      </c>
      <c r="D1089" s="4" t="str">
        <f>TEXT(Table1[[#This Row],[ORDER DATE]],"MMMM")</f>
        <v>February</v>
      </c>
      <c r="E1089" s="4">
        <f t="shared" si="49"/>
        <v>2004</v>
      </c>
      <c r="F1089" s="1">
        <v>38035</v>
      </c>
      <c r="G1089" t="s">
        <v>12</v>
      </c>
      <c r="H1089" t="s">
        <v>57</v>
      </c>
      <c r="I1089">
        <v>157</v>
      </c>
      <c r="J1089" t="s">
        <v>14</v>
      </c>
      <c r="K1089">
        <v>49</v>
      </c>
      <c r="L1089" s="10">
        <v>100</v>
      </c>
      <c r="M1089" s="10">
        <f t="shared" si="50"/>
        <v>4900</v>
      </c>
      <c r="N1089">
        <f>'CONDITIONS AND WORKINGS'!$D$2*M1089</f>
        <v>314.58</v>
      </c>
      <c r="O1089" s="4">
        <f>IF(Table1[[#This Row],[SALES]]&gt;='CONDITIONS AND WORKINGS'!$B$2,Table1[[#This Row],[SALES]]*'CONDITIONS AND WORKINGS'!$B$3,0)</f>
        <v>409.15000000000003</v>
      </c>
      <c r="P1089" s="10">
        <f t="shared" si="48"/>
        <v>5214.58</v>
      </c>
      <c r="Q1089" s="4" t="str">
        <f>IF(Table1[[#This Row],[STATUS]]='CONDITIONS AND WORKINGS'!$B$6,'CONDITIONS AND WORKINGS'!$B$9,'CONDITIONS AND WORKINGS'!$B$10)</f>
        <v>"COMPLETED"</v>
      </c>
      <c r="R1089" s="10">
        <f>Table1[[#This Row],[TOTAL SALES]]-Table1[[#This Row],[ 8.35% DISCOUNT]]</f>
        <v>4805.43</v>
      </c>
      <c r="S1089" s="20"/>
      <c r="AQ1089" s="11"/>
      <c r="AR1089" s="11"/>
      <c r="AS1089" s="11"/>
      <c r="AT1089" s="11"/>
      <c r="AV1089" s="11"/>
      <c r="AW1089" s="11"/>
    </row>
    <row r="1090" spans="1:49" x14ac:dyDescent="0.25">
      <c r="A1090">
        <v>1089</v>
      </c>
      <c r="B1090">
        <v>10221</v>
      </c>
      <c r="C1090">
        <v>3</v>
      </c>
      <c r="D1090" s="4" t="str">
        <f>TEXT(Table1[[#This Row],[ORDER DATE]],"MMMM")</f>
        <v>February</v>
      </c>
      <c r="E1090" s="4">
        <f t="shared" si="49"/>
        <v>2004</v>
      </c>
      <c r="F1090" s="1">
        <v>38035</v>
      </c>
      <c r="G1090" t="s">
        <v>12</v>
      </c>
      <c r="H1090" t="s">
        <v>64</v>
      </c>
      <c r="I1090">
        <v>157</v>
      </c>
      <c r="J1090" t="s">
        <v>14</v>
      </c>
      <c r="K1090">
        <v>33</v>
      </c>
      <c r="L1090" s="10">
        <v>100</v>
      </c>
      <c r="M1090" s="10">
        <f t="shared" si="50"/>
        <v>3300</v>
      </c>
      <c r="N1090">
        <f>'CONDITIONS AND WORKINGS'!$D$2*M1090</f>
        <v>211.85999999999999</v>
      </c>
      <c r="O1090" s="4">
        <f>IF(Table1[[#This Row],[SALES]]&gt;='CONDITIONS AND WORKINGS'!$B$2,Table1[[#This Row],[SALES]]*'CONDITIONS AND WORKINGS'!$B$3,0)</f>
        <v>275.55</v>
      </c>
      <c r="P1090" s="10">
        <f t="shared" ref="P1090:P1153" si="51">M1090+N1090</f>
        <v>3511.86</v>
      </c>
      <c r="Q1090" s="4" t="str">
        <f>IF(Table1[[#This Row],[STATUS]]='CONDITIONS AND WORKINGS'!$B$6,'CONDITIONS AND WORKINGS'!$B$9,'CONDITIONS AND WORKINGS'!$B$10)</f>
        <v>"COMPLETED"</v>
      </c>
      <c r="R1090" s="10">
        <f>Table1[[#This Row],[TOTAL SALES]]-Table1[[#This Row],[ 8.35% DISCOUNT]]</f>
        <v>3236.31</v>
      </c>
      <c r="S1090" s="20"/>
      <c r="AQ1090" s="11"/>
      <c r="AR1090" s="11"/>
      <c r="AS1090" s="11"/>
      <c r="AT1090" s="11"/>
      <c r="AV1090" s="11"/>
      <c r="AW1090" s="11"/>
    </row>
    <row r="1091" spans="1:49" x14ac:dyDescent="0.25">
      <c r="A1091">
        <v>1090</v>
      </c>
      <c r="B1091">
        <v>10221</v>
      </c>
      <c r="C1091">
        <v>2</v>
      </c>
      <c r="D1091" s="4" t="str">
        <f>TEXT(Table1[[#This Row],[ORDER DATE]],"MMMM")</f>
        <v>February</v>
      </c>
      <c r="E1091" s="4">
        <f t="shared" ref="E1091:E1154" si="52">YEAR(F1091)</f>
        <v>2004</v>
      </c>
      <c r="F1091" s="1">
        <v>38035</v>
      </c>
      <c r="G1091" t="s">
        <v>12</v>
      </c>
      <c r="H1091" t="s">
        <v>61</v>
      </c>
      <c r="I1091">
        <v>157</v>
      </c>
      <c r="J1091" t="s">
        <v>14</v>
      </c>
      <c r="K1091">
        <v>39</v>
      </c>
      <c r="L1091" s="10">
        <v>89.53</v>
      </c>
      <c r="M1091" s="10">
        <f t="shared" ref="M1091:M1154" si="53">K1091*L1091</f>
        <v>3491.67</v>
      </c>
      <c r="N1091">
        <f>'CONDITIONS AND WORKINGS'!$D$2*M1091</f>
        <v>224.16521399999999</v>
      </c>
      <c r="O1091" s="4">
        <f>IF(Table1[[#This Row],[SALES]]&gt;='CONDITIONS AND WORKINGS'!$B$2,Table1[[#This Row],[SALES]]*'CONDITIONS AND WORKINGS'!$B$3,0)</f>
        <v>291.55444500000004</v>
      </c>
      <c r="P1091" s="10">
        <f t="shared" si="51"/>
        <v>3715.8352140000002</v>
      </c>
      <c r="Q1091" s="4" t="str">
        <f>IF(Table1[[#This Row],[STATUS]]='CONDITIONS AND WORKINGS'!$B$6,'CONDITIONS AND WORKINGS'!$B$9,'CONDITIONS AND WORKINGS'!$B$10)</f>
        <v>"COMPLETED"</v>
      </c>
      <c r="R1091" s="10">
        <f>Table1[[#This Row],[TOTAL SALES]]-Table1[[#This Row],[ 8.35% DISCOUNT]]</f>
        <v>3424.280769</v>
      </c>
      <c r="S1091" s="20"/>
      <c r="AQ1091" s="11"/>
      <c r="AR1091" s="11"/>
      <c r="AS1091" s="11"/>
      <c r="AT1091" s="11"/>
      <c r="AV1091" s="11"/>
      <c r="AW1091" s="11"/>
    </row>
    <row r="1092" spans="1:49" x14ac:dyDescent="0.25">
      <c r="A1092">
        <v>1091</v>
      </c>
      <c r="B1092">
        <v>10221</v>
      </c>
      <c r="C1092">
        <v>4</v>
      </c>
      <c r="D1092" s="4" t="str">
        <f>TEXT(Table1[[#This Row],[ORDER DATE]],"MMMM")</f>
        <v>February</v>
      </c>
      <c r="E1092" s="4">
        <f t="shared" si="52"/>
        <v>2004</v>
      </c>
      <c r="F1092" s="1">
        <v>38035</v>
      </c>
      <c r="G1092" t="s">
        <v>12</v>
      </c>
      <c r="H1092" t="s">
        <v>68</v>
      </c>
      <c r="I1092">
        <v>157</v>
      </c>
      <c r="J1092" t="s">
        <v>17</v>
      </c>
      <c r="K1092">
        <v>23</v>
      </c>
      <c r="L1092" s="10">
        <v>97</v>
      </c>
      <c r="M1092" s="10">
        <f t="shared" si="53"/>
        <v>2231</v>
      </c>
      <c r="N1092">
        <f>'CONDITIONS AND WORKINGS'!$D$2*M1092</f>
        <v>143.2302</v>
      </c>
      <c r="O1092" s="4">
        <f>IF(Table1[[#This Row],[SALES]]&gt;='CONDITIONS AND WORKINGS'!$B$2,Table1[[#This Row],[SALES]]*'CONDITIONS AND WORKINGS'!$B$3,0)</f>
        <v>0</v>
      </c>
      <c r="P1092" s="10">
        <f t="shared" si="51"/>
        <v>2374.2302</v>
      </c>
      <c r="Q1092" s="4" t="str">
        <f>IF(Table1[[#This Row],[STATUS]]='CONDITIONS AND WORKINGS'!$B$6,'CONDITIONS AND WORKINGS'!$B$9,'CONDITIONS AND WORKINGS'!$B$10)</f>
        <v>"COMPLETED"</v>
      </c>
      <c r="R1092" s="10">
        <f>Table1[[#This Row],[TOTAL SALES]]-Table1[[#This Row],[ 8.35% DISCOUNT]]</f>
        <v>2374.2302</v>
      </c>
      <c r="S1092" s="20"/>
      <c r="AQ1092" s="11"/>
      <c r="AR1092" s="11"/>
      <c r="AS1092" s="11"/>
      <c r="AT1092" s="11"/>
      <c r="AV1092" s="11"/>
      <c r="AW1092" s="11"/>
    </row>
    <row r="1093" spans="1:49" x14ac:dyDescent="0.25">
      <c r="A1093">
        <v>1092</v>
      </c>
      <c r="B1093">
        <v>10221</v>
      </c>
      <c r="C1093">
        <v>5</v>
      </c>
      <c r="D1093" s="4" t="str">
        <f>TEXT(Table1[[#This Row],[ORDER DATE]],"MMMM")</f>
        <v>February</v>
      </c>
      <c r="E1093" s="4">
        <f t="shared" si="52"/>
        <v>2004</v>
      </c>
      <c r="F1093" s="1">
        <v>38035</v>
      </c>
      <c r="G1093" t="s">
        <v>12</v>
      </c>
      <c r="H1093" t="s">
        <v>59</v>
      </c>
      <c r="I1093">
        <v>157</v>
      </c>
      <c r="J1093" t="s">
        <v>17</v>
      </c>
      <c r="K1093">
        <v>23</v>
      </c>
      <c r="L1093" s="10">
        <v>80.67</v>
      </c>
      <c r="M1093" s="10">
        <f t="shared" si="53"/>
        <v>1855.41</v>
      </c>
      <c r="N1093">
        <f>'CONDITIONS AND WORKINGS'!$D$2*M1093</f>
        <v>119.11732199999999</v>
      </c>
      <c r="O1093" s="4">
        <f>IF(Table1[[#This Row],[SALES]]&gt;='CONDITIONS AND WORKINGS'!$B$2,Table1[[#This Row],[SALES]]*'CONDITIONS AND WORKINGS'!$B$3,0)</f>
        <v>0</v>
      </c>
      <c r="P1093" s="10">
        <f t="shared" si="51"/>
        <v>1974.5273220000001</v>
      </c>
      <c r="Q1093" s="4" t="str">
        <f>IF(Table1[[#This Row],[STATUS]]='CONDITIONS AND WORKINGS'!$B$6,'CONDITIONS AND WORKINGS'!$B$9,'CONDITIONS AND WORKINGS'!$B$10)</f>
        <v>"COMPLETED"</v>
      </c>
      <c r="R1093" s="10">
        <f>Table1[[#This Row],[TOTAL SALES]]-Table1[[#This Row],[ 8.35% DISCOUNT]]</f>
        <v>1974.5273220000001</v>
      </c>
      <c r="S1093" s="20"/>
      <c r="AQ1093" s="11"/>
      <c r="AR1093" s="11"/>
      <c r="AS1093" s="11"/>
      <c r="AT1093" s="11"/>
      <c r="AV1093" s="11"/>
      <c r="AW1093" s="11"/>
    </row>
    <row r="1094" spans="1:49" x14ac:dyDescent="0.25">
      <c r="A1094">
        <v>1093</v>
      </c>
      <c r="B1094">
        <v>10222</v>
      </c>
      <c r="C1094">
        <v>4</v>
      </c>
      <c r="D1094" s="4" t="str">
        <f>TEXT(Table1[[#This Row],[ORDER DATE]],"MMMM")</f>
        <v>February</v>
      </c>
      <c r="E1094" s="4">
        <f t="shared" si="52"/>
        <v>2004</v>
      </c>
      <c r="F1094" s="1">
        <v>38036</v>
      </c>
      <c r="G1094" t="s">
        <v>12</v>
      </c>
      <c r="H1094" t="s">
        <v>70</v>
      </c>
      <c r="I1094">
        <v>156</v>
      </c>
      <c r="J1094" t="s">
        <v>14</v>
      </c>
      <c r="K1094">
        <v>49</v>
      </c>
      <c r="L1094" s="10">
        <v>100</v>
      </c>
      <c r="M1094" s="10">
        <f t="shared" si="53"/>
        <v>4900</v>
      </c>
      <c r="N1094">
        <f>'CONDITIONS AND WORKINGS'!$D$2*M1094</f>
        <v>314.58</v>
      </c>
      <c r="O1094" s="4">
        <f>IF(Table1[[#This Row],[SALES]]&gt;='CONDITIONS AND WORKINGS'!$B$2,Table1[[#This Row],[SALES]]*'CONDITIONS AND WORKINGS'!$B$3,0)</f>
        <v>409.15000000000003</v>
      </c>
      <c r="P1094" s="10">
        <f t="shared" si="51"/>
        <v>5214.58</v>
      </c>
      <c r="Q1094" s="4" t="str">
        <f>IF(Table1[[#This Row],[STATUS]]='CONDITIONS AND WORKINGS'!$B$6,'CONDITIONS AND WORKINGS'!$B$9,'CONDITIONS AND WORKINGS'!$B$10)</f>
        <v>"COMPLETED"</v>
      </c>
      <c r="R1094" s="10">
        <f>Table1[[#This Row],[TOTAL SALES]]-Table1[[#This Row],[ 8.35% DISCOUNT]]</f>
        <v>4805.43</v>
      </c>
      <c r="S1094" s="20"/>
      <c r="AQ1094" s="11"/>
      <c r="AR1094" s="11"/>
      <c r="AS1094" s="11"/>
      <c r="AT1094" s="11"/>
      <c r="AV1094" s="11"/>
      <c r="AW1094" s="11"/>
    </row>
    <row r="1095" spans="1:49" x14ac:dyDescent="0.25">
      <c r="A1095">
        <v>1094</v>
      </c>
      <c r="B1095">
        <v>10222</v>
      </c>
      <c r="C1095">
        <v>12</v>
      </c>
      <c r="D1095" s="4" t="str">
        <f>TEXT(Table1[[#This Row],[ORDER DATE]],"MMMM")</f>
        <v>February</v>
      </c>
      <c r="E1095" s="4">
        <f t="shared" si="52"/>
        <v>2004</v>
      </c>
      <c r="F1095" s="1">
        <v>38036</v>
      </c>
      <c r="G1095" t="s">
        <v>12</v>
      </c>
      <c r="H1095" t="s">
        <v>56</v>
      </c>
      <c r="I1095">
        <v>156</v>
      </c>
      <c r="J1095" t="s">
        <v>14</v>
      </c>
      <c r="K1095">
        <v>49</v>
      </c>
      <c r="L1095" s="10">
        <v>100</v>
      </c>
      <c r="M1095" s="10">
        <f t="shared" si="53"/>
        <v>4900</v>
      </c>
      <c r="N1095">
        <f>'CONDITIONS AND WORKINGS'!$D$2*M1095</f>
        <v>314.58</v>
      </c>
      <c r="O1095" s="4">
        <f>IF(Table1[[#This Row],[SALES]]&gt;='CONDITIONS AND WORKINGS'!$B$2,Table1[[#This Row],[SALES]]*'CONDITIONS AND WORKINGS'!$B$3,0)</f>
        <v>409.15000000000003</v>
      </c>
      <c r="P1095" s="10">
        <f t="shared" si="51"/>
        <v>5214.58</v>
      </c>
      <c r="Q1095" s="4" t="str">
        <f>IF(Table1[[#This Row],[STATUS]]='CONDITIONS AND WORKINGS'!$B$6,'CONDITIONS AND WORKINGS'!$B$9,'CONDITIONS AND WORKINGS'!$B$10)</f>
        <v>"COMPLETED"</v>
      </c>
      <c r="R1095" s="10">
        <f>Table1[[#This Row],[TOTAL SALES]]-Table1[[#This Row],[ 8.35% DISCOUNT]]</f>
        <v>4805.43</v>
      </c>
      <c r="S1095" s="20"/>
      <c r="AQ1095" s="11"/>
      <c r="AR1095" s="11"/>
      <c r="AS1095" s="11"/>
      <c r="AT1095" s="11"/>
      <c r="AV1095" s="11"/>
      <c r="AW1095" s="11"/>
    </row>
    <row r="1096" spans="1:49" x14ac:dyDescent="0.25">
      <c r="A1096">
        <v>1095</v>
      </c>
      <c r="B1096">
        <v>10222</v>
      </c>
      <c r="C1096">
        <v>10</v>
      </c>
      <c r="D1096" s="4" t="str">
        <f>TEXT(Table1[[#This Row],[ORDER DATE]],"MMMM")</f>
        <v>February</v>
      </c>
      <c r="E1096" s="4">
        <f t="shared" si="52"/>
        <v>2004</v>
      </c>
      <c r="F1096" s="1">
        <v>38036</v>
      </c>
      <c r="G1096" t="s">
        <v>12</v>
      </c>
      <c r="H1096" t="s">
        <v>75</v>
      </c>
      <c r="I1096">
        <v>156</v>
      </c>
      <c r="J1096" t="s">
        <v>14</v>
      </c>
      <c r="K1096">
        <v>49</v>
      </c>
      <c r="L1096" s="10">
        <v>94.62</v>
      </c>
      <c r="M1096" s="10">
        <f t="shared" si="53"/>
        <v>4636.38</v>
      </c>
      <c r="N1096">
        <f>'CONDITIONS AND WORKINGS'!$D$2*M1096</f>
        <v>297.655596</v>
      </c>
      <c r="O1096" s="4">
        <f>IF(Table1[[#This Row],[SALES]]&gt;='CONDITIONS AND WORKINGS'!$B$2,Table1[[#This Row],[SALES]]*'CONDITIONS AND WORKINGS'!$B$3,0)</f>
        <v>387.13773000000003</v>
      </c>
      <c r="P1096" s="10">
        <f t="shared" si="51"/>
        <v>4934.0355959999997</v>
      </c>
      <c r="Q1096" s="4" t="str">
        <f>IF(Table1[[#This Row],[STATUS]]='CONDITIONS AND WORKINGS'!$B$6,'CONDITIONS AND WORKINGS'!$B$9,'CONDITIONS AND WORKINGS'!$B$10)</f>
        <v>"COMPLETED"</v>
      </c>
      <c r="R1096" s="10">
        <f>Table1[[#This Row],[TOTAL SALES]]-Table1[[#This Row],[ 8.35% DISCOUNT]]</f>
        <v>4546.8978659999993</v>
      </c>
      <c r="S1096" s="20"/>
      <c r="AQ1096" s="11"/>
      <c r="AR1096" s="11"/>
      <c r="AS1096" s="11"/>
      <c r="AT1096" s="11"/>
      <c r="AV1096" s="11"/>
      <c r="AW1096" s="11"/>
    </row>
    <row r="1097" spans="1:49" x14ac:dyDescent="0.25">
      <c r="A1097">
        <v>1096</v>
      </c>
      <c r="B1097">
        <v>10222</v>
      </c>
      <c r="C1097">
        <v>16</v>
      </c>
      <c r="D1097" s="4" t="str">
        <f>TEXT(Table1[[#This Row],[ORDER DATE]],"MMMM")</f>
        <v>February</v>
      </c>
      <c r="E1097" s="4">
        <f t="shared" si="52"/>
        <v>2004</v>
      </c>
      <c r="F1097" s="1">
        <v>38036</v>
      </c>
      <c r="G1097" t="s">
        <v>12</v>
      </c>
      <c r="H1097" t="s">
        <v>63</v>
      </c>
      <c r="I1097">
        <v>156</v>
      </c>
      <c r="J1097" t="s">
        <v>14</v>
      </c>
      <c r="K1097">
        <v>38</v>
      </c>
      <c r="L1097" s="10">
        <v>100</v>
      </c>
      <c r="M1097" s="10">
        <f t="shared" si="53"/>
        <v>3800</v>
      </c>
      <c r="N1097">
        <f>'CONDITIONS AND WORKINGS'!$D$2*M1097</f>
        <v>243.95999999999998</v>
      </c>
      <c r="O1097" s="4">
        <f>IF(Table1[[#This Row],[SALES]]&gt;='CONDITIONS AND WORKINGS'!$B$2,Table1[[#This Row],[SALES]]*'CONDITIONS AND WORKINGS'!$B$3,0)</f>
        <v>317.3</v>
      </c>
      <c r="P1097" s="10">
        <f t="shared" si="51"/>
        <v>4043.96</v>
      </c>
      <c r="Q1097" s="4" t="str">
        <f>IF(Table1[[#This Row],[STATUS]]='CONDITIONS AND WORKINGS'!$B$6,'CONDITIONS AND WORKINGS'!$B$9,'CONDITIONS AND WORKINGS'!$B$10)</f>
        <v>"COMPLETED"</v>
      </c>
      <c r="R1097" s="10">
        <f>Table1[[#This Row],[TOTAL SALES]]-Table1[[#This Row],[ 8.35% DISCOUNT]]</f>
        <v>3726.66</v>
      </c>
      <c r="S1097" s="20"/>
      <c r="AQ1097" s="11"/>
      <c r="AR1097" s="11"/>
      <c r="AS1097" s="11"/>
      <c r="AT1097" s="11"/>
      <c r="AV1097" s="11"/>
      <c r="AW1097" s="11"/>
    </row>
    <row r="1098" spans="1:49" x14ac:dyDescent="0.25">
      <c r="A1098">
        <v>1097</v>
      </c>
      <c r="B1098">
        <v>10222</v>
      </c>
      <c r="C1098">
        <v>9</v>
      </c>
      <c r="D1098" s="4" t="str">
        <f>TEXT(Table1[[#This Row],[ORDER DATE]],"MMMM")</f>
        <v>February</v>
      </c>
      <c r="E1098" s="4">
        <f t="shared" si="52"/>
        <v>2004</v>
      </c>
      <c r="F1098" s="1">
        <v>38036</v>
      </c>
      <c r="G1098" t="s">
        <v>12</v>
      </c>
      <c r="H1098" t="s">
        <v>71</v>
      </c>
      <c r="I1098">
        <v>156</v>
      </c>
      <c r="J1098" t="s">
        <v>14</v>
      </c>
      <c r="K1098">
        <v>45</v>
      </c>
      <c r="L1098" s="10">
        <v>85.75</v>
      </c>
      <c r="M1098" s="10">
        <f t="shared" si="53"/>
        <v>3858.75</v>
      </c>
      <c r="N1098">
        <f>'CONDITIONS AND WORKINGS'!$D$2*M1098</f>
        <v>247.73174999999998</v>
      </c>
      <c r="O1098" s="4">
        <f>IF(Table1[[#This Row],[SALES]]&gt;='CONDITIONS AND WORKINGS'!$B$2,Table1[[#This Row],[SALES]]*'CONDITIONS AND WORKINGS'!$B$3,0)</f>
        <v>322.205625</v>
      </c>
      <c r="P1098" s="10">
        <f t="shared" si="51"/>
        <v>4106.4817499999999</v>
      </c>
      <c r="Q1098" s="4" t="str">
        <f>IF(Table1[[#This Row],[STATUS]]='CONDITIONS AND WORKINGS'!$B$6,'CONDITIONS AND WORKINGS'!$B$9,'CONDITIONS AND WORKINGS'!$B$10)</f>
        <v>"COMPLETED"</v>
      </c>
      <c r="R1098" s="10">
        <f>Table1[[#This Row],[TOTAL SALES]]-Table1[[#This Row],[ 8.35% DISCOUNT]]</f>
        <v>3784.2761249999999</v>
      </c>
      <c r="S1098" s="20"/>
      <c r="AQ1098" s="11"/>
      <c r="AR1098" s="11"/>
      <c r="AS1098" s="11"/>
      <c r="AT1098" s="11"/>
      <c r="AV1098" s="11"/>
      <c r="AW1098" s="11"/>
    </row>
    <row r="1099" spans="1:49" x14ac:dyDescent="0.25">
      <c r="A1099">
        <v>1098</v>
      </c>
      <c r="B1099">
        <v>10222</v>
      </c>
      <c r="C1099">
        <v>11</v>
      </c>
      <c r="D1099" s="4" t="str">
        <f>TEXT(Table1[[#This Row],[ORDER DATE]],"MMMM")</f>
        <v>February</v>
      </c>
      <c r="E1099" s="4">
        <f t="shared" si="52"/>
        <v>2004</v>
      </c>
      <c r="F1099" s="1">
        <v>38036</v>
      </c>
      <c r="G1099" t="s">
        <v>12</v>
      </c>
      <c r="H1099" t="s">
        <v>60</v>
      </c>
      <c r="I1099">
        <v>156</v>
      </c>
      <c r="J1099" t="s">
        <v>14</v>
      </c>
      <c r="K1099">
        <v>46</v>
      </c>
      <c r="L1099" s="10">
        <v>80.510000000000005</v>
      </c>
      <c r="M1099" s="10">
        <f t="shared" si="53"/>
        <v>3703.46</v>
      </c>
      <c r="N1099">
        <f>'CONDITIONS AND WORKINGS'!$D$2*M1099</f>
        <v>237.76213199999998</v>
      </c>
      <c r="O1099" s="4">
        <f>IF(Table1[[#This Row],[SALES]]&gt;='CONDITIONS AND WORKINGS'!$B$2,Table1[[#This Row],[SALES]]*'CONDITIONS AND WORKINGS'!$B$3,0)</f>
        <v>309.23891000000003</v>
      </c>
      <c r="P1099" s="10">
        <f t="shared" si="51"/>
        <v>3941.2221319999999</v>
      </c>
      <c r="Q1099" s="4" t="str">
        <f>IF(Table1[[#This Row],[STATUS]]='CONDITIONS AND WORKINGS'!$B$6,'CONDITIONS AND WORKINGS'!$B$9,'CONDITIONS AND WORKINGS'!$B$10)</f>
        <v>"COMPLETED"</v>
      </c>
      <c r="R1099" s="10">
        <f>Table1[[#This Row],[TOTAL SALES]]-Table1[[#This Row],[ 8.35% DISCOUNT]]</f>
        <v>3631.9832219999998</v>
      </c>
      <c r="S1099" s="20"/>
      <c r="AQ1099" s="11"/>
      <c r="AR1099" s="11"/>
      <c r="AS1099" s="11"/>
      <c r="AT1099" s="11"/>
      <c r="AV1099" s="11"/>
      <c r="AW1099" s="11"/>
    </row>
    <row r="1100" spans="1:49" x14ac:dyDescent="0.25">
      <c r="A1100">
        <v>1099</v>
      </c>
      <c r="B1100">
        <v>10222</v>
      </c>
      <c r="C1100">
        <v>14</v>
      </c>
      <c r="D1100" s="4" t="str">
        <f>TEXT(Table1[[#This Row],[ORDER DATE]],"MMMM")</f>
        <v>February</v>
      </c>
      <c r="E1100" s="4">
        <f t="shared" si="52"/>
        <v>2004</v>
      </c>
      <c r="F1100" s="1">
        <v>38036</v>
      </c>
      <c r="G1100" t="s">
        <v>12</v>
      </c>
      <c r="H1100" t="s">
        <v>62</v>
      </c>
      <c r="I1100">
        <v>156</v>
      </c>
      <c r="J1100" t="s">
        <v>14</v>
      </c>
      <c r="K1100">
        <v>47</v>
      </c>
      <c r="L1100" s="10">
        <v>70.81</v>
      </c>
      <c r="M1100" s="10">
        <f t="shared" si="53"/>
        <v>3328.07</v>
      </c>
      <c r="N1100">
        <f>'CONDITIONS AND WORKINGS'!$D$2*M1100</f>
        <v>213.662094</v>
      </c>
      <c r="O1100" s="4">
        <f>IF(Table1[[#This Row],[SALES]]&gt;='CONDITIONS AND WORKINGS'!$B$2,Table1[[#This Row],[SALES]]*'CONDITIONS AND WORKINGS'!$B$3,0)</f>
        <v>277.89384500000006</v>
      </c>
      <c r="P1100" s="10">
        <f t="shared" si="51"/>
        <v>3541.732094</v>
      </c>
      <c r="Q1100" s="4" t="str">
        <f>IF(Table1[[#This Row],[STATUS]]='CONDITIONS AND WORKINGS'!$B$6,'CONDITIONS AND WORKINGS'!$B$9,'CONDITIONS AND WORKINGS'!$B$10)</f>
        <v>"COMPLETED"</v>
      </c>
      <c r="R1100" s="10">
        <f>Table1[[#This Row],[TOTAL SALES]]-Table1[[#This Row],[ 8.35% DISCOUNT]]</f>
        <v>3263.8382489999999</v>
      </c>
      <c r="S1100" s="20"/>
      <c r="AQ1100" s="11"/>
      <c r="AR1100" s="11"/>
      <c r="AS1100" s="11"/>
      <c r="AT1100" s="11"/>
      <c r="AV1100" s="11"/>
      <c r="AW1100" s="11"/>
    </row>
    <row r="1101" spans="1:49" x14ac:dyDescent="0.25">
      <c r="A1101">
        <v>1100</v>
      </c>
      <c r="B1101">
        <v>10222</v>
      </c>
      <c r="C1101">
        <v>1</v>
      </c>
      <c r="D1101" s="4" t="str">
        <f>TEXT(Table1[[#This Row],[ORDER DATE]],"MMMM")</f>
        <v>February</v>
      </c>
      <c r="E1101" s="4">
        <f t="shared" si="52"/>
        <v>2004</v>
      </c>
      <c r="F1101" s="1">
        <v>38036</v>
      </c>
      <c r="G1101" t="s">
        <v>12</v>
      </c>
      <c r="H1101" t="s">
        <v>73</v>
      </c>
      <c r="I1101">
        <v>156</v>
      </c>
      <c r="J1101" t="s">
        <v>14</v>
      </c>
      <c r="K1101">
        <v>37</v>
      </c>
      <c r="L1101" s="10">
        <v>87.75</v>
      </c>
      <c r="M1101" s="10">
        <f t="shared" si="53"/>
        <v>3246.75</v>
      </c>
      <c r="N1101">
        <f>'CONDITIONS AND WORKINGS'!$D$2*M1101</f>
        <v>208.44134999999997</v>
      </c>
      <c r="O1101" s="4">
        <f>IF(Table1[[#This Row],[SALES]]&gt;='CONDITIONS AND WORKINGS'!$B$2,Table1[[#This Row],[SALES]]*'CONDITIONS AND WORKINGS'!$B$3,0)</f>
        <v>271.10362500000002</v>
      </c>
      <c r="P1101" s="10">
        <f t="shared" si="51"/>
        <v>3455.1913500000001</v>
      </c>
      <c r="Q1101" s="4" t="str">
        <f>IF(Table1[[#This Row],[STATUS]]='CONDITIONS AND WORKINGS'!$B$6,'CONDITIONS AND WORKINGS'!$B$9,'CONDITIONS AND WORKINGS'!$B$10)</f>
        <v>"COMPLETED"</v>
      </c>
      <c r="R1101" s="10">
        <f>Table1[[#This Row],[TOTAL SALES]]-Table1[[#This Row],[ 8.35% DISCOUNT]]</f>
        <v>3184.0877249999999</v>
      </c>
      <c r="S1101" s="20"/>
      <c r="AQ1101" s="11"/>
      <c r="AR1101" s="11"/>
      <c r="AS1101" s="11"/>
      <c r="AT1101" s="11"/>
      <c r="AV1101" s="11"/>
      <c r="AW1101" s="11"/>
    </row>
    <row r="1102" spans="1:49" x14ac:dyDescent="0.25">
      <c r="A1102">
        <v>1101</v>
      </c>
      <c r="B1102">
        <v>10222</v>
      </c>
      <c r="C1102">
        <v>2</v>
      </c>
      <c r="D1102" s="4" t="str">
        <f>TEXT(Table1[[#This Row],[ORDER DATE]],"MMMM")</f>
        <v>February</v>
      </c>
      <c r="E1102" s="4">
        <f t="shared" si="52"/>
        <v>2004</v>
      </c>
      <c r="F1102" s="1">
        <v>38036</v>
      </c>
      <c r="G1102" t="s">
        <v>12</v>
      </c>
      <c r="H1102" t="s">
        <v>81</v>
      </c>
      <c r="I1102">
        <v>156</v>
      </c>
      <c r="J1102" t="s">
        <v>14</v>
      </c>
      <c r="K1102">
        <v>43</v>
      </c>
      <c r="L1102" s="10">
        <v>74.03</v>
      </c>
      <c r="M1102" s="10">
        <f t="shared" si="53"/>
        <v>3183.29</v>
      </c>
      <c r="N1102">
        <f>'CONDITIONS AND WORKINGS'!$D$2*M1102</f>
        <v>204.36721799999998</v>
      </c>
      <c r="O1102" s="4">
        <f>IF(Table1[[#This Row],[SALES]]&gt;='CONDITIONS AND WORKINGS'!$B$2,Table1[[#This Row],[SALES]]*'CONDITIONS AND WORKINGS'!$B$3,0)</f>
        <v>265.80471499999999</v>
      </c>
      <c r="P1102" s="10">
        <f t="shared" si="51"/>
        <v>3387.6572179999998</v>
      </c>
      <c r="Q1102" s="4" t="str">
        <f>IF(Table1[[#This Row],[STATUS]]='CONDITIONS AND WORKINGS'!$B$6,'CONDITIONS AND WORKINGS'!$B$9,'CONDITIONS AND WORKINGS'!$B$10)</f>
        <v>"COMPLETED"</v>
      </c>
      <c r="R1102" s="10">
        <f>Table1[[#This Row],[TOTAL SALES]]-Table1[[#This Row],[ 8.35% DISCOUNT]]</f>
        <v>3121.8525030000001</v>
      </c>
      <c r="S1102" s="20"/>
      <c r="AQ1102" s="11"/>
      <c r="AR1102" s="11"/>
      <c r="AS1102" s="11"/>
      <c r="AT1102" s="11"/>
      <c r="AV1102" s="11"/>
      <c r="AW1102" s="11"/>
    </row>
    <row r="1103" spans="1:49" x14ac:dyDescent="0.25">
      <c r="A1103">
        <v>1102</v>
      </c>
      <c r="B1103">
        <v>10222</v>
      </c>
      <c r="C1103">
        <v>6</v>
      </c>
      <c r="D1103" s="4" t="str">
        <f>TEXT(Table1[[#This Row],[ORDER DATE]],"MMMM")</f>
        <v>February</v>
      </c>
      <c r="E1103" s="4">
        <f t="shared" si="52"/>
        <v>2004</v>
      </c>
      <c r="F1103" s="1">
        <v>38036</v>
      </c>
      <c r="G1103" t="s">
        <v>12</v>
      </c>
      <c r="H1103" t="s">
        <v>86</v>
      </c>
      <c r="I1103">
        <v>156</v>
      </c>
      <c r="J1103" t="s">
        <v>14</v>
      </c>
      <c r="K1103">
        <v>43</v>
      </c>
      <c r="L1103" s="10">
        <v>70.349999999999994</v>
      </c>
      <c r="M1103" s="10">
        <f t="shared" si="53"/>
        <v>3025.0499999999997</v>
      </c>
      <c r="N1103">
        <f>'CONDITIONS AND WORKINGS'!$D$2*M1103</f>
        <v>194.20820999999995</v>
      </c>
      <c r="O1103" s="4">
        <f>IF(Table1[[#This Row],[SALES]]&gt;='CONDITIONS AND WORKINGS'!$B$2,Table1[[#This Row],[SALES]]*'CONDITIONS AND WORKINGS'!$B$3,0)</f>
        <v>252.59167499999998</v>
      </c>
      <c r="P1103" s="10">
        <f t="shared" si="51"/>
        <v>3219.2582099999995</v>
      </c>
      <c r="Q1103" s="4" t="str">
        <f>IF(Table1[[#This Row],[STATUS]]='CONDITIONS AND WORKINGS'!$B$6,'CONDITIONS AND WORKINGS'!$B$9,'CONDITIONS AND WORKINGS'!$B$10)</f>
        <v>"COMPLETED"</v>
      </c>
      <c r="R1103" s="10">
        <f>Table1[[#This Row],[TOTAL SALES]]-Table1[[#This Row],[ 8.35% DISCOUNT]]</f>
        <v>2966.6665349999994</v>
      </c>
      <c r="S1103" s="20"/>
      <c r="AQ1103" s="11"/>
      <c r="AR1103" s="11"/>
      <c r="AS1103" s="11"/>
      <c r="AT1103" s="11"/>
      <c r="AV1103" s="11"/>
      <c r="AW1103" s="11"/>
    </row>
    <row r="1104" spans="1:49" x14ac:dyDescent="0.25">
      <c r="A1104">
        <v>1103</v>
      </c>
      <c r="B1104">
        <v>10222</v>
      </c>
      <c r="C1104">
        <v>17</v>
      </c>
      <c r="D1104" s="4" t="str">
        <f>TEXT(Table1[[#This Row],[ORDER DATE]],"MMMM")</f>
        <v>February</v>
      </c>
      <c r="E1104" s="4">
        <f t="shared" si="52"/>
        <v>2004</v>
      </c>
      <c r="F1104" s="1">
        <v>38036</v>
      </c>
      <c r="G1104" t="s">
        <v>12</v>
      </c>
      <c r="H1104" t="s">
        <v>66</v>
      </c>
      <c r="I1104">
        <v>156</v>
      </c>
      <c r="J1104" t="s">
        <v>17</v>
      </c>
      <c r="K1104">
        <v>31</v>
      </c>
      <c r="L1104" s="10">
        <v>95.34</v>
      </c>
      <c r="M1104" s="10">
        <f t="shared" si="53"/>
        <v>2955.54</v>
      </c>
      <c r="N1104">
        <f>'CONDITIONS AND WORKINGS'!$D$2*M1104</f>
        <v>189.74566799999997</v>
      </c>
      <c r="O1104" s="4">
        <f>IF(Table1[[#This Row],[SALES]]&gt;='CONDITIONS AND WORKINGS'!$B$2,Table1[[#This Row],[SALES]]*'CONDITIONS AND WORKINGS'!$B$3,0)</f>
        <v>246.78759000000002</v>
      </c>
      <c r="P1104" s="10">
        <f t="shared" si="51"/>
        <v>3145.285668</v>
      </c>
      <c r="Q1104" s="4" t="str">
        <f>IF(Table1[[#This Row],[STATUS]]='CONDITIONS AND WORKINGS'!$B$6,'CONDITIONS AND WORKINGS'!$B$9,'CONDITIONS AND WORKINGS'!$B$10)</f>
        <v>"COMPLETED"</v>
      </c>
      <c r="R1104" s="10">
        <f>Table1[[#This Row],[TOTAL SALES]]-Table1[[#This Row],[ 8.35% DISCOUNT]]</f>
        <v>2898.4980780000001</v>
      </c>
      <c r="S1104" s="20"/>
      <c r="AQ1104" s="11"/>
      <c r="AR1104" s="11"/>
      <c r="AS1104" s="11"/>
      <c r="AT1104" s="11"/>
      <c r="AV1104" s="11"/>
      <c r="AW1104" s="11"/>
    </row>
    <row r="1105" spans="1:49" x14ac:dyDescent="0.25">
      <c r="A1105">
        <v>1104</v>
      </c>
      <c r="B1105">
        <v>10222</v>
      </c>
      <c r="C1105">
        <v>13</v>
      </c>
      <c r="D1105" s="4" t="str">
        <f>TEXT(Table1[[#This Row],[ORDER DATE]],"MMMM")</f>
        <v>February</v>
      </c>
      <c r="E1105" s="4">
        <f t="shared" si="52"/>
        <v>2004</v>
      </c>
      <c r="F1105" s="1">
        <v>38036</v>
      </c>
      <c r="G1105" t="s">
        <v>12</v>
      </c>
      <c r="H1105" t="s">
        <v>67</v>
      </c>
      <c r="I1105">
        <v>156</v>
      </c>
      <c r="J1105" t="s">
        <v>17</v>
      </c>
      <c r="K1105">
        <v>36</v>
      </c>
      <c r="L1105" s="10">
        <v>80.95</v>
      </c>
      <c r="M1105" s="10">
        <f t="shared" si="53"/>
        <v>2914.2000000000003</v>
      </c>
      <c r="N1105">
        <f>'CONDITIONS AND WORKINGS'!$D$2*M1105</f>
        <v>187.09163999999998</v>
      </c>
      <c r="O1105" s="4">
        <f>IF(Table1[[#This Row],[SALES]]&gt;='CONDITIONS AND WORKINGS'!$B$2,Table1[[#This Row],[SALES]]*'CONDITIONS AND WORKINGS'!$B$3,0)</f>
        <v>243.33570000000003</v>
      </c>
      <c r="P1105" s="10">
        <f t="shared" si="51"/>
        <v>3101.2916400000004</v>
      </c>
      <c r="Q1105" s="4" t="str">
        <f>IF(Table1[[#This Row],[STATUS]]='CONDITIONS AND WORKINGS'!$B$6,'CONDITIONS AND WORKINGS'!$B$9,'CONDITIONS AND WORKINGS'!$B$10)</f>
        <v>"COMPLETED"</v>
      </c>
      <c r="R1105" s="10">
        <f>Table1[[#This Row],[TOTAL SALES]]-Table1[[#This Row],[ 8.35% DISCOUNT]]</f>
        <v>2857.9559400000003</v>
      </c>
      <c r="S1105" s="20"/>
      <c r="AQ1105" s="11"/>
      <c r="AR1105" s="11"/>
      <c r="AS1105" s="11"/>
      <c r="AT1105" s="11"/>
      <c r="AV1105" s="11"/>
      <c r="AW1105" s="11"/>
    </row>
    <row r="1106" spans="1:49" x14ac:dyDescent="0.25">
      <c r="A1106">
        <v>1105</v>
      </c>
      <c r="B1106">
        <v>10222</v>
      </c>
      <c r="C1106">
        <v>3</v>
      </c>
      <c r="D1106" s="4" t="str">
        <f>TEXT(Table1[[#This Row],[ORDER DATE]],"MMMM")</f>
        <v>February</v>
      </c>
      <c r="E1106" s="4">
        <f t="shared" si="52"/>
        <v>2004</v>
      </c>
      <c r="F1106" s="1">
        <v>38036</v>
      </c>
      <c r="G1106" t="s">
        <v>12</v>
      </c>
      <c r="H1106" t="s">
        <v>78</v>
      </c>
      <c r="I1106">
        <v>156</v>
      </c>
      <c r="J1106" t="s">
        <v>17</v>
      </c>
      <c r="K1106">
        <v>48</v>
      </c>
      <c r="L1106" s="10">
        <v>56.64</v>
      </c>
      <c r="M1106" s="10">
        <f t="shared" si="53"/>
        <v>2718.7200000000003</v>
      </c>
      <c r="N1106">
        <f>'CONDITIONS AND WORKINGS'!$D$2*M1106</f>
        <v>174.54182399999999</v>
      </c>
      <c r="O1106" s="4">
        <f>IF(Table1[[#This Row],[SALES]]&gt;='CONDITIONS AND WORKINGS'!$B$2,Table1[[#This Row],[SALES]]*'CONDITIONS AND WORKINGS'!$B$3,0)</f>
        <v>227.01312000000004</v>
      </c>
      <c r="P1106" s="10">
        <f t="shared" si="51"/>
        <v>2893.2618240000002</v>
      </c>
      <c r="Q1106" s="4" t="str">
        <f>IF(Table1[[#This Row],[STATUS]]='CONDITIONS AND WORKINGS'!$B$6,'CONDITIONS AND WORKINGS'!$B$9,'CONDITIONS AND WORKINGS'!$B$10)</f>
        <v>"COMPLETED"</v>
      </c>
      <c r="R1106" s="10">
        <f>Table1[[#This Row],[TOTAL SALES]]-Table1[[#This Row],[ 8.35% DISCOUNT]]</f>
        <v>2666.2487040000001</v>
      </c>
      <c r="S1106" s="20"/>
      <c r="AQ1106" s="11"/>
      <c r="AR1106" s="11"/>
      <c r="AS1106" s="11"/>
      <c r="AT1106" s="11"/>
      <c r="AV1106" s="11"/>
      <c r="AW1106" s="11"/>
    </row>
    <row r="1107" spans="1:49" x14ac:dyDescent="0.25">
      <c r="A1107">
        <v>1106</v>
      </c>
      <c r="B1107">
        <v>10222</v>
      </c>
      <c r="C1107">
        <v>8</v>
      </c>
      <c r="D1107" s="4" t="str">
        <f>TEXT(Table1[[#This Row],[ORDER DATE]],"MMMM")</f>
        <v>February</v>
      </c>
      <c r="E1107" s="4">
        <f t="shared" si="52"/>
        <v>2004</v>
      </c>
      <c r="F1107" s="1">
        <v>38036</v>
      </c>
      <c r="G1107" t="s">
        <v>12</v>
      </c>
      <c r="H1107" t="s">
        <v>79</v>
      </c>
      <c r="I1107">
        <v>156</v>
      </c>
      <c r="J1107" t="s">
        <v>17</v>
      </c>
      <c r="K1107">
        <v>26</v>
      </c>
      <c r="L1107" s="10">
        <v>100</v>
      </c>
      <c r="M1107" s="10">
        <f t="shared" si="53"/>
        <v>2600</v>
      </c>
      <c r="N1107">
        <f>'CONDITIONS AND WORKINGS'!$D$2*M1107</f>
        <v>166.92</v>
      </c>
      <c r="O1107" s="4">
        <f>IF(Table1[[#This Row],[SALES]]&gt;='CONDITIONS AND WORKINGS'!$B$2,Table1[[#This Row],[SALES]]*'CONDITIONS AND WORKINGS'!$B$3,0)</f>
        <v>217.10000000000002</v>
      </c>
      <c r="P1107" s="10">
        <f t="shared" si="51"/>
        <v>2766.92</v>
      </c>
      <c r="Q1107" s="4" t="str">
        <f>IF(Table1[[#This Row],[STATUS]]='CONDITIONS AND WORKINGS'!$B$6,'CONDITIONS AND WORKINGS'!$B$9,'CONDITIONS AND WORKINGS'!$B$10)</f>
        <v>"COMPLETED"</v>
      </c>
      <c r="R1107" s="10">
        <f>Table1[[#This Row],[TOTAL SALES]]-Table1[[#This Row],[ 8.35% DISCOUNT]]</f>
        <v>2549.8200000000002</v>
      </c>
      <c r="S1107" s="20"/>
      <c r="AQ1107" s="11"/>
      <c r="AR1107" s="11"/>
      <c r="AS1107" s="11"/>
      <c r="AT1107" s="11"/>
      <c r="AV1107" s="11"/>
      <c r="AW1107" s="11"/>
    </row>
    <row r="1108" spans="1:49" x14ac:dyDescent="0.25">
      <c r="A1108">
        <v>1107</v>
      </c>
      <c r="B1108">
        <v>10222</v>
      </c>
      <c r="C1108">
        <v>5</v>
      </c>
      <c r="D1108" s="4" t="str">
        <f>TEXT(Table1[[#This Row],[ORDER DATE]],"MMMM")</f>
        <v>February</v>
      </c>
      <c r="E1108" s="4">
        <f t="shared" si="52"/>
        <v>2004</v>
      </c>
      <c r="F1108" s="1">
        <v>38036</v>
      </c>
      <c r="G1108" t="s">
        <v>12</v>
      </c>
      <c r="H1108" t="s">
        <v>74</v>
      </c>
      <c r="I1108">
        <v>156</v>
      </c>
      <c r="J1108" t="s">
        <v>17</v>
      </c>
      <c r="K1108">
        <v>32</v>
      </c>
      <c r="L1108" s="10">
        <v>81.53</v>
      </c>
      <c r="M1108" s="10">
        <f t="shared" si="53"/>
        <v>2608.96</v>
      </c>
      <c r="N1108">
        <f>'CONDITIONS AND WORKINGS'!$D$2*M1108</f>
        <v>167.49523199999999</v>
      </c>
      <c r="O1108" s="4">
        <f>IF(Table1[[#This Row],[SALES]]&gt;='CONDITIONS AND WORKINGS'!$B$2,Table1[[#This Row],[SALES]]*'CONDITIONS AND WORKINGS'!$B$3,0)</f>
        <v>217.84816000000001</v>
      </c>
      <c r="P1108" s="10">
        <f t="shared" si="51"/>
        <v>2776.4552320000003</v>
      </c>
      <c r="Q1108" s="4" t="str">
        <f>IF(Table1[[#This Row],[STATUS]]='CONDITIONS AND WORKINGS'!$B$6,'CONDITIONS AND WORKINGS'!$B$9,'CONDITIONS AND WORKINGS'!$B$10)</f>
        <v>"COMPLETED"</v>
      </c>
      <c r="R1108" s="10">
        <f>Table1[[#This Row],[TOTAL SALES]]-Table1[[#This Row],[ 8.35% DISCOUNT]]</f>
        <v>2558.6070720000002</v>
      </c>
      <c r="S1108" s="20"/>
      <c r="AQ1108" s="11"/>
      <c r="AR1108" s="11"/>
      <c r="AS1108" s="11"/>
      <c r="AT1108" s="11"/>
      <c r="AV1108" s="11"/>
      <c r="AW1108" s="11"/>
    </row>
    <row r="1109" spans="1:49" x14ac:dyDescent="0.25">
      <c r="A1109">
        <v>1108</v>
      </c>
      <c r="B1109">
        <v>10222</v>
      </c>
      <c r="C1109">
        <v>18</v>
      </c>
      <c r="D1109" s="4" t="str">
        <f>TEXT(Table1[[#This Row],[ORDER DATE]],"MMMM")</f>
        <v>February</v>
      </c>
      <c r="E1109" s="4">
        <f t="shared" si="52"/>
        <v>2004</v>
      </c>
      <c r="F1109" s="1">
        <v>38036</v>
      </c>
      <c r="G1109" t="s">
        <v>12</v>
      </c>
      <c r="H1109" t="s">
        <v>69</v>
      </c>
      <c r="I1109">
        <v>156</v>
      </c>
      <c r="J1109" t="s">
        <v>17</v>
      </c>
      <c r="K1109">
        <v>36</v>
      </c>
      <c r="L1109" s="10">
        <v>63.34</v>
      </c>
      <c r="M1109" s="10">
        <f t="shared" si="53"/>
        <v>2280.2400000000002</v>
      </c>
      <c r="N1109">
        <f>'CONDITIONS AND WORKINGS'!$D$2*M1109</f>
        <v>146.39140800000001</v>
      </c>
      <c r="O1109" s="4">
        <f>IF(Table1[[#This Row],[SALES]]&gt;='CONDITIONS AND WORKINGS'!$B$2,Table1[[#This Row],[SALES]]*'CONDITIONS AND WORKINGS'!$B$3,0)</f>
        <v>0</v>
      </c>
      <c r="P1109" s="10">
        <f t="shared" si="51"/>
        <v>2426.6314080000002</v>
      </c>
      <c r="Q1109" s="4" t="str">
        <f>IF(Table1[[#This Row],[STATUS]]='CONDITIONS AND WORKINGS'!$B$6,'CONDITIONS AND WORKINGS'!$B$9,'CONDITIONS AND WORKINGS'!$B$10)</f>
        <v>"COMPLETED"</v>
      </c>
      <c r="R1109" s="10">
        <f>Table1[[#This Row],[TOTAL SALES]]-Table1[[#This Row],[ 8.35% DISCOUNT]]</f>
        <v>2426.6314080000002</v>
      </c>
      <c r="S1109" s="20"/>
      <c r="AQ1109" s="11"/>
      <c r="AR1109" s="11"/>
      <c r="AS1109" s="11"/>
      <c r="AT1109" s="11"/>
      <c r="AV1109" s="11"/>
      <c r="AW1109" s="11"/>
    </row>
    <row r="1110" spans="1:49" x14ac:dyDescent="0.25">
      <c r="A1110">
        <v>1109</v>
      </c>
      <c r="B1110">
        <v>10222</v>
      </c>
      <c r="C1110">
        <v>15</v>
      </c>
      <c r="D1110" s="4" t="str">
        <f>TEXT(Table1[[#This Row],[ORDER DATE]],"MMMM")</f>
        <v>February</v>
      </c>
      <c r="E1110" s="4">
        <f t="shared" si="52"/>
        <v>2004</v>
      </c>
      <c r="F1110" s="1">
        <v>38036</v>
      </c>
      <c r="G1110" t="s">
        <v>12</v>
      </c>
      <c r="H1110" t="s">
        <v>65</v>
      </c>
      <c r="I1110">
        <v>156</v>
      </c>
      <c r="J1110" t="s">
        <v>17</v>
      </c>
      <c r="K1110">
        <v>31</v>
      </c>
      <c r="L1110" s="10">
        <v>62.67</v>
      </c>
      <c r="M1110" s="10">
        <f t="shared" si="53"/>
        <v>1942.77</v>
      </c>
      <c r="N1110">
        <f>'CONDITIONS AND WORKINGS'!$D$2*M1110</f>
        <v>124.72583399999999</v>
      </c>
      <c r="O1110" s="4">
        <f>IF(Table1[[#This Row],[SALES]]&gt;='CONDITIONS AND WORKINGS'!$B$2,Table1[[#This Row],[SALES]]*'CONDITIONS AND WORKINGS'!$B$3,0)</f>
        <v>0</v>
      </c>
      <c r="P1110" s="10">
        <f t="shared" si="51"/>
        <v>2067.4958339999998</v>
      </c>
      <c r="Q1110" s="4" t="str">
        <f>IF(Table1[[#This Row],[STATUS]]='CONDITIONS AND WORKINGS'!$B$6,'CONDITIONS AND WORKINGS'!$B$9,'CONDITIONS AND WORKINGS'!$B$10)</f>
        <v>"COMPLETED"</v>
      </c>
      <c r="R1110" s="10">
        <f>Table1[[#This Row],[TOTAL SALES]]-Table1[[#This Row],[ 8.35% DISCOUNT]]</f>
        <v>2067.4958339999998</v>
      </c>
      <c r="S1110" s="20"/>
      <c r="AQ1110" s="11"/>
      <c r="AR1110" s="11"/>
      <c r="AS1110" s="11"/>
      <c r="AT1110" s="11"/>
      <c r="AV1110" s="11"/>
      <c r="AW1110" s="11"/>
    </row>
    <row r="1111" spans="1:49" x14ac:dyDescent="0.25">
      <c r="A1111">
        <v>1110</v>
      </c>
      <c r="B1111">
        <v>10222</v>
      </c>
      <c r="C1111">
        <v>7</v>
      </c>
      <c r="D1111" s="4" t="str">
        <f>TEXT(Table1[[#This Row],[ORDER DATE]],"MMMM")</f>
        <v>February</v>
      </c>
      <c r="E1111" s="4">
        <f t="shared" si="52"/>
        <v>2004</v>
      </c>
      <c r="F1111" s="1">
        <v>38036</v>
      </c>
      <c r="G1111" t="s">
        <v>12</v>
      </c>
      <c r="H1111" t="s">
        <v>82</v>
      </c>
      <c r="I1111">
        <v>156</v>
      </c>
      <c r="J1111" t="s">
        <v>17</v>
      </c>
      <c r="K1111">
        <v>31</v>
      </c>
      <c r="L1111" s="10">
        <v>45.69</v>
      </c>
      <c r="M1111" s="10">
        <f t="shared" si="53"/>
        <v>1416.3899999999999</v>
      </c>
      <c r="N1111">
        <f>'CONDITIONS AND WORKINGS'!$D$2*M1111</f>
        <v>90.932237999999984</v>
      </c>
      <c r="O1111" s="4">
        <f>IF(Table1[[#This Row],[SALES]]&gt;='CONDITIONS AND WORKINGS'!$B$2,Table1[[#This Row],[SALES]]*'CONDITIONS AND WORKINGS'!$B$3,0)</f>
        <v>0</v>
      </c>
      <c r="P1111" s="10">
        <f t="shared" si="51"/>
        <v>1507.3222379999997</v>
      </c>
      <c r="Q1111" s="4" t="str">
        <f>IF(Table1[[#This Row],[STATUS]]='CONDITIONS AND WORKINGS'!$B$6,'CONDITIONS AND WORKINGS'!$B$9,'CONDITIONS AND WORKINGS'!$B$10)</f>
        <v>"COMPLETED"</v>
      </c>
      <c r="R1111" s="10">
        <f>Table1[[#This Row],[TOTAL SALES]]-Table1[[#This Row],[ 8.35% DISCOUNT]]</f>
        <v>1507.3222379999997</v>
      </c>
      <c r="S1111" s="20"/>
      <c r="AQ1111" s="11"/>
      <c r="AR1111" s="11"/>
      <c r="AS1111" s="11"/>
      <c r="AT1111" s="11"/>
      <c r="AV1111" s="11"/>
      <c r="AW1111" s="11"/>
    </row>
    <row r="1112" spans="1:49" x14ac:dyDescent="0.25">
      <c r="A1112">
        <v>1111</v>
      </c>
      <c r="B1112">
        <v>10223</v>
      </c>
      <c r="C1112">
        <v>3</v>
      </c>
      <c r="D1112" s="4" t="str">
        <f>TEXT(Table1[[#This Row],[ORDER DATE]],"MMMM")</f>
        <v>February</v>
      </c>
      <c r="E1112" s="4">
        <f t="shared" si="52"/>
        <v>2004</v>
      </c>
      <c r="F1112" s="1">
        <v>38037</v>
      </c>
      <c r="G1112" t="s">
        <v>12</v>
      </c>
      <c r="H1112" t="s">
        <v>88</v>
      </c>
      <c r="I1112">
        <v>111</v>
      </c>
      <c r="J1112" t="s">
        <v>55</v>
      </c>
      <c r="K1112">
        <v>49</v>
      </c>
      <c r="L1112" s="10">
        <v>100</v>
      </c>
      <c r="M1112" s="10">
        <f t="shared" si="53"/>
        <v>4900</v>
      </c>
      <c r="N1112">
        <f>'CONDITIONS AND WORKINGS'!$D$2*M1112</f>
        <v>314.58</v>
      </c>
      <c r="O1112" s="4">
        <f>IF(Table1[[#This Row],[SALES]]&gt;='CONDITIONS AND WORKINGS'!$B$2,Table1[[#This Row],[SALES]]*'CONDITIONS AND WORKINGS'!$B$3,0)</f>
        <v>409.15000000000003</v>
      </c>
      <c r="P1112" s="10">
        <f t="shared" si="51"/>
        <v>5214.58</v>
      </c>
      <c r="Q1112" s="4" t="str">
        <f>IF(Table1[[#This Row],[STATUS]]='CONDITIONS AND WORKINGS'!$B$6,'CONDITIONS AND WORKINGS'!$B$9,'CONDITIONS AND WORKINGS'!$B$10)</f>
        <v>"COMPLETED"</v>
      </c>
      <c r="R1112" s="10">
        <f>Table1[[#This Row],[TOTAL SALES]]-Table1[[#This Row],[ 8.35% DISCOUNT]]</f>
        <v>4805.43</v>
      </c>
      <c r="S1112" s="20"/>
      <c r="AQ1112" s="11"/>
      <c r="AR1112" s="11"/>
      <c r="AS1112" s="11"/>
      <c r="AT1112" s="11"/>
      <c r="AV1112" s="11"/>
      <c r="AW1112" s="11"/>
    </row>
    <row r="1113" spans="1:49" x14ac:dyDescent="0.25">
      <c r="A1113">
        <v>1112</v>
      </c>
      <c r="B1113">
        <v>10223</v>
      </c>
      <c r="C1113">
        <v>4</v>
      </c>
      <c r="D1113" s="4" t="str">
        <f>TEXT(Table1[[#This Row],[ORDER DATE]],"MMMM")</f>
        <v>February</v>
      </c>
      <c r="E1113" s="4">
        <f t="shared" si="52"/>
        <v>2004</v>
      </c>
      <c r="F1113" s="1">
        <v>38037</v>
      </c>
      <c r="G1113" t="s">
        <v>12</v>
      </c>
      <c r="H1113" t="s">
        <v>89</v>
      </c>
      <c r="I1113">
        <v>111</v>
      </c>
      <c r="J1113" t="s">
        <v>14</v>
      </c>
      <c r="K1113">
        <v>47</v>
      </c>
      <c r="L1113" s="10">
        <v>100</v>
      </c>
      <c r="M1113" s="10">
        <f t="shared" si="53"/>
        <v>4700</v>
      </c>
      <c r="N1113">
        <f>'CONDITIONS AND WORKINGS'!$D$2*M1113</f>
        <v>301.73999999999995</v>
      </c>
      <c r="O1113" s="4">
        <f>IF(Table1[[#This Row],[SALES]]&gt;='CONDITIONS AND WORKINGS'!$B$2,Table1[[#This Row],[SALES]]*'CONDITIONS AND WORKINGS'!$B$3,0)</f>
        <v>392.45000000000005</v>
      </c>
      <c r="P1113" s="10">
        <f t="shared" si="51"/>
        <v>5001.74</v>
      </c>
      <c r="Q1113" s="4" t="str">
        <f>IF(Table1[[#This Row],[STATUS]]='CONDITIONS AND WORKINGS'!$B$6,'CONDITIONS AND WORKINGS'!$B$9,'CONDITIONS AND WORKINGS'!$B$10)</f>
        <v>"COMPLETED"</v>
      </c>
      <c r="R1113" s="10">
        <f>Table1[[#This Row],[TOTAL SALES]]-Table1[[#This Row],[ 8.35% DISCOUNT]]</f>
        <v>4609.29</v>
      </c>
      <c r="S1113" s="20"/>
      <c r="AQ1113" s="11"/>
      <c r="AR1113" s="11"/>
      <c r="AS1113" s="11"/>
      <c r="AT1113" s="11"/>
      <c r="AV1113" s="11"/>
      <c r="AW1113" s="11"/>
    </row>
    <row r="1114" spans="1:49" x14ac:dyDescent="0.25">
      <c r="A1114">
        <v>1113</v>
      </c>
      <c r="B1114">
        <v>10223</v>
      </c>
      <c r="C1114">
        <v>9</v>
      </c>
      <c r="D1114" s="4" t="str">
        <f>TEXT(Table1[[#This Row],[ORDER DATE]],"MMMM")</f>
        <v>February</v>
      </c>
      <c r="E1114" s="4">
        <f t="shared" si="52"/>
        <v>2004</v>
      </c>
      <c r="F1114" s="1">
        <v>38037</v>
      </c>
      <c r="G1114" t="s">
        <v>12</v>
      </c>
      <c r="H1114" t="s">
        <v>80</v>
      </c>
      <c r="I1114">
        <v>111</v>
      </c>
      <c r="J1114" t="s">
        <v>14</v>
      </c>
      <c r="K1114">
        <v>47</v>
      </c>
      <c r="L1114" s="10">
        <v>100</v>
      </c>
      <c r="M1114" s="10">
        <f t="shared" si="53"/>
        <v>4700</v>
      </c>
      <c r="N1114">
        <f>'CONDITIONS AND WORKINGS'!$D$2*M1114</f>
        <v>301.73999999999995</v>
      </c>
      <c r="O1114" s="4">
        <f>IF(Table1[[#This Row],[SALES]]&gt;='CONDITIONS AND WORKINGS'!$B$2,Table1[[#This Row],[SALES]]*'CONDITIONS AND WORKINGS'!$B$3,0)</f>
        <v>392.45000000000005</v>
      </c>
      <c r="P1114" s="10">
        <f t="shared" si="51"/>
        <v>5001.74</v>
      </c>
      <c r="Q1114" s="4" t="str">
        <f>IF(Table1[[#This Row],[STATUS]]='CONDITIONS AND WORKINGS'!$B$6,'CONDITIONS AND WORKINGS'!$B$9,'CONDITIONS AND WORKINGS'!$B$10)</f>
        <v>"COMPLETED"</v>
      </c>
      <c r="R1114" s="10">
        <f>Table1[[#This Row],[TOTAL SALES]]-Table1[[#This Row],[ 8.35% DISCOUNT]]</f>
        <v>4609.29</v>
      </c>
      <c r="S1114" s="20"/>
      <c r="AQ1114" s="11"/>
      <c r="AR1114" s="11"/>
      <c r="AS1114" s="11"/>
      <c r="AT1114" s="11"/>
      <c r="AV1114" s="11"/>
      <c r="AW1114" s="11"/>
    </row>
    <row r="1115" spans="1:49" x14ac:dyDescent="0.25">
      <c r="A1115">
        <v>1114</v>
      </c>
      <c r="B1115">
        <v>10223</v>
      </c>
      <c r="C1115">
        <v>1</v>
      </c>
      <c r="D1115" s="4" t="str">
        <f>TEXT(Table1[[#This Row],[ORDER DATE]],"MMMM")</f>
        <v>February</v>
      </c>
      <c r="E1115" s="4">
        <f t="shared" si="52"/>
        <v>2004</v>
      </c>
      <c r="F1115" s="1">
        <v>38037</v>
      </c>
      <c r="G1115" t="s">
        <v>12</v>
      </c>
      <c r="H1115" t="s">
        <v>92</v>
      </c>
      <c r="I1115">
        <v>111</v>
      </c>
      <c r="J1115" t="s">
        <v>14</v>
      </c>
      <c r="K1115">
        <v>37</v>
      </c>
      <c r="L1115" s="10">
        <v>100</v>
      </c>
      <c r="M1115" s="10">
        <f t="shared" si="53"/>
        <v>3700</v>
      </c>
      <c r="N1115">
        <f>'CONDITIONS AND WORKINGS'!$D$2*M1115</f>
        <v>237.53999999999996</v>
      </c>
      <c r="O1115" s="4">
        <f>IF(Table1[[#This Row],[SALES]]&gt;='CONDITIONS AND WORKINGS'!$B$2,Table1[[#This Row],[SALES]]*'CONDITIONS AND WORKINGS'!$B$3,0)</f>
        <v>308.95000000000005</v>
      </c>
      <c r="P1115" s="10">
        <f t="shared" si="51"/>
        <v>3937.54</v>
      </c>
      <c r="Q1115" s="4" t="str">
        <f>IF(Table1[[#This Row],[STATUS]]='CONDITIONS AND WORKINGS'!$B$6,'CONDITIONS AND WORKINGS'!$B$9,'CONDITIONS AND WORKINGS'!$B$10)</f>
        <v>"COMPLETED"</v>
      </c>
      <c r="R1115" s="10">
        <f>Table1[[#This Row],[TOTAL SALES]]-Table1[[#This Row],[ 8.35% DISCOUNT]]</f>
        <v>3628.59</v>
      </c>
      <c r="S1115" s="20"/>
      <c r="AQ1115" s="11"/>
      <c r="AR1115" s="11"/>
      <c r="AS1115" s="11"/>
      <c r="AT1115" s="11"/>
      <c r="AV1115" s="11"/>
      <c r="AW1115" s="11"/>
    </row>
    <row r="1116" spans="1:49" x14ac:dyDescent="0.25">
      <c r="A1116">
        <v>1115</v>
      </c>
      <c r="B1116">
        <v>10223</v>
      </c>
      <c r="C1116">
        <v>11</v>
      </c>
      <c r="D1116" s="4" t="str">
        <f>TEXT(Table1[[#This Row],[ORDER DATE]],"MMMM")</f>
        <v>February</v>
      </c>
      <c r="E1116" s="4">
        <f t="shared" si="52"/>
        <v>2004</v>
      </c>
      <c r="F1116" s="1">
        <v>38037</v>
      </c>
      <c r="G1116" t="s">
        <v>12</v>
      </c>
      <c r="H1116" t="s">
        <v>83</v>
      </c>
      <c r="I1116">
        <v>111</v>
      </c>
      <c r="J1116" t="s">
        <v>14</v>
      </c>
      <c r="K1116">
        <v>34</v>
      </c>
      <c r="L1116" s="10">
        <v>100</v>
      </c>
      <c r="M1116" s="10">
        <f t="shared" si="53"/>
        <v>3400</v>
      </c>
      <c r="N1116">
        <f>'CONDITIONS AND WORKINGS'!$D$2*M1116</f>
        <v>218.27999999999997</v>
      </c>
      <c r="O1116" s="4">
        <f>IF(Table1[[#This Row],[SALES]]&gt;='CONDITIONS AND WORKINGS'!$B$2,Table1[[#This Row],[SALES]]*'CONDITIONS AND WORKINGS'!$B$3,0)</f>
        <v>283.90000000000003</v>
      </c>
      <c r="P1116" s="10">
        <f t="shared" si="51"/>
        <v>3618.2799999999997</v>
      </c>
      <c r="Q1116" s="4" t="str">
        <f>IF(Table1[[#This Row],[STATUS]]='CONDITIONS AND WORKINGS'!$B$6,'CONDITIONS AND WORKINGS'!$B$9,'CONDITIONS AND WORKINGS'!$B$10)</f>
        <v>"COMPLETED"</v>
      </c>
      <c r="R1116" s="10">
        <f>Table1[[#This Row],[TOTAL SALES]]-Table1[[#This Row],[ 8.35% DISCOUNT]]</f>
        <v>3334.3799999999997</v>
      </c>
      <c r="S1116" s="20"/>
      <c r="AQ1116" s="11"/>
      <c r="AR1116" s="11"/>
      <c r="AS1116" s="11"/>
      <c r="AT1116" s="11"/>
      <c r="AV1116" s="11"/>
      <c r="AW1116" s="11"/>
    </row>
    <row r="1117" spans="1:49" x14ac:dyDescent="0.25">
      <c r="A1117">
        <v>1116</v>
      </c>
      <c r="B1117">
        <v>10223</v>
      </c>
      <c r="C1117">
        <v>8</v>
      </c>
      <c r="D1117" s="4" t="str">
        <f>TEXT(Table1[[#This Row],[ORDER DATE]],"MMMM")</f>
        <v>February</v>
      </c>
      <c r="E1117" s="4">
        <f t="shared" si="52"/>
        <v>2004</v>
      </c>
      <c r="F1117" s="1">
        <v>38037</v>
      </c>
      <c r="G1117" t="s">
        <v>12</v>
      </c>
      <c r="H1117" t="s">
        <v>72</v>
      </c>
      <c r="I1117">
        <v>111</v>
      </c>
      <c r="J1117" t="s">
        <v>14</v>
      </c>
      <c r="K1117">
        <v>29</v>
      </c>
      <c r="L1117" s="10">
        <v>100</v>
      </c>
      <c r="M1117" s="10">
        <f t="shared" si="53"/>
        <v>2900</v>
      </c>
      <c r="N1117">
        <f>'CONDITIONS AND WORKINGS'!$D$2*M1117</f>
        <v>186.17999999999998</v>
      </c>
      <c r="O1117" s="4">
        <f>IF(Table1[[#This Row],[SALES]]&gt;='CONDITIONS AND WORKINGS'!$B$2,Table1[[#This Row],[SALES]]*'CONDITIONS AND WORKINGS'!$B$3,0)</f>
        <v>242.15</v>
      </c>
      <c r="P1117" s="10">
        <f t="shared" si="51"/>
        <v>3086.18</v>
      </c>
      <c r="Q1117" s="4" t="str">
        <f>IF(Table1[[#This Row],[STATUS]]='CONDITIONS AND WORKINGS'!$B$6,'CONDITIONS AND WORKINGS'!$B$9,'CONDITIONS AND WORKINGS'!$B$10)</f>
        <v>"COMPLETED"</v>
      </c>
      <c r="R1117" s="10">
        <f>Table1[[#This Row],[TOTAL SALES]]-Table1[[#This Row],[ 8.35% DISCOUNT]]</f>
        <v>2844.0299999999997</v>
      </c>
      <c r="S1117" s="20"/>
      <c r="AQ1117" s="11"/>
      <c r="AR1117" s="11"/>
      <c r="AS1117" s="11"/>
      <c r="AT1117" s="11"/>
      <c r="AV1117" s="11"/>
      <c r="AW1117" s="11"/>
    </row>
    <row r="1118" spans="1:49" x14ac:dyDescent="0.25">
      <c r="A1118">
        <v>1117</v>
      </c>
      <c r="B1118">
        <v>10223</v>
      </c>
      <c r="C1118">
        <v>2</v>
      </c>
      <c r="D1118" s="4" t="str">
        <f>TEXT(Table1[[#This Row],[ORDER DATE]],"MMMM")</f>
        <v>February</v>
      </c>
      <c r="E1118" s="4">
        <f t="shared" si="52"/>
        <v>2004</v>
      </c>
      <c r="F1118" s="1">
        <v>38037</v>
      </c>
      <c r="G1118" t="s">
        <v>12</v>
      </c>
      <c r="H1118" t="s">
        <v>93</v>
      </c>
      <c r="I1118">
        <v>111</v>
      </c>
      <c r="J1118" t="s">
        <v>17</v>
      </c>
      <c r="K1118">
        <v>32</v>
      </c>
      <c r="L1118" s="10">
        <v>91.29</v>
      </c>
      <c r="M1118" s="10">
        <f t="shared" si="53"/>
        <v>2921.28</v>
      </c>
      <c r="N1118">
        <f>'CONDITIONS AND WORKINGS'!$D$2*M1118</f>
        <v>187.546176</v>
      </c>
      <c r="O1118" s="4">
        <f>IF(Table1[[#This Row],[SALES]]&gt;='CONDITIONS AND WORKINGS'!$B$2,Table1[[#This Row],[SALES]]*'CONDITIONS AND WORKINGS'!$B$3,0)</f>
        <v>243.92688000000004</v>
      </c>
      <c r="P1118" s="10">
        <f t="shared" si="51"/>
        <v>3108.826176</v>
      </c>
      <c r="Q1118" s="4" t="str">
        <f>IF(Table1[[#This Row],[STATUS]]='CONDITIONS AND WORKINGS'!$B$6,'CONDITIONS AND WORKINGS'!$B$9,'CONDITIONS AND WORKINGS'!$B$10)</f>
        <v>"COMPLETED"</v>
      </c>
      <c r="R1118" s="10">
        <f>Table1[[#This Row],[TOTAL SALES]]-Table1[[#This Row],[ 8.35% DISCOUNT]]</f>
        <v>2864.899296</v>
      </c>
      <c r="S1118" s="20"/>
      <c r="AQ1118" s="11"/>
      <c r="AR1118" s="11"/>
      <c r="AS1118" s="11"/>
      <c r="AT1118" s="11"/>
      <c r="AV1118" s="11"/>
      <c r="AW1118" s="11"/>
    </row>
    <row r="1119" spans="1:49" x14ac:dyDescent="0.25">
      <c r="A1119">
        <v>1118</v>
      </c>
      <c r="B1119">
        <v>10223</v>
      </c>
      <c r="C1119">
        <v>6</v>
      </c>
      <c r="D1119" s="4" t="str">
        <f>TEXT(Table1[[#This Row],[ORDER DATE]],"MMMM")</f>
        <v>February</v>
      </c>
      <c r="E1119" s="4">
        <f t="shared" si="52"/>
        <v>2004</v>
      </c>
      <c r="F1119" s="1">
        <v>38037</v>
      </c>
      <c r="G1119" t="s">
        <v>12</v>
      </c>
      <c r="H1119" t="s">
        <v>90</v>
      </c>
      <c r="I1119">
        <v>111</v>
      </c>
      <c r="J1119" t="s">
        <v>17</v>
      </c>
      <c r="K1119">
        <v>38</v>
      </c>
      <c r="L1119" s="10">
        <v>69.31</v>
      </c>
      <c r="M1119" s="10">
        <f t="shared" si="53"/>
        <v>2633.78</v>
      </c>
      <c r="N1119">
        <f>'CONDITIONS AND WORKINGS'!$D$2*M1119</f>
        <v>169.08867599999999</v>
      </c>
      <c r="O1119" s="4">
        <f>IF(Table1[[#This Row],[SALES]]&gt;='CONDITIONS AND WORKINGS'!$B$2,Table1[[#This Row],[SALES]]*'CONDITIONS AND WORKINGS'!$B$3,0)</f>
        <v>219.92063000000002</v>
      </c>
      <c r="P1119" s="10">
        <f t="shared" si="51"/>
        <v>2802.8686760000001</v>
      </c>
      <c r="Q1119" s="4" t="str">
        <f>IF(Table1[[#This Row],[STATUS]]='CONDITIONS AND WORKINGS'!$B$6,'CONDITIONS AND WORKINGS'!$B$9,'CONDITIONS AND WORKINGS'!$B$10)</f>
        <v>"COMPLETED"</v>
      </c>
      <c r="R1119" s="10">
        <f>Table1[[#This Row],[TOTAL SALES]]-Table1[[#This Row],[ 8.35% DISCOUNT]]</f>
        <v>2582.948046</v>
      </c>
      <c r="S1119" s="20"/>
      <c r="AQ1119" s="11"/>
      <c r="AR1119" s="11"/>
      <c r="AS1119" s="11"/>
      <c r="AT1119" s="11"/>
      <c r="AV1119" s="11"/>
      <c r="AW1119" s="11"/>
    </row>
    <row r="1120" spans="1:49" x14ac:dyDescent="0.25">
      <c r="A1120">
        <v>1119</v>
      </c>
      <c r="B1120">
        <v>10223</v>
      </c>
      <c r="C1120">
        <v>14</v>
      </c>
      <c r="D1120" s="4" t="str">
        <f>TEXT(Table1[[#This Row],[ORDER DATE]],"MMMM")</f>
        <v>February</v>
      </c>
      <c r="E1120" s="4">
        <f t="shared" si="52"/>
        <v>2004</v>
      </c>
      <c r="F1120" s="1">
        <v>38037</v>
      </c>
      <c r="G1120" t="s">
        <v>12</v>
      </c>
      <c r="H1120" t="s">
        <v>76</v>
      </c>
      <c r="I1120">
        <v>111</v>
      </c>
      <c r="J1120" t="s">
        <v>17</v>
      </c>
      <c r="K1120">
        <v>25</v>
      </c>
      <c r="L1120" s="10">
        <v>100</v>
      </c>
      <c r="M1120" s="10">
        <f t="shared" si="53"/>
        <v>2500</v>
      </c>
      <c r="N1120">
        <f>'CONDITIONS AND WORKINGS'!$D$2*M1120</f>
        <v>160.49999999999997</v>
      </c>
      <c r="O1120" s="4">
        <f>IF(Table1[[#This Row],[SALES]]&gt;='CONDITIONS AND WORKINGS'!$B$2,Table1[[#This Row],[SALES]]*'CONDITIONS AND WORKINGS'!$B$3,0)</f>
        <v>208.75</v>
      </c>
      <c r="P1120" s="10">
        <f t="shared" si="51"/>
        <v>2660.5</v>
      </c>
      <c r="Q1120" s="4" t="str">
        <f>IF(Table1[[#This Row],[STATUS]]='CONDITIONS AND WORKINGS'!$B$6,'CONDITIONS AND WORKINGS'!$B$9,'CONDITIONS AND WORKINGS'!$B$10)</f>
        <v>"COMPLETED"</v>
      </c>
      <c r="R1120" s="10">
        <f>Table1[[#This Row],[TOTAL SALES]]-Table1[[#This Row],[ 8.35% DISCOUNT]]</f>
        <v>2451.75</v>
      </c>
      <c r="S1120" s="20"/>
      <c r="AQ1120" s="11"/>
      <c r="AR1120" s="11"/>
      <c r="AS1120" s="11"/>
      <c r="AT1120" s="11"/>
      <c r="AV1120" s="11"/>
      <c r="AW1120" s="11"/>
    </row>
    <row r="1121" spans="1:49" x14ac:dyDescent="0.25">
      <c r="A1121">
        <v>1120</v>
      </c>
      <c r="B1121">
        <v>10223</v>
      </c>
      <c r="C1121">
        <v>7</v>
      </c>
      <c r="D1121" s="4" t="str">
        <f>TEXT(Table1[[#This Row],[ORDER DATE]],"MMMM")</f>
        <v>February</v>
      </c>
      <c r="E1121" s="4">
        <f t="shared" si="52"/>
        <v>2004</v>
      </c>
      <c r="F1121" s="1">
        <v>38037</v>
      </c>
      <c r="G1121" t="s">
        <v>12</v>
      </c>
      <c r="H1121" t="s">
        <v>95</v>
      </c>
      <c r="I1121">
        <v>111</v>
      </c>
      <c r="J1121" t="s">
        <v>17</v>
      </c>
      <c r="K1121">
        <v>21</v>
      </c>
      <c r="L1121" s="10">
        <v>100</v>
      </c>
      <c r="M1121" s="10">
        <f t="shared" si="53"/>
        <v>2100</v>
      </c>
      <c r="N1121">
        <f>'CONDITIONS AND WORKINGS'!$D$2*M1121</f>
        <v>134.82</v>
      </c>
      <c r="O1121" s="4">
        <f>IF(Table1[[#This Row],[SALES]]&gt;='CONDITIONS AND WORKINGS'!$B$2,Table1[[#This Row],[SALES]]*'CONDITIONS AND WORKINGS'!$B$3,0)</f>
        <v>0</v>
      </c>
      <c r="P1121" s="10">
        <f t="shared" si="51"/>
        <v>2234.8200000000002</v>
      </c>
      <c r="Q1121" s="4" t="str">
        <f>IF(Table1[[#This Row],[STATUS]]='CONDITIONS AND WORKINGS'!$B$6,'CONDITIONS AND WORKINGS'!$B$9,'CONDITIONS AND WORKINGS'!$B$10)</f>
        <v>"COMPLETED"</v>
      </c>
      <c r="R1121" s="10">
        <f>Table1[[#This Row],[TOTAL SALES]]-Table1[[#This Row],[ 8.35% DISCOUNT]]</f>
        <v>2234.8200000000002</v>
      </c>
      <c r="S1121" s="20"/>
      <c r="AQ1121" s="11"/>
      <c r="AR1121" s="11"/>
      <c r="AS1121" s="11"/>
      <c r="AT1121" s="11"/>
      <c r="AV1121" s="11"/>
      <c r="AW1121" s="11"/>
    </row>
    <row r="1122" spans="1:49" x14ac:dyDescent="0.25">
      <c r="A1122">
        <v>1121</v>
      </c>
      <c r="B1122">
        <v>10223</v>
      </c>
      <c r="C1122">
        <v>13</v>
      </c>
      <c r="D1122" s="4" t="str">
        <f>TEXT(Table1[[#This Row],[ORDER DATE]],"MMMM")</f>
        <v>February</v>
      </c>
      <c r="E1122" s="4">
        <f t="shared" si="52"/>
        <v>2004</v>
      </c>
      <c r="F1122" s="1">
        <v>38037</v>
      </c>
      <c r="G1122" t="s">
        <v>12</v>
      </c>
      <c r="H1122" t="s">
        <v>87</v>
      </c>
      <c r="I1122">
        <v>111</v>
      </c>
      <c r="J1122" t="s">
        <v>17</v>
      </c>
      <c r="K1122">
        <v>41</v>
      </c>
      <c r="L1122" s="10">
        <v>46.26</v>
      </c>
      <c r="M1122" s="10">
        <f t="shared" si="53"/>
        <v>1896.6599999999999</v>
      </c>
      <c r="N1122">
        <f>'CONDITIONS AND WORKINGS'!$D$2*M1122</f>
        <v>121.76557199999998</v>
      </c>
      <c r="O1122" s="4">
        <f>IF(Table1[[#This Row],[SALES]]&gt;='CONDITIONS AND WORKINGS'!$B$2,Table1[[#This Row],[SALES]]*'CONDITIONS AND WORKINGS'!$B$3,0)</f>
        <v>0</v>
      </c>
      <c r="P1122" s="10">
        <f t="shared" si="51"/>
        <v>2018.4255719999999</v>
      </c>
      <c r="Q1122" s="4" t="str">
        <f>IF(Table1[[#This Row],[STATUS]]='CONDITIONS AND WORKINGS'!$B$6,'CONDITIONS AND WORKINGS'!$B$9,'CONDITIONS AND WORKINGS'!$B$10)</f>
        <v>"COMPLETED"</v>
      </c>
      <c r="R1122" s="10">
        <f>Table1[[#This Row],[TOTAL SALES]]-Table1[[#This Row],[ 8.35% DISCOUNT]]</f>
        <v>2018.4255719999999</v>
      </c>
      <c r="S1122" s="20"/>
      <c r="AQ1122" s="11"/>
      <c r="AR1122" s="11"/>
      <c r="AS1122" s="11"/>
      <c r="AT1122" s="11"/>
      <c r="AV1122" s="11"/>
      <c r="AW1122" s="11"/>
    </row>
    <row r="1123" spans="1:49" x14ac:dyDescent="0.25">
      <c r="A1123">
        <v>1122</v>
      </c>
      <c r="B1123">
        <v>10223</v>
      </c>
      <c r="C1123">
        <v>15</v>
      </c>
      <c r="D1123" s="4" t="str">
        <f>TEXT(Table1[[#This Row],[ORDER DATE]],"MMMM")</f>
        <v>February</v>
      </c>
      <c r="E1123" s="4">
        <f t="shared" si="52"/>
        <v>2004</v>
      </c>
      <c r="F1123" s="1">
        <v>38037</v>
      </c>
      <c r="G1123" t="s">
        <v>12</v>
      </c>
      <c r="H1123" t="s">
        <v>77</v>
      </c>
      <c r="I1123">
        <v>111</v>
      </c>
      <c r="J1123" t="s">
        <v>17</v>
      </c>
      <c r="K1123">
        <v>26</v>
      </c>
      <c r="L1123" s="10">
        <v>67.2</v>
      </c>
      <c r="M1123" s="10">
        <f t="shared" si="53"/>
        <v>1747.2</v>
      </c>
      <c r="N1123">
        <f>'CONDITIONS AND WORKINGS'!$D$2*M1123</f>
        <v>112.17023999999999</v>
      </c>
      <c r="O1123" s="4">
        <f>IF(Table1[[#This Row],[SALES]]&gt;='CONDITIONS AND WORKINGS'!$B$2,Table1[[#This Row],[SALES]]*'CONDITIONS AND WORKINGS'!$B$3,0)</f>
        <v>0</v>
      </c>
      <c r="P1123" s="10">
        <f t="shared" si="51"/>
        <v>1859.37024</v>
      </c>
      <c r="Q1123" s="4" t="str">
        <f>IF(Table1[[#This Row],[STATUS]]='CONDITIONS AND WORKINGS'!$B$6,'CONDITIONS AND WORKINGS'!$B$9,'CONDITIONS AND WORKINGS'!$B$10)</f>
        <v>"COMPLETED"</v>
      </c>
      <c r="R1123" s="10">
        <f>Table1[[#This Row],[TOTAL SALES]]-Table1[[#This Row],[ 8.35% DISCOUNT]]</f>
        <v>1859.37024</v>
      </c>
      <c r="S1123" s="20"/>
      <c r="AQ1123" s="11"/>
      <c r="AR1123" s="11"/>
      <c r="AS1123" s="11"/>
      <c r="AT1123" s="11"/>
      <c r="AV1123" s="11"/>
      <c r="AW1123" s="11"/>
    </row>
    <row r="1124" spans="1:49" x14ac:dyDescent="0.25">
      <c r="A1124">
        <v>1123</v>
      </c>
      <c r="B1124">
        <v>10223</v>
      </c>
      <c r="C1124">
        <v>10</v>
      </c>
      <c r="D1124" s="4" t="str">
        <f>TEXT(Table1[[#This Row],[ORDER DATE]],"MMMM")</f>
        <v>February</v>
      </c>
      <c r="E1124" s="4">
        <f t="shared" si="52"/>
        <v>2004</v>
      </c>
      <c r="F1124" s="1">
        <v>38037</v>
      </c>
      <c r="G1124" t="s">
        <v>12</v>
      </c>
      <c r="H1124" t="s">
        <v>85</v>
      </c>
      <c r="I1124">
        <v>111</v>
      </c>
      <c r="J1124" t="s">
        <v>17</v>
      </c>
      <c r="K1124">
        <v>23</v>
      </c>
      <c r="L1124" s="10">
        <v>74.62</v>
      </c>
      <c r="M1124" s="10">
        <f t="shared" si="53"/>
        <v>1716.2600000000002</v>
      </c>
      <c r="N1124">
        <f>'CONDITIONS AND WORKINGS'!$D$2*M1124</f>
        <v>110.183892</v>
      </c>
      <c r="O1124" s="4">
        <f>IF(Table1[[#This Row],[SALES]]&gt;='CONDITIONS AND WORKINGS'!$B$2,Table1[[#This Row],[SALES]]*'CONDITIONS AND WORKINGS'!$B$3,0)</f>
        <v>0</v>
      </c>
      <c r="P1124" s="10">
        <f t="shared" si="51"/>
        <v>1826.4438920000002</v>
      </c>
      <c r="Q1124" s="4" t="str">
        <f>IF(Table1[[#This Row],[STATUS]]='CONDITIONS AND WORKINGS'!$B$6,'CONDITIONS AND WORKINGS'!$B$9,'CONDITIONS AND WORKINGS'!$B$10)</f>
        <v>"COMPLETED"</v>
      </c>
      <c r="R1124" s="10">
        <f>Table1[[#This Row],[TOTAL SALES]]-Table1[[#This Row],[ 8.35% DISCOUNT]]</f>
        <v>1826.4438920000002</v>
      </c>
      <c r="S1124" s="20"/>
      <c r="AQ1124" s="11"/>
      <c r="AR1124" s="11"/>
      <c r="AS1124" s="11"/>
      <c r="AT1124" s="11"/>
      <c r="AV1124" s="11"/>
      <c r="AW1124" s="11"/>
    </row>
    <row r="1125" spans="1:49" x14ac:dyDescent="0.25">
      <c r="A1125">
        <v>1124</v>
      </c>
      <c r="B1125">
        <v>10223</v>
      </c>
      <c r="C1125">
        <v>5</v>
      </c>
      <c r="D1125" s="4" t="str">
        <f>TEXT(Table1[[#This Row],[ORDER DATE]],"MMMM")</f>
        <v>February</v>
      </c>
      <c r="E1125" s="4">
        <f t="shared" si="52"/>
        <v>2004</v>
      </c>
      <c r="F1125" s="1">
        <v>38037</v>
      </c>
      <c r="G1125" t="s">
        <v>12</v>
      </c>
      <c r="H1125" t="s">
        <v>94</v>
      </c>
      <c r="I1125">
        <v>111</v>
      </c>
      <c r="J1125" t="s">
        <v>17</v>
      </c>
      <c r="K1125">
        <v>28</v>
      </c>
      <c r="L1125" s="10">
        <v>60.57</v>
      </c>
      <c r="M1125" s="10">
        <f t="shared" si="53"/>
        <v>1695.96</v>
      </c>
      <c r="N1125">
        <f>'CONDITIONS AND WORKINGS'!$D$2*M1125</f>
        <v>108.88063199999999</v>
      </c>
      <c r="O1125" s="4">
        <f>IF(Table1[[#This Row],[SALES]]&gt;='CONDITIONS AND WORKINGS'!$B$2,Table1[[#This Row],[SALES]]*'CONDITIONS AND WORKINGS'!$B$3,0)</f>
        <v>0</v>
      </c>
      <c r="P1125" s="10">
        <f t="shared" si="51"/>
        <v>1804.8406319999999</v>
      </c>
      <c r="Q1125" s="4" t="str">
        <f>IF(Table1[[#This Row],[STATUS]]='CONDITIONS AND WORKINGS'!$B$6,'CONDITIONS AND WORKINGS'!$B$9,'CONDITIONS AND WORKINGS'!$B$10)</f>
        <v>"COMPLETED"</v>
      </c>
      <c r="R1125" s="10">
        <f>Table1[[#This Row],[TOTAL SALES]]-Table1[[#This Row],[ 8.35% DISCOUNT]]</f>
        <v>1804.8406319999999</v>
      </c>
      <c r="S1125" s="20"/>
      <c r="AQ1125" s="11"/>
      <c r="AR1125" s="11"/>
      <c r="AS1125" s="11"/>
      <c r="AT1125" s="11"/>
      <c r="AV1125" s="11"/>
      <c r="AW1125" s="11"/>
    </row>
    <row r="1126" spans="1:49" x14ac:dyDescent="0.25">
      <c r="A1126">
        <v>1125</v>
      </c>
      <c r="B1126">
        <v>10223</v>
      </c>
      <c r="C1126">
        <v>12</v>
      </c>
      <c r="D1126" s="4" t="str">
        <f>TEXT(Table1[[#This Row],[ORDER DATE]],"MMMM")</f>
        <v>February</v>
      </c>
      <c r="E1126" s="4">
        <f t="shared" si="52"/>
        <v>2004</v>
      </c>
      <c r="F1126" s="1">
        <v>38037</v>
      </c>
      <c r="G1126" t="s">
        <v>12</v>
      </c>
      <c r="H1126" t="s">
        <v>84</v>
      </c>
      <c r="I1126">
        <v>111</v>
      </c>
      <c r="J1126" t="s">
        <v>17</v>
      </c>
      <c r="K1126">
        <v>20</v>
      </c>
      <c r="L1126" s="10">
        <v>66.040000000000006</v>
      </c>
      <c r="M1126" s="10">
        <f t="shared" si="53"/>
        <v>1320.8000000000002</v>
      </c>
      <c r="N1126">
        <f>'CONDITIONS AND WORKINGS'!$D$2*M1126</f>
        <v>84.795360000000002</v>
      </c>
      <c r="O1126" s="4">
        <f>IF(Table1[[#This Row],[SALES]]&gt;='CONDITIONS AND WORKINGS'!$B$2,Table1[[#This Row],[SALES]]*'CONDITIONS AND WORKINGS'!$B$3,0)</f>
        <v>0</v>
      </c>
      <c r="P1126" s="10">
        <f t="shared" si="51"/>
        <v>1405.5953600000003</v>
      </c>
      <c r="Q1126" s="4" t="str">
        <f>IF(Table1[[#This Row],[STATUS]]='CONDITIONS AND WORKINGS'!$B$6,'CONDITIONS AND WORKINGS'!$B$9,'CONDITIONS AND WORKINGS'!$B$10)</f>
        <v>"COMPLETED"</v>
      </c>
      <c r="R1126" s="10">
        <f>Table1[[#This Row],[TOTAL SALES]]-Table1[[#This Row],[ 8.35% DISCOUNT]]</f>
        <v>1405.5953600000003</v>
      </c>
      <c r="S1126" s="20"/>
      <c r="AQ1126" s="11"/>
      <c r="AR1126" s="11"/>
      <c r="AS1126" s="11"/>
      <c r="AT1126" s="11"/>
      <c r="AV1126" s="11"/>
      <c r="AW1126" s="11"/>
    </row>
    <row r="1127" spans="1:49" x14ac:dyDescent="0.25">
      <c r="A1127">
        <v>1126</v>
      </c>
      <c r="B1127">
        <v>10224</v>
      </c>
      <c r="C1127">
        <v>6</v>
      </c>
      <c r="D1127" s="4" t="str">
        <f>TEXT(Table1[[#This Row],[ORDER DATE]],"MMMM")</f>
        <v>February</v>
      </c>
      <c r="E1127" s="4">
        <f t="shared" si="52"/>
        <v>2004</v>
      </c>
      <c r="F1127" s="1">
        <v>38038</v>
      </c>
      <c r="G1127" t="s">
        <v>12</v>
      </c>
      <c r="H1127" t="s">
        <v>91</v>
      </c>
      <c r="I1127">
        <v>107</v>
      </c>
      <c r="J1127" t="s">
        <v>14</v>
      </c>
      <c r="K1127">
        <v>43</v>
      </c>
      <c r="L1127" s="10">
        <v>100</v>
      </c>
      <c r="M1127" s="10">
        <f t="shared" si="53"/>
        <v>4300</v>
      </c>
      <c r="N1127">
        <f>'CONDITIONS AND WORKINGS'!$D$2*M1127</f>
        <v>276.05999999999995</v>
      </c>
      <c r="O1127" s="4">
        <f>IF(Table1[[#This Row],[SALES]]&gt;='CONDITIONS AND WORKINGS'!$B$2,Table1[[#This Row],[SALES]]*'CONDITIONS AND WORKINGS'!$B$3,0)</f>
        <v>359.05</v>
      </c>
      <c r="P1127" s="10">
        <f t="shared" si="51"/>
        <v>4576.0599999999995</v>
      </c>
      <c r="Q1127" s="4" t="str">
        <f>IF(Table1[[#This Row],[STATUS]]='CONDITIONS AND WORKINGS'!$B$6,'CONDITIONS AND WORKINGS'!$B$9,'CONDITIONS AND WORKINGS'!$B$10)</f>
        <v>"COMPLETED"</v>
      </c>
      <c r="R1127" s="10">
        <f>Table1[[#This Row],[TOTAL SALES]]-Table1[[#This Row],[ 8.35% DISCOUNT]]</f>
        <v>4217.0099999999993</v>
      </c>
      <c r="S1127" s="20"/>
      <c r="AQ1127" s="11"/>
      <c r="AR1127" s="11"/>
      <c r="AS1127" s="11"/>
      <c r="AT1127" s="11"/>
      <c r="AV1127" s="11"/>
      <c r="AW1127" s="11"/>
    </row>
    <row r="1128" spans="1:49" x14ac:dyDescent="0.25">
      <c r="A1128">
        <v>1127</v>
      </c>
      <c r="B1128">
        <v>10224</v>
      </c>
      <c r="C1128">
        <v>3</v>
      </c>
      <c r="D1128" s="4" t="str">
        <f>TEXT(Table1[[#This Row],[ORDER DATE]],"MMMM")</f>
        <v>February</v>
      </c>
      <c r="E1128" s="4">
        <f t="shared" si="52"/>
        <v>2004</v>
      </c>
      <c r="F1128" s="1">
        <v>38038</v>
      </c>
      <c r="G1128" t="s">
        <v>12</v>
      </c>
      <c r="H1128" t="s">
        <v>106</v>
      </c>
      <c r="I1128">
        <v>107</v>
      </c>
      <c r="J1128" t="s">
        <v>14</v>
      </c>
      <c r="K1128">
        <v>50</v>
      </c>
      <c r="L1128" s="10">
        <v>77.290000000000006</v>
      </c>
      <c r="M1128" s="10">
        <f t="shared" si="53"/>
        <v>3864.5000000000005</v>
      </c>
      <c r="N1128">
        <f>'CONDITIONS AND WORKINGS'!$D$2*M1128</f>
        <v>248.1009</v>
      </c>
      <c r="O1128" s="4">
        <f>IF(Table1[[#This Row],[SALES]]&gt;='CONDITIONS AND WORKINGS'!$B$2,Table1[[#This Row],[SALES]]*'CONDITIONS AND WORKINGS'!$B$3,0)</f>
        <v>322.68575000000004</v>
      </c>
      <c r="P1128" s="10">
        <f t="shared" si="51"/>
        <v>4112.6009000000004</v>
      </c>
      <c r="Q1128" s="4" t="str">
        <f>IF(Table1[[#This Row],[STATUS]]='CONDITIONS AND WORKINGS'!$B$6,'CONDITIONS AND WORKINGS'!$B$9,'CONDITIONS AND WORKINGS'!$B$10)</f>
        <v>"COMPLETED"</v>
      </c>
      <c r="R1128" s="10">
        <f>Table1[[#This Row],[TOTAL SALES]]-Table1[[#This Row],[ 8.35% DISCOUNT]]</f>
        <v>3789.9151500000003</v>
      </c>
      <c r="S1128" s="20"/>
      <c r="AQ1128" s="11"/>
      <c r="AR1128" s="11"/>
      <c r="AS1128" s="11"/>
      <c r="AT1128" s="11"/>
      <c r="AV1128" s="11"/>
      <c r="AW1128" s="11"/>
    </row>
    <row r="1129" spans="1:49" x14ac:dyDescent="0.25">
      <c r="A1129">
        <v>1128</v>
      </c>
      <c r="B1129">
        <v>10224</v>
      </c>
      <c r="C1129">
        <v>5</v>
      </c>
      <c r="D1129" s="4" t="str">
        <f>TEXT(Table1[[#This Row],[ORDER DATE]],"MMMM")</f>
        <v>February</v>
      </c>
      <c r="E1129" s="4">
        <f t="shared" si="52"/>
        <v>2004</v>
      </c>
      <c r="F1129" s="1">
        <v>38038</v>
      </c>
      <c r="G1129" t="s">
        <v>12</v>
      </c>
      <c r="H1129" t="s">
        <v>102</v>
      </c>
      <c r="I1129">
        <v>107</v>
      </c>
      <c r="J1129" t="s">
        <v>14</v>
      </c>
      <c r="K1129">
        <v>30</v>
      </c>
      <c r="L1129" s="10">
        <v>100</v>
      </c>
      <c r="M1129" s="10">
        <f t="shared" si="53"/>
        <v>3000</v>
      </c>
      <c r="N1129">
        <f>'CONDITIONS AND WORKINGS'!$D$2*M1129</f>
        <v>192.59999999999997</v>
      </c>
      <c r="O1129" s="4">
        <f>IF(Table1[[#This Row],[SALES]]&gt;='CONDITIONS AND WORKINGS'!$B$2,Table1[[#This Row],[SALES]]*'CONDITIONS AND WORKINGS'!$B$3,0)</f>
        <v>250.50000000000003</v>
      </c>
      <c r="P1129" s="10">
        <f t="shared" si="51"/>
        <v>3192.6</v>
      </c>
      <c r="Q1129" s="4" t="str">
        <f>IF(Table1[[#This Row],[STATUS]]='CONDITIONS AND WORKINGS'!$B$6,'CONDITIONS AND WORKINGS'!$B$9,'CONDITIONS AND WORKINGS'!$B$10)</f>
        <v>"COMPLETED"</v>
      </c>
      <c r="R1129" s="10">
        <f>Table1[[#This Row],[TOTAL SALES]]-Table1[[#This Row],[ 8.35% DISCOUNT]]</f>
        <v>2942.1</v>
      </c>
      <c r="S1129" s="20"/>
      <c r="AQ1129" s="11"/>
      <c r="AR1129" s="11"/>
      <c r="AS1129" s="11"/>
      <c r="AT1129" s="11"/>
      <c r="AV1129" s="11"/>
      <c r="AW1129" s="11"/>
    </row>
    <row r="1130" spans="1:49" x14ac:dyDescent="0.25">
      <c r="A1130">
        <v>1129</v>
      </c>
      <c r="B1130">
        <v>10224</v>
      </c>
      <c r="C1130">
        <v>4</v>
      </c>
      <c r="D1130" s="4" t="str">
        <f>TEXT(Table1[[#This Row],[ORDER DATE]],"MMMM")</f>
        <v>February</v>
      </c>
      <c r="E1130" s="4">
        <f t="shared" si="52"/>
        <v>2004</v>
      </c>
      <c r="F1130" s="1">
        <v>38038</v>
      </c>
      <c r="G1130" t="s">
        <v>12</v>
      </c>
      <c r="H1130" t="s">
        <v>108</v>
      </c>
      <c r="I1130">
        <v>107</v>
      </c>
      <c r="J1130" t="s">
        <v>17</v>
      </c>
      <c r="K1130">
        <v>37</v>
      </c>
      <c r="L1130" s="10">
        <v>80.34</v>
      </c>
      <c r="M1130" s="10">
        <f t="shared" si="53"/>
        <v>2972.58</v>
      </c>
      <c r="N1130">
        <f>'CONDITIONS AND WORKINGS'!$D$2*M1130</f>
        <v>190.83963599999998</v>
      </c>
      <c r="O1130" s="4">
        <f>IF(Table1[[#This Row],[SALES]]&gt;='CONDITIONS AND WORKINGS'!$B$2,Table1[[#This Row],[SALES]]*'CONDITIONS AND WORKINGS'!$B$3,0)</f>
        <v>248.21043</v>
      </c>
      <c r="P1130" s="10">
        <f t="shared" si="51"/>
        <v>3163.4196360000001</v>
      </c>
      <c r="Q1130" s="4" t="str">
        <f>IF(Table1[[#This Row],[STATUS]]='CONDITIONS AND WORKINGS'!$B$6,'CONDITIONS AND WORKINGS'!$B$9,'CONDITIONS AND WORKINGS'!$B$10)</f>
        <v>"COMPLETED"</v>
      </c>
      <c r="R1130" s="10">
        <f>Table1[[#This Row],[TOTAL SALES]]-Table1[[#This Row],[ 8.35% DISCOUNT]]</f>
        <v>2915.209206</v>
      </c>
      <c r="S1130" s="20"/>
      <c r="AQ1130" s="11"/>
      <c r="AR1130" s="11"/>
      <c r="AS1130" s="11"/>
      <c r="AT1130" s="11"/>
      <c r="AV1130" s="11"/>
      <c r="AW1130" s="11"/>
    </row>
    <row r="1131" spans="1:49" x14ac:dyDescent="0.25">
      <c r="A1131">
        <v>1130</v>
      </c>
      <c r="B1131">
        <v>10224</v>
      </c>
      <c r="C1131">
        <v>1</v>
      </c>
      <c r="D1131" s="4" t="str">
        <f>TEXT(Table1[[#This Row],[ORDER DATE]],"MMMM")</f>
        <v>February</v>
      </c>
      <c r="E1131" s="4">
        <f t="shared" si="52"/>
        <v>2004</v>
      </c>
      <c r="F1131" s="1">
        <v>38038</v>
      </c>
      <c r="G1131" t="s">
        <v>12</v>
      </c>
      <c r="H1131" t="s">
        <v>105</v>
      </c>
      <c r="I1131">
        <v>107</v>
      </c>
      <c r="J1131" t="s">
        <v>17</v>
      </c>
      <c r="K1131">
        <v>38</v>
      </c>
      <c r="L1131" s="10">
        <v>58.44</v>
      </c>
      <c r="M1131" s="10">
        <f t="shared" si="53"/>
        <v>2220.7199999999998</v>
      </c>
      <c r="N1131">
        <f>'CONDITIONS AND WORKINGS'!$D$2*M1131</f>
        <v>142.57022399999997</v>
      </c>
      <c r="O1131" s="4">
        <f>IF(Table1[[#This Row],[SALES]]&gt;='CONDITIONS AND WORKINGS'!$B$2,Table1[[#This Row],[SALES]]*'CONDITIONS AND WORKINGS'!$B$3,0)</f>
        <v>0</v>
      </c>
      <c r="P1131" s="10">
        <f t="shared" si="51"/>
        <v>2363.2902239999999</v>
      </c>
      <c r="Q1131" s="4" t="str">
        <f>IF(Table1[[#This Row],[STATUS]]='CONDITIONS AND WORKINGS'!$B$6,'CONDITIONS AND WORKINGS'!$B$9,'CONDITIONS AND WORKINGS'!$B$10)</f>
        <v>"COMPLETED"</v>
      </c>
      <c r="R1131" s="10">
        <f>Table1[[#This Row],[TOTAL SALES]]-Table1[[#This Row],[ 8.35% DISCOUNT]]</f>
        <v>2363.2902239999999</v>
      </c>
      <c r="S1131" s="20"/>
      <c r="AQ1131" s="11"/>
      <c r="AR1131" s="11"/>
      <c r="AS1131" s="11"/>
      <c r="AT1131" s="11"/>
      <c r="AV1131" s="11"/>
      <c r="AW1131" s="11"/>
    </row>
    <row r="1132" spans="1:49" x14ac:dyDescent="0.25">
      <c r="A1132">
        <v>1131</v>
      </c>
      <c r="B1132">
        <v>10224</v>
      </c>
      <c r="C1132">
        <v>2</v>
      </c>
      <c r="D1132" s="4" t="str">
        <f>TEXT(Table1[[#This Row],[ORDER DATE]],"MMMM")</f>
        <v>February</v>
      </c>
      <c r="E1132" s="4">
        <f t="shared" si="52"/>
        <v>2004</v>
      </c>
      <c r="F1132" s="1">
        <v>38038</v>
      </c>
      <c r="G1132" t="s">
        <v>12</v>
      </c>
      <c r="H1132" t="s">
        <v>111</v>
      </c>
      <c r="I1132">
        <v>107</v>
      </c>
      <c r="J1132" t="s">
        <v>17</v>
      </c>
      <c r="K1132">
        <v>43</v>
      </c>
      <c r="L1132" s="10">
        <v>39.43</v>
      </c>
      <c r="M1132" s="10">
        <f t="shared" si="53"/>
        <v>1695.49</v>
      </c>
      <c r="N1132">
        <f>'CONDITIONS AND WORKINGS'!$D$2*M1132</f>
        <v>108.85045799999999</v>
      </c>
      <c r="O1132" s="4">
        <f>IF(Table1[[#This Row],[SALES]]&gt;='CONDITIONS AND WORKINGS'!$B$2,Table1[[#This Row],[SALES]]*'CONDITIONS AND WORKINGS'!$B$3,0)</f>
        <v>0</v>
      </c>
      <c r="P1132" s="10">
        <f t="shared" si="51"/>
        <v>1804.3404579999999</v>
      </c>
      <c r="Q1132" s="4" t="str">
        <f>IF(Table1[[#This Row],[STATUS]]='CONDITIONS AND WORKINGS'!$B$6,'CONDITIONS AND WORKINGS'!$B$9,'CONDITIONS AND WORKINGS'!$B$10)</f>
        <v>"COMPLETED"</v>
      </c>
      <c r="R1132" s="10">
        <f>Table1[[#This Row],[TOTAL SALES]]-Table1[[#This Row],[ 8.35% DISCOUNT]]</f>
        <v>1804.3404579999999</v>
      </c>
      <c r="S1132" s="20"/>
      <c r="AQ1132" s="11"/>
      <c r="AR1132" s="11"/>
      <c r="AS1132" s="11"/>
      <c r="AT1132" s="11"/>
      <c r="AV1132" s="11"/>
      <c r="AW1132" s="11"/>
    </row>
    <row r="1133" spans="1:49" x14ac:dyDescent="0.25">
      <c r="A1133">
        <v>1132</v>
      </c>
      <c r="B1133">
        <v>10225</v>
      </c>
      <c r="C1133">
        <v>2</v>
      </c>
      <c r="D1133" s="4" t="str">
        <f>TEXT(Table1[[#This Row],[ORDER DATE]],"MMMM")</f>
        <v>February</v>
      </c>
      <c r="E1133" s="4">
        <f t="shared" si="52"/>
        <v>2004</v>
      </c>
      <c r="F1133" s="1">
        <v>38039</v>
      </c>
      <c r="G1133" t="s">
        <v>12</v>
      </c>
      <c r="H1133" t="s">
        <v>44</v>
      </c>
      <c r="I1133">
        <v>170</v>
      </c>
      <c r="J1133" t="s">
        <v>14</v>
      </c>
      <c r="K1133">
        <v>43</v>
      </c>
      <c r="L1133" s="10">
        <v>100</v>
      </c>
      <c r="M1133" s="10">
        <f t="shared" si="53"/>
        <v>4300</v>
      </c>
      <c r="N1133">
        <f>'CONDITIONS AND WORKINGS'!$D$2*M1133</f>
        <v>276.05999999999995</v>
      </c>
      <c r="O1133" s="4">
        <f>IF(Table1[[#This Row],[SALES]]&gt;='CONDITIONS AND WORKINGS'!$B$2,Table1[[#This Row],[SALES]]*'CONDITIONS AND WORKINGS'!$B$3,0)</f>
        <v>359.05</v>
      </c>
      <c r="P1133" s="10">
        <f t="shared" si="51"/>
        <v>4576.0599999999995</v>
      </c>
      <c r="Q1133" s="4" t="str">
        <f>IF(Table1[[#This Row],[STATUS]]='CONDITIONS AND WORKINGS'!$B$6,'CONDITIONS AND WORKINGS'!$B$9,'CONDITIONS AND WORKINGS'!$B$10)</f>
        <v>"COMPLETED"</v>
      </c>
      <c r="R1133" s="10">
        <f>Table1[[#This Row],[TOTAL SALES]]-Table1[[#This Row],[ 8.35% DISCOUNT]]</f>
        <v>4217.0099999999993</v>
      </c>
      <c r="S1133" s="20"/>
      <c r="AQ1133" s="11"/>
      <c r="AR1133" s="11"/>
      <c r="AS1133" s="11"/>
      <c r="AT1133" s="11"/>
      <c r="AV1133" s="11"/>
      <c r="AW1133" s="11"/>
    </row>
    <row r="1134" spans="1:49" x14ac:dyDescent="0.25">
      <c r="A1134">
        <v>1133</v>
      </c>
      <c r="B1134">
        <v>10225</v>
      </c>
      <c r="C1134">
        <v>14</v>
      </c>
      <c r="D1134" s="4" t="str">
        <f>TEXT(Table1[[#This Row],[ORDER DATE]],"MMMM")</f>
        <v>February</v>
      </c>
      <c r="E1134" s="4">
        <f t="shared" si="52"/>
        <v>2004</v>
      </c>
      <c r="F1134" s="1">
        <v>38039</v>
      </c>
      <c r="G1134" t="s">
        <v>12</v>
      </c>
      <c r="H1134" t="s">
        <v>97</v>
      </c>
      <c r="I1134">
        <v>170</v>
      </c>
      <c r="J1134" t="s">
        <v>14</v>
      </c>
      <c r="K1134">
        <v>35</v>
      </c>
      <c r="L1134" s="10">
        <v>100</v>
      </c>
      <c r="M1134" s="10">
        <f t="shared" si="53"/>
        <v>3500</v>
      </c>
      <c r="N1134">
        <f>'CONDITIONS AND WORKINGS'!$D$2*M1134</f>
        <v>224.7</v>
      </c>
      <c r="O1134" s="4">
        <f>IF(Table1[[#This Row],[SALES]]&gt;='CONDITIONS AND WORKINGS'!$B$2,Table1[[#This Row],[SALES]]*'CONDITIONS AND WORKINGS'!$B$3,0)</f>
        <v>292.25</v>
      </c>
      <c r="P1134" s="10">
        <f t="shared" si="51"/>
        <v>3724.7</v>
      </c>
      <c r="Q1134" s="4" t="str">
        <f>IF(Table1[[#This Row],[STATUS]]='CONDITIONS AND WORKINGS'!$B$6,'CONDITIONS AND WORKINGS'!$B$9,'CONDITIONS AND WORKINGS'!$B$10)</f>
        <v>"COMPLETED"</v>
      </c>
      <c r="R1134" s="10">
        <f>Table1[[#This Row],[TOTAL SALES]]-Table1[[#This Row],[ 8.35% DISCOUNT]]</f>
        <v>3432.45</v>
      </c>
      <c r="S1134" s="20"/>
      <c r="AQ1134" s="11"/>
      <c r="AR1134" s="11"/>
      <c r="AS1134" s="11"/>
      <c r="AT1134" s="11"/>
      <c r="AV1134" s="11"/>
      <c r="AW1134" s="11"/>
    </row>
    <row r="1135" spans="1:49" x14ac:dyDescent="0.25">
      <c r="A1135">
        <v>1134</v>
      </c>
      <c r="B1135">
        <v>10225</v>
      </c>
      <c r="C1135">
        <v>11</v>
      </c>
      <c r="D1135" s="4" t="str">
        <f>TEXT(Table1[[#This Row],[ORDER DATE]],"MMMM")</f>
        <v>February</v>
      </c>
      <c r="E1135" s="4">
        <f t="shared" si="52"/>
        <v>2004</v>
      </c>
      <c r="F1135" s="1">
        <v>38039</v>
      </c>
      <c r="G1135" t="s">
        <v>12</v>
      </c>
      <c r="H1135" t="s">
        <v>100</v>
      </c>
      <c r="I1135">
        <v>170</v>
      </c>
      <c r="J1135" t="s">
        <v>14</v>
      </c>
      <c r="K1135">
        <v>27</v>
      </c>
      <c r="L1135" s="10">
        <v>100</v>
      </c>
      <c r="M1135" s="10">
        <f t="shared" si="53"/>
        <v>2700</v>
      </c>
      <c r="N1135">
        <f>'CONDITIONS AND WORKINGS'!$D$2*M1135</f>
        <v>173.33999999999997</v>
      </c>
      <c r="O1135" s="4">
        <f>IF(Table1[[#This Row],[SALES]]&gt;='CONDITIONS AND WORKINGS'!$B$2,Table1[[#This Row],[SALES]]*'CONDITIONS AND WORKINGS'!$B$3,0)</f>
        <v>225.45000000000002</v>
      </c>
      <c r="P1135" s="10">
        <f t="shared" si="51"/>
        <v>2873.34</v>
      </c>
      <c r="Q1135" s="4" t="str">
        <f>IF(Table1[[#This Row],[STATUS]]='CONDITIONS AND WORKINGS'!$B$6,'CONDITIONS AND WORKINGS'!$B$9,'CONDITIONS AND WORKINGS'!$B$10)</f>
        <v>"COMPLETED"</v>
      </c>
      <c r="R1135" s="10">
        <f>Table1[[#This Row],[TOTAL SALES]]-Table1[[#This Row],[ 8.35% DISCOUNT]]</f>
        <v>2647.8900000000003</v>
      </c>
      <c r="S1135" s="20"/>
      <c r="AQ1135" s="11"/>
      <c r="AR1135" s="11"/>
      <c r="AS1135" s="11"/>
      <c r="AT1135" s="11"/>
      <c r="AV1135" s="11"/>
      <c r="AW1135" s="11"/>
    </row>
    <row r="1136" spans="1:49" x14ac:dyDescent="0.25">
      <c r="A1136">
        <v>1135</v>
      </c>
      <c r="B1136">
        <v>10225</v>
      </c>
      <c r="C1136">
        <v>4</v>
      </c>
      <c r="D1136" s="4" t="str">
        <f>TEXT(Table1[[#This Row],[ORDER DATE]],"MMMM")</f>
        <v>February</v>
      </c>
      <c r="E1136" s="4">
        <f t="shared" si="52"/>
        <v>2004</v>
      </c>
      <c r="F1136" s="1">
        <v>38039</v>
      </c>
      <c r="G1136" t="s">
        <v>12</v>
      </c>
      <c r="H1136" t="s">
        <v>98</v>
      </c>
      <c r="I1136">
        <v>170</v>
      </c>
      <c r="J1136" t="s">
        <v>14</v>
      </c>
      <c r="K1136">
        <v>40</v>
      </c>
      <c r="L1136" s="10">
        <v>100</v>
      </c>
      <c r="M1136" s="10">
        <f t="shared" si="53"/>
        <v>4000</v>
      </c>
      <c r="N1136">
        <f>'CONDITIONS AND WORKINGS'!$D$2*M1136</f>
        <v>256.79999999999995</v>
      </c>
      <c r="O1136" s="4">
        <f>IF(Table1[[#This Row],[SALES]]&gt;='CONDITIONS AND WORKINGS'!$B$2,Table1[[#This Row],[SALES]]*'CONDITIONS AND WORKINGS'!$B$3,0)</f>
        <v>334</v>
      </c>
      <c r="P1136" s="10">
        <f t="shared" si="51"/>
        <v>4256.8</v>
      </c>
      <c r="Q1136" s="4" t="str">
        <f>IF(Table1[[#This Row],[STATUS]]='CONDITIONS AND WORKINGS'!$B$6,'CONDITIONS AND WORKINGS'!$B$9,'CONDITIONS AND WORKINGS'!$B$10)</f>
        <v>"COMPLETED"</v>
      </c>
      <c r="R1136" s="10">
        <f>Table1[[#This Row],[TOTAL SALES]]-Table1[[#This Row],[ 8.35% DISCOUNT]]</f>
        <v>3922.8</v>
      </c>
      <c r="S1136" s="20"/>
      <c r="AQ1136" s="11"/>
      <c r="AR1136" s="11"/>
      <c r="AS1136" s="11"/>
      <c r="AT1136" s="11"/>
      <c r="AV1136" s="11"/>
      <c r="AW1136" s="11"/>
    </row>
    <row r="1137" spans="1:49" x14ac:dyDescent="0.25">
      <c r="A1137">
        <v>1136</v>
      </c>
      <c r="B1137">
        <v>10225</v>
      </c>
      <c r="C1137">
        <v>1</v>
      </c>
      <c r="D1137" s="4" t="str">
        <f>TEXT(Table1[[#This Row],[ORDER DATE]],"MMMM")</f>
        <v>February</v>
      </c>
      <c r="E1137" s="4">
        <f t="shared" si="52"/>
        <v>2004</v>
      </c>
      <c r="F1137" s="1">
        <v>38039</v>
      </c>
      <c r="G1137" t="s">
        <v>12</v>
      </c>
      <c r="H1137" t="s">
        <v>114</v>
      </c>
      <c r="I1137">
        <v>170</v>
      </c>
      <c r="J1137" t="s">
        <v>14</v>
      </c>
      <c r="K1137">
        <v>32</v>
      </c>
      <c r="L1137" s="10">
        <v>100</v>
      </c>
      <c r="M1137" s="10">
        <f t="shared" si="53"/>
        <v>3200</v>
      </c>
      <c r="N1137">
        <f>'CONDITIONS AND WORKINGS'!$D$2*M1137</f>
        <v>205.43999999999997</v>
      </c>
      <c r="O1137" s="4">
        <f>IF(Table1[[#This Row],[SALES]]&gt;='CONDITIONS AND WORKINGS'!$B$2,Table1[[#This Row],[SALES]]*'CONDITIONS AND WORKINGS'!$B$3,0)</f>
        <v>267.2</v>
      </c>
      <c r="P1137" s="10">
        <f t="shared" si="51"/>
        <v>3405.44</v>
      </c>
      <c r="Q1137" s="4" t="str">
        <f>IF(Table1[[#This Row],[STATUS]]='CONDITIONS AND WORKINGS'!$B$6,'CONDITIONS AND WORKINGS'!$B$9,'CONDITIONS AND WORKINGS'!$B$10)</f>
        <v>"COMPLETED"</v>
      </c>
      <c r="R1137" s="10">
        <f>Table1[[#This Row],[TOTAL SALES]]-Table1[[#This Row],[ 8.35% DISCOUNT]]</f>
        <v>3138.2400000000002</v>
      </c>
      <c r="S1137" s="20"/>
      <c r="AQ1137" s="11"/>
      <c r="AR1137" s="11"/>
      <c r="AS1137" s="11"/>
      <c r="AT1137" s="11"/>
      <c r="AV1137" s="11"/>
      <c r="AW1137" s="11"/>
    </row>
    <row r="1138" spans="1:49" x14ac:dyDescent="0.25">
      <c r="A1138">
        <v>1137</v>
      </c>
      <c r="B1138">
        <v>10225</v>
      </c>
      <c r="C1138">
        <v>9</v>
      </c>
      <c r="D1138" s="4" t="str">
        <f>TEXT(Table1[[#This Row],[ORDER DATE]],"MMMM")</f>
        <v>February</v>
      </c>
      <c r="E1138" s="4">
        <f t="shared" si="52"/>
        <v>2004</v>
      </c>
      <c r="F1138" s="1">
        <v>38039</v>
      </c>
      <c r="G1138" t="s">
        <v>12</v>
      </c>
      <c r="H1138" t="s">
        <v>99</v>
      </c>
      <c r="I1138">
        <v>170</v>
      </c>
      <c r="J1138" t="s">
        <v>14</v>
      </c>
      <c r="K1138">
        <v>27</v>
      </c>
      <c r="L1138" s="10">
        <v>100</v>
      </c>
      <c r="M1138" s="10">
        <f t="shared" si="53"/>
        <v>2700</v>
      </c>
      <c r="N1138">
        <f>'CONDITIONS AND WORKINGS'!$D$2*M1138</f>
        <v>173.33999999999997</v>
      </c>
      <c r="O1138" s="4">
        <f>IF(Table1[[#This Row],[SALES]]&gt;='CONDITIONS AND WORKINGS'!$B$2,Table1[[#This Row],[SALES]]*'CONDITIONS AND WORKINGS'!$B$3,0)</f>
        <v>225.45000000000002</v>
      </c>
      <c r="P1138" s="10">
        <f t="shared" si="51"/>
        <v>2873.34</v>
      </c>
      <c r="Q1138" s="4" t="str">
        <f>IF(Table1[[#This Row],[STATUS]]='CONDITIONS AND WORKINGS'!$B$6,'CONDITIONS AND WORKINGS'!$B$9,'CONDITIONS AND WORKINGS'!$B$10)</f>
        <v>"COMPLETED"</v>
      </c>
      <c r="R1138" s="10">
        <f>Table1[[#This Row],[TOTAL SALES]]-Table1[[#This Row],[ 8.35% DISCOUNT]]</f>
        <v>2647.8900000000003</v>
      </c>
      <c r="S1138" s="20"/>
      <c r="AQ1138" s="11"/>
      <c r="AR1138" s="11"/>
      <c r="AS1138" s="11"/>
      <c r="AT1138" s="11"/>
      <c r="AV1138" s="11"/>
      <c r="AW1138" s="11"/>
    </row>
    <row r="1139" spans="1:49" x14ac:dyDescent="0.25">
      <c r="A1139">
        <v>1138</v>
      </c>
      <c r="B1139">
        <v>10225</v>
      </c>
      <c r="C1139">
        <v>12</v>
      </c>
      <c r="D1139" s="4" t="str">
        <f>TEXT(Table1[[#This Row],[ORDER DATE]],"MMMM")</f>
        <v>February</v>
      </c>
      <c r="E1139" s="4">
        <f t="shared" si="52"/>
        <v>2004</v>
      </c>
      <c r="F1139" s="1">
        <v>38039</v>
      </c>
      <c r="G1139" t="s">
        <v>12</v>
      </c>
      <c r="H1139" t="s">
        <v>110</v>
      </c>
      <c r="I1139">
        <v>170</v>
      </c>
      <c r="J1139" t="s">
        <v>14</v>
      </c>
      <c r="K1139">
        <v>37</v>
      </c>
      <c r="L1139" s="10">
        <v>95.69</v>
      </c>
      <c r="M1139" s="10">
        <f t="shared" si="53"/>
        <v>3540.5299999999997</v>
      </c>
      <c r="N1139">
        <f>'CONDITIONS AND WORKINGS'!$D$2*M1139</f>
        <v>227.30202599999996</v>
      </c>
      <c r="O1139" s="4">
        <f>IF(Table1[[#This Row],[SALES]]&gt;='CONDITIONS AND WORKINGS'!$B$2,Table1[[#This Row],[SALES]]*'CONDITIONS AND WORKINGS'!$B$3,0)</f>
        <v>295.634255</v>
      </c>
      <c r="P1139" s="10">
        <f t="shared" si="51"/>
        <v>3767.8320259999996</v>
      </c>
      <c r="Q1139" s="4" t="str">
        <f>IF(Table1[[#This Row],[STATUS]]='CONDITIONS AND WORKINGS'!$B$6,'CONDITIONS AND WORKINGS'!$B$9,'CONDITIONS AND WORKINGS'!$B$10)</f>
        <v>"COMPLETED"</v>
      </c>
      <c r="R1139" s="10">
        <f>Table1[[#This Row],[TOTAL SALES]]-Table1[[#This Row],[ 8.35% DISCOUNT]]</f>
        <v>3472.1977709999996</v>
      </c>
      <c r="S1139" s="20"/>
      <c r="AQ1139" s="11"/>
      <c r="AR1139" s="11"/>
      <c r="AS1139" s="11"/>
      <c r="AT1139" s="11"/>
      <c r="AV1139" s="11"/>
      <c r="AW1139" s="11"/>
    </row>
    <row r="1140" spans="1:49" x14ac:dyDescent="0.25">
      <c r="A1140">
        <v>1139</v>
      </c>
      <c r="B1140">
        <v>10225</v>
      </c>
      <c r="C1140">
        <v>13</v>
      </c>
      <c r="D1140" s="4" t="str">
        <f>TEXT(Table1[[#This Row],[ORDER DATE]],"MMMM")</f>
        <v>February</v>
      </c>
      <c r="E1140" s="4">
        <f t="shared" si="52"/>
        <v>2004</v>
      </c>
      <c r="F1140" s="1">
        <v>38039</v>
      </c>
      <c r="G1140" t="s">
        <v>12</v>
      </c>
      <c r="H1140" t="s">
        <v>107</v>
      </c>
      <c r="I1140">
        <v>170</v>
      </c>
      <c r="J1140" t="s">
        <v>14</v>
      </c>
      <c r="K1140">
        <v>46</v>
      </c>
      <c r="L1140" s="10">
        <v>70.33</v>
      </c>
      <c r="M1140" s="10">
        <f t="shared" si="53"/>
        <v>3235.18</v>
      </c>
      <c r="N1140">
        <f>'CONDITIONS AND WORKINGS'!$D$2*M1140</f>
        <v>207.69855599999997</v>
      </c>
      <c r="O1140" s="4">
        <f>IF(Table1[[#This Row],[SALES]]&gt;='CONDITIONS AND WORKINGS'!$B$2,Table1[[#This Row],[SALES]]*'CONDITIONS AND WORKINGS'!$B$3,0)</f>
        <v>270.13753000000003</v>
      </c>
      <c r="P1140" s="10">
        <f t="shared" si="51"/>
        <v>3442.8785559999997</v>
      </c>
      <c r="Q1140" s="4" t="str">
        <f>IF(Table1[[#This Row],[STATUS]]='CONDITIONS AND WORKINGS'!$B$6,'CONDITIONS AND WORKINGS'!$B$9,'CONDITIONS AND WORKINGS'!$B$10)</f>
        <v>"COMPLETED"</v>
      </c>
      <c r="R1140" s="10">
        <f>Table1[[#This Row],[TOTAL SALES]]-Table1[[#This Row],[ 8.35% DISCOUNT]]</f>
        <v>3172.7410259999997</v>
      </c>
      <c r="S1140" s="20"/>
      <c r="AQ1140" s="11"/>
      <c r="AR1140" s="11"/>
      <c r="AS1140" s="11"/>
      <c r="AT1140" s="11"/>
      <c r="AV1140" s="11"/>
      <c r="AW1140" s="11"/>
    </row>
    <row r="1141" spans="1:49" x14ac:dyDescent="0.25">
      <c r="A1141">
        <v>1140</v>
      </c>
      <c r="B1141">
        <v>10225</v>
      </c>
      <c r="C1141">
        <v>5</v>
      </c>
      <c r="D1141" s="4" t="str">
        <f>TEXT(Table1[[#This Row],[ORDER DATE]],"MMMM")</f>
        <v>February</v>
      </c>
      <c r="E1141" s="4">
        <f t="shared" si="52"/>
        <v>2004</v>
      </c>
      <c r="F1141" s="1">
        <v>38039</v>
      </c>
      <c r="G1141" t="s">
        <v>12</v>
      </c>
      <c r="H1141" t="s">
        <v>104</v>
      </c>
      <c r="I1141">
        <v>170</v>
      </c>
      <c r="J1141" t="s">
        <v>14</v>
      </c>
      <c r="K1141">
        <v>47</v>
      </c>
      <c r="L1141" s="10">
        <v>64.680000000000007</v>
      </c>
      <c r="M1141" s="10">
        <f t="shared" si="53"/>
        <v>3039.9600000000005</v>
      </c>
      <c r="N1141">
        <f>'CONDITIONS AND WORKINGS'!$D$2*M1141</f>
        <v>195.16543200000001</v>
      </c>
      <c r="O1141" s="4">
        <f>IF(Table1[[#This Row],[SALES]]&gt;='CONDITIONS AND WORKINGS'!$B$2,Table1[[#This Row],[SALES]]*'CONDITIONS AND WORKINGS'!$B$3,0)</f>
        <v>253.83666000000005</v>
      </c>
      <c r="P1141" s="10">
        <f t="shared" si="51"/>
        <v>3235.1254320000007</v>
      </c>
      <c r="Q1141" s="4" t="str">
        <f>IF(Table1[[#This Row],[STATUS]]='CONDITIONS AND WORKINGS'!$B$6,'CONDITIONS AND WORKINGS'!$B$9,'CONDITIONS AND WORKINGS'!$B$10)</f>
        <v>"COMPLETED"</v>
      </c>
      <c r="R1141" s="10">
        <f>Table1[[#This Row],[TOTAL SALES]]-Table1[[#This Row],[ 8.35% DISCOUNT]]</f>
        <v>2981.2887720000008</v>
      </c>
      <c r="S1141" s="20"/>
      <c r="AQ1141" s="11"/>
      <c r="AR1141" s="11"/>
      <c r="AS1141" s="11"/>
      <c r="AT1141" s="11"/>
      <c r="AV1141" s="11"/>
      <c r="AW1141" s="11"/>
    </row>
    <row r="1142" spans="1:49" x14ac:dyDescent="0.25">
      <c r="A1142">
        <v>1141</v>
      </c>
      <c r="B1142">
        <v>10225</v>
      </c>
      <c r="C1142">
        <v>10</v>
      </c>
      <c r="D1142" s="4" t="str">
        <f>TEXT(Table1[[#This Row],[ORDER DATE]],"MMMM")</f>
        <v>February</v>
      </c>
      <c r="E1142" s="4">
        <f t="shared" si="52"/>
        <v>2004</v>
      </c>
      <c r="F1142" s="1">
        <v>38039</v>
      </c>
      <c r="G1142" t="s">
        <v>12</v>
      </c>
      <c r="H1142" t="s">
        <v>103</v>
      </c>
      <c r="I1142">
        <v>170</v>
      </c>
      <c r="J1142" t="s">
        <v>17</v>
      </c>
      <c r="K1142">
        <v>37</v>
      </c>
      <c r="L1142" s="10">
        <v>77.41</v>
      </c>
      <c r="M1142" s="10">
        <f t="shared" si="53"/>
        <v>2864.17</v>
      </c>
      <c r="N1142">
        <f>'CONDITIONS AND WORKINGS'!$D$2*M1142</f>
        <v>183.87971399999998</v>
      </c>
      <c r="O1142" s="4">
        <f>IF(Table1[[#This Row],[SALES]]&gt;='CONDITIONS AND WORKINGS'!$B$2,Table1[[#This Row],[SALES]]*'CONDITIONS AND WORKINGS'!$B$3,0)</f>
        <v>239.15819500000001</v>
      </c>
      <c r="P1142" s="10">
        <f t="shared" si="51"/>
        <v>3048.0497140000002</v>
      </c>
      <c r="Q1142" s="4" t="str">
        <f>IF(Table1[[#This Row],[STATUS]]='CONDITIONS AND WORKINGS'!$B$6,'CONDITIONS AND WORKINGS'!$B$9,'CONDITIONS AND WORKINGS'!$B$10)</f>
        <v>"COMPLETED"</v>
      </c>
      <c r="R1142" s="10">
        <f>Table1[[#This Row],[TOTAL SALES]]-Table1[[#This Row],[ 8.35% DISCOUNT]]</f>
        <v>2808.8915190000002</v>
      </c>
      <c r="S1142" s="20"/>
      <c r="AQ1142" s="11"/>
      <c r="AR1142" s="11"/>
      <c r="AS1142" s="11"/>
      <c r="AT1142" s="11"/>
      <c r="AV1142" s="11"/>
      <c r="AW1142" s="11"/>
    </row>
    <row r="1143" spans="1:49" x14ac:dyDescent="0.25">
      <c r="A1143">
        <v>1142</v>
      </c>
      <c r="B1143">
        <v>10225</v>
      </c>
      <c r="C1143">
        <v>6</v>
      </c>
      <c r="D1143" s="4" t="str">
        <f>TEXT(Table1[[#This Row],[ORDER DATE]],"MMMM")</f>
        <v>February</v>
      </c>
      <c r="E1143" s="4">
        <f t="shared" si="52"/>
        <v>2004</v>
      </c>
      <c r="F1143" s="1">
        <v>38039</v>
      </c>
      <c r="G1143" t="s">
        <v>12</v>
      </c>
      <c r="H1143" t="s">
        <v>101</v>
      </c>
      <c r="I1143">
        <v>170</v>
      </c>
      <c r="J1143" t="s">
        <v>17</v>
      </c>
      <c r="K1143">
        <v>21</v>
      </c>
      <c r="L1143" s="10">
        <v>100</v>
      </c>
      <c r="M1143" s="10">
        <f t="shared" si="53"/>
        <v>2100</v>
      </c>
      <c r="N1143">
        <f>'CONDITIONS AND WORKINGS'!$D$2*M1143</f>
        <v>134.82</v>
      </c>
      <c r="O1143" s="4">
        <f>IF(Table1[[#This Row],[SALES]]&gt;='CONDITIONS AND WORKINGS'!$B$2,Table1[[#This Row],[SALES]]*'CONDITIONS AND WORKINGS'!$B$3,0)</f>
        <v>0</v>
      </c>
      <c r="P1143" s="10">
        <f t="shared" si="51"/>
        <v>2234.8200000000002</v>
      </c>
      <c r="Q1143" s="4" t="str">
        <f>IF(Table1[[#This Row],[STATUS]]='CONDITIONS AND WORKINGS'!$B$6,'CONDITIONS AND WORKINGS'!$B$9,'CONDITIONS AND WORKINGS'!$B$10)</f>
        <v>"COMPLETED"</v>
      </c>
      <c r="R1143" s="10">
        <f>Table1[[#This Row],[TOTAL SALES]]-Table1[[#This Row],[ 8.35% DISCOUNT]]</f>
        <v>2234.8200000000002</v>
      </c>
      <c r="S1143" s="20"/>
      <c r="AQ1143" s="11"/>
      <c r="AR1143" s="11"/>
      <c r="AS1143" s="11"/>
      <c r="AT1143" s="11"/>
      <c r="AV1143" s="11"/>
      <c r="AW1143" s="11"/>
    </row>
    <row r="1144" spans="1:49" x14ac:dyDescent="0.25">
      <c r="A1144">
        <v>1143</v>
      </c>
      <c r="B1144">
        <v>10225</v>
      </c>
      <c r="C1144">
        <v>7</v>
      </c>
      <c r="D1144" s="4" t="str">
        <f>TEXT(Table1[[#This Row],[ORDER DATE]],"MMMM")</f>
        <v>February</v>
      </c>
      <c r="E1144" s="4">
        <f t="shared" si="52"/>
        <v>2004</v>
      </c>
      <c r="F1144" s="1">
        <v>38039</v>
      </c>
      <c r="G1144" t="s">
        <v>12</v>
      </c>
      <c r="H1144" t="s">
        <v>96</v>
      </c>
      <c r="I1144">
        <v>170</v>
      </c>
      <c r="J1144" t="s">
        <v>17</v>
      </c>
      <c r="K1144">
        <v>25</v>
      </c>
      <c r="L1144" s="10">
        <v>99.82</v>
      </c>
      <c r="M1144" s="10">
        <f t="shared" si="53"/>
        <v>2495.5</v>
      </c>
      <c r="N1144">
        <f>'CONDITIONS AND WORKINGS'!$D$2*M1144</f>
        <v>160.21109999999999</v>
      </c>
      <c r="O1144" s="4">
        <f>IF(Table1[[#This Row],[SALES]]&gt;='CONDITIONS AND WORKINGS'!$B$2,Table1[[#This Row],[SALES]]*'CONDITIONS AND WORKINGS'!$B$3,0)</f>
        <v>208.37425000000002</v>
      </c>
      <c r="P1144" s="10">
        <f t="shared" si="51"/>
        <v>2655.7111</v>
      </c>
      <c r="Q1144" s="4" t="str">
        <f>IF(Table1[[#This Row],[STATUS]]='CONDITIONS AND WORKINGS'!$B$6,'CONDITIONS AND WORKINGS'!$B$9,'CONDITIONS AND WORKINGS'!$B$10)</f>
        <v>"COMPLETED"</v>
      </c>
      <c r="R1144" s="10">
        <f>Table1[[#This Row],[TOTAL SALES]]-Table1[[#This Row],[ 8.35% DISCOUNT]]</f>
        <v>2447.3368500000001</v>
      </c>
      <c r="S1144" s="20"/>
      <c r="AQ1144" s="11"/>
      <c r="AR1144" s="11"/>
      <c r="AS1144" s="11"/>
      <c r="AT1144" s="11"/>
      <c r="AV1144" s="11"/>
      <c r="AW1144" s="11"/>
    </row>
    <row r="1145" spans="1:49" x14ac:dyDescent="0.25">
      <c r="A1145">
        <v>1144</v>
      </c>
      <c r="B1145">
        <v>10225</v>
      </c>
      <c r="C1145">
        <v>3</v>
      </c>
      <c r="D1145" s="4" t="str">
        <f>TEXT(Table1[[#This Row],[ORDER DATE]],"MMMM")</f>
        <v>February</v>
      </c>
      <c r="E1145" s="4">
        <f t="shared" si="52"/>
        <v>2004</v>
      </c>
      <c r="F1145" s="1">
        <v>38039</v>
      </c>
      <c r="G1145" t="s">
        <v>12</v>
      </c>
      <c r="H1145" t="s">
        <v>116</v>
      </c>
      <c r="I1145">
        <v>170</v>
      </c>
      <c r="J1145" t="s">
        <v>17</v>
      </c>
      <c r="K1145">
        <v>42</v>
      </c>
      <c r="L1145" s="10">
        <v>36.630000000000003</v>
      </c>
      <c r="M1145" s="10">
        <f t="shared" si="53"/>
        <v>1538.46</v>
      </c>
      <c r="N1145">
        <f>'CONDITIONS AND WORKINGS'!$D$2*M1145</f>
        <v>98.769131999999985</v>
      </c>
      <c r="O1145" s="4">
        <f>IF(Table1[[#This Row],[SALES]]&gt;='CONDITIONS AND WORKINGS'!$B$2,Table1[[#This Row],[SALES]]*'CONDITIONS AND WORKINGS'!$B$3,0)</f>
        <v>0</v>
      </c>
      <c r="P1145" s="10">
        <f t="shared" si="51"/>
        <v>1637.2291319999999</v>
      </c>
      <c r="Q1145" s="4" t="str">
        <f>IF(Table1[[#This Row],[STATUS]]='CONDITIONS AND WORKINGS'!$B$6,'CONDITIONS AND WORKINGS'!$B$9,'CONDITIONS AND WORKINGS'!$B$10)</f>
        <v>"COMPLETED"</v>
      </c>
      <c r="R1145" s="10">
        <f>Table1[[#This Row],[TOTAL SALES]]-Table1[[#This Row],[ 8.35% DISCOUNT]]</f>
        <v>1637.2291319999999</v>
      </c>
      <c r="S1145" s="20"/>
      <c r="AQ1145" s="11"/>
      <c r="AR1145" s="11"/>
      <c r="AS1145" s="11"/>
      <c r="AT1145" s="11"/>
      <c r="AV1145" s="11"/>
      <c r="AW1145" s="11"/>
    </row>
    <row r="1146" spans="1:49" x14ac:dyDescent="0.25">
      <c r="A1146">
        <v>1145</v>
      </c>
      <c r="B1146">
        <v>10225</v>
      </c>
      <c r="C1146">
        <v>8</v>
      </c>
      <c r="D1146" s="4" t="str">
        <f>TEXT(Table1[[#This Row],[ORDER DATE]],"MMMM")</f>
        <v>February</v>
      </c>
      <c r="E1146" s="4">
        <f t="shared" si="52"/>
        <v>2004</v>
      </c>
      <c r="F1146" s="1">
        <v>38039</v>
      </c>
      <c r="G1146" t="s">
        <v>12</v>
      </c>
      <c r="H1146" t="s">
        <v>109</v>
      </c>
      <c r="I1146">
        <v>170</v>
      </c>
      <c r="J1146" t="s">
        <v>17</v>
      </c>
      <c r="K1146">
        <v>24</v>
      </c>
      <c r="L1146" s="10">
        <v>50.21</v>
      </c>
      <c r="M1146" s="10">
        <f t="shared" si="53"/>
        <v>1205.04</v>
      </c>
      <c r="N1146">
        <f>'CONDITIONS AND WORKINGS'!$D$2*M1146</f>
        <v>77.363567999999987</v>
      </c>
      <c r="O1146" s="4">
        <f>IF(Table1[[#This Row],[SALES]]&gt;='CONDITIONS AND WORKINGS'!$B$2,Table1[[#This Row],[SALES]]*'CONDITIONS AND WORKINGS'!$B$3,0)</f>
        <v>0</v>
      </c>
      <c r="P1146" s="10">
        <f t="shared" si="51"/>
        <v>1282.403568</v>
      </c>
      <c r="Q1146" s="4" t="str">
        <f>IF(Table1[[#This Row],[STATUS]]='CONDITIONS AND WORKINGS'!$B$6,'CONDITIONS AND WORKINGS'!$B$9,'CONDITIONS AND WORKINGS'!$B$10)</f>
        <v>"COMPLETED"</v>
      </c>
      <c r="R1146" s="10">
        <f>Table1[[#This Row],[TOTAL SALES]]-Table1[[#This Row],[ 8.35% DISCOUNT]]</f>
        <v>1282.403568</v>
      </c>
      <c r="S1146" s="20"/>
      <c r="AQ1146" s="11"/>
      <c r="AR1146" s="11"/>
      <c r="AS1146" s="11"/>
      <c r="AT1146" s="11"/>
      <c r="AV1146" s="11"/>
      <c r="AW1146" s="11"/>
    </row>
    <row r="1147" spans="1:49" x14ac:dyDescent="0.25">
      <c r="A1147">
        <v>1146</v>
      </c>
      <c r="B1147">
        <v>10226</v>
      </c>
      <c r="C1147">
        <v>6</v>
      </c>
      <c r="D1147" s="4" t="str">
        <f>TEXT(Table1[[#This Row],[ORDER DATE]],"MMMM")</f>
        <v>February</v>
      </c>
      <c r="E1147" s="4">
        <f t="shared" si="52"/>
        <v>2004</v>
      </c>
      <c r="F1147" s="1">
        <v>38043</v>
      </c>
      <c r="G1147" t="s">
        <v>12</v>
      </c>
      <c r="H1147" t="s">
        <v>112</v>
      </c>
      <c r="I1147">
        <v>156</v>
      </c>
      <c r="J1147" t="s">
        <v>55</v>
      </c>
      <c r="K1147">
        <v>46</v>
      </c>
      <c r="L1147" s="10">
        <v>100</v>
      </c>
      <c r="M1147" s="10">
        <f t="shared" si="53"/>
        <v>4600</v>
      </c>
      <c r="N1147">
        <f>'CONDITIONS AND WORKINGS'!$D$2*M1147</f>
        <v>295.32</v>
      </c>
      <c r="O1147" s="4">
        <f>IF(Table1[[#This Row],[SALES]]&gt;='CONDITIONS AND WORKINGS'!$B$2,Table1[[#This Row],[SALES]]*'CONDITIONS AND WORKINGS'!$B$3,0)</f>
        <v>384.1</v>
      </c>
      <c r="P1147" s="10">
        <f t="shared" si="51"/>
        <v>4895.32</v>
      </c>
      <c r="Q1147" s="4" t="str">
        <f>IF(Table1[[#This Row],[STATUS]]='CONDITIONS AND WORKINGS'!$B$6,'CONDITIONS AND WORKINGS'!$B$9,'CONDITIONS AND WORKINGS'!$B$10)</f>
        <v>"COMPLETED"</v>
      </c>
      <c r="R1147" s="10">
        <f>Table1[[#This Row],[TOTAL SALES]]-Table1[[#This Row],[ 8.35% DISCOUNT]]</f>
        <v>4511.2199999999993</v>
      </c>
      <c r="S1147" s="20"/>
      <c r="AQ1147" s="11"/>
      <c r="AR1147" s="11"/>
      <c r="AS1147" s="11"/>
      <c r="AT1147" s="11"/>
      <c r="AV1147" s="11"/>
      <c r="AW1147" s="11"/>
    </row>
    <row r="1148" spans="1:49" x14ac:dyDescent="0.25">
      <c r="A1148">
        <v>1147</v>
      </c>
      <c r="B1148">
        <v>10226</v>
      </c>
      <c r="C1148">
        <v>2</v>
      </c>
      <c r="D1148" s="4" t="str">
        <f>TEXT(Table1[[#This Row],[ORDER DATE]],"MMMM")</f>
        <v>February</v>
      </c>
      <c r="E1148" s="4">
        <f t="shared" si="52"/>
        <v>2004</v>
      </c>
      <c r="F1148" s="1">
        <v>38043</v>
      </c>
      <c r="G1148" t="s">
        <v>12</v>
      </c>
      <c r="H1148" t="s">
        <v>119</v>
      </c>
      <c r="I1148">
        <v>156</v>
      </c>
      <c r="J1148" t="s">
        <v>14</v>
      </c>
      <c r="K1148">
        <v>48</v>
      </c>
      <c r="L1148" s="10">
        <v>92.09</v>
      </c>
      <c r="M1148" s="10">
        <f t="shared" si="53"/>
        <v>4420.32</v>
      </c>
      <c r="N1148">
        <f>'CONDITIONS AND WORKINGS'!$D$2*M1148</f>
        <v>283.78454399999993</v>
      </c>
      <c r="O1148" s="4">
        <f>IF(Table1[[#This Row],[SALES]]&gt;='CONDITIONS AND WORKINGS'!$B$2,Table1[[#This Row],[SALES]]*'CONDITIONS AND WORKINGS'!$B$3,0)</f>
        <v>369.09672</v>
      </c>
      <c r="P1148" s="10">
        <f t="shared" si="51"/>
        <v>4704.1045439999998</v>
      </c>
      <c r="Q1148" s="4" t="str">
        <f>IF(Table1[[#This Row],[STATUS]]='CONDITIONS AND WORKINGS'!$B$6,'CONDITIONS AND WORKINGS'!$B$9,'CONDITIONS AND WORKINGS'!$B$10)</f>
        <v>"COMPLETED"</v>
      </c>
      <c r="R1148" s="10">
        <f>Table1[[#This Row],[TOTAL SALES]]-Table1[[#This Row],[ 8.35% DISCOUNT]]</f>
        <v>4335.0078240000003</v>
      </c>
      <c r="S1148" s="20"/>
      <c r="AQ1148" s="11"/>
      <c r="AR1148" s="11"/>
      <c r="AS1148" s="11"/>
      <c r="AT1148" s="11"/>
      <c r="AV1148" s="11"/>
      <c r="AW1148" s="11"/>
    </row>
    <row r="1149" spans="1:49" x14ac:dyDescent="0.25">
      <c r="A1149">
        <v>1148</v>
      </c>
      <c r="B1149">
        <v>10226</v>
      </c>
      <c r="C1149">
        <v>4</v>
      </c>
      <c r="D1149" s="4" t="str">
        <f>TEXT(Table1[[#This Row],[ORDER DATE]],"MMMM")</f>
        <v>February</v>
      </c>
      <c r="E1149" s="4">
        <f t="shared" si="52"/>
        <v>2004</v>
      </c>
      <c r="F1149" s="1">
        <v>38043</v>
      </c>
      <c r="G1149" t="s">
        <v>12</v>
      </c>
      <c r="H1149" t="s">
        <v>118</v>
      </c>
      <c r="I1149">
        <v>156</v>
      </c>
      <c r="J1149" t="s">
        <v>14</v>
      </c>
      <c r="K1149">
        <v>38</v>
      </c>
      <c r="L1149" s="10">
        <v>100</v>
      </c>
      <c r="M1149" s="10">
        <f t="shared" si="53"/>
        <v>3800</v>
      </c>
      <c r="N1149">
        <f>'CONDITIONS AND WORKINGS'!$D$2*M1149</f>
        <v>243.95999999999998</v>
      </c>
      <c r="O1149" s="4">
        <f>IF(Table1[[#This Row],[SALES]]&gt;='CONDITIONS AND WORKINGS'!$B$2,Table1[[#This Row],[SALES]]*'CONDITIONS AND WORKINGS'!$B$3,0)</f>
        <v>317.3</v>
      </c>
      <c r="P1149" s="10">
        <f t="shared" si="51"/>
        <v>4043.96</v>
      </c>
      <c r="Q1149" s="4" t="str">
        <f>IF(Table1[[#This Row],[STATUS]]='CONDITIONS AND WORKINGS'!$B$6,'CONDITIONS AND WORKINGS'!$B$9,'CONDITIONS AND WORKINGS'!$B$10)</f>
        <v>"COMPLETED"</v>
      </c>
      <c r="R1149" s="10">
        <f>Table1[[#This Row],[TOTAL SALES]]-Table1[[#This Row],[ 8.35% DISCOUNT]]</f>
        <v>3726.66</v>
      </c>
      <c r="S1149" s="20"/>
      <c r="AQ1149" s="11"/>
      <c r="AR1149" s="11"/>
      <c r="AS1149" s="11"/>
      <c r="AT1149" s="11"/>
      <c r="AV1149" s="11"/>
      <c r="AW1149" s="11"/>
    </row>
    <row r="1150" spans="1:49" x14ac:dyDescent="0.25">
      <c r="A1150">
        <v>1149</v>
      </c>
      <c r="B1150">
        <v>10226</v>
      </c>
      <c r="C1150">
        <v>7</v>
      </c>
      <c r="D1150" s="4" t="str">
        <f>TEXT(Table1[[#This Row],[ORDER DATE]],"MMMM")</f>
        <v>February</v>
      </c>
      <c r="E1150" s="4">
        <f t="shared" si="52"/>
        <v>2004</v>
      </c>
      <c r="F1150" s="1">
        <v>38043</v>
      </c>
      <c r="G1150" t="s">
        <v>12</v>
      </c>
      <c r="H1150" t="s">
        <v>113</v>
      </c>
      <c r="I1150">
        <v>156</v>
      </c>
      <c r="J1150" t="s">
        <v>14</v>
      </c>
      <c r="K1150">
        <v>24</v>
      </c>
      <c r="L1150" s="10">
        <v>100</v>
      </c>
      <c r="M1150" s="10">
        <f t="shared" si="53"/>
        <v>2400</v>
      </c>
      <c r="N1150">
        <f>'CONDITIONS AND WORKINGS'!$D$2*M1150</f>
        <v>154.07999999999998</v>
      </c>
      <c r="O1150" s="4">
        <f>IF(Table1[[#This Row],[SALES]]&gt;='CONDITIONS AND WORKINGS'!$B$2,Table1[[#This Row],[SALES]]*'CONDITIONS AND WORKINGS'!$B$3,0)</f>
        <v>200.4</v>
      </c>
      <c r="P1150" s="10">
        <f t="shared" si="51"/>
        <v>2554.08</v>
      </c>
      <c r="Q1150" s="4" t="str">
        <f>IF(Table1[[#This Row],[STATUS]]='CONDITIONS AND WORKINGS'!$B$6,'CONDITIONS AND WORKINGS'!$B$9,'CONDITIONS AND WORKINGS'!$B$10)</f>
        <v>"COMPLETED"</v>
      </c>
      <c r="R1150" s="10">
        <f>Table1[[#This Row],[TOTAL SALES]]-Table1[[#This Row],[ 8.35% DISCOUNT]]</f>
        <v>2353.6799999999998</v>
      </c>
      <c r="S1150" s="20"/>
      <c r="AQ1150" s="11"/>
      <c r="AR1150" s="11"/>
      <c r="AS1150" s="11"/>
      <c r="AT1150" s="11"/>
      <c r="AV1150" s="11"/>
      <c r="AW1150" s="11"/>
    </row>
    <row r="1151" spans="1:49" x14ac:dyDescent="0.25">
      <c r="A1151">
        <v>1150</v>
      </c>
      <c r="B1151">
        <v>10226</v>
      </c>
      <c r="C1151">
        <v>5</v>
      </c>
      <c r="D1151" s="4" t="str">
        <f>TEXT(Table1[[#This Row],[ORDER DATE]],"MMMM")</f>
        <v>February</v>
      </c>
      <c r="E1151" s="4">
        <f t="shared" si="52"/>
        <v>2004</v>
      </c>
      <c r="F1151" s="1">
        <v>38043</v>
      </c>
      <c r="G1151" t="s">
        <v>12</v>
      </c>
      <c r="H1151" t="s">
        <v>115</v>
      </c>
      <c r="I1151">
        <v>156</v>
      </c>
      <c r="J1151" t="s">
        <v>14</v>
      </c>
      <c r="K1151">
        <v>24</v>
      </c>
      <c r="L1151" s="10">
        <v>100</v>
      </c>
      <c r="M1151" s="10">
        <f t="shared" si="53"/>
        <v>2400</v>
      </c>
      <c r="N1151">
        <f>'CONDITIONS AND WORKINGS'!$D$2*M1151</f>
        <v>154.07999999999998</v>
      </c>
      <c r="O1151" s="4">
        <f>IF(Table1[[#This Row],[SALES]]&gt;='CONDITIONS AND WORKINGS'!$B$2,Table1[[#This Row],[SALES]]*'CONDITIONS AND WORKINGS'!$B$3,0)</f>
        <v>200.4</v>
      </c>
      <c r="P1151" s="10">
        <f t="shared" si="51"/>
        <v>2554.08</v>
      </c>
      <c r="Q1151" s="4" t="str">
        <f>IF(Table1[[#This Row],[STATUS]]='CONDITIONS AND WORKINGS'!$B$6,'CONDITIONS AND WORKINGS'!$B$9,'CONDITIONS AND WORKINGS'!$B$10)</f>
        <v>"COMPLETED"</v>
      </c>
      <c r="R1151" s="10">
        <f>Table1[[#This Row],[TOTAL SALES]]-Table1[[#This Row],[ 8.35% DISCOUNT]]</f>
        <v>2353.6799999999998</v>
      </c>
      <c r="S1151" s="20"/>
      <c r="AQ1151" s="11"/>
      <c r="AR1151" s="11"/>
      <c r="AS1151" s="11"/>
      <c r="AT1151" s="11"/>
      <c r="AV1151" s="11"/>
      <c r="AW1151" s="11"/>
    </row>
    <row r="1152" spans="1:49" x14ac:dyDescent="0.25">
      <c r="A1152">
        <v>1151</v>
      </c>
      <c r="B1152">
        <v>10226</v>
      </c>
      <c r="C1152">
        <v>3</v>
      </c>
      <c r="D1152" s="4" t="str">
        <f>TEXT(Table1[[#This Row],[ORDER DATE]],"MMMM")</f>
        <v>February</v>
      </c>
      <c r="E1152" s="4">
        <f t="shared" si="52"/>
        <v>2004</v>
      </c>
      <c r="F1152" s="1">
        <v>38043</v>
      </c>
      <c r="G1152" t="s">
        <v>12</v>
      </c>
      <c r="H1152" t="s">
        <v>124</v>
      </c>
      <c r="I1152">
        <v>156</v>
      </c>
      <c r="J1152" t="s">
        <v>17</v>
      </c>
      <c r="K1152">
        <v>36</v>
      </c>
      <c r="L1152" s="10">
        <v>43.27</v>
      </c>
      <c r="M1152" s="10">
        <f t="shared" si="53"/>
        <v>1557.72</v>
      </c>
      <c r="N1152">
        <f>'CONDITIONS AND WORKINGS'!$D$2*M1152</f>
        <v>100.005624</v>
      </c>
      <c r="O1152" s="4">
        <f>IF(Table1[[#This Row],[SALES]]&gt;='CONDITIONS AND WORKINGS'!$B$2,Table1[[#This Row],[SALES]]*'CONDITIONS AND WORKINGS'!$B$3,0)</f>
        <v>0</v>
      </c>
      <c r="P1152" s="10">
        <f t="shared" si="51"/>
        <v>1657.7256239999999</v>
      </c>
      <c r="Q1152" s="4" t="str">
        <f>IF(Table1[[#This Row],[STATUS]]='CONDITIONS AND WORKINGS'!$B$6,'CONDITIONS AND WORKINGS'!$B$9,'CONDITIONS AND WORKINGS'!$B$10)</f>
        <v>"COMPLETED"</v>
      </c>
      <c r="R1152" s="10">
        <f>Table1[[#This Row],[TOTAL SALES]]-Table1[[#This Row],[ 8.35% DISCOUNT]]</f>
        <v>1657.7256239999999</v>
      </c>
      <c r="S1152" s="20"/>
      <c r="AQ1152" s="11"/>
      <c r="AR1152" s="11"/>
      <c r="AS1152" s="11"/>
      <c r="AT1152" s="11"/>
      <c r="AV1152" s="11"/>
      <c r="AW1152" s="11"/>
    </row>
    <row r="1153" spans="1:49" x14ac:dyDescent="0.25">
      <c r="A1153">
        <v>1152</v>
      </c>
      <c r="B1153">
        <v>10226</v>
      </c>
      <c r="C1153">
        <v>1</v>
      </c>
      <c r="D1153" s="4" t="str">
        <f>TEXT(Table1[[#This Row],[ORDER DATE]],"MMMM")</f>
        <v>February</v>
      </c>
      <c r="E1153" s="4">
        <f t="shared" si="52"/>
        <v>2004</v>
      </c>
      <c r="F1153" s="1">
        <v>38043</v>
      </c>
      <c r="G1153" t="s">
        <v>12</v>
      </c>
      <c r="H1153" t="s">
        <v>121</v>
      </c>
      <c r="I1153">
        <v>156</v>
      </c>
      <c r="J1153" t="s">
        <v>17</v>
      </c>
      <c r="K1153">
        <v>21</v>
      </c>
      <c r="L1153" s="10">
        <v>60.26</v>
      </c>
      <c r="M1153" s="10">
        <f t="shared" si="53"/>
        <v>1265.46</v>
      </c>
      <c r="N1153">
        <f>'CONDITIONS AND WORKINGS'!$D$2*M1153</f>
        <v>81.242531999999997</v>
      </c>
      <c r="O1153" s="4">
        <f>IF(Table1[[#This Row],[SALES]]&gt;='CONDITIONS AND WORKINGS'!$B$2,Table1[[#This Row],[SALES]]*'CONDITIONS AND WORKINGS'!$B$3,0)</f>
        <v>0</v>
      </c>
      <c r="P1153" s="10">
        <f t="shared" si="51"/>
        <v>1346.702532</v>
      </c>
      <c r="Q1153" s="4" t="str">
        <f>IF(Table1[[#This Row],[STATUS]]='CONDITIONS AND WORKINGS'!$B$6,'CONDITIONS AND WORKINGS'!$B$9,'CONDITIONS AND WORKINGS'!$B$10)</f>
        <v>"COMPLETED"</v>
      </c>
      <c r="R1153" s="10">
        <f>Table1[[#This Row],[TOTAL SALES]]-Table1[[#This Row],[ 8.35% DISCOUNT]]</f>
        <v>1346.702532</v>
      </c>
      <c r="S1153" s="20"/>
      <c r="AQ1153" s="11"/>
      <c r="AR1153" s="11"/>
      <c r="AS1153" s="11"/>
      <c r="AT1153" s="11"/>
      <c r="AV1153" s="11"/>
      <c r="AW1153" s="11"/>
    </row>
    <row r="1154" spans="1:49" x14ac:dyDescent="0.25">
      <c r="A1154">
        <v>1153</v>
      </c>
      <c r="B1154">
        <v>10227</v>
      </c>
      <c r="C1154">
        <v>7</v>
      </c>
      <c r="D1154" s="4" t="str">
        <f>TEXT(Table1[[#This Row],[ORDER DATE]],"MMMM")</f>
        <v>March</v>
      </c>
      <c r="E1154" s="4">
        <f t="shared" si="52"/>
        <v>2004</v>
      </c>
      <c r="F1154" s="1">
        <v>38048</v>
      </c>
      <c r="G1154" t="s">
        <v>12</v>
      </c>
      <c r="H1154" t="s">
        <v>19</v>
      </c>
      <c r="I1154">
        <v>131</v>
      </c>
      <c r="J1154" t="s">
        <v>55</v>
      </c>
      <c r="K1154">
        <v>46</v>
      </c>
      <c r="L1154" s="10">
        <v>100</v>
      </c>
      <c r="M1154" s="10">
        <f t="shared" si="53"/>
        <v>4600</v>
      </c>
      <c r="N1154">
        <f>'CONDITIONS AND WORKINGS'!$D$2*M1154</f>
        <v>295.32</v>
      </c>
      <c r="O1154" s="4">
        <f>IF(Table1[[#This Row],[SALES]]&gt;='CONDITIONS AND WORKINGS'!$B$2,Table1[[#This Row],[SALES]]*'CONDITIONS AND WORKINGS'!$B$3,0)</f>
        <v>384.1</v>
      </c>
      <c r="P1154" s="10">
        <f t="shared" ref="P1154:P1217" si="54">M1154+N1154</f>
        <v>4895.32</v>
      </c>
      <c r="Q1154" s="4" t="str">
        <f>IF(Table1[[#This Row],[STATUS]]='CONDITIONS AND WORKINGS'!$B$6,'CONDITIONS AND WORKINGS'!$B$9,'CONDITIONS AND WORKINGS'!$B$10)</f>
        <v>"COMPLETED"</v>
      </c>
      <c r="R1154" s="10">
        <f>Table1[[#This Row],[TOTAL SALES]]-Table1[[#This Row],[ 8.35% DISCOUNT]]</f>
        <v>4511.2199999999993</v>
      </c>
      <c r="S1154" s="20"/>
      <c r="AQ1154" s="11"/>
      <c r="AR1154" s="11"/>
      <c r="AS1154" s="11"/>
      <c r="AT1154" s="11"/>
      <c r="AV1154" s="11"/>
      <c r="AW1154" s="11"/>
    </row>
    <row r="1155" spans="1:49" x14ac:dyDescent="0.25">
      <c r="A1155">
        <v>1154</v>
      </c>
      <c r="B1155">
        <v>10227</v>
      </c>
      <c r="C1155">
        <v>4</v>
      </c>
      <c r="D1155" s="4" t="str">
        <f>TEXT(Table1[[#This Row],[ORDER DATE]],"MMMM")</f>
        <v>March</v>
      </c>
      <c r="E1155" s="4">
        <f t="shared" ref="E1155:E1218" si="55">YEAR(F1155)</f>
        <v>2004</v>
      </c>
      <c r="F1155" s="1">
        <v>38048</v>
      </c>
      <c r="G1155" t="s">
        <v>12</v>
      </c>
      <c r="H1155" t="s">
        <v>20</v>
      </c>
      <c r="I1155">
        <v>131</v>
      </c>
      <c r="J1155" t="s">
        <v>14</v>
      </c>
      <c r="K1155">
        <v>29</v>
      </c>
      <c r="L1155" s="10">
        <v>100</v>
      </c>
      <c r="M1155" s="10">
        <f t="shared" ref="M1155:M1218" si="56">K1155*L1155</f>
        <v>2900</v>
      </c>
      <c r="N1155">
        <f>'CONDITIONS AND WORKINGS'!$D$2*M1155</f>
        <v>186.17999999999998</v>
      </c>
      <c r="O1155" s="4">
        <f>IF(Table1[[#This Row],[SALES]]&gt;='CONDITIONS AND WORKINGS'!$B$2,Table1[[#This Row],[SALES]]*'CONDITIONS AND WORKINGS'!$B$3,0)</f>
        <v>242.15</v>
      </c>
      <c r="P1155" s="10">
        <f t="shared" si="54"/>
        <v>3086.18</v>
      </c>
      <c r="Q1155" s="4" t="str">
        <f>IF(Table1[[#This Row],[STATUS]]='CONDITIONS AND WORKINGS'!$B$6,'CONDITIONS AND WORKINGS'!$B$9,'CONDITIONS AND WORKINGS'!$B$10)</f>
        <v>"COMPLETED"</v>
      </c>
      <c r="R1155" s="10">
        <f>Table1[[#This Row],[TOTAL SALES]]-Table1[[#This Row],[ 8.35% DISCOUNT]]</f>
        <v>2844.0299999999997</v>
      </c>
      <c r="S1155" s="20"/>
      <c r="AQ1155" s="11"/>
      <c r="AR1155" s="11"/>
      <c r="AS1155" s="11"/>
      <c r="AT1155" s="11"/>
      <c r="AV1155" s="11"/>
      <c r="AW1155" s="11"/>
    </row>
    <row r="1156" spans="1:49" x14ac:dyDescent="0.25">
      <c r="A1156">
        <v>1155</v>
      </c>
      <c r="B1156">
        <v>10227</v>
      </c>
      <c r="C1156">
        <v>13</v>
      </c>
      <c r="D1156" s="4" t="str">
        <f>TEXT(Table1[[#This Row],[ORDER DATE]],"MMMM")</f>
        <v>March</v>
      </c>
      <c r="E1156" s="4">
        <f t="shared" si="55"/>
        <v>2004</v>
      </c>
      <c r="F1156" s="1">
        <v>38048</v>
      </c>
      <c r="G1156" t="s">
        <v>12</v>
      </c>
      <c r="H1156" t="s">
        <v>117</v>
      </c>
      <c r="I1156">
        <v>131</v>
      </c>
      <c r="J1156" t="s">
        <v>14</v>
      </c>
      <c r="K1156">
        <v>33</v>
      </c>
      <c r="L1156" s="10">
        <v>100</v>
      </c>
      <c r="M1156" s="10">
        <f t="shared" si="56"/>
        <v>3300</v>
      </c>
      <c r="N1156">
        <f>'CONDITIONS AND WORKINGS'!$D$2*M1156</f>
        <v>211.85999999999999</v>
      </c>
      <c r="O1156" s="4">
        <f>IF(Table1[[#This Row],[SALES]]&gt;='CONDITIONS AND WORKINGS'!$B$2,Table1[[#This Row],[SALES]]*'CONDITIONS AND WORKINGS'!$B$3,0)</f>
        <v>275.55</v>
      </c>
      <c r="P1156" s="10">
        <f t="shared" si="54"/>
        <v>3511.86</v>
      </c>
      <c r="Q1156" s="4" t="str">
        <f>IF(Table1[[#This Row],[STATUS]]='CONDITIONS AND WORKINGS'!$B$6,'CONDITIONS AND WORKINGS'!$B$9,'CONDITIONS AND WORKINGS'!$B$10)</f>
        <v>"COMPLETED"</v>
      </c>
      <c r="R1156" s="10">
        <f>Table1[[#This Row],[TOTAL SALES]]-Table1[[#This Row],[ 8.35% DISCOUNT]]</f>
        <v>3236.31</v>
      </c>
      <c r="S1156" s="20"/>
      <c r="AQ1156" s="11"/>
      <c r="AR1156" s="11"/>
      <c r="AS1156" s="11"/>
      <c r="AT1156" s="11"/>
      <c r="AV1156" s="11"/>
      <c r="AW1156" s="11"/>
    </row>
    <row r="1157" spans="1:49" x14ac:dyDescent="0.25">
      <c r="A1157">
        <v>1156</v>
      </c>
      <c r="B1157">
        <v>10227</v>
      </c>
      <c r="C1157">
        <v>14</v>
      </c>
      <c r="D1157" s="4" t="str">
        <f>TEXT(Table1[[#This Row],[ORDER DATE]],"MMMM")</f>
        <v>March</v>
      </c>
      <c r="E1157" s="4">
        <f t="shared" si="55"/>
        <v>2004</v>
      </c>
      <c r="F1157" s="1">
        <v>38048</v>
      </c>
      <c r="G1157" t="s">
        <v>12</v>
      </c>
      <c r="H1157" t="s">
        <v>120</v>
      </c>
      <c r="I1157">
        <v>131</v>
      </c>
      <c r="J1157" t="s">
        <v>14</v>
      </c>
      <c r="K1157">
        <v>47</v>
      </c>
      <c r="L1157" s="10">
        <v>88.14</v>
      </c>
      <c r="M1157" s="10">
        <f t="shared" si="56"/>
        <v>4142.58</v>
      </c>
      <c r="N1157">
        <f>'CONDITIONS AND WORKINGS'!$D$2*M1157</f>
        <v>265.95363599999996</v>
      </c>
      <c r="O1157" s="4">
        <f>IF(Table1[[#This Row],[SALES]]&gt;='CONDITIONS AND WORKINGS'!$B$2,Table1[[#This Row],[SALES]]*'CONDITIONS AND WORKINGS'!$B$3,0)</f>
        <v>345.90543000000002</v>
      </c>
      <c r="P1157" s="10">
        <f t="shared" si="54"/>
        <v>4408.5336360000001</v>
      </c>
      <c r="Q1157" s="4" t="str">
        <f>IF(Table1[[#This Row],[STATUS]]='CONDITIONS AND WORKINGS'!$B$6,'CONDITIONS AND WORKINGS'!$B$9,'CONDITIONS AND WORKINGS'!$B$10)</f>
        <v>"COMPLETED"</v>
      </c>
      <c r="R1157" s="10">
        <f>Table1[[#This Row],[TOTAL SALES]]-Table1[[#This Row],[ 8.35% DISCOUNT]]</f>
        <v>4062.6282060000003</v>
      </c>
      <c r="S1157" s="20"/>
      <c r="AQ1157" s="11"/>
      <c r="AR1157" s="11"/>
      <c r="AS1157" s="11"/>
      <c r="AT1157" s="11"/>
      <c r="AV1157" s="11"/>
      <c r="AW1157" s="11"/>
    </row>
    <row r="1158" spans="1:49" x14ac:dyDescent="0.25">
      <c r="A1158">
        <v>1157</v>
      </c>
      <c r="B1158">
        <v>10227</v>
      </c>
      <c r="C1158">
        <v>10</v>
      </c>
      <c r="D1158" s="4" t="str">
        <f>TEXT(Table1[[#This Row],[ORDER DATE]],"MMMM")</f>
        <v>March</v>
      </c>
      <c r="E1158" s="4">
        <f t="shared" si="55"/>
        <v>2004</v>
      </c>
      <c r="F1158" s="1">
        <v>38048</v>
      </c>
      <c r="G1158" t="s">
        <v>12</v>
      </c>
      <c r="H1158" t="s">
        <v>13</v>
      </c>
      <c r="I1158">
        <v>131</v>
      </c>
      <c r="J1158" t="s">
        <v>14</v>
      </c>
      <c r="K1158">
        <v>26</v>
      </c>
      <c r="L1158" s="10">
        <v>100</v>
      </c>
      <c r="M1158" s="10">
        <f t="shared" si="56"/>
        <v>2600</v>
      </c>
      <c r="N1158">
        <f>'CONDITIONS AND WORKINGS'!$D$2*M1158</f>
        <v>166.92</v>
      </c>
      <c r="O1158" s="4">
        <f>IF(Table1[[#This Row],[SALES]]&gt;='CONDITIONS AND WORKINGS'!$B$2,Table1[[#This Row],[SALES]]*'CONDITIONS AND WORKINGS'!$B$3,0)</f>
        <v>217.10000000000002</v>
      </c>
      <c r="P1158" s="10">
        <f t="shared" si="54"/>
        <v>2766.92</v>
      </c>
      <c r="Q1158" s="4" t="str">
        <f>IF(Table1[[#This Row],[STATUS]]='CONDITIONS AND WORKINGS'!$B$6,'CONDITIONS AND WORKINGS'!$B$9,'CONDITIONS AND WORKINGS'!$B$10)</f>
        <v>"COMPLETED"</v>
      </c>
      <c r="R1158" s="10">
        <f>Table1[[#This Row],[TOTAL SALES]]-Table1[[#This Row],[ 8.35% DISCOUNT]]</f>
        <v>2549.8200000000002</v>
      </c>
      <c r="S1158" s="20"/>
      <c r="AQ1158" s="11"/>
      <c r="AR1158" s="11"/>
      <c r="AS1158" s="11"/>
      <c r="AT1158" s="11"/>
      <c r="AV1158" s="11"/>
      <c r="AW1158" s="11"/>
    </row>
    <row r="1159" spans="1:49" x14ac:dyDescent="0.25">
      <c r="A1159">
        <v>1158</v>
      </c>
      <c r="B1159">
        <v>10227</v>
      </c>
      <c r="C1159">
        <v>1</v>
      </c>
      <c r="D1159" s="4" t="str">
        <f>TEXT(Table1[[#This Row],[ORDER DATE]],"MMMM")</f>
        <v>March</v>
      </c>
      <c r="E1159" s="4">
        <f t="shared" si="55"/>
        <v>2004</v>
      </c>
      <c r="F1159" s="1">
        <v>38048</v>
      </c>
      <c r="G1159" t="s">
        <v>12</v>
      </c>
      <c r="H1159" t="s">
        <v>27</v>
      </c>
      <c r="I1159">
        <v>131</v>
      </c>
      <c r="J1159" t="s">
        <v>14</v>
      </c>
      <c r="K1159">
        <v>33</v>
      </c>
      <c r="L1159" s="10">
        <v>100</v>
      </c>
      <c r="M1159" s="10">
        <f t="shared" si="56"/>
        <v>3300</v>
      </c>
      <c r="N1159">
        <f>'CONDITIONS AND WORKINGS'!$D$2*M1159</f>
        <v>211.85999999999999</v>
      </c>
      <c r="O1159" s="4">
        <f>IF(Table1[[#This Row],[SALES]]&gt;='CONDITIONS AND WORKINGS'!$B$2,Table1[[#This Row],[SALES]]*'CONDITIONS AND WORKINGS'!$B$3,0)</f>
        <v>275.55</v>
      </c>
      <c r="P1159" s="10">
        <f t="shared" si="54"/>
        <v>3511.86</v>
      </c>
      <c r="Q1159" s="4" t="str">
        <f>IF(Table1[[#This Row],[STATUS]]='CONDITIONS AND WORKINGS'!$B$6,'CONDITIONS AND WORKINGS'!$B$9,'CONDITIONS AND WORKINGS'!$B$10)</f>
        <v>"COMPLETED"</v>
      </c>
      <c r="R1159" s="10">
        <f>Table1[[#This Row],[TOTAL SALES]]-Table1[[#This Row],[ 8.35% DISCOUNT]]</f>
        <v>3236.31</v>
      </c>
      <c r="S1159" s="20"/>
      <c r="AQ1159" s="11"/>
      <c r="AR1159" s="11"/>
      <c r="AS1159" s="11"/>
      <c r="AT1159" s="11"/>
      <c r="AV1159" s="11"/>
      <c r="AW1159" s="11"/>
    </row>
    <row r="1160" spans="1:49" x14ac:dyDescent="0.25">
      <c r="A1160">
        <v>1159</v>
      </c>
      <c r="B1160">
        <v>10227</v>
      </c>
      <c r="C1160">
        <v>11</v>
      </c>
      <c r="D1160" s="4" t="str">
        <f>TEXT(Table1[[#This Row],[ORDER DATE]],"MMMM")</f>
        <v>March</v>
      </c>
      <c r="E1160" s="4">
        <f t="shared" si="55"/>
        <v>2004</v>
      </c>
      <c r="F1160" s="1">
        <v>38048</v>
      </c>
      <c r="G1160" t="s">
        <v>12</v>
      </c>
      <c r="H1160" t="s">
        <v>16</v>
      </c>
      <c r="I1160">
        <v>131</v>
      </c>
      <c r="J1160" t="s">
        <v>14</v>
      </c>
      <c r="K1160">
        <v>34</v>
      </c>
      <c r="L1160" s="10">
        <v>100</v>
      </c>
      <c r="M1160" s="10">
        <f t="shared" si="56"/>
        <v>3400</v>
      </c>
      <c r="N1160">
        <f>'CONDITIONS AND WORKINGS'!$D$2*M1160</f>
        <v>218.27999999999997</v>
      </c>
      <c r="O1160" s="4">
        <f>IF(Table1[[#This Row],[SALES]]&gt;='CONDITIONS AND WORKINGS'!$B$2,Table1[[#This Row],[SALES]]*'CONDITIONS AND WORKINGS'!$B$3,0)</f>
        <v>283.90000000000003</v>
      </c>
      <c r="P1160" s="10">
        <f t="shared" si="54"/>
        <v>3618.2799999999997</v>
      </c>
      <c r="Q1160" s="4" t="str">
        <f>IF(Table1[[#This Row],[STATUS]]='CONDITIONS AND WORKINGS'!$B$6,'CONDITIONS AND WORKINGS'!$B$9,'CONDITIONS AND WORKINGS'!$B$10)</f>
        <v>"COMPLETED"</v>
      </c>
      <c r="R1160" s="10">
        <f>Table1[[#This Row],[TOTAL SALES]]-Table1[[#This Row],[ 8.35% DISCOUNT]]</f>
        <v>3334.3799999999997</v>
      </c>
      <c r="S1160" s="20"/>
      <c r="AQ1160" s="11"/>
      <c r="AR1160" s="11"/>
      <c r="AS1160" s="11"/>
      <c r="AT1160" s="11"/>
      <c r="AV1160" s="11"/>
      <c r="AW1160" s="11"/>
    </row>
    <row r="1161" spans="1:49" x14ac:dyDescent="0.25">
      <c r="A1161">
        <v>1160</v>
      </c>
      <c r="B1161">
        <v>10227</v>
      </c>
      <c r="C1161">
        <v>15</v>
      </c>
      <c r="D1161" s="4" t="str">
        <f>TEXT(Table1[[#This Row],[ORDER DATE]],"MMMM")</f>
        <v>March</v>
      </c>
      <c r="E1161" s="4">
        <f t="shared" si="55"/>
        <v>2004</v>
      </c>
      <c r="F1161" s="1">
        <v>38048</v>
      </c>
      <c r="G1161" t="s">
        <v>12</v>
      </c>
      <c r="H1161" t="s">
        <v>123</v>
      </c>
      <c r="I1161">
        <v>131</v>
      </c>
      <c r="J1161" t="s">
        <v>14</v>
      </c>
      <c r="K1161">
        <v>40</v>
      </c>
      <c r="L1161" s="10">
        <v>79.62</v>
      </c>
      <c r="M1161" s="10">
        <f t="shared" si="56"/>
        <v>3184.8</v>
      </c>
      <c r="N1161">
        <f>'CONDITIONS AND WORKINGS'!$D$2*M1161</f>
        <v>204.46415999999999</v>
      </c>
      <c r="O1161" s="4">
        <f>IF(Table1[[#This Row],[SALES]]&gt;='CONDITIONS AND WORKINGS'!$B$2,Table1[[#This Row],[SALES]]*'CONDITIONS AND WORKINGS'!$B$3,0)</f>
        <v>265.93080000000003</v>
      </c>
      <c r="P1161" s="10">
        <f t="shared" si="54"/>
        <v>3389.2641600000002</v>
      </c>
      <c r="Q1161" s="4" t="str">
        <f>IF(Table1[[#This Row],[STATUS]]='CONDITIONS AND WORKINGS'!$B$6,'CONDITIONS AND WORKINGS'!$B$9,'CONDITIONS AND WORKINGS'!$B$10)</f>
        <v>"COMPLETED"</v>
      </c>
      <c r="R1161" s="10">
        <f>Table1[[#This Row],[TOTAL SALES]]-Table1[[#This Row],[ 8.35% DISCOUNT]]</f>
        <v>3123.3333600000001</v>
      </c>
      <c r="S1161" s="20"/>
      <c r="AQ1161" s="11"/>
      <c r="AR1161" s="11"/>
      <c r="AS1161" s="11"/>
      <c r="AT1161" s="11"/>
      <c r="AV1161" s="11"/>
      <c r="AW1161" s="11"/>
    </row>
    <row r="1162" spans="1:49" x14ac:dyDescent="0.25">
      <c r="A1162">
        <v>1161</v>
      </c>
      <c r="B1162">
        <v>10227</v>
      </c>
      <c r="C1162">
        <v>3</v>
      </c>
      <c r="D1162" s="4" t="str">
        <f>TEXT(Table1[[#This Row],[ORDER DATE]],"MMMM")</f>
        <v>March</v>
      </c>
      <c r="E1162" s="4">
        <f t="shared" si="55"/>
        <v>2004</v>
      </c>
      <c r="F1162" s="1">
        <v>38048</v>
      </c>
      <c r="G1162" t="s">
        <v>12</v>
      </c>
      <c r="H1162" t="s">
        <v>23</v>
      </c>
      <c r="I1162">
        <v>131</v>
      </c>
      <c r="J1162" t="s">
        <v>17</v>
      </c>
      <c r="K1162">
        <v>25</v>
      </c>
      <c r="L1162" s="10">
        <v>100</v>
      </c>
      <c r="M1162" s="10">
        <f t="shared" si="56"/>
        <v>2500</v>
      </c>
      <c r="N1162">
        <f>'CONDITIONS AND WORKINGS'!$D$2*M1162</f>
        <v>160.49999999999997</v>
      </c>
      <c r="O1162" s="4">
        <f>IF(Table1[[#This Row],[SALES]]&gt;='CONDITIONS AND WORKINGS'!$B$2,Table1[[#This Row],[SALES]]*'CONDITIONS AND WORKINGS'!$B$3,0)</f>
        <v>208.75</v>
      </c>
      <c r="P1162" s="10">
        <f t="shared" si="54"/>
        <v>2660.5</v>
      </c>
      <c r="Q1162" s="4" t="str">
        <f>IF(Table1[[#This Row],[STATUS]]='CONDITIONS AND WORKINGS'!$B$6,'CONDITIONS AND WORKINGS'!$B$9,'CONDITIONS AND WORKINGS'!$B$10)</f>
        <v>"COMPLETED"</v>
      </c>
      <c r="R1162" s="10">
        <f>Table1[[#This Row],[TOTAL SALES]]-Table1[[#This Row],[ 8.35% DISCOUNT]]</f>
        <v>2451.75</v>
      </c>
      <c r="S1162" s="20"/>
      <c r="AQ1162" s="11"/>
      <c r="AR1162" s="11"/>
      <c r="AS1162" s="11"/>
      <c r="AT1162" s="11"/>
      <c r="AV1162" s="11"/>
      <c r="AW1162" s="11"/>
    </row>
    <row r="1163" spans="1:49" x14ac:dyDescent="0.25">
      <c r="A1163">
        <v>1162</v>
      </c>
      <c r="B1163">
        <v>10227</v>
      </c>
      <c r="C1163">
        <v>12</v>
      </c>
      <c r="D1163" s="4" t="str">
        <f>TEXT(Table1[[#This Row],[ORDER DATE]],"MMMM")</f>
        <v>March</v>
      </c>
      <c r="E1163" s="4">
        <f t="shared" si="55"/>
        <v>2004</v>
      </c>
      <c r="F1163" s="1">
        <v>38048</v>
      </c>
      <c r="G1163" t="s">
        <v>12</v>
      </c>
      <c r="H1163" t="s">
        <v>122</v>
      </c>
      <c r="I1163">
        <v>131</v>
      </c>
      <c r="J1163" t="s">
        <v>17</v>
      </c>
      <c r="K1163">
        <v>37</v>
      </c>
      <c r="L1163" s="10">
        <v>57.73</v>
      </c>
      <c r="M1163" s="10">
        <f t="shared" si="56"/>
        <v>2136.0099999999998</v>
      </c>
      <c r="N1163">
        <f>'CONDITIONS AND WORKINGS'!$D$2*M1163</f>
        <v>137.13184199999998</v>
      </c>
      <c r="O1163" s="4">
        <f>IF(Table1[[#This Row],[SALES]]&gt;='CONDITIONS AND WORKINGS'!$B$2,Table1[[#This Row],[SALES]]*'CONDITIONS AND WORKINGS'!$B$3,0)</f>
        <v>0</v>
      </c>
      <c r="P1163" s="10">
        <f t="shared" si="54"/>
        <v>2273.1418419999995</v>
      </c>
      <c r="Q1163" s="4" t="str">
        <f>IF(Table1[[#This Row],[STATUS]]='CONDITIONS AND WORKINGS'!$B$6,'CONDITIONS AND WORKINGS'!$B$9,'CONDITIONS AND WORKINGS'!$B$10)</f>
        <v>"COMPLETED"</v>
      </c>
      <c r="R1163" s="10">
        <f>Table1[[#This Row],[TOTAL SALES]]-Table1[[#This Row],[ 8.35% DISCOUNT]]</f>
        <v>2273.1418419999995</v>
      </c>
      <c r="S1163" s="20"/>
      <c r="AQ1163" s="11"/>
      <c r="AR1163" s="11"/>
      <c r="AS1163" s="11"/>
      <c r="AT1163" s="11"/>
      <c r="AV1163" s="11"/>
      <c r="AW1163" s="11"/>
    </row>
    <row r="1164" spans="1:49" x14ac:dyDescent="0.25">
      <c r="A1164">
        <v>1163</v>
      </c>
      <c r="B1164">
        <v>10227</v>
      </c>
      <c r="C1164">
        <v>2</v>
      </c>
      <c r="D1164" s="4" t="str">
        <f>TEXT(Table1[[#This Row],[ORDER DATE]],"MMMM")</f>
        <v>March</v>
      </c>
      <c r="E1164" s="4">
        <f t="shared" si="55"/>
        <v>2004</v>
      </c>
      <c r="F1164" s="1">
        <v>38048</v>
      </c>
      <c r="G1164" t="s">
        <v>12</v>
      </c>
      <c r="H1164" t="s">
        <v>24</v>
      </c>
      <c r="I1164">
        <v>131</v>
      </c>
      <c r="J1164" t="s">
        <v>17</v>
      </c>
      <c r="K1164">
        <v>31</v>
      </c>
      <c r="L1164" s="10">
        <v>48.52</v>
      </c>
      <c r="M1164" s="10">
        <f t="shared" si="56"/>
        <v>1504.1200000000001</v>
      </c>
      <c r="N1164">
        <f>'CONDITIONS AND WORKINGS'!$D$2*M1164</f>
        <v>96.564503999999999</v>
      </c>
      <c r="O1164" s="4">
        <f>IF(Table1[[#This Row],[SALES]]&gt;='CONDITIONS AND WORKINGS'!$B$2,Table1[[#This Row],[SALES]]*'CONDITIONS AND WORKINGS'!$B$3,0)</f>
        <v>0</v>
      </c>
      <c r="P1164" s="10">
        <f t="shared" si="54"/>
        <v>1600.6845040000001</v>
      </c>
      <c r="Q1164" s="4" t="str">
        <f>IF(Table1[[#This Row],[STATUS]]='CONDITIONS AND WORKINGS'!$B$6,'CONDITIONS AND WORKINGS'!$B$9,'CONDITIONS AND WORKINGS'!$B$10)</f>
        <v>"COMPLETED"</v>
      </c>
      <c r="R1164" s="10">
        <f>Table1[[#This Row],[TOTAL SALES]]-Table1[[#This Row],[ 8.35% DISCOUNT]]</f>
        <v>1600.6845040000001</v>
      </c>
      <c r="S1164" s="20"/>
      <c r="AQ1164" s="11"/>
      <c r="AR1164" s="11"/>
      <c r="AS1164" s="11"/>
      <c r="AT1164" s="11"/>
      <c r="AV1164" s="11"/>
      <c r="AW1164" s="11"/>
    </row>
    <row r="1165" spans="1:49" x14ac:dyDescent="0.25">
      <c r="A1165">
        <v>1164</v>
      </c>
      <c r="B1165">
        <v>10227</v>
      </c>
      <c r="C1165">
        <v>9</v>
      </c>
      <c r="D1165" s="4" t="str">
        <f>TEXT(Table1[[#This Row],[ORDER DATE]],"MMMM")</f>
        <v>March</v>
      </c>
      <c r="E1165" s="4">
        <f t="shared" si="55"/>
        <v>2004</v>
      </c>
      <c r="F1165" s="1">
        <v>38048</v>
      </c>
      <c r="G1165" t="s">
        <v>12</v>
      </c>
      <c r="H1165" t="s">
        <v>15</v>
      </c>
      <c r="I1165">
        <v>131</v>
      </c>
      <c r="J1165" t="s">
        <v>17</v>
      </c>
      <c r="K1165">
        <v>28</v>
      </c>
      <c r="L1165" s="10">
        <v>50.85</v>
      </c>
      <c r="M1165" s="10">
        <f t="shared" si="56"/>
        <v>1423.8</v>
      </c>
      <c r="N1165">
        <f>'CONDITIONS AND WORKINGS'!$D$2*M1165</f>
        <v>91.407959999999989</v>
      </c>
      <c r="O1165" s="4">
        <f>IF(Table1[[#This Row],[SALES]]&gt;='CONDITIONS AND WORKINGS'!$B$2,Table1[[#This Row],[SALES]]*'CONDITIONS AND WORKINGS'!$B$3,0)</f>
        <v>0</v>
      </c>
      <c r="P1165" s="10">
        <f t="shared" si="54"/>
        <v>1515.20796</v>
      </c>
      <c r="Q1165" s="4" t="str">
        <f>IF(Table1[[#This Row],[STATUS]]='CONDITIONS AND WORKINGS'!$B$6,'CONDITIONS AND WORKINGS'!$B$9,'CONDITIONS AND WORKINGS'!$B$10)</f>
        <v>"COMPLETED"</v>
      </c>
      <c r="R1165" s="10">
        <f>Table1[[#This Row],[TOTAL SALES]]-Table1[[#This Row],[ 8.35% DISCOUNT]]</f>
        <v>1515.20796</v>
      </c>
      <c r="S1165" s="20"/>
      <c r="AQ1165" s="11"/>
      <c r="AR1165" s="11"/>
      <c r="AS1165" s="11"/>
      <c r="AT1165" s="11"/>
      <c r="AV1165" s="11"/>
      <c r="AW1165" s="11"/>
    </row>
    <row r="1166" spans="1:49" x14ac:dyDescent="0.25">
      <c r="A1166">
        <v>1165</v>
      </c>
      <c r="B1166">
        <v>10227</v>
      </c>
      <c r="C1166">
        <v>6</v>
      </c>
      <c r="D1166" s="4" t="str">
        <f>TEXT(Table1[[#This Row],[ORDER DATE]],"MMMM")</f>
        <v>March</v>
      </c>
      <c r="E1166" s="4">
        <f t="shared" si="55"/>
        <v>2004</v>
      </c>
      <c r="F1166" s="1">
        <v>38048</v>
      </c>
      <c r="G1166" t="s">
        <v>12</v>
      </c>
      <c r="H1166" t="s">
        <v>22</v>
      </c>
      <c r="I1166">
        <v>131</v>
      </c>
      <c r="J1166" t="s">
        <v>17</v>
      </c>
      <c r="K1166">
        <v>42</v>
      </c>
      <c r="L1166" s="10">
        <v>29.21</v>
      </c>
      <c r="M1166" s="10">
        <f t="shared" si="56"/>
        <v>1226.82</v>
      </c>
      <c r="N1166">
        <f>'CONDITIONS AND WORKINGS'!$D$2*M1166</f>
        <v>78.761843999999982</v>
      </c>
      <c r="O1166" s="4">
        <f>IF(Table1[[#This Row],[SALES]]&gt;='CONDITIONS AND WORKINGS'!$B$2,Table1[[#This Row],[SALES]]*'CONDITIONS AND WORKINGS'!$B$3,0)</f>
        <v>0</v>
      </c>
      <c r="P1166" s="10">
        <f t="shared" si="54"/>
        <v>1305.5818439999998</v>
      </c>
      <c r="Q1166" s="4" t="str">
        <f>IF(Table1[[#This Row],[STATUS]]='CONDITIONS AND WORKINGS'!$B$6,'CONDITIONS AND WORKINGS'!$B$9,'CONDITIONS AND WORKINGS'!$B$10)</f>
        <v>"COMPLETED"</v>
      </c>
      <c r="R1166" s="10">
        <f>Table1[[#This Row],[TOTAL SALES]]-Table1[[#This Row],[ 8.35% DISCOUNT]]</f>
        <v>1305.5818439999998</v>
      </c>
      <c r="S1166" s="20"/>
      <c r="AQ1166" s="11"/>
      <c r="AR1166" s="11"/>
      <c r="AS1166" s="11"/>
      <c r="AT1166" s="11"/>
      <c r="AV1166" s="11"/>
      <c r="AW1166" s="11"/>
    </row>
    <row r="1167" spans="1:49" x14ac:dyDescent="0.25">
      <c r="A1167">
        <v>1166</v>
      </c>
      <c r="B1167">
        <v>10227</v>
      </c>
      <c r="C1167">
        <v>8</v>
      </c>
      <c r="D1167" s="4" t="str">
        <f>TEXT(Table1[[#This Row],[ORDER DATE]],"MMMM")</f>
        <v>March</v>
      </c>
      <c r="E1167" s="4">
        <f t="shared" si="55"/>
        <v>2004</v>
      </c>
      <c r="F1167" s="1">
        <v>38048</v>
      </c>
      <c r="G1167" t="s">
        <v>12</v>
      </c>
      <c r="H1167" t="s">
        <v>18</v>
      </c>
      <c r="I1167">
        <v>131</v>
      </c>
      <c r="J1167" t="s">
        <v>17</v>
      </c>
      <c r="K1167">
        <v>27</v>
      </c>
      <c r="L1167" s="10">
        <v>43.9</v>
      </c>
      <c r="M1167" s="10">
        <f t="shared" si="56"/>
        <v>1185.3</v>
      </c>
      <c r="N1167">
        <f>'CONDITIONS AND WORKINGS'!$D$2*M1167</f>
        <v>76.096259999999987</v>
      </c>
      <c r="O1167" s="4">
        <f>IF(Table1[[#This Row],[SALES]]&gt;='CONDITIONS AND WORKINGS'!$B$2,Table1[[#This Row],[SALES]]*'CONDITIONS AND WORKINGS'!$B$3,0)</f>
        <v>0</v>
      </c>
      <c r="P1167" s="10">
        <f t="shared" si="54"/>
        <v>1261.39626</v>
      </c>
      <c r="Q1167" s="4" t="str">
        <f>IF(Table1[[#This Row],[STATUS]]='CONDITIONS AND WORKINGS'!$B$6,'CONDITIONS AND WORKINGS'!$B$9,'CONDITIONS AND WORKINGS'!$B$10)</f>
        <v>"COMPLETED"</v>
      </c>
      <c r="R1167" s="10">
        <f>Table1[[#This Row],[TOTAL SALES]]-Table1[[#This Row],[ 8.35% DISCOUNT]]</f>
        <v>1261.39626</v>
      </c>
      <c r="S1167" s="20"/>
      <c r="AQ1167" s="11"/>
      <c r="AR1167" s="11"/>
      <c r="AS1167" s="11"/>
      <c r="AT1167" s="11"/>
      <c r="AV1167" s="11"/>
      <c r="AW1167" s="11"/>
    </row>
    <row r="1168" spans="1:49" x14ac:dyDescent="0.25">
      <c r="A1168">
        <v>1167</v>
      </c>
      <c r="B1168">
        <v>10227</v>
      </c>
      <c r="C1168">
        <v>5</v>
      </c>
      <c r="D1168" s="4" t="str">
        <f>TEXT(Table1[[#This Row],[ORDER DATE]],"MMMM")</f>
        <v>March</v>
      </c>
      <c r="E1168" s="4">
        <f t="shared" si="55"/>
        <v>2004</v>
      </c>
      <c r="F1168" s="1">
        <v>38048</v>
      </c>
      <c r="G1168" t="s">
        <v>12</v>
      </c>
      <c r="H1168" t="s">
        <v>21</v>
      </c>
      <c r="I1168">
        <v>131</v>
      </c>
      <c r="J1168" t="s">
        <v>17</v>
      </c>
      <c r="K1168">
        <v>24</v>
      </c>
      <c r="L1168" s="10">
        <v>48.38</v>
      </c>
      <c r="M1168" s="10">
        <f t="shared" si="56"/>
        <v>1161.1200000000001</v>
      </c>
      <c r="N1168">
        <f>'CONDITIONS AND WORKINGS'!$D$2*M1168</f>
        <v>74.543903999999998</v>
      </c>
      <c r="O1168" s="4">
        <f>IF(Table1[[#This Row],[SALES]]&gt;='CONDITIONS AND WORKINGS'!$B$2,Table1[[#This Row],[SALES]]*'CONDITIONS AND WORKINGS'!$B$3,0)</f>
        <v>0</v>
      </c>
      <c r="P1168" s="10">
        <f t="shared" si="54"/>
        <v>1235.663904</v>
      </c>
      <c r="Q1168" s="4" t="str">
        <f>IF(Table1[[#This Row],[STATUS]]='CONDITIONS AND WORKINGS'!$B$6,'CONDITIONS AND WORKINGS'!$B$9,'CONDITIONS AND WORKINGS'!$B$10)</f>
        <v>"COMPLETED"</v>
      </c>
      <c r="R1168" s="10">
        <f>Table1[[#This Row],[TOTAL SALES]]-Table1[[#This Row],[ 8.35% DISCOUNT]]</f>
        <v>1235.663904</v>
      </c>
      <c r="S1168" s="20"/>
      <c r="AQ1168" s="11"/>
      <c r="AR1168" s="11"/>
      <c r="AS1168" s="11"/>
      <c r="AT1168" s="11"/>
      <c r="AV1168" s="11"/>
      <c r="AW1168" s="11"/>
    </row>
    <row r="1169" spans="1:49" x14ac:dyDescent="0.25">
      <c r="A1169">
        <v>1168</v>
      </c>
      <c r="B1169">
        <v>10228</v>
      </c>
      <c r="C1169">
        <v>2</v>
      </c>
      <c r="D1169" s="4" t="str">
        <f>TEXT(Table1[[#This Row],[ORDER DATE]],"MMMM")</f>
        <v>March</v>
      </c>
      <c r="E1169" s="4">
        <f t="shared" si="55"/>
        <v>2004</v>
      </c>
      <c r="F1169" s="1">
        <v>38056</v>
      </c>
      <c r="G1169" t="s">
        <v>12</v>
      </c>
      <c r="H1169" t="s">
        <v>25</v>
      </c>
      <c r="I1169">
        <v>134</v>
      </c>
      <c r="J1169" t="s">
        <v>14</v>
      </c>
      <c r="K1169">
        <v>29</v>
      </c>
      <c r="L1169" s="10">
        <v>100</v>
      </c>
      <c r="M1169" s="10">
        <f t="shared" si="56"/>
        <v>2900</v>
      </c>
      <c r="N1169">
        <f>'CONDITIONS AND WORKINGS'!$D$2*M1169</f>
        <v>186.17999999999998</v>
      </c>
      <c r="O1169" s="4">
        <f>IF(Table1[[#This Row],[SALES]]&gt;='CONDITIONS AND WORKINGS'!$B$2,Table1[[#This Row],[SALES]]*'CONDITIONS AND WORKINGS'!$B$3,0)</f>
        <v>242.15</v>
      </c>
      <c r="P1169" s="10">
        <f t="shared" si="54"/>
        <v>3086.18</v>
      </c>
      <c r="Q1169" s="4" t="str">
        <f>IF(Table1[[#This Row],[STATUS]]='CONDITIONS AND WORKINGS'!$B$6,'CONDITIONS AND WORKINGS'!$B$9,'CONDITIONS AND WORKINGS'!$B$10)</f>
        <v>"COMPLETED"</v>
      </c>
      <c r="R1169" s="10">
        <f>Table1[[#This Row],[TOTAL SALES]]-Table1[[#This Row],[ 8.35% DISCOUNT]]</f>
        <v>2844.0299999999997</v>
      </c>
      <c r="S1169" s="20"/>
      <c r="AQ1169" s="11"/>
      <c r="AR1169" s="11"/>
      <c r="AS1169" s="11"/>
      <c r="AT1169" s="11"/>
      <c r="AV1169" s="11"/>
      <c r="AW1169" s="11"/>
    </row>
    <row r="1170" spans="1:49" x14ac:dyDescent="0.25">
      <c r="A1170">
        <v>1169</v>
      </c>
      <c r="B1170">
        <v>10228</v>
      </c>
      <c r="C1170">
        <v>6</v>
      </c>
      <c r="D1170" s="4" t="str">
        <f>TEXT(Table1[[#This Row],[ORDER DATE]],"MMMM")</f>
        <v>March</v>
      </c>
      <c r="E1170" s="4">
        <f t="shared" si="55"/>
        <v>2004</v>
      </c>
      <c r="F1170" s="1">
        <v>38056</v>
      </c>
      <c r="G1170" t="s">
        <v>12</v>
      </c>
      <c r="H1170" t="s">
        <v>35</v>
      </c>
      <c r="I1170">
        <v>134</v>
      </c>
      <c r="J1170" t="s">
        <v>14</v>
      </c>
      <c r="K1170">
        <v>33</v>
      </c>
      <c r="L1170" s="10">
        <v>100</v>
      </c>
      <c r="M1170" s="10">
        <f t="shared" si="56"/>
        <v>3300</v>
      </c>
      <c r="N1170">
        <f>'CONDITIONS AND WORKINGS'!$D$2*M1170</f>
        <v>211.85999999999999</v>
      </c>
      <c r="O1170" s="4">
        <f>IF(Table1[[#This Row],[SALES]]&gt;='CONDITIONS AND WORKINGS'!$B$2,Table1[[#This Row],[SALES]]*'CONDITIONS AND WORKINGS'!$B$3,0)</f>
        <v>275.55</v>
      </c>
      <c r="P1170" s="10">
        <f t="shared" si="54"/>
        <v>3511.86</v>
      </c>
      <c r="Q1170" s="4" t="str">
        <f>IF(Table1[[#This Row],[STATUS]]='CONDITIONS AND WORKINGS'!$B$6,'CONDITIONS AND WORKINGS'!$B$9,'CONDITIONS AND WORKINGS'!$B$10)</f>
        <v>"COMPLETED"</v>
      </c>
      <c r="R1170" s="10">
        <f>Table1[[#This Row],[TOTAL SALES]]-Table1[[#This Row],[ 8.35% DISCOUNT]]</f>
        <v>3236.31</v>
      </c>
      <c r="S1170" s="20"/>
      <c r="AQ1170" s="11"/>
      <c r="AR1170" s="11"/>
      <c r="AS1170" s="11"/>
      <c r="AT1170" s="11"/>
      <c r="AV1170" s="11"/>
      <c r="AW1170" s="11"/>
    </row>
    <row r="1171" spans="1:49" x14ac:dyDescent="0.25">
      <c r="A1171">
        <v>1170</v>
      </c>
      <c r="B1171">
        <v>10228</v>
      </c>
      <c r="C1171">
        <v>1</v>
      </c>
      <c r="D1171" s="4" t="str">
        <f>TEXT(Table1[[#This Row],[ORDER DATE]],"MMMM")</f>
        <v>March</v>
      </c>
      <c r="E1171" s="4">
        <f t="shared" si="55"/>
        <v>2004</v>
      </c>
      <c r="F1171" s="1">
        <v>38056</v>
      </c>
      <c r="G1171" t="s">
        <v>12</v>
      </c>
      <c r="H1171" t="s">
        <v>30</v>
      </c>
      <c r="I1171">
        <v>134</v>
      </c>
      <c r="J1171" t="s">
        <v>14</v>
      </c>
      <c r="K1171">
        <v>32</v>
      </c>
      <c r="L1171" s="10">
        <v>100</v>
      </c>
      <c r="M1171" s="10">
        <f t="shared" si="56"/>
        <v>3200</v>
      </c>
      <c r="N1171">
        <f>'CONDITIONS AND WORKINGS'!$D$2*M1171</f>
        <v>205.43999999999997</v>
      </c>
      <c r="O1171" s="4">
        <f>IF(Table1[[#This Row],[SALES]]&gt;='CONDITIONS AND WORKINGS'!$B$2,Table1[[#This Row],[SALES]]*'CONDITIONS AND WORKINGS'!$B$3,0)</f>
        <v>267.2</v>
      </c>
      <c r="P1171" s="10">
        <f t="shared" si="54"/>
        <v>3405.44</v>
      </c>
      <c r="Q1171" s="4" t="str">
        <f>IF(Table1[[#This Row],[STATUS]]='CONDITIONS AND WORKINGS'!$B$6,'CONDITIONS AND WORKINGS'!$B$9,'CONDITIONS AND WORKINGS'!$B$10)</f>
        <v>"COMPLETED"</v>
      </c>
      <c r="R1171" s="10">
        <f>Table1[[#This Row],[TOTAL SALES]]-Table1[[#This Row],[ 8.35% DISCOUNT]]</f>
        <v>3138.2400000000002</v>
      </c>
      <c r="S1171" s="20"/>
      <c r="AQ1171" s="11"/>
      <c r="AR1171" s="11"/>
      <c r="AS1171" s="11"/>
      <c r="AT1171" s="11"/>
      <c r="AV1171" s="11"/>
      <c r="AW1171" s="11"/>
    </row>
    <row r="1172" spans="1:49" x14ac:dyDescent="0.25">
      <c r="A1172">
        <v>1171</v>
      </c>
      <c r="B1172">
        <v>10228</v>
      </c>
      <c r="C1172">
        <v>4</v>
      </c>
      <c r="D1172" s="4" t="str">
        <f>TEXT(Table1[[#This Row],[ORDER DATE]],"MMMM")</f>
        <v>March</v>
      </c>
      <c r="E1172" s="4">
        <f t="shared" si="55"/>
        <v>2004</v>
      </c>
      <c r="F1172" s="1">
        <v>38056</v>
      </c>
      <c r="G1172" t="s">
        <v>12</v>
      </c>
      <c r="H1172" t="s">
        <v>36</v>
      </c>
      <c r="I1172">
        <v>134</v>
      </c>
      <c r="J1172" t="s">
        <v>14</v>
      </c>
      <c r="K1172">
        <v>31</v>
      </c>
      <c r="L1172" s="10">
        <v>100</v>
      </c>
      <c r="M1172" s="10">
        <f t="shared" si="56"/>
        <v>3100</v>
      </c>
      <c r="N1172">
        <f>'CONDITIONS AND WORKINGS'!$D$2*M1172</f>
        <v>199.01999999999998</v>
      </c>
      <c r="O1172" s="4">
        <f>IF(Table1[[#This Row],[SALES]]&gt;='CONDITIONS AND WORKINGS'!$B$2,Table1[[#This Row],[SALES]]*'CONDITIONS AND WORKINGS'!$B$3,0)</f>
        <v>258.85000000000002</v>
      </c>
      <c r="P1172" s="10">
        <f t="shared" si="54"/>
        <v>3299.02</v>
      </c>
      <c r="Q1172" s="4" t="str">
        <f>IF(Table1[[#This Row],[STATUS]]='CONDITIONS AND WORKINGS'!$B$6,'CONDITIONS AND WORKINGS'!$B$9,'CONDITIONS AND WORKINGS'!$B$10)</f>
        <v>"COMPLETED"</v>
      </c>
      <c r="R1172" s="10">
        <f>Table1[[#This Row],[TOTAL SALES]]-Table1[[#This Row],[ 8.35% DISCOUNT]]</f>
        <v>3040.17</v>
      </c>
      <c r="S1172" s="20"/>
      <c r="AQ1172" s="11"/>
      <c r="AR1172" s="11"/>
      <c r="AS1172" s="11"/>
      <c r="AT1172" s="11"/>
      <c r="AV1172" s="11"/>
      <c r="AW1172" s="11"/>
    </row>
    <row r="1173" spans="1:49" x14ac:dyDescent="0.25">
      <c r="A1173">
        <v>1172</v>
      </c>
      <c r="B1173">
        <v>10228</v>
      </c>
      <c r="C1173">
        <v>5</v>
      </c>
      <c r="D1173" s="4" t="str">
        <f>TEXT(Table1[[#This Row],[ORDER DATE]],"MMMM")</f>
        <v>March</v>
      </c>
      <c r="E1173" s="4">
        <f t="shared" si="55"/>
        <v>2004</v>
      </c>
      <c r="F1173" s="1">
        <v>38056</v>
      </c>
      <c r="G1173" t="s">
        <v>12</v>
      </c>
      <c r="H1173" t="s">
        <v>38</v>
      </c>
      <c r="I1173">
        <v>134</v>
      </c>
      <c r="J1173" t="s">
        <v>17</v>
      </c>
      <c r="K1173">
        <v>45</v>
      </c>
      <c r="L1173" s="10">
        <v>63.71</v>
      </c>
      <c r="M1173" s="10">
        <f t="shared" si="56"/>
        <v>2866.95</v>
      </c>
      <c r="N1173">
        <f>'CONDITIONS AND WORKINGS'!$D$2*M1173</f>
        <v>184.05818999999997</v>
      </c>
      <c r="O1173" s="4">
        <f>IF(Table1[[#This Row],[SALES]]&gt;='CONDITIONS AND WORKINGS'!$B$2,Table1[[#This Row],[SALES]]*'CONDITIONS AND WORKINGS'!$B$3,0)</f>
        <v>239.39032499999999</v>
      </c>
      <c r="P1173" s="10">
        <f t="shared" si="54"/>
        <v>3051.0081899999996</v>
      </c>
      <c r="Q1173" s="4" t="str">
        <f>IF(Table1[[#This Row],[STATUS]]='CONDITIONS AND WORKINGS'!$B$6,'CONDITIONS AND WORKINGS'!$B$9,'CONDITIONS AND WORKINGS'!$B$10)</f>
        <v>"COMPLETED"</v>
      </c>
      <c r="R1173" s="10">
        <f>Table1[[#This Row],[TOTAL SALES]]-Table1[[#This Row],[ 8.35% DISCOUNT]]</f>
        <v>2811.6178649999997</v>
      </c>
      <c r="S1173" s="20"/>
      <c r="AQ1173" s="11"/>
      <c r="AR1173" s="11"/>
      <c r="AS1173" s="11"/>
      <c r="AT1173" s="11"/>
      <c r="AV1173" s="11"/>
      <c r="AW1173" s="11"/>
    </row>
    <row r="1174" spans="1:49" x14ac:dyDescent="0.25">
      <c r="A1174">
        <v>1173</v>
      </c>
      <c r="B1174">
        <v>10228</v>
      </c>
      <c r="C1174">
        <v>3</v>
      </c>
      <c r="D1174" s="4" t="str">
        <f>TEXT(Table1[[#This Row],[ORDER DATE]],"MMMM")</f>
        <v>March</v>
      </c>
      <c r="E1174" s="4">
        <f t="shared" si="55"/>
        <v>2004</v>
      </c>
      <c r="F1174" s="1">
        <v>38056</v>
      </c>
      <c r="G1174" t="s">
        <v>12</v>
      </c>
      <c r="H1174" t="s">
        <v>37</v>
      </c>
      <c r="I1174">
        <v>134</v>
      </c>
      <c r="J1174" t="s">
        <v>17</v>
      </c>
      <c r="K1174">
        <v>24</v>
      </c>
      <c r="L1174" s="10">
        <v>100</v>
      </c>
      <c r="M1174" s="10">
        <f t="shared" si="56"/>
        <v>2400</v>
      </c>
      <c r="N1174">
        <f>'CONDITIONS AND WORKINGS'!$D$2*M1174</f>
        <v>154.07999999999998</v>
      </c>
      <c r="O1174" s="4">
        <f>IF(Table1[[#This Row],[SALES]]&gt;='CONDITIONS AND WORKINGS'!$B$2,Table1[[#This Row],[SALES]]*'CONDITIONS AND WORKINGS'!$B$3,0)</f>
        <v>200.4</v>
      </c>
      <c r="P1174" s="10">
        <f t="shared" si="54"/>
        <v>2554.08</v>
      </c>
      <c r="Q1174" s="4" t="str">
        <f>IF(Table1[[#This Row],[STATUS]]='CONDITIONS AND WORKINGS'!$B$6,'CONDITIONS AND WORKINGS'!$B$9,'CONDITIONS AND WORKINGS'!$B$10)</f>
        <v>"COMPLETED"</v>
      </c>
      <c r="R1174" s="10">
        <f>Table1[[#This Row],[TOTAL SALES]]-Table1[[#This Row],[ 8.35% DISCOUNT]]</f>
        <v>2353.6799999999998</v>
      </c>
      <c r="S1174" s="20"/>
      <c r="AQ1174" s="11"/>
      <c r="AR1174" s="11"/>
      <c r="AS1174" s="11"/>
      <c r="AT1174" s="11"/>
      <c r="AV1174" s="11"/>
      <c r="AW1174" s="11"/>
    </row>
    <row r="1175" spans="1:49" x14ac:dyDescent="0.25">
      <c r="A1175">
        <v>1174</v>
      </c>
      <c r="B1175">
        <v>10229</v>
      </c>
      <c r="C1175">
        <v>9</v>
      </c>
      <c r="D1175" s="4" t="str">
        <f>TEXT(Table1[[#This Row],[ORDER DATE]],"MMMM")</f>
        <v>March</v>
      </c>
      <c r="E1175" s="4">
        <f t="shared" si="55"/>
        <v>2004</v>
      </c>
      <c r="F1175" s="1">
        <v>38057</v>
      </c>
      <c r="G1175" t="s">
        <v>12</v>
      </c>
      <c r="H1175" t="s">
        <v>26</v>
      </c>
      <c r="I1175">
        <v>140</v>
      </c>
      <c r="J1175" t="s">
        <v>14</v>
      </c>
      <c r="K1175">
        <v>50</v>
      </c>
      <c r="L1175" s="10">
        <v>100</v>
      </c>
      <c r="M1175" s="10">
        <f t="shared" si="56"/>
        <v>5000</v>
      </c>
      <c r="N1175">
        <f>'CONDITIONS AND WORKINGS'!$D$2*M1175</f>
        <v>320.99999999999994</v>
      </c>
      <c r="O1175" s="4">
        <f>IF(Table1[[#This Row],[SALES]]&gt;='CONDITIONS AND WORKINGS'!$B$2,Table1[[#This Row],[SALES]]*'CONDITIONS AND WORKINGS'!$B$3,0)</f>
        <v>417.5</v>
      </c>
      <c r="P1175" s="10">
        <f t="shared" si="54"/>
        <v>5321</v>
      </c>
      <c r="Q1175" s="4" t="str">
        <f>IF(Table1[[#This Row],[STATUS]]='CONDITIONS AND WORKINGS'!$B$6,'CONDITIONS AND WORKINGS'!$B$9,'CONDITIONS AND WORKINGS'!$B$10)</f>
        <v>"COMPLETED"</v>
      </c>
      <c r="R1175" s="10">
        <f>Table1[[#This Row],[TOTAL SALES]]-Table1[[#This Row],[ 8.35% DISCOUNT]]</f>
        <v>4903.5</v>
      </c>
      <c r="S1175" s="20"/>
      <c r="AQ1175" s="11"/>
      <c r="AR1175" s="11"/>
      <c r="AS1175" s="11"/>
      <c r="AT1175" s="11"/>
      <c r="AV1175" s="11"/>
      <c r="AW1175" s="11"/>
    </row>
    <row r="1176" spans="1:49" x14ac:dyDescent="0.25">
      <c r="A1176">
        <v>1175</v>
      </c>
      <c r="B1176">
        <v>10229</v>
      </c>
      <c r="C1176">
        <v>6</v>
      </c>
      <c r="D1176" s="4" t="str">
        <f>TEXT(Table1[[#This Row],[ORDER DATE]],"MMMM")</f>
        <v>March</v>
      </c>
      <c r="E1176" s="4">
        <f t="shared" si="55"/>
        <v>2004</v>
      </c>
      <c r="F1176" s="1">
        <v>38057</v>
      </c>
      <c r="G1176" t="s">
        <v>12</v>
      </c>
      <c r="H1176" t="s">
        <v>31</v>
      </c>
      <c r="I1176">
        <v>140</v>
      </c>
      <c r="J1176" t="s">
        <v>14</v>
      </c>
      <c r="K1176">
        <v>48</v>
      </c>
      <c r="L1176" s="10">
        <v>100</v>
      </c>
      <c r="M1176" s="10">
        <f t="shared" si="56"/>
        <v>4800</v>
      </c>
      <c r="N1176">
        <f>'CONDITIONS AND WORKINGS'!$D$2*M1176</f>
        <v>308.15999999999997</v>
      </c>
      <c r="O1176" s="4">
        <f>IF(Table1[[#This Row],[SALES]]&gt;='CONDITIONS AND WORKINGS'!$B$2,Table1[[#This Row],[SALES]]*'CONDITIONS AND WORKINGS'!$B$3,0)</f>
        <v>400.8</v>
      </c>
      <c r="P1176" s="10">
        <f t="shared" si="54"/>
        <v>5108.16</v>
      </c>
      <c r="Q1176" s="4" t="str">
        <f>IF(Table1[[#This Row],[STATUS]]='CONDITIONS AND WORKINGS'!$B$6,'CONDITIONS AND WORKINGS'!$B$9,'CONDITIONS AND WORKINGS'!$B$10)</f>
        <v>"COMPLETED"</v>
      </c>
      <c r="R1176" s="10">
        <f>Table1[[#This Row],[TOTAL SALES]]-Table1[[#This Row],[ 8.35% DISCOUNT]]</f>
        <v>4707.3599999999997</v>
      </c>
      <c r="S1176" s="20"/>
      <c r="AQ1176" s="11"/>
      <c r="AR1176" s="11"/>
      <c r="AS1176" s="11"/>
      <c r="AT1176" s="11"/>
      <c r="AV1176" s="11"/>
      <c r="AW1176" s="11"/>
    </row>
    <row r="1177" spans="1:49" x14ac:dyDescent="0.25">
      <c r="A1177">
        <v>1176</v>
      </c>
      <c r="B1177">
        <v>10229</v>
      </c>
      <c r="C1177">
        <v>11</v>
      </c>
      <c r="D1177" s="4" t="str">
        <f>TEXT(Table1[[#This Row],[ORDER DATE]],"MMMM")</f>
        <v>March</v>
      </c>
      <c r="E1177" s="4">
        <f t="shared" si="55"/>
        <v>2004</v>
      </c>
      <c r="F1177" s="1">
        <v>38057</v>
      </c>
      <c r="G1177" t="s">
        <v>12</v>
      </c>
      <c r="H1177" t="s">
        <v>28</v>
      </c>
      <c r="I1177">
        <v>140</v>
      </c>
      <c r="J1177" t="s">
        <v>14</v>
      </c>
      <c r="K1177">
        <v>50</v>
      </c>
      <c r="L1177" s="10">
        <v>100</v>
      </c>
      <c r="M1177" s="10">
        <f t="shared" si="56"/>
        <v>5000</v>
      </c>
      <c r="N1177">
        <f>'CONDITIONS AND WORKINGS'!$D$2*M1177</f>
        <v>320.99999999999994</v>
      </c>
      <c r="O1177" s="4">
        <f>IF(Table1[[#This Row],[SALES]]&gt;='CONDITIONS AND WORKINGS'!$B$2,Table1[[#This Row],[SALES]]*'CONDITIONS AND WORKINGS'!$B$3,0)</f>
        <v>417.5</v>
      </c>
      <c r="P1177" s="10">
        <f t="shared" si="54"/>
        <v>5321</v>
      </c>
      <c r="Q1177" s="4" t="str">
        <f>IF(Table1[[#This Row],[STATUS]]='CONDITIONS AND WORKINGS'!$B$6,'CONDITIONS AND WORKINGS'!$B$9,'CONDITIONS AND WORKINGS'!$B$10)</f>
        <v>"COMPLETED"</v>
      </c>
      <c r="R1177" s="10">
        <f>Table1[[#This Row],[TOTAL SALES]]-Table1[[#This Row],[ 8.35% DISCOUNT]]</f>
        <v>4903.5</v>
      </c>
      <c r="S1177" s="20"/>
      <c r="AQ1177" s="11"/>
      <c r="AR1177" s="11"/>
      <c r="AS1177" s="11"/>
      <c r="AT1177" s="11"/>
      <c r="AV1177" s="11"/>
      <c r="AW1177" s="11"/>
    </row>
    <row r="1178" spans="1:49" x14ac:dyDescent="0.25">
      <c r="A1178">
        <v>1177</v>
      </c>
      <c r="B1178">
        <v>10229</v>
      </c>
      <c r="C1178">
        <v>10</v>
      </c>
      <c r="D1178" s="4" t="str">
        <f>TEXT(Table1[[#This Row],[ORDER DATE]],"MMMM")</f>
        <v>March</v>
      </c>
      <c r="E1178" s="4">
        <f t="shared" si="55"/>
        <v>2004</v>
      </c>
      <c r="F1178" s="1">
        <v>38057</v>
      </c>
      <c r="G1178" t="s">
        <v>12</v>
      </c>
      <c r="H1178" t="s">
        <v>29</v>
      </c>
      <c r="I1178">
        <v>140</v>
      </c>
      <c r="J1178" t="s">
        <v>14</v>
      </c>
      <c r="K1178">
        <v>41</v>
      </c>
      <c r="L1178" s="10">
        <v>100</v>
      </c>
      <c r="M1178" s="10">
        <f t="shared" si="56"/>
        <v>4100</v>
      </c>
      <c r="N1178">
        <f>'CONDITIONS AND WORKINGS'!$D$2*M1178</f>
        <v>263.21999999999997</v>
      </c>
      <c r="O1178" s="4">
        <f>IF(Table1[[#This Row],[SALES]]&gt;='CONDITIONS AND WORKINGS'!$B$2,Table1[[#This Row],[SALES]]*'CONDITIONS AND WORKINGS'!$B$3,0)</f>
        <v>342.35</v>
      </c>
      <c r="P1178" s="10">
        <f t="shared" si="54"/>
        <v>4363.22</v>
      </c>
      <c r="Q1178" s="4" t="str">
        <f>IF(Table1[[#This Row],[STATUS]]='CONDITIONS AND WORKINGS'!$B$6,'CONDITIONS AND WORKINGS'!$B$9,'CONDITIONS AND WORKINGS'!$B$10)</f>
        <v>"COMPLETED"</v>
      </c>
      <c r="R1178" s="10">
        <f>Table1[[#This Row],[TOTAL SALES]]-Table1[[#This Row],[ 8.35% DISCOUNT]]</f>
        <v>4020.8700000000003</v>
      </c>
      <c r="S1178" s="20"/>
      <c r="AQ1178" s="11"/>
      <c r="AR1178" s="11"/>
      <c r="AS1178" s="11"/>
      <c r="AT1178" s="11"/>
      <c r="AV1178" s="11"/>
      <c r="AW1178" s="11"/>
    </row>
    <row r="1179" spans="1:49" x14ac:dyDescent="0.25">
      <c r="A1179">
        <v>1178</v>
      </c>
      <c r="B1179">
        <v>10229</v>
      </c>
      <c r="C1179">
        <v>1</v>
      </c>
      <c r="D1179" s="4" t="str">
        <f>TEXT(Table1[[#This Row],[ORDER DATE]],"MMMM")</f>
        <v>March</v>
      </c>
      <c r="E1179" s="4">
        <f t="shared" si="55"/>
        <v>2004</v>
      </c>
      <c r="F1179" s="1">
        <v>38057</v>
      </c>
      <c r="G1179" t="s">
        <v>12</v>
      </c>
      <c r="H1179" t="s">
        <v>43</v>
      </c>
      <c r="I1179">
        <v>140</v>
      </c>
      <c r="J1179" t="s">
        <v>14</v>
      </c>
      <c r="K1179">
        <v>36</v>
      </c>
      <c r="L1179" s="10">
        <v>100</v>
      </c>
      <c r="M1179" s="10">
        <f t="shared" si="56"/>
        <v>3600</v>
      </c>
      <c r="N1179">
        <f>'CONDITIONS AND WORKINGS'!$D$2*M1179</f>
        <v>231.11999999999998</v>
      </c>
      <c r="O1179" s="4">
        <f>IF(Table1[[#This Row],[SALES]]&gt;='CONDITIONS AND WORKINGS'!$B$2,Table1[[#This Row],[SALES]]*'CONDITIONS AND WORKINGS'!$B$3,0)</f>
        <v>300.60000000000002</v>
      </c>
      <c r="P1179" s="10">
        <f t="shared" si="54"/>
        <v>3831.12</v>
      </c>
      <c r="Q1179" s="4" t="str">
        <f>IF(Table1[[#This Row],[STATUS]]='CONDITIONS AND WORKINGS'!$B$6,'CONDITIONS AND WORKINGS'!$B$9,'CONDITIONS AND WORKINGS'!$B$10)</f>
        <v>"COMPLETED"</v>
      </c>
      <c r="R1179" s="10">
        <f>Table1[[#This Row],[TOTAL SALES]]-Table1[[#This Row],[ 8.35% DISCOUNT]]</f>
        <v>3530.52</v>
      </c>
      <c r="S1179" s="20"/>
      <c r="AQ1179" s="11"/>
      <c r="AR1179" s="11"/>
      <c r="AS1179" s="11"/>
      <c r="AT1179" s="11"/>
      <c r="AV1179" s="11"/>
      <c r="AW1179" s="11"/>
    </row>
    <row r="1180" spans="1:49" x14ac:dyDescent="0.25">
      <c r="A1180">
        <v>1179</v>
      </c>
      <c r="B1180">
        <v>10229</v>
      </c>
      <c r="C1180">
        <v>5</v>
      </c>
      <c r="D1180" s="4" t="str">
        <f>TEXT(Table1[[#This Row],[ORDER DATE]],"MMMM")</f>
        <v>March</v>
      </c>
      <c r="E1180" s="4">
        <f t="shared" si="55"/>
        <v>2004</v>
      </c>
      <c r="F1180" s="1">
        <v>38057</v>
      </c>
      <c r="G1180" t="s">
        <v>12</v>
      </c>
      <c r="H1180" t="s">
        <v>44</v>
      </c>
      <c r="I1180">
        <v>140</v>
      </c>
      <c r="J1180" t="s">
        <v>14</v>
      </c>
      <c r="K1180">
        <v>22</v>
      </c>
      <c r="L1180" s="10">
        <v>100</v>
      </c>
      <c r="M1180" s="10">
        <f t="shared" si="56"/>
        <v>2200</v>
      </c>
      <c r="N1180">
        <f>'CONDITIONS AND WORKINGS'!$D$2*M1180</f>
        <v>141.23999999999998</v>
      </c>
      <c r="O1180" s="4">
        <f>IF(Table1[[#This Row],[SALES]]&gt;='CONDITIONS AND WORKINGS'!$B$2,Table1[[#This Row],[SALES]]*'CONDITIONS AND WORKINGS'!$B$3,0)</f>
        <v>0</v>
      </c>
      <c r="P1180" s="10">
        <f t="shared" si="54"/>
        <v>2341.2399999999998</v>
      </c>
      <c r="Q1180" s="4" t="str">
        <f>IF(Table1[[#This Row],[STATUS]]='CONDITIONS AND WORKINGS'!$B$6,'CONDITIONS AND WORKINGS'!$B$9,'CONDITIONS AND WORKINGS'!$B$10)</f>
        <v>"COMPLETED"</v>
      </c>
      <c r="R1180" s="10">
        <f>Table1[[#This Row],[TOTAL SALES]]-Table1[[#This Row],[ 8.35% DISCOUNT]]</f>
        <v>2341.2399999999998</v>
      </c>
      <c r="S1180" s="20"/>
      <c r="AQ1180" s="11"/>
      <c r="AR1180" s="11"/>
      <c r="AS1180" s="11"/>
      <c r="AT1180" s="11"/>
      <c r="AV1180" s="11"/>
      <c r="AW1180" s="11"/>
    </row>
    <row r="1181" spans="1:49" x14ac:dyDescent="0.25">
      <c r="A1181">
        <v>1180</v>
      </c>
      <c r="B1181">
        <v>10229</v>
      </c>
      <c r="C1181">
        <v>4</v>
      </c>
      <c r="D1181" s="4" t="str">
        <f>TEXT(Table1[[#This Row],[ORDER DATE]],"MMMM")</f>
        <v>March</v>
      </c>
      <c r="E1181" s="4">
        <f t="shared" si="55"/>
        <v>2004</v>
      </c>
      <c r="F1181" s="1">
        <v>38057</v>
      </c>
      <c r="G1181" t="s">
        <v>12</v>
      </c>
      <c r="H1181" t="s">
        <v>45</v>
      </c>
      <c r="I1181">
        <v>140</v>
      </c>
      <c r="J1181" t="s">
        <v>14</v>
      </c>
      <c r="K1181">
        <v>26</v>
      </c>
      <c r="L1181" s="10">
        <v>100</v>
      </c>
      <c r="M1181" s="10">
        <f t="shared" si="56"/>
        <v>2600</v>
      </c>
      <c r="N1181">
        <f>'CONDITIONS AND WORKINGS'!$D$2*M1181</f>
        <v>166.92</v>
      </c>
      <c r="O1181" s="4">
        <f>IF(Table1[[#This Row],[SALES]]&gt;='CONDITIONS AND WORKINGS'!$B$2,Table1[[#This Row],[SALES]]*'CONDITIONS AND WORKINGS'!$B$3,0)</f>
        <v>217.10000000000002</v>
      </c>
      <c r="P1181" s="10">
        <f t="shared" si="54"/>
        <v>2766.92</v>
      </c>
      <c r="Q1181" s="4" t="str">
        <f>IF(Table1[[#This Row],[STATUS]]='CONDITIONS AND WORKINGS'!$B$6,'CONDITIONS AND WORKINGS'!$B$9,'CONDITIONS AND WORKINGS'!$B$10)</f>
        <v>"COMPLETED"</v>
      </c>
      <c r="R1181" s="10">
        <f>Table1[[#This Row],[TOTAL SALES]]-Table1[[#This Row],[ 8.35% DISCOUNT]]</f>
        <v>2549.8200000000002</v>
      </c>
      <c r="S1181" s="20"/>
      <c r="AQ1181" s="11"/>
      <c r="AR1181" s="11"/>
      <c r="AS1181" s="11"/>
      <c r="AT1181" s="11"/>
      <c r="AV1181" s="11"/>
      <c r="AW1181" s="11"/>
    </row>
    <row r="1182" spans="1:49" x14ac:dyDescent="0.25">
      <c r="A1182">
        <v>1181</v>
      </c>
      <c r="B1182">
        <v>10229</v>
      </c>
      <c r="C1182">
        <v>13</v>
      </c>
      <c r="D1182" s="4" t="str">
        <f>TEXT(Table1[[#This Row],[ORDER DATE]],"MMMM")</f>
        <v>March</v>
      </c>
      <c r="E1182" s="4">
        <f t="shared" si="55"/>
        <v>2004</v>
      </c>
      <c r="F1182" s="1">
        <v>38057</v>
      </c>
      <c r="G1182" t="s">
        <v>12</v>
      </c>
      <c r="H1182" t="s">
        <v>33</v>
      </c>
      <c r="I1182">
        <v>140</v>
      </c>
      <c r="J1182" t="s">
        <v>14</v>
      </c>
      <c r="K1182">
        <v>25</v>
      </c>
      <c r="L1182" s="10">
        <v>100</v>
      </c>
      <c r="M1182" s="10">
        <f t="shared" si="56"/>
        <v>2500</v>
      </c>
      <c r="N1182">
        <f>'CONDITIONS AND WORKINGS'!$D$2*M1182</f>
        <v>160.49999999999997</v>
      </c>
      <c r="O1182" s="4">
        <f>IF(Table1[[#This Row],[SALES]]&gt;='CONDITIONS AND WORKINGS'!$B$2,Table1[[#This Row],[SALES]]*'CONDITIONS AND WORKINGS'!$B$3,0)</f>
        <v>208.75</v>
      </c>
      <c r="P1182" s="10">
        <f t="shared" si="54"/>
        <v>2660.5</v>
      </c>
      <c r="Q1182" s="4" t="str">
        <f>IF(Table1[[#This Row],[STATUS]]='CONDITIONS AND WORKINGS'!$B$6,'CONDITIONS AND WORKINGS'!$B$9,'CONDITIONS AND WORKINGS'!$B$10)</f>
        <v>"COMPLETED"</v>
      </c>
      <c r="R1182" s="10">
        <f>Table1[[#This Row],[TOTAL SALES]]-Table1[[#This Row],[ 8.35% DISCOUNT]]</f>
        <v>2451.75</v>
      </c>
      <c r="S1182" s="20"/>
      <c r="AQ1182" s="11"/>
      <c r="AR1182" s="11"/>
      <c r="AS1182" s="11"/>
      <c r="AT1182" s="11"/>
      <c r="AV1182" s="11"/>
      <c r="AW1182" s="11"/>
    </row>
    <row r="1183" spans="1:49" x14ac:dyDescent="0.25">
      <c r="A1183">
        <v>1182</v>
      </c>
      <c r="B1183">
        <v>10229</v>
      </c>
      <c r="C1183">
        <v>8</v>
      </c>
      <c r="D1183" s="4" t="str">
        <f>TEXT(Table1[[#This Row],[ORDER DATE]],"MMMM")</f>
        <v>March</v>
      </c>
      <c r="E1183" s="4">
        <f t="shared" si="55"/>
        <v>2004</v>
      </c>
      <c r="F1183" s="1">
        <v>38057</v>
      </c>
      <c r="G1183" t="s">
        <v>12</v>
      </c>
      <c r="H1183" t="s">
        <v>34</v>
      </c>
      <c r="I1183">
        <v>140</v>
      </c>
      <c r="J1183" t="s">
        <v>17</v>
      </c>
      <c r="K1183">
        <v>25</v>
      </c>
      <c r="L1183" s="10">
        <v>100</v>
      </c>
      <c r="M1183" s="10">
        <f t="shared" si="56"/>
        <v>2500</v>
      </c>
      <c r="N1183">
        <f>'CONDITIONS AND WORKINGS'!$D$2*M1183</f>
        <v>160.49999999999997</v>
      </c>
      <c r="O1183" s="4">
        <f>IF(Table1[[#This Row],[SALES]]&gt;='CONDITIONS AND WORKINGS'!$B$2,Table1[[#This Row],[SALES]]*'CONDITIONS AND WORKINGS'!$B$3,0)</f>
        <v>208.75</v>
      </c>
      <c r="P1183" s="10">
        <f t="shared" si="54"/>
        <v>2660.5</v>
      </c>
      <c r="Q1183" s="4" t="str">
        <f>IF(Table1[[#This Row],[STATUS]]='CONDITIONS AND WORKINGS'!$B$6,'CONDITIONS AND WORKINGS'!$B$9,'CONDITIONS AND WORKINGS'!$B$10)</f>
        <v>"COMPLETED"</v>
      </c>
      <c r="R1183" s="10">
        <f>Table1[[#This Row],[TOTAL SALES]]-Table1[[#This Row],[ 8.35% DISCOUNT]]</f>
        <v>2451.75</v>
      </c>
      <c r="S1183" s="20"/>
      <c r="AQ1183" s="11"/>
      <c r="AR1183" s="11"/>
      <c r="AS1183" s="11"/>
      <c r="AT1183" s="11"/>
      <c r="AV1183" s="11"/>
      <c r="AW1183" s="11"/>
    </row>
    <row r="1184" spans="1:49" x14ac:dyDescent="0.25">
      <c r="A1184">
        <v>1183</v>
      </c>
      <c r="B1184">
        <v>10229</v>
      </c>
      <c r="C1184">
        <v>12</v>
      </c>
      <c r="D1184" s="4" t="str">
        <f>TEXT(Table1[[#This Row],[ORDER DATE]],"MMMM")</f>
        <v>March</v>
      </c>
      <c r="E1184" s="4">
        <f t="shared" si="55"/>
        <v>2004</v>
      </c>
      <c r="F1184" s="1">
        <v>38057</v>
      </c>
      <c r="G1184" t="s">
        <v>12</v>
      </c>
      <c r="H1184" t="s">
        <v>32</v>
      </c>
      <c r="I1184">
        <v>140</v>
      </c>
      <c r="J1184" t="s">
        <v>17</v>
      </c>
      <c r="K1184">
        <v>30</v>
      </c>
      <c r="L1184" s="10">
        <v>73.040000000000006</v>
      </c>
      <c r="M1184" s="10">
        <f t="shared" si="56"/>
        <v>2191.2000000000003</v>
      </c>
      <c r="N1184">
        <f>'CONDITIONS AND WORKINGS'!$D$2*M1184</f>
        <v>140.67504</v>
      </c>
      <c r="O1184" s="4">
        <f>IF(Table1[[#This Row],[SALES]]&gt;='CONDITIONS AND WORKINGS'!$B$2,Table1[[#This Row],[SALES]]*'CONDITIONS AND WORKINGS'!$B$3,0)</f>
        <v>0</v>
      </c>
      <c r="P1184" s="10">
        <f t="shared" si="54"/>
        <v>2331.8750400000004</v>
      </c>
      <c r="Q1184" s="4" t="str">
        <f>IF(Table1[[#This Row],[STATUS]]='CONDITIONS AND WORKINGS'!$B$6,'CONDITIONS AND WORKINGS'!$B$9,'CONDITIONS AND WORKINGS'!$B$10)</f>
        <v>"COMPLETED"</v>
      </c>
      <c r="R1184" s="10">
        <f>Table1[[#This Row],[TOTAL SALES]]-Table1[[#This Row],[ 8.35% DISCOUNT]]</f>
        <v>2331.8750400000004</v>
      </c>
      <c r="S1184" s="20"/>
      <c r="AQ1184" s="11"/>
      <c r="AR1184" s="11"/>
      <c r="AS1184" s="11"/>
      <c r="AT1184" s="11"/>
      <c r="AV1184" s="11"/>
      <c r="AW1184" s="11"/>
    </row>
    <row r="1185" spans="1:49" x14ac:dyDescent="0.25">
      <c r="A1185">
        <v>1184</v>
      </c>
      <c r="B1185">
        <v>10229</v>
      </c>
      <c r="C1185">
        <v>7</v>
      </c>
      <c r="D1185" s="4" t="str">
        <f>TEXT(Table1[[#This Row],[ORDER DATE]],"MMMM")</f>
        <v>March</v>
      </c>
      <c r="E1185" s="4">
        <f t="shared" si="55"/>
        <v>2004</v>
      </c>
      <c r="F1185" s="1">
        <v>38057</v>
      </c>
      <c r="G1185" t="s">
        <v>12</v>
      </c>
      <c r="H1185" t="s">
        <v>40</v>
      </c>
      <c r="I1185">
        <v>140</v>
      </c>
      <c r="J1185" t="s">
        <v>17</v>
      </c>
      <c r="K1185">
        <v>28</v>
      </c>
      <c r="L1185" s="10">
        <v>59.55</v>
      </c>
      <c r="M1185" s="10">
        <f t="shared" si="56"/>
        <v>1667.3999999999999</v>
      </c>
      <c r="N1185">
        <f>'CONDITIONS AND WORKINGS'!$D$2*M1185</f>
        <v>107.04707999999998</v>
      </c>
      <c r="O1185" s="4">
        <f>IF(Table1[[#This Row],[SALES]]&gt;='CONDITIONS AND WORKINGS'!$B$2,Table1[[#This Row],[SALES]]*'CONDITIONS AND WORKINGS'!$B$3,0)</f>
        <v>0</v>
      </c>
      <c r="P1185" s="10">
        <f t="shared" si="54"/>
        <v>1774.4470799999999</v>
      </c>
      <c r="Q1185" s="4" t="str">
        <f>IF(Table1[[#This Row],[STATUS]]='CONDITIONS AND WORKINGS'!$B$6,'CONDITIONS AND WORKINGS'!$B$9,'CONDITIONS AND WORKINGS'!$B$10)</f>
        <v>"COMPLETED"</v>
      </c>
      <c r="R1185" s="10">
        <f>Table1[[#This Row],[TOTAL SALES]]-Table1[[#This Row],[ 8.35% DISCOUNT]]</f>
        <v>1774.4470799999999</v>
      </c>
      <c r="S1185" s="20"/>
      <c r="AQ1185" s="11"/>
      <c r="AR1185" s="11"/>
      <c r="AS1185" s="11"/>
      <c r="AT1185" s="11"/>
      <c r="AV1185" s="11"/>
      <c r="AW1185" s="11"/>
    </row>
    <row r="1186" spans="1:49" x14ac:dyDescent="0.25">
      <c r="A1186">
        <v>1185</v>
      </c>
      <c r="B1186">
        <v>10229</v>
      </c>
      <c r="C1186">
        <v>14</v>
      </c>
      <c r="D1186" s="4" t="str">
        <f>TEXT(Table1[[#This Row],[ORDER DATE]],"MMMM")</f>
        <v>March</v>
      </c>
      <c r="E1186" s="4">
        <f t="shared" si="55"/>
        <v>2004</v>
      </c>
      <c r="F1186" s="1">
        <v>38057</v>
      </c>
      <c r="G1186" t="s">
        <v>12</v>
      </c>
      <c r="H1186" t="s">
        <v>39</v>
      </c>
      <c r="I1186">
        <v>140</v>
      </c>
      <c r="J1186" t="s">
        <v>17</v>
      </c>
      <c r="K1186">
        <v>39</v>
      </c>
      <c r="L1186" s="10">
        <v>40.25</v>
      </c>
      <c r="M1186" s="10">
        <f t="shared" si="56"/>
        <v>1569.75</v>
      </c>
      <c r="N1186">
        <f>'CONDITIONS AND WORKINGS'!$D$2*M1186</f>
        <v>100.77794999999999</v>
      </c>
      <c r="O1186" s="4">
        <f>IF(Table1[[#This Row],[SALES]]&gt;='CONDITIONS AND WORKINGS'!$B$2,Table1[[#This Row],[SALES]]*'CONDITIONS AND WORKINGS'!$B$3,0)</f>
        <v>0</v>
      </c>
      <c r="P1186" s="10">
        <f t="shared" si="54"/>
        <v>1670.5279499999999</v>
      </c>
      <c r="Q1186" s="4" t="str">
        <f>IF(Table1[[#This Row],[STATUS]]='CONDITIONS AND WORKINGS'!$B$6,'CONDITIONS AND WORKINGS'!$B$9,'CONDITIONS AND WORKINGS'!$B$10)</f>
        <v>"COMPLETED"</v>
      </c>
      <c r="R1186" s="10">
        <f>Table1[[#This Row],[TOTAL SALES]]-Table1[[#This Row],[ 8.35% DISCOUNT]]</f>
        <v>1670.5279499999999</v>
      </c>
      <c r="S1186" s="20"/>
      <c r="AQ1186" s="11"/>
      <c r="AR1186" s="11"/>
      <c r="AS1186" s="11"/>
      <c r="AT1186" s="11"/>
      <c r="AV1186" s="11"/>
      <c r="AW1186" s="11"/>
    </row>
    <row r="1187" spans="1:49" x14ac:dyDescent="0.25">
      <c r="A1187">
        <v>1186</v>
      </c>
      <c r="B1187">
        <v>10229</v>
      </c>
      <c r="C1187">
        <v>3</v>
      </c>
      <c r="D1187" s="4" t="str">
        <f>TEXT(Table1[[#This Row],[ORDER DATE]],"MMMM")</f>
        <v>March</v>
      </c>
      <c r="E1187" s="4">
        <f t="shared" si="55"/>
        <v>2004</v>
      </c>
      <c r="F1187" s="1">
        <v>38057</v>
      </c>
      <c r="G1187" t="s">
        <v>12</v>
      </c>
      <c r="H1187" t="s">
        <v>53</v>
      </c>
      <c r="I1187">
        <v>140</v>
      </c>
      <c r="J1187" t="s">
        <v>17</v>
      </c>
      <c r="K1187">
        <v>23</v>
      </c>
      <c r="L1187" s="10">
        <v>54.11</v>
      </c>
      <c r="M1187" s="10">
        <f t="shared" si="56"/>
        <v>1244.53</v>
      </c>
      <c r="N1187">
        <f>'CONDITIONS AND WORKINGS'!$D$2*M1187</f>
        <v>79.898825999999985</v>
      </c>
      <c r="O1187" s="4">
        <f>IF(Table1[[#This Row],[SALES]]&gt;='CONDITIONS AND WORKINGS'!$B$2,Table1[[#This Row],[SALES]]*'CONDITIONS AND WORKINGS'!$B$3,0)</f>
        <v>0</v>
      </c>
      <c r="P1187" s="10">
        <f t="shared" si="54"/>
        <v>1324.4288259999998</v>
      </c>
      <c r="Q1187" s="4" t="str">
        <f>IF(Table1[[#This Row],[STATUS]]='CONDITIONS AND WORKINGS'!$B$6,'CONDITIONS AND WORKINGS'!$B$9,'CONDITIONS AND WORKINGS'!$B$10)</f>
        <v>"COMPLETED"</v>
      </c>
      <c r="R1187" s="10">
        <f>Table1[[#This Row],[TOTAL SALES]]-Table1[[#This Row],[ 8.35% DISCOUNT]]</f>
        <v>1324.4288259999998</v>
      </c>
      <c r="S1187" s="20"/>
      <c r="AQ1187" s="11"/>
      <c r="AR1187" s="11"/>
      <c r="AS1187" s="11"/>
      <c r="AT1187" s="11"/>
      <c r="AV1187" s="11"/>
      <c r="AW1187" s="11"/>
    </row>
    <row r="1188" spans="1:49" x14ac:dyDescent="0.25">
      <c r="A1188">
        <v>1187</v>
      </c>
      <c r="B1188">
        <v>10229</v>
      </c>
      <c r="C1188">
        <v>2</v>
      </c>
      <c r="D1188" s="4" t="str">
        <f>TEXT(Table1[[#This Row],[ORDER DATE]],"MMMM")</f>
        <v>March</v>
      </c>
      <c r="E1188" s="4">
        <f t="shared" si="55"/>
        <v>2004</v>
      </c>
      <c r="F1188" s="1">
        <v>38057</v>
      </c>
      <c r="G1188" t="s">
        <v>12</v>
      </c>
      <c r="H1188" t="s">
        <v>51</v>
      </c>
      <c r="I1188">
        <v>140</v>
      </c>
      <c r="J1188" t="s">
        <v>17</v>
      </c>
      <c r="K1188">
        <v>33</v>
      </c>
      <c r="L1188" s="10">
        <v>32.880000000000003</v>
      </c>
      <c r="M1188" s="10">
        <f t="shared" si="56"/>
        <v>1085.0400000000002</v>
      </c>
      <c r="N1188">
        <f>'CONDITIONS AND WORKINGS'!$D$2*M1188</f>
        <v>69.659568000000007</v>
      </c>
      <c r="O1188" s="4">
        <f>IF(Table1[[#This Row],[SALES]]&gt;='CONDITIONS AND WORKINGS'!$B$2,Table1[[#This Row],[SALES]]*'CONDITIONS AND WORKINGS'!$B$3,0)</f>
        <v>0</v>
      </c>
      <c r="P1188" s="10">
        <f t="shared" si="54"/>
        <v>1154.6995680000002</v>
      </c>
      <c r="Q1188" s="4" t="str">
        <f>IF(Table1[[#This Row],[STATUS]]='CONDITIONS AND WORKINGS'!$B$6,'CONDITIONS AND WORKINGS'!$B$9,'CONDITIONS AND WORKINGS'!$B$10)</f>
        <v>"COMPLETED"</v>
      </c>
      <c r="R1188" s="10">
        <f>Table1[[#This Row],[TOTAL SALES]]-Table1[[#This Row],[ 8.35% DISCOUNT]]</f>
        <v>1154.6995680000002</v>
      </c>
      <c r="S1188" s="20"/>
      <c r="AQ1188" s="11"/>
      <c r="AR1188" s="11"/>
      <c r="AS1188" s="11"/>
      <c r="AT1188" s="11"/>
      <c r="AV1188" s="11"/>
      <c r="AW1188" s="11"/>
    </row>
    <row r="1189" spans="1:49" x14ac:dyDescent="0.25">
      <c r="A1189">
        <v>1188</v>
      </c>
      <c r="B1189">
        <v>10230</v>
      </c>
      <c r="C1189">
        <v>8</v>
      </c>
      <c r="D1189" s="4" t="str">
        <f>TEXT(Table1[[#This Row],[ORDER DATE]],"MMMM")</f>
        <v>March</v>
      </c>
      <c r="E1189" s="4">
        <f t="shared" si="55"/>
        <v>2004</v>
      </c>
      <c r="F1189" s="1">
        <v>38061</v>
      </c>
      <c r="G1189" t="s">
        <v>12</v>
      </c>
      <c r="H1189" t="s">
        <v>47</v>
      </c>
      <c r="I1189">
        <v>173</v>
      </c>
      <c r="J1189" t="s">
        <v>55</v>
      </c>
      <c r="K1189">
        <v>49</v>
      </c>
      <c r="L1189" s="10">
        <v>100</v>
      </c>
      <c r="M1189" s="10">
        <f t="shared" si="56"/>
        <v>4900</v>
      </c>
      <c r="N1189">
        <f>'CONDITIONS AND WORKINGS'!$D$2*M1189</f>
        <v>314.58</v>
      </c>
      <c r="O1189" s="4">
        <f>IF(Table1[[#This Row],[SALES]]&gt;='CONDITIONS AND WORKINGS'!$B$2,Table1[[#This Row],[SALES]]*'CONDITIONS AND WORKINGS'!$B$3,0)</f>
        <v>409.15000000000003</v>
      </c>
      <c r="P1189" s="10">
        <f t="shared" si="54"/>
        <v>5214.58</v>
      </c>
      <c r="Q1189" s="4" t="str">
        <f>IF(Table1[[#This Row],[STATUS]]='CONDITIONS AND WORKINGS'!$B$6,'CONDITIONS AND WORKINGS'!$B$9,'CONDITIONS AND WORKINGS'!$B$10)</f>
        <v>"COMPLETED"</v>
      </c>
      <c r="R1189" s="10">
        <f>Table1[[#This Row],[TOTAL SALES]]-Table1[[#This Row],[ 8.35% DISCOUNT]]</f>
        <v>4805.43</v>
      </c>
      <c r="S1189" s="20"/>
      <c r="AQ1189" s="11"/>
      <c r="AR1189" s="11"/>
      <c r="AS1189" s="11"/>
      <c r="AT1189" s="11"/>
      <c r="AV1189" s="11"/>
      <c r="AW1189" s="11"/>
    </row>
    <row r="1190" spans="1:49" x14ac:dyDescent="0.25">
      <c r="A1190">
        <v>1189</v>
      </c>
      <c r="B1190">
        <v>10230</v>
      </c>
      <c r="C1190">
        <v>3</v>
      </c>
      <c r="D1190" s="4" t="str">
        <f>TEXT(Table1[[#This Row],[ORDER DATE]],"MMMM")</f>
        <v>March</v>
      </c>
      <c r="E1190" s="4">
        <f t="shared" si="55"/>
        <v>2004</v>
      </c>
      <c r="F1190" s="1">
        <v>38061</v>
      </c>
      <c r="G1190" t="s">
        <v>12</v>
      </c>
      <c r="H1190" t="s">
        <v>42</v>
      </c>
      <c r="I1190">
        <v>173</v>
      </c>
      <c r="J1190" t="s">
        <v>55</v>
      </c>
      <c r="K1190">
        <v>42</v>
      </c>
      <c r="L1190" s="10">
        <v>100</v>
      </c>
      <c r="M1190" s="10">
        <f t="shared" si="56"/>
        <v>4200</v>
      </c>
      <c r="N1190">
        <f>'CONDITIONS AND WORKINGS'!$D$2*M1190</f>
        <v>269.64</v>
      </c>
      <c r="O1190" s="4">
        <f>IF(Table1[[#This Row],[SALES]]&gt;='CONDITIONS AND WORKINGS'!$B$2,Table1[[#This Row],[SALES]]*'CONDITIONS AND WORKINGS'!$B$3,0)</f>
        <v>350.70000000000005</v>
      </c>
      <c r="P1190" s="10">
        <f t="shared" si="54"/>
        <v>4469.6400000000003</v>
      </c>
      <c r="Q1190" s="4" t="str">
        <f>IF(Table1[[#This Row],[STATUS]]='CONDITIONS AND WORKINGS'!$B$6,'CONDITIONS AND WORKINGS'!$B$9,'CONDITIONS AND WORKINGS'!$B$10)</f>
        <v>"COMPLETED"</v>
      </c>
      <c r="R1190" s="10">
        <f>Table1[[#This Row],[TOTAL SALES]]-Table1[[#This Row],[ 8.35% DISCOUNT]]</f>
        <v>4118.9400000000005</v>
      </c>
      <c r="S1190" s="20"/>
      <c r="AQ1190" s="11"/>
      <c r="AR1190" s="11"/>
      <c r="AS1190" s="11"/>
      <c r="AT1190" s="11"/>
      <c r="AV1190" s="11"/>
      <c r="AW1190" s="11"/>
    </row>
    <row r="1191" spans="1:49" x14ac:dyDescent="0.25">
      <c r="A1191">
        <v>1190</v>
      </c>
      <c r="B1191">
        <v>10230</v>
      </c>
      <c r="C1191">
        <v>1</v>
      </c>
      <c r="D1191" s="4" t="str">
        <f>TEXT(Table1[[#This Row],[ORDER DATE]],"MMMM")</f>
        <v>March</v>
      </c>
      <c r="E1191" s="4">
        <f t="shared" si="55"/>
        <v>2004</v>
      </c>
      <c r="F1191" s="1">
        <v>38061</v>
      </c>
      <c r="G1191" t="s">
        <v>12</v>
      </c>
      <c r="H1191" t="s">
        <v>41</v>
      </c>
      <c r="I1191">
        <v>173</v>
      </c>
      <c r="J1191" t="s">
        <v>55</v>
      </c>
      <c r="K1191">
        <v>43</v>
      </c>
      <c r="L1191" s="10">
        <v>100</v>
      </c>
      <c r="M1191" s="10">
        <f t="shared" si="56"/>
        <v>4300</v>
      </c>
      <c r="N1191">
        <f>'CONDITIONS AND WORKINGS'!$D$2*M1191</f>
        <v>276.05999999999995</v>
      </c>
      <c r="O1191" s="4">
        <f>IF(Table1[[#This Row],[SALES]]&gt;='CONDITIONS AND WORKINGS'!$B$2,Table1[[#This Row],[SALES]]*'CONDITIONS AND WORKINGS'!$B$3,0)</f>
        <v>359.05</v>
      </c>
      <c r="P1191" s="10">
        <f t="shared" si="54"/>
        <v>4576.0599999999995</v>
      </c>
      <c r="Q1191" s="4" t="str">
        <f>IF(Table1[[#This Row],[STATUS]]='CONDITIONS AND WORKINGS'!$B$6,'CONDITIONS AND WORKINGS'!$B$9,'CONDITIONS AND WORKINGS'!$B$10)</f>
        <v>"COMPLETED"</v>
      </c>
      <c r="R1191" s="10">
        <f>Table1[[#This Row],[TOTAL SALES]]-Table1[[#This Row],[ 8.35% DISCOUNT]]</f>
        <v>4217.0099999999993</v>
      </c>
      <c r="S1191" s="20"/>
      <c r="AQ1191" s="11"/>
      <c r="AR1191" s="11"/>
      <c r="AS1191" s="11"/>
      <c r="AT1191" s="11"/>
      <c r="AV1191" s="11"/>
      <c r="AW1191" s="11"/>
    </row>
    <row r="1192" spans="1:49" x14ac:dyDescent="0.25">
      <c r="A1192">
        <v>1191</v>
      </c>
      <c r="B1192">
        <v>10230</v>
      </c>
      <c r="C1192">
        <v>5</v>
      </c>
      <c r="D1192" s="4" t="str">
        <f>TEXT(Table1[[#This Row],[ORDER DATE]],"MMMM")</f>
        <v>March</v>
      </c>
      <c r="E1192" s="4">
        <f t="shared" si="55"/>
        <v>2004</v>
      </c>
      <c r="F1192" s="1">
        <v>38061</v>
      </c>
      <c r="G1192" t="s">
        <v>12</v>
      </c>
      <c r="H1192" t="s">
        <v>49</v>
      </c>
      <c r="I1192">
        <v>173</v>
      </c>
      <c r="J1192" t="s">
        <v>14</v>
      </c>
      <c r="K1192">
        <v>45</v>
      </c>
      <c r="L1192" s="10">
        <v>100</v>
      </c>
      <c r="M1192" s="10">
        <f t="shared" si="56"/>
        <v>4500</v>
      </c>
      <c r="N1192">
        <f>'CONDITIONS AND WORKINGS'!$D$2*M1192</f>
        <v>288.89999999999998</v>
      </c>
      <c r="O1192" s="4">
        <f>IF(Table1[[#This Row],[SALES]]&gt;='CONDITIONS AND WORKINGS'!$B$2,Table1[[#This Row],[SALES]]*'CONDITIONS AND WORKINGS'!$B$3,0)</f>
        <v>375.75</v>
      </c>
      <c r="P1192" s="10">
        <f t="shared" si="54"/>
        <v>4788.8999999999996</v>
      </c>
      <c r="Q1192" s="4" t="str">
        <f>IF(Table1[[#This Row],[STATUS]]='CONDITIONS AND WORKINGS'!$B$6,'CONDITIONS AND WORKINGS'!$B$9,'CONDITIONS AND WORKINGS'!$B$10)</f>
        <v>"COMPLETED"</v>
      </c>
      <c r="R1192" s="10">
        <f>Table1[[#This Row],[TOTAL SALES]]-Table1[[#This Row],[ 8.35% DISCOUNT]]</f>
        <v>4413.1499999999996</v>
      </c>
      <c r="S1192" s="20"/>
      <c r="AQ1192" s="11"/>
      <c r="AR1192" s="11"/>
      <c r="AS1192" s="11"/>
      <c r="AT1192" s="11"/>
      <c r="AV1192" s="11"/>
      <c r="AW1192" s="11"/>
    </row>
    <row r="1193" spans="1:49" x14ac:dyDescent="0.25">
      <c r="A1193">
        <v>1192</v>
      </c>
      <c r="B1193">
        <v>10230</v>
      </c>
      <c r="C1193">
        <v>7</v>
      </c>
      <c r="D1193" s="4" t="str">
        <f>TEXT(Table1[[#This Row],[ORDER DATE]],"MMMM")</f>
        <v>March</v>
      </c>
      <c r="E1193" s="4">
        <f t="shared" si="55"/>
        <v>2004</v>
      </c>
      <c r="F1193" s="1">
        <v>38061</v>
      </c>
      <c r="G1193" t="s">
        <v>12</v>
      </c>
      <c r="H1193" t="s">
        <v>46</v>
      </c>
      <c r="I1193">
        <v>173</v>
      </c>
      <c r="J1193" t="s">
        <v>14</v>
      </c>
      <c r="K1193">
        <v>34</v>
      </c>
      <c r="L1193" s="10">
        <v>100</v>
      </c>
      <c r="M1193" s="10">
        <f t="shared" si="56"/>
        <v>3400</v>
      </c>
      <c r="N1193">
        <f>'CONDITIONS AND WORKINGS'!$D$2*M1193</f>
        <v>218.27999999999997</v>
      </c>
      <c r="O1193" s="4">
        <f>IF(Table1[[#This Row],[SALES]]&gt;='CONDITIONS AND WORKINGS'!$B$2,Table1[[#This Row],[SALES]]*'CONDITIONS AND WORKINGS'!$B$3,0)</f>
        <v>283.90000000000003</v>
      </c>
      <c r="P1193" s="10">
        <f t="shared" si="54"/>
        <v>3618.2799999999997</v>
      </c>
      <c r="Q1193" s="4" t="str">
        <f>IF(Table1[[#This Row],[STATUS]]='CONDITIONS AND WORKINGS'!$B$6,'CONDITIONS AND WORKINGS'!$B$9,'CONDITIONS AND WORKINGS'!$B$10)</f>
        <v>"COMPLETED"</v>
      </c>
      <c r="R1193" s="10">
        <f>Table1[[#This Row],[TOTAL SALES]]-Table1[[#This Row],[ 8.35% DISCOUNT]]</f>
        <v>3334.3799999999997</v>
      </c>
      <c r="S1193" s="20"/>
      <c r="AQ1193" s="11"/>
      <c r="AR1193" s="11"/>
      <c r="AS1193" s="11"/>
      <c r="AT1193" s="11"/>
      <c r="AV1193" s="11"/>
      <c r="AW1193" s="11"/>
    </row>
    <row r="1194" spans="1:49" x14ac:dyDescent="0.25">
      <c r="A1194">
        <v>1193</v>
      </c>
      <c r="B1194">
        <v>10230</v>
      </c>
      <c r="C1194">
        <v>4</v>
      </c>
      <c r="D1194" s="4" t="str">
        <f>TEXT(Table1[[#This Row],[ORDER DATE]],"MMMM")</f>
        <v>March</v>
      </c>
      <c r="E1194" s="4">
        <f t="shared" si="55"/>
        <v>2004</v>
      </c>
      <c r="F1194" s="1">
        <v>38061</v>
      </c>
      <c r="G1194" t="s">
        <v>12</v>
      </c>
      <c r="H1194" t="s">
        <v>48</v>
      </c>
      <c r="I1194">
        <v>173</v>
      </c>
      <c r="J1194" t="s">
        <v>17</v>
      </c>
      <c r="K1194">
        <v>46</v>
      </c>
      <c r="L1194" s="10">
        <v>60.9</v>
      </c>
      <c r="M1194" s="10">
        <f t="shared" si="56"/>
        <v>2801.4</v>
      </c>
      <c r="N1194">
        <f>'CONDITIONS AND WORKINGS'!$D$2*M1194</f>
        <v>179.84987999999998</v>
      </c>
      <c r="O1194" s="4">
        <f>IF(Table1[[#This Row],[SALES]]&gt;='CONDITIONS AND WORKINGS'!$B$2,Table1[[#This Row],[SALES]]*'CONDITIONS AND WORKINGS'!$B$3,0)</f>
        <v>233.91690000000003</v>
      </c>
      <c r="P1194" s="10">
        <f t="shared" si="54"/>
        <v>2981.2498800000003</v>
      </c>
      <c r="Q1194" s="4" t="str">
        <f>IF(Table1[[#This Row],[STATUS]]='CONDITIONS AND WORKINGS'!$B$6,'CONDITIONS AND WORKINGS'!$B$9,'CONDITIONS AND WORKINGS'!$B$10)</f>
        <v>"COMPLETED"</v>
      </c>
      <c r="R1194" s="10">
        <f>Table1[[#This Row],[TOTAL SALES]]-Table1[[#This Row],[ 8.35% DISCOUNT]]</f>
        <v>2747.3329800000001</v>
      </c>
      <c r="S1194" s="20"/>
      <c r="AQ1194" s="11"/>
      <c r="AR1194" s="11"/>
      <c r="AS1194" s="11"/>
      <c r="AT1194" s="11"/>
      <c r="AV1194" s="11"/>
      <c r="AW1194" s="11"/>
    </row>
    <row r="1195" spans="1:49" x14ac:dyDescent="0.25">
      <c r="A1195">
        <v>1194</v>
      </c>
      <c r="B1195">
        <v>10230</v>
      </c>
      <c r="C1195">
        <v>2</v>
      </c>
      <c r="D1195" s="4" t="str">
        <f>TEXT(Table1[[#This Row],[ORDER DATE]],"MMMM")</f>
        <v>March</v>
      </c>
      <c r="E1195" s="4">
        <f t="shared" si="55"/>
        <v>2004</v>
      </c>
      <c r="F1195" s="1">
        <v>38061</v>
      </c>
      <c r="G1195" t="s">
        <v>12</v>
      </c>
      <c r="H1195" t="s">
        <v>52</v>
      </c>
      <c r="I1195">
        <v>173</v>
      </c>
      <c r="J1195" t="s">
        <v>17</v>
      </c>
      <c r="K1195">
        <v>43</v>
      </c>
      <c r="L1195" s="10">
        <v>52.14</v>
      </c>
      <c r="M1195" s="10">
        <f t="shared" si="56"/>
        <v>2242.02</v>
      </c>
      <c r="N1195">
        <f>'CONDITIONS AND WORKINGS'!$D$2*M1195</f>
        <v>143.93768399999999</v>
      </c>
      <c r="O1195" s="4">
        <f>IF(Table1[[#This Row],[SALES]]&gt;='CONDITIONS AND WORKINGS'!$B$2,Table1[[#This Row],[SALES]]*'CONDITIONS AND WORKINGS'!$B$3,0)</f>
        <v>0</v>
      </c>
      <c r="P1195" s="10">
        <f t="shared" si="54"/>
        <v>2385.957684</v>
      </c>
      <c r="Q1195" s="4" t="str">
        <f>IF(Table1[[#This Row],[STATUS]]='CONDITIONS AND WORKINGS'!$B$6,'CONDITIONS AND WORKINGS'!$B$9,'CONDITIONS AND WORKINGS'!$B$10)</f>
        <v>"COMPLETED"</v>
      </c>
      <c r="R1195" s="10">
        <f>Table1[[#This Row],[TOTAL SALES]]-Table1[[#This Row],[ 8.35% DISCOUNT]]</f>
        <v>2385.957684</v>
      </c>
      <c r="S1195" s="20"/>
      <c r="AQ1195" s="11"/>
      <c r="AR1195" s="11"/>
      <c r="AS1195" s="11"/>
      <c r="AT1195" s="11"/>
      <c r="AV1195" s="11"/>
      <c r="AW1195" s="11"/>
    </row>
    <row r="1196" spans="1:49" x14ac:dyDescent="0.25">
      <c r="A1196">
        <v>1195</v>
      </c>
      <c r="B1196">
        <v>10230</v>
      </c>
      <c r="C1196">
        <v>6</v>
      </c>
      <c r="D1196" s="4" t="str">
        <f>TEXT(Table1[[#This Row],[ORDER DATE]],"MMMM")</f>
        <v>March</v>
      </c>
      <c r="E1196" s="4">
        <f t="shared" si="55"/>
        <v>2004</v>
      </c>
      <c r="F1196" s="1">
        <v>38061</v>
      </c>
      <c r="G1196" t="s">
        <v>12</v>
      </c>
      <c r="H1196" t="s">
        <v>50</v>
      </c>
      <c r="I1196">
        <v>173</v>
      </c>
      <c r="J1196" t="s">
        <v>17</v>
      </c>
      <c r="K1196">
        <v>36</v>
      </c>
      <c r="L1196" s="10">
        <v>54.33</v>
      </c>
      <c r="M1196" s="10">
        <f t="shared" si="56"/>
        <v>1955.8799999999999</v>
      </c>
      <c r="N1196">
        <f>'CONDITIONS AND WORKINGS'!$D$2*M1196</f>
        <v>125.56749599999998</v>
      </c>
      <c r="O1196" s="4">
        <f>IF(Table1[[#This Row],[SALES]]&gt;='CONDITIONS AND WORKINGS'!$B$2,Table1[[#This Row],[SALES]]*'CONDITIONS AND WORKINGS'!$B$3,0)</f>
        <v>0</v>
      </c>
      <c r="P1196" s="10">
        <f t="shared" si="54"/>
        <v>2081.4474959999998</v>
      </c>
      <c r="Q1196" s="4" t="str">
        <f>IF(Table1[[#This Row],[STATUS]]='CONDITIONS AND WORKINGS'!$B$6,'CONDITIONS AND WORKINGS'!$B$9,'CONDITIONS AND WORKINGS'!$B$10)</f>
        <v>"COMPLETED"</v>
      </c>
      <c r="R1196" s="10">
        <f>Table1[[#This Row],[TOTAL SALES]]-Table1[[#This Row],[ 8.35% DISCOUNT]]</f>
        <v>2081.4474959999998</v>
      </c>
      <c r="S1196" s="20"/>
      <c r="AQ1196" s="11"/>
      <c r="AR1196" s="11"/>
      <c r="AS1196" s="11"/>
      <c r="AT1196" s="11"/>
      <c r="AV1196" s="11"/>
      <c r="AW1196" s="11"/>
    </row>
    <row r="1197" spans="1:49" x14ac:dyDescent="0.25">
      <c r="A1197">
        <v>1196</v>
      </c>
      <c r="B1197">
        <v>10231</v>
      </c>
      <c r="C1197">
        <v>2</v>
      </c>
      <c r="D1197" s="4" t="str">
        <f>TEXT(Table1[[#This Row],[ORDER DATE]],"MMMM")</f>
        <v>March</v>
      </c>
      <c r="E1197" s="4">
        <f t="shared" si="55"/>
        <v>2004</v>
      </c>
      <c r="F1197" s="1">
        <v>38065</v>
      </c>
      <c r="G1197" t="s">
        <v>12</v>
      </c>
      <c r="H1197" t="s">
        <v>54</v>
      </c>
      <c r="I1197">
        <v>177</v>
      </c>
      <c r="J1197" t="s">
        <v>55</v>
      </c>
      <c r="K1197">
        <v>42</v>
      </c>
      <c r="L1197" s="10">
        <v>100</v>
      </c>
      <c r="M1197" s="10">
        <f t="shared" si="56"/>
        <v>4200</v>
      </c>
      <c r="N1197">
        <f>'CONDITIONS AND WORKINGS'!$D$2*M1197</f>
        <v>269.64</v>
      </c>
      <c r="O1197" s="4">
        <f>IF(Table1[[#This Row],[SALES]]&gt;='CONDITIONS AND WORKINGS'!$B$2,Table1[[#This Row],[SALES]]*'CONDITIONS AND WORKINGS'!$B$3,0)</f>
        <v>350.70000000000005</v>
      </c>
      <c r="P1197" s="10">
        <f t="shared" si="54"/>
        <v>4469.6400000000003</v>
      </c>
      <c r="Q1197" s="4" t="str">
        <f>IF(Table1[[#This Row],[STATUS]]='CONDITIONS AND WORKINGS'!$B$6,'CONDITIONS AND WORKINGS'!$B$9,'CONDITIONS AND WORKINGS'!$B$10)</f>
        <v>"COMPLETED"</v>
      </c>
      <c r="R1197" s="10">
        <f>Table1[[#This Row],[TOTAL SALES]]-Table1[[#This Row],[ 8.35% DISCOUNT]]</f>
        <v>4118.9400000000005</v>
      </c>
      <c r="S1197" s="20"/>
      <c r="AQ1197" s="11"/>
      <c r="AR1197" s="11"/>
      <c r="AS1197" s="11"/>
      <c r="AT1197" s="11"/>
      <c r="AV1197" s="11"/>
      <c r="AW1197" s="11"/>
    </row>
    <row r="1198" spans="1:49" x14ac:dyDescent="0.25">
      <c r="A1198">
        <v>1197</v>
      </c>
      <c r="B1198">
        <v>10231</v>
      </c>
      <c r="C1198">
        <v>1</v>
      </c>
      <c r="D1198" s="4" t="str">
        <f>TEXT(Table1[[#This Row],[ORDER DATE]],"MMMM")</f>
        <v>March</v>
      </c>
      <c r="E1198" s="4">
        <f t="shared" si="55"/>
        <v>2004</v>
      </c>
      <c r="F1198" s="1">
        <v>38065</v>
      </c>
      <c r="G1198" t="s">
        <v>12</v>
      </c>
      <c r="H1198" t="s">
        <v>58</v>
      </c>
      <c r="I1198">
        <v>177</v>
      </c>
      <c r="J1198" t="s">
        <v>14</v>
      </c>
      <c r="K1198">
        <v>49</v>
      </c>
      <c r="L1198" s="10">
        <v>100</v>
      </c>
      <c r="M1198" s="10">
        <f t="shared" si="56"/>
        <v>4900</v>
      </c>
      <c r="N1198">
        <f>'CONDITIONS AND WORKINGS'!$D$2*M1198</f>
        <v>314.58</v>
      </c>
      <c r="O1198" s="4">
        <f>IF(Table1[[#This Row],[SALES]]&gt;='CONDITIONS AND WORKINGS'!$B$2,Table1[[#This Row],[SALES]]*'CONDITIONS AND WORKINGS'!$B$3,0)</f>
        <v>409.15000000000003</v>
      </c>
      <c r="P1198" s="10">
        <f t="shared" si="54"/>
        <v>5214.58</v>
      </c>
      <c r="Q1198" s="4" t="str">
        <f>IF(Table1[[#This Row],[STATUS]]='CONDITIONS AND WORKINGS'!$B$6,'CONDITIONS AND WORKINGS'!$B$9,'CONDITIONS AND WORKINGS'!$B$10)</f>
        <v>"COMPLETED"</v>
      </c>
      <c r="R1198" s="10">
        <f>Table1[[#This Row],[TOTAL SALES]]-Table1[[#This Row],[ 8.35% DISCOUNT]]</f>
        <v>4805.43</v>
      </c>
      <c r="S1198" s="20"/>
      <c r="AQ1198" s="11"/>
      <c r="AR1198" s="11"/>
      <c r="AS1198" s="11"/>
      <c r="AT1198" s="11"/>
      <c r="AV1198" s="11"/>
      <c r="AW1198" s="11"/>
    </row>
    <row r="1199" spans="1:49" x14ac:dyDescent="0.25">
      <c r="A1199">
        <v>1198</v>
      </c>
      <c r="B1199">
        <v>10232</v>
      </c>
      <c r="C1199">
        <v>4</v>
      </c>
      <c r="D1199" s="4" t="str">
        <f>TEXT(Table1[[#This Row],[ORDER DATE]],"MMMM")</f>
        <v>March</v>
      </c>
      <c r="E1199" s="4">
        <f t="shared" si="55"/>
        <v>2004</v>
      </c>
      <c r="F1199" s="1">
        <v>38066</v>
      </c>
      <c r="G1199" t="s">
        <v>12</v>
      </c>
      <c r="H1199" t="s">
        <v>57</v>
      </c>
      <c r="I1199">
        <v>160</v>
      </c>
      <c r="J1199" t="s">
        <v>14</v>
      </c>
      <c r="K1199">
        <v>46</v>
      </c>
      <c r="L1199" s="10">
        <v>100</v>
      </c>
      <c r="M1199" s="10">
        <f t="shared" si="56"/>
        <v>4600</v>
      </c>
      <c r="N1199">
        <f>'CONDITIONS AND WORKINGS'!$D$2*M1199</f>
        <v>295.32</v>
      </c>
      <c r="O1199" s="4">
        <f>IF(Table1[[#This Row],[SALES]]&gt;='CONDITIONS AND WORKINGS'!$B$2,Table1[[#This Row],[SALES]]*'CONDITIONS AND WORKINGS'!$B$3,0)</f>
        <v>384.1</v>
      </c>
      <c r="P1199" s="10">
        <f t="shared" si="54"/>
        <v>4895.32</v>
      </c>
      <c r="Q1199" s="4" t="str">
        <f>IF(Table1[[#This Row],[STATUS]]='CONDITIONS AND WORKINGS'!$B$6,'CONDITIONS AND WORKINGS'!$B$9,'CONDITIONS AND WORKINGS'!$B$10)</f>
        <v>"COMPLETED"</v>
      </c>
      <c r="R1199" s="10">
        <f>Table1[[#This Row],[TOTAL SALES]]-Table1[[#This Row],[ 8.35% DISCOUNT]]</f>
        <v>4511.2199999999993</v>
      </c>
      <c r="S1199" s="20"/>
      <c r="AQ1199" s="11"/>
      <c r="AR1199" s="11"/>
      <c r="AS1199" s="11"/>
      <c r="AT1199" s="11"/>
      <c r="AV1199" s="11"/>
      <c r="AW1199" s="11"/>
    </row>
    <row r="1200" spans="1:49" x14ac:dyDescent="0.25">
      <c r="A1200">
        <v>1199</v>
      </c>
      <c r="B1200">
        <v>10232</v>
      </c>
      <c r="C1200">
        <v>1</v>
      </c>
      <c r="D1200" s="4" t="str">
        <f>TEXT(Table1[[#This Row],[ORDER DATE]],"MMMM")</f>
        <v>March</v>
      </c>
      <c r="E1200" s="4">
        <f t="shared" si="55"/>
        <v>2004</v>
      </c>
      <c r="F1200" s="1">
        <v>38066</v>
      </c>
      <c r="G1200" t="s">
        <v>12</v>
      </c>
      <c r="H1200" t="s">
        <v>63</v>
      </c>
      <c r="I1200">
        <v>160</v>
      </c>
      <c r="J1200" t="s">
        <v>14</v>
      </c>
      <c r="K1200">
        <v>48</v>
      </c>
      <c r="L1200" s="10">
        <v>96.16</v>
      </c>
      <c r="M1200" s="10">
        <f t="shared" si="56"/>
        <v>4615.68</v>
      </c>
      <c r="N1200">
        <f>'CONDITIONS AND WORKINGS'!$D$2*M1200</f>
        <v>296.32665600000001</v>
      </c>
      <c r="O1200" s="4">
        <f>IF(Table1[[#This Row],[SALES]]&gt;='CONDITIONS AND WORKINGS'!$B$2,Table1[[#This Row],[SALES]]*'CONDITIONS AND WORKINGS'!$B$3,0)</f>
        <v>385.40928000000002</v>
      </c>
      <c r="P1200" s="10">
        <f t="shared" si="54"/>
        <v>4912.0066560000005</v>
      </c>
      <c r="Q1200" s="4" t="str">
        <f>IF(Table1[[#This Row],[STATUS]]='CONDITIONS AND WORKINGS'!$B$6,'CONDITIONS AND WORKINGS'!$B$9,'CONDITIONS AND WORKINGS'!$B$10)</f>
        <v>"COMPLETED"</v>
      </c>
      <c r="R1200" s="10">
        <f>Table1[[#This Row],[TOTAL SALES]]-Table1[[#This Row],[ 8.35% DISCOUNT]]</f>
        <v>4526.5973760000006</v>
      </c>
      <c r="S1200" s="20"/>
      <c r="AQ1200" s="11"/>
      <c r="AR1200" s="11"/>
      <c r="AS1200" s="11"/>
      <c r="AT1200" s="11"/>
      <c r="AV1200" s="11"/>
      <c r="AW1200" s="11"/>
    </row>
    <row r="1201" spans="1:49" x14ac:dyDescent="0.25">
      <c r="A1201">
        <v>1200</v>
      </c>
      <c r="B1201">
        <v>10232</v>
      </c>
      <c r="C1201">
        <v>8</v>
      </c>
      <c r="D1201" s="4" t="str">
        <f>TEXT(Table1[[#This Row],[ORDER DATE]],"MMMM")</f>
        <v>March</v>
      </c>
      <c r="E1201" s="4">
        <f t="shared" si="55"/>
        <v>2004</v>
      </c>
      <c r="F1201" s="1">
        <v>38066</v>
      </c>
      <c r="G1201" t="s">
        <v>12</v>
      </c>
      <c r="H1201" t="s">
        <v>59</v>
      </c>
      <c r="I1201">
        <v>160</v>
      </c>
      <c r="J1201" t="s">
        <v>14</v>
      </c>
      <c r="K1201">
        <v>48</v>
      </c>
      <c r="L1201" s="10">
        <v>95.8</v>
      </c>
      <c r="M1201" s="10">
        <f t="shared" si="56"/>
        <v>4598.3999999999996</v>
      </c>
      <c r="N1201">
        <f>'CONDITIONS AND WORKINGS'!$D$2*M1201</f>
        <v>295.21727999999996</v>
      </c>
      <c r="O1201" s="4">
        <f>IF(Table1[[#This Row],[SALES]]&gt;='CONDITIONS AND WORKINGS'!$B$2,Table1[[#This Row],[SALES]]*'CONDITIONS AND WORKINGS'!$B$3,0)</f>
        <v>383.96639999999996</v>
      </c>
      <c r="P1201" s="10">
        <f t="shared" si="54"/>
        <v>4893.6172799999995</v>
      </c>
      <c r="Q1201" s="4" t="str">
        <f>IF(Table1[[#This Row],[STATUS]]='CONDITIONS AND WORKINGS'!$B$6,'CONDITIONS AND WORKINGS'!$B$9,'CONDITIONS AND WORKINGS'!$B$10)</f>
        <v>"COMPLETED"</v>
      </c>
      <c r="R1201" s="10">
        <f>Table1[[#This Row],[TOTAL SALES]]-Table1[[#This Row],[ 8.35% DISCOUNT]]</f>
        <v>4509.6508799999992</v>
      </c>
      <c r="S1201" s="20"/>
      <c r="AQ1201" s="11"/>
      <c r="AR1201" s="11"/>
      <c r="AS1201" s="11"/>
      <c r="AT1201" s="11"/>
      <c r="AV1201" s="11"/>
      <c r="AW1201" s="11"/>
    </row>
    <row r="1202" spans="1:49" x14ac:dyDescent="0.25">
      <c r="A1202">
        <v>1201</v>
      </c>
      <c r="B1202">
        <v>10232</v>
      </c>
      <c r="C1202">
        <v>6</v>
      </c>
      <c r="D1202" s="4" t="str">
        <f>TEXT(Table1[[#This Row],[ORDER DATE]],"MMMM")</f>
        <v>March</v>
      </c>
      <c r="E1202" s="4">
        <f t="shared" si="55"/>
        <v>2004</v>
      </c>
      <c r="F1202" s="1">
        <v>38066</v>
      </c>
      <c r="G1202" t="s">
        <v>12</v>
      </c>
      <c r="H1202" t="s">
        <v>64</v>
      </c>
      <c r="I1202">
        <v>160</v>
      </c>
      <c r="J1202" t="s">
        <v>14</v>
      </c>
      <c r="K1202">
        <v>22</v>
      </c>
      <c r="L1202" s="10">
        <v>100</v>
      </c>
      <c r="M1202" s="10">
        <f t="shared" si="56"/>
        <v>2200</v>
      </c>
      <c r="N1202">
        <f>'CONDITIONS AND WORKINGS'!$D$2*M1202</f>
        <v>141.23999999999998</v>
      </c>
      <c r="O1202" s="4">
        <f>IF(Table1[[#This Row],[SALES]]&gt;='CONDITIONS AND WORKINGS'!$B$2,Table1[[#This Row],[SALES]]*'CONDITIONS AND WORKINGS'!$B$3,0)</f>
        <v>0</v>
      </c>
      <c r="P1202" s="10">
        <f t="shared" si="54"/>
        <v>2341.2399999999998</v>
      </c>
      <c r="Q1202" s="4" t="str">
        <f>IF(Table1[[#This Row],[STATUS]]='CONDITIONS AND WORKINGS'!$B$6,'CONDITIONS AND WORKINGS'!$B$9,'CONDITIONS AND WORKINGS'!$B$10)</f>
        <v>"COMPLETED"</v>
      </c>
      <c r="R1202" s="10">
        <f>Table1[[#This Row],[TOTAL SALES]]-Table1[[#This Row],[ 8.35% DISCOUNT]]</f>
        <v>2341.2399999999998</v>
      </c>
      <c r="S1202" s="20"/>
      <c r="AQ1202" s="11"/>
      <c r="AR1202" s="11"/>
      <c r="AS1202" s="11"/>
      <c r="AT1202" s="11"/>
      <c r="AV1202" s="11"/>
      <c r="AW1202" s="11"/>
    </row>
    <row r="1203" spans="1:49" x14ac:dyDescent="0.25">
      <c r="A1203">
        <v>1202</v>
      </c>
      <c r="B1203">
        <v>10232</v>
      </c>
      <c r="C1203">
        <v>2</v>
      </c>
      <c r="D1203" s="4" t="str">
        <f>TEXT(Table1[[#This Row],[ORDER DATE]],"MMMM")</f>
        <v>March</v>
      </c>
      <c r="E1203" s="4">
        <f t="shared" si="55"/>
        <v>2004</v>
      </c>
      <c r="F1203" s="1">
        <v>38066</v>
      </c>
      <c r="G1203" t="s">
        <v>12</v>
      </c>
      <c r="H1203" t="s">
        <v>66</v>
      </c>
      <c r="I1203">
        <v>160</v>
      </c>
      <c r="J1203" t="s">
        <v>17</v>
      </c>
      <c r="K1203">
        <v>35</v>
      </c>
      <c r="L1203" s="10">
        <v>82.43</v>
      </c>
      <c r="M1203" s="10">
        <f t="shared" si="56"/>
        <v>2885.05</v>
      </c>
      <c r="N1203">
        <f>'CONDITIONS AND WORKINGS'!$D$2*M1203</f>
        <v>185.22020999999998</v>
      </c>
      <c r="O1203" s="4">
        <f>IF(Table1[[#This Row],[SALES]]&gt;='CONDITIONS AND WORKINGS'!$B$2,Table1[[#This Row],[SALES]]*'CONDITIONS AND WORKINGS'!$B$3,0)</f>
        <v>240.90167500000004</v>
      </c>
      <c r="P1203" s="10">
        <f t="shared" si="54"/>
        <v>3070.2702100000001</v>
      </c>
      <c r="Q1203" s="4" t="str">
        <f>IF(Table1[[#This Row],[STATUS]]='CONDITIONS AND WORKINGS'!$B$6,'CONDITIONS AND WORKINGS'!$B$9,'CONDITIONS AND WORKINGS'!$B$10)</f>
        <v>"COMPLETED"</v>
      </c>
      <c r="R1203" s="10">
        <f>Table1[[#This Row],[TOTAL SALES]]-Table1[[#This Row],[ 8.35% DISCOUNT]]</f>
        <v>2829.3685350000001</v>
      </c>
      <c r="S1203" s="20"/>
      <c r="AQ1203" s="11"/>
      <c r="AR1203" s="11"/>
      <c r="AS1203" s="11"/>
      <c r="AT1203" s="11"/>
      <c r="AV1203" s="11"/>
      <c r="AW1203" s="11"/>
    </row>
    <row r="1204" spans="1:49" x14ac:dyDescent="0.25">
      <c r="A1204">
        <v>1203</v>
      </c>
      <c r="B1204">
        <v>10232</v>
      </c>
      <c r="C1204">
        <v>7</v>
      </c>
      <c r="D1204" s="4" t="str">
        <f>TEXT(Table1[[#This Row],[ORDER DATE]],"MMMM")</f>
        <v>March</v>
      </c>
      <c r="E1204" s="4">
        <f t="shared" si="55"/>
        <v>2004</v>
      </c>
      <c r="F1204" s="1">
        <v>38066</v>
      </c>
      <c r="G1204" t="s">
        <v>12</v>
      </c>
      <c r="H1204" t="s">
        <v>68</v>
      </c>
      <c r="I1204">
        <v>160</v>
      </c>
      <c r="J1204" t="s">
        <v>17</v>
      </c>
      <c r="K1204">
        <v>26</v>
      </c>
      <c r="L1204" s="10">
        <v>88.34</v>
      </c>
      <c r="M1204" s="10">
        <f t="shared" si="56"/>
        <v>2296.84</v>
      </c>
      <c r="N1204">
        <f>'CONDITIONS AND WORKINGS'!$D$2*M1204</f>
        <v>147.45712799999998</v>
      </c>
      <c r="O1204" s="4">
        <f>IF(Table1[[#This Row],[SALES]]&gt;='CONDITIONS AND WORKINGS'!$B$2,Table1[[#This Row],[SALES]]*'CONDITIONS AND WORKINGS'!$B$3,0)</f>
        <v>0</v>
      </c>
      <c r="P1204" s="10">
        <f t="shared" si="54"/>
        <v>2444.2971280000002</v>
      </c>
      <c r="Q1204" s="4" t="str">
        <f>IF(Table1[[#This Row],[STATUS]]='CONDITIONS AND WORKINGS'!$B$6,'CONDITIONS AND WORKINGS'!$B$9,'CONDITIONS AND WORKINGS'!$B$10)</f>
        <v>"COMPLETED"</v>
      </c>
      <c r="R1204" s="10">
        <f>Table1[[#This Row],[TOTAL SALES]]-Table1[[#This Row],[ 8.35% DISCOUNT]]</f>
        <v>2444.2971280000002</v>
      </c>
      <c r="S1204" s="20"/>
      <c r="AQ1204" s="11"/>
      <c r="AR1204" s="11"/>
      <c r="AS1204" s="11"/>
      <c r="AT1204" s="11"/>
      <c r="AV1204" s="11"/>
      <c r="AW1204" s="11"/>
    </row>
    <row r="1205" spans="1:49" x14ac:dyDescent="0.25">
      <c r="A1205">
        <v>1204</v>
      </c>
      <c r="B1205">
        <v>10232</v>
      </c>
      <c r="C1205">
        <v>5</v>
      </c>
      <c r="D1205" s="4" t="str">
        <f>TEXT(Table1[[#This Row],[ORDER DATE]],"MMMM")</f>
        <v>March</v>
      </c>
      <c r="E1205" s="4">
        <f t="shared" si="55"/>
        <v>2004</v>
      </c>
      <c r="F1205" s="1">
        <v>38066</v>
      </c>
      <c r="G1205" t="s">
        <v>12</v>
      </c>
      <c r="H1205" t="s">
        <v>61</v>
      </c>
      <c r="I1205">
        <v>160</v>
      </c>
      <c r="J1205" t="s">
        <v>17</v>
      </c>
      <c r="K1205">
        <v>23</v>
      </c>
      <c r="L1205" s="10">
        <v>89.53</v>
      </c>
      <c r="M1205" s="10">
        <f t="shared" si="56"/>
        <v>2059.19</v>
      </c>
      <c r="N1205">
        <f>'CONDITIONS AND WORKINGS'!$D$2*M1205</f>
        <v>132.19999799999999</v>
      </c>
      <c r="O1205" s="4">
        <f>IF(Table1[[#This Row],[SALES]]&gt;='CONDITIONS AND WORKINGS'!$B$2,Table1[[#This Row],[SALES]]*'CONDITIONS AND WORKINGS'!$B$3,0)</f>
        <v>0</v>
      </c>
      <c r="P1205" s="10">
        <f t="shared" si="54"/>
        <v>2191.3899980000001</v>
      </c>
      <c r="Q1205" s="4" t="str">
        <f>IF(Table1[[#This Row],[STATUS]]='CONDITIONS AND WORKINGS'!$B$6,'CONDITIONS AND WORKINGS'!$B$9,'CONDITIONS AND WORKINGS'!$B$10)</f>
        <v>"COMPLETED"</v>
      </c>
      <c r="R1205" s="10">
        <f>Table1[[#This Row],[TOTAL SALES]]-Table1[[#This Row],[ 8.35% DISCOUNT]]</f>
        <v>2191.3899980000001</v>
      </c>
      <c r="S1205" s="20"/>
      <c r="AQ1205" s="11"/>
      <c r="AR1205" s="11"/>
      <c r="AS1205" s="11"/>
      <c r="AT1205" s="11"/>
      <c r="AV1205" s="11"/>
      <c r="AW1205" s="11"/>
    </row>
    <row r="1206" spans="1:49" x14ac:dyDescent="0.25">
      <c r="A1206">
        <v>1205</v>
      </c>
      <c r="B1206">
        <v>10232</v>
      </c>
      <c r="C1206">
        <v>3</v>
      </c>
      <c r="D1206" s="4" t="str">
        <f>TEXT(Table1[[#This Row],[ORDER DATE]],"MMMM")</f>
        <v>March</v>
      </c>
      <c r="E1206" s="4">
        <f t="shared" si="55"/>
        <v>2004</v>
      </c>
      <c r="F1206" s="1">
        <v>38066</v>
      </c>
      <c r="G1206" t="s">
        <v>12</v>
      </c>
      <c r="H1206" t="s">
        <v>69</v>
      </c>
      <c r="I1206">
        <v>160</v>
      </c>
      <c r="J1206" t="s">
        <v>17</v>
      </c>
      <c r="K1206">
        <v>24</v>
      </c>
      <c r="L1206" s="10">
        <v>49.69</v>
      </c>
      <c r="M1206" s="10">
        <f t="shared" si="56"/>
        <v>1192.56</v>
      </c>
      <c r="N1206">
        <f>'CONDITIONS AND WORKINGS'!$D$2*M1206</f>
        <v>76.56235199999999</v>
      </c>
      <c r="O1206" s="4">
        <f>IF(Table1[[#This Row],[SALES]]&gt;='CONDITIONS AND WORKINGS'!$B$2,Table1[[#This Row],[SALES]]*'CONDITIONS AND WORKINGS'!$B$3,0)</f>
        <v>0</v>
      </c>
      <c r="P1206" s="10">
        <f t="shared" si="54"/>
        <v>1269.1223519999999</v>
      </c>
      <c r="Q1206" s="4" t="str">
        <f>IF(Table1[[#This Row],[STATUS]]='CONDITIONS AND WORKINGS'!$B$6,'CONDITIONS AND WORKINGS'!$B$9,'CONDITIONS AND WORKINGS'!$B$10)</f>
        <v>"COMPLETED"</v>
      </c>
      <c r="R1206" s="10">
        <f>Table1[[#This Row],[TOTAL SALES]]-Table1[[#This Row],[ 8.35% DISCOUNT]]</f>
        <v>1269.1223519999999</v>
      </c>
      <c r="S1206" s="20"/>
      <c r="AQ1206" s="11"/>
      <c r="AR1206" s="11"/>
      <c r="AS1206" s="11"/>
      <c r="AT1206" s="11"/>
      <c r="AV1206" s="11"/>
      <c r="AW1206" s="11"/>
    </row>
    <row r="1207" spans="1:49" x14ac:dyDescent="0.25">
      <c r="A1207">
        <v>1206</v>
      </c>
      <c r="B1207">
        <v>10233</v>
      </c>
      <c r="C1207">
        <v>2</v>
      </c>
      <c r="D1207" s="4" t="str">
        <f>TEXT(Table1[[#This Row],[ORDER DATE]],"MMMM")</f>
        <v>March</v>
      </c>
      <c r="E1207" s="4">
        <f t="shared" si="55"/>
        <v>2004</v>
      </c>
      <c r="F1207" s="1">
        <v>38075</v>
      </c>
      <c r="G1207" t="s">
        <v>12</v>
      </c>
      <c r="H1207" t="s">
        <v>62</v>
      </c>
      <c r="I1207">
        <v>113</v>
      </c>
      <c r="J1207" t="s">
        <v>14</v>
      </c>
      <c r="K1207">
        <v>40</v>
      </c>
      <c r="L1207" s="10">
        <v>94.71</v>
      </c>
      <c r="M1207" s="10">
        <f t="shared" si="56"/>
        <v>3788.3999999999996</v>
      </c>
      <c r="N1207">
        <f>'CONDITIONS AND WORKINGS'!$D$2*M1207</f>
        <v>243.21527999999995</v>
      </c>
      <c r="O1207" s="4">
        <f>IF(Table1[[#This Row],[SALES]]&gt;='CONDITIONS AND WORKINGS'!$B$2,Table1[[#This Row],[SALES]]*'CONDITIONS AND WORKINGS'!$B$3,0)</f>
        <v>316.33139999999997</v>
      </c>
      <c r="P1207" s="10">
        <f t="shared" si="54"/>
        <v>4031.6152799999995</v>
      </c>
      <c r="Q1207" s="4" t="str">
        <f>IF(Table1[[#This Row],[STATUS]]='CONDITIONS AND WORKINGS'!$B$6,'CONDITIONS AND WORKINGS'!$B$9,'CONDITIONS AND WORKINGS'!$B$10)</f>
        <v>"COMPLETED"</v>
      </c>
      <c r="R1207" s="10">
        <f>Table1[[#This Row],[TOTAL SALES]]-Table1[[#This Row],[ 8.35% DISCOUNT]]</f>
        <v>3715.2838799999995</v>
      </c>
      <c r="S1207" s="20"/>
      <c r="AQ1207" s="11"/>
      <c r="AR1207" s="11"/>
      <c r="AS1207" s="11"/>
      <c r="AT1207" s="11"/>
      <c r="AV1207" s="11"/>
      <c r="AW1207" s="11"/>
    </row>
    <row r="1208" spans="1:49" x14ac:dyDescent="0.25">
      <c r="A1208">
        <v>1207</v>
      </c>
      <c r="B1208">
        <v>10233</v>
      </c>
      <c r="C1208">
        <v>3</v>
      </c>
      <c r="D1208" s="4" t="str">
        <f>TEXT(Table1[[#This Row],[ORDER DATE]],"MMMM")</f>
        <v>March</v>
      </c>
      <c r="E1208" s="4">
        <f t="shared" si="55"/>
        <v>2004</v>
      </c>
      <c r="F1208" s="1">
        <v>38075</v>
      </c>
      <c r="G1208" t="s">
        <v>12</v>
      </c>
      <c r="H1208" t="s">
        <v>65</v>
      </c>
      <c r="I1208">
        <v>113</v>
      </c>
      <c r="J1208" t="s">
        <v>17</v>
      </c>
      <c r="K1208">
        <v>36</v>
      </c>
      <c r="L1208" s="10">
        <v>70.67</v>
      </c>
      <c r="M1208" s="10">
        <f t="shared" si="56"/>
        <v>2544.12</v>
      </c>
      <c r="N1208">
        <f>'CONDITIONS AND WORKINGS'!$D$2*M1208</f>
        <v>163.33250399999997</v>
      </c>
      <c r="O1208" s="4">
        <f>IF(Table1[[#This Row],[SALES]]&gt;='CONDITIONS AND WORKINGS'!$B$2,Table1[[#This Row],[SALES]]*'CONDITIONS AND WORKINGS'!$B$3,0)</f>
        <v>212.43402</v>
      </c>
      <c r="P1208" s="10">
        <f t="shared" si="54"/>
        <v>2707.4525039999999</v>
      </c>
      <c r="Q1208" s="4" t="str">
        <f>IF(Table1[[#This Row],[STATUS]]='CONDITIONS AND WORKINGS'!$B$6,'CONDITIONS AND WORKINGS'!$B$9,'CONDITIONS AND WORKINGS'!$B$10)</f>
        <v>"COMPLETED"</v>
      </c>
      <c r="R1208" s="10">
        <f>Table1[[#This Row],[TOTAL SALES]]-Table1[[#This Row],[ 8.35% DISCOUNT]]</f>
        <v>2495.0184839999997</v>
      </c>
      <c r="S1208" s="20"/>
      <c r="AQ1208" s="11"/>
      <c r="AR1208" s="11"/>
      <c r="AS1208" s="11"/>
      <c r="AT1208" s="11"/>
      <c r="AV1208" s="11"/>
      <c r="AW1208" s="11"/>
    </row>
    <row r="1209" spans="1:49" x14ac:dyDescent="0.25">
      <c r="A1209">
        <v>1208</v>
      </c>
      <c r="B1209">
        <v>10233</v>
      </c>
      <c r="C1209">
        <v>1</v>
      </c>
      <c r="D1209" s="4" t="str">
        <f>TEXT(Table1[[#This Row],[ORDER DATE]],"MMMM")</f>
        <v>March</v>
      </c>
      <c r="E1209" s="4">
        <f t="shared" si="55"/>
        <v>2004</v>
      </c>
      <c r="F1209" s="1">
        <v>38075</v>
      </c>
      <c r="G1209" t="s">
        <v>12</v>
      </c>
      <c r="H1209" t="s">
        <v>67</v>
      </c>
      <c r="I1209">
        <v>113</v>
      </c>
      <c r="J1209" t="s">
        <v>17</v>
      </c>
      <c r="K1209">
        <v>29</v>
      </c>
      <c r="L1209" s="10">
        <v>82.4</v>
      </c>
      <c r="M1209" s="10">
        <f t="shared" si="56"/>
        <v>2389.6000000000004</v>
      </c>
      <c r="N1209">
        <f>'CONDITIONS AND WORKINGS'!$D$2*M1209</f>
        <v>153.41231999999999</v>
      </c>
      <c r="O1209" s="4">
        <f>IF(Table1[[#This Row],[SALES]]&gt;='CONDITIONS AND WORKINGS'!$B$2,Table1[[#This Row],[SALES]]*'CONDITIONS AND WORKINGS'!$B$3,0)</f>
        <v>199.53160000000005</v>
      </c>
      <c r="P1209" s="10">
        <f t="shared" si="54"/>
        <v>2543.0123200000003</v>
      </c>
      <c r="Q1209" s="4" t="str">
        <f>IF(Table1[[#This Row],[STATUS]]='CONDITIONS AND WORKINGS'!$B$6,'CONDITIONS AND WORKINGS'!$B$9,'CONDITIONS AND WORKINGS'!$B$10)</f>
        <v>"COMPLETED"</v>
      </c>
      <c r="R1209" s="10">
        <f>Table1[[#This Row],[TOTAL SALES]]-Table1[[#This Row],[ 8.35% DISCOUNT]]</f>
        <v>2343.48072</v>
      </c>
      <c r="S1209" s="20"/>
      <c r="AQ1209" s="11"/>
      <c r="AR1209" s="11"/>
      <c r="AS1209" s="11"/>
      <c r="AT1209" s="11"/>
      <c r="AV1209" s="11"/>
      <c r="AW1209" s="11"/>
    </row>
    <row r="1210" spans="1:49" x14ac:dyDescent="0.25">
      <c r="A1210">
        <v>1209</v>
      </c>
      <c r="B1210">
        <v>10235</v>
      </c>
      <c r="C1210">
        <v>1</v>
      </c>
      <c r="D1210" s="4" t="str">
        <f>TEXT(Table1[[#This Row],[ORDER DATE]],"MMMM")</f>
        <v>April</v>
      </c>
      <c r="E1210" s="4">
        <f t="shared" si="55"/>
        <v>2004</v>
      </c>
      <c r="F1210" s="1">
        <v>38079</v>
      </c>
      <c r="G1210" t="s">
        <v>12</v>
      </c>
      <c r="H1210" t="s">
        <v>95</v>
      </c>
      <c r="I1210">
        <v>158</v>
      </c>
      <c r="J1210" t="s">
        <v>14</v>
      </c>
      <c r="K1210">
        <v>41</v>
      </c>
      <c r="L1210" s="10">
        <v>100</v>
      </c>
      <c r="M1210" s="10">
        <f t="shared" si="56"/>
        <v>4100</v>
      </c>
      <c r="N1210">
        <f>'CONDITIONS AND WORKINGS'!$D$2*M1210</f>
        <v>263.21999999999997</v>
      </c>
      <c r="O1210" s="4">
        <f>IF(Table1[[#This Row],[SALES]]&gt;='CONDITIONS AND WORKINGS'!$B$2,Table1[[#This Row],[SALES]]*'CONDITIONS AND WORKINGS'!$B$3,0)</f>
        <v>342.35</v>
      </c>
      <c r="P1210" s="10">
        <f t="shared" si="54"/>
        <v>4363.22</v>
      </c>
      <c r="Q1210" s="4" t="str">
        <f>IF(Table1[[#This Row],[STATUS]]='CONDITIONS AND WORKINGS'!$B$6,'CONDITIONS AND WORKINGS'!$B$9,'CONDITIONS AND WORKINGS'!$B$10)</f>
        <v>"COMPLETED"</v>
      </c>
      <c r="R1210" s="10">
        <f>Table1[[#This Row],[TOTAL SALES]]-Table1[[#This Row],[ 8.35% DISCOUNT]]</f>
        <v>4020.8700000000003</v>
      </c>
      <c r="S1210" s="20"/>
      <c r="AQ1210" s="11"/>
      <c r="AR1210" s="11"/>
      <c r="AS1210" s="11"/>
      <c r="AT1210" s="11"/>
      <c r="AV1210" s="11"/>
      <c r="AW1210" s="11"/>
    </row>
    <row r="1211" spans="1:49" x14ac:dyDescent="0.25">
      <c r="A1211">
        <v>1210</v>
      </c>
      <c r="B1211">
        <v>10235</v>
      </c>
      <c r="C1211">
        <v>10</v>
      </c>
      <c r="D1211" s="4" t="str">
        <f>TEXT(Table1[[#This Row],[ORDER DATE]],"MMMM")</f>
        <v>April</v>
      </c>
      <c r="E1211" s="4">
        <f t="shared" si="55"/>
        <v>2004</v>
      </c>
      <c r="F1211" s="1">
        <v>38079</v>
      </c>
      <c r="G1211" t="s">
        <v>12</v>
      </c>
      <c r="H1211" t="s">
        <v>73</v>
      </c>
      <c r="I1211">
        <v>158</v>
      </c>
      <c r="J1211" t="s">
        <v>14</v>
      </c>
      <c r="K1211">
        <v>38</v>
      </c>
      <c r="L1211" s="10">
        <v>88.75</v>
      </c>
      <c r="M1211" s="10">
        <f t="shared" si="56"/>
        <v>3372.5</v>
      </c>
      <c r="N1211">
        <f>'CONDITIONS AND WORKINGS'!$D$2*M1211</f>
        <v>216.51449999999997</v>
      </c>
      <c r="O1211" s="4">
        <f>IF(Table1[[#This Row],[SALES]]&gt;='CONDITIONS AND WORKINGS'!$B$2,Table1[[#This Row],[SALES]]*'CONDITIONS AND WORKINGS'!$B$3,0)</f>
        <v>281.60374999999999</v>
      </c>
      <c r="P1211" s="10">
        <f t="shared" si="54"/>
        <v>3589.0144999999998</v>
      </c>
      <c r="Q1211" s="4" t="str">
        <f>IF(Table1[[#This Row],[STATUS]]='CONDITIONS AND WORKINGS'!$B$6,'CONDITIONS AND WORKINGS'!$B$9,'CONDITIONS AND WORKINGS'!$B$10)</f>
        <v>"COMPLETED"</v>
      </c>
      <c r="R1211" s="10">
        <f>Table1[[#This Row],[TOTAL SALES]]-Table1[[#This Row],[ 8.35% DISCOUNT]]</f>
        <v>3307.41075</v>
      </c>
      <c r="S1211" s="20"/>
      <c r="AQ1211" s="11"/>
      <c r="AR1211" s="11"/>
      <c r="AS1211" s="11"/>
      <c r="AT1211" s="11"/>
      <c r="AV1211" s="11"/>
      <c r="AW1211" s="11"/>
    </row>
    <row r="1212" spans="1:49" x14ac:dyDescent="0.25">
      <c r="A1212">
        <v>1211</v>
      </c>
      <c r="B1212">
        <v>10235</v>
      </c>
      <c r="C1212">
        <v>4</v>
      </c>
      <c r="D1212" s="4" t="str">
        <f>TEXT(Table1[[#This Row],[ORDER DATE]],"MMMM")</f>
        <v>April</v>
      </c>
      <c r="E1212" s="4">
        <f t="shared" si="55"/>
        <v>2004</v>
      </c>
      <c r="F1212" s="1">
        <v>38079</v>
      </c>
      <c r="G1212" t="s">
        <v>12</v>
      </c>
      <c r="H1212" t="s">
        <v>85</v>
      </c>
      <c r="I1212">
        <v>158</v>
      </c>
      <c r="J1212" t="s">
        <v>14</v>
      </c>
      <c r="K1212">
        <v>40</v>
      </c>
      <c r="L1212" s="10">
        <v>81.14</v>
      </c>
      <c r="M1212" s="10">
        <f t="shared" si="56"/>
        <v>3245.6</v>
      </c>
      <c r="N1212">
        <f>'CONDITIONS AND WORKINGS'!$D$2*M1212</f>
        <v>208.36751999999998</v>
      </c>
      <c r="O1212" s="4">
        <f>IF(Table1[[#This Row],[SALES]]&gt;='CONDITIONS AND WORKINGS'!$B$2,Table1[[#This Row],[SALES]]*'CONDITIONS AND WORKINGS'!$B$3,0)</f>
        <v>271.00760000000002</v>
      </c>
      <c r="P1212" s="10">
        <f t="shared" si="54"/>
        <v>3453.9675199999997</v>
      </c>
      <c r="Q1212" s="4" t="str">
        <f>IF(Table1[[#This Row],[STATUS]]='CONDITIONS AND WORKINGS'!$B$6,'CONDITIONS AND WORKINGS'!$B$9,'CONDITIONS AND WORKINGS'!$B$10)</f>
        <v>"COMPLETED"</v>
      </c>
      <c r="R1212" s="10">
        <f>Table1[[#This Row],[TOTAL SALES]]-Table1[[#This Row],[ 8.35% DISCOUNT]]</f>
        <v>3182.9599199999998</v>
      </c>
      <c r="S1212" s="20"/>
      <c r="AQ1212" s="11"/>
      <c r="AR1212" s="11"/>
      <c r="AS1212" s="11"/>
      <c r="AT1212" s="11"/>
      <c r="AV1212" s="11"/>
      <c r="AW1212" s="11"/>
    </row>
    <row r="1213" spans="1:49" x14ac:dyDescent="0.25">
      <c r="A1213">
        <v>1212</v>
      </c>
      <c r="B1213">
        <v>10235</v>
      </c>
      <c r="C1213">
        <v>9</v>
      </c>
      <c r="D1213" s="4" t="str">
        <f>TEXT(Table1[[#This Row],[ORDER DATE]],"MMMM")</f>
        <v>April</v>
      </c>
      <c r="E1213" s="4">
        <f t="shared" si="55"/>
        <v>2004</v>
      </c>
      <c r="F1213" s="1">
        <v>38079</v>
      </c>
      <c r="G1213" t="s">
        <v>12</v>
      </c>
      <c r="H1213" t="s">
        <v>77</v>
      </c>
      <c r="I1213">
        <v>158</v>
      </c>
      <c r="J1213" t="s">
        <v>17</v>
      </c>
      <c r="K1213">
        <v>32</v>
      </c>
      <c r="L1213" s="10">
        <v>92</v>
      </c>
      <c r="M1213" s="10">
        <f t="shared" si="56"/>
        <v>2944</v>
      </c>
      <c r="N1213">
        <f>'CONDITIONS AND WORKINGS'!$D$2*M1213</f>
        <v>189.00479999999999</v>
      </c>
      <c r="O1213" s="4">
        <f>IF(Table1[[#This Row],[SALES]]&gt;='CONDITIONS AND WORKINGS'!$B$2,Table1[[#This Row],[SALES]]*'CONDITIONS AND WORKINGS'!$B$3,0)</f>
        <v>245.82400000000001</v>
      </c>
      <c r="P1213" s="10">
        <f t="shared" si="54"/>
        <v>3133.0048000000002</v>
      </c>
      <c r="Q1213" s="4" t="str">
        <f>IF(Table1[[#This Row],[STATUS]]='CONDITIONS AND WORKINGS'!$B$6,'CONDITIONS AND WORKINGS'!$B$9,'CONDITIONS AND WORKINGS'!$B$10)</f>
        <v>"COMPLETED"</v>
      </c>
      <c r="R1213" s="10">
        <f>Table1[[#This Row],[TOTAL SALES]]-Table1[[#This Row],[ 8.35% DISCOUNT]]</f>
        <v>2887.1808000000001</v>
      </c>
      <c r="S1213" s="20"/>
      <c r="AQ1213" s="11"/>
      <c r="AR1213" s="11"/>
      <c r="AS1213" s="11"/>
      <c r="AT1213" s="11"/>
      <c r="AV1213" s="11"/>
      <c r="AW1213" s="11"/>
    </row>
    <row r="1214" spans="1:49" x14ac:dyDescent="0.25">
      <c r="A1214">
        <v>1213</v>
      </c>
      <c r="B1214">
        <v>10235</v>
      </c>
      <c r="C1214">
        <v>6</v>
      </c>
      <c r="D1214" s="4" t="str">
        <f>TEXT(Table1[[#This Row],[ORDER DATE]],"MMMM")</f>
        <v>April</v>
      </c>
      <c r="E1214" s="4">
        <f t="shared" si="55"/>
        <v>2004</v>
      </c>
      <c r="F1214" s="1">
        <v>38079</v>
      </c>
      <c r="G1214" t="s">
        <v>12</v>
      </c>
      <c r="H1214" t="s">
        <v>84</v>
      </c>
      <c r="I1214">
        <v>158</v>
      </c>
      <c r="J1214" t="s">
        <v>17</v>
      </c>
      <c r="K1214">
        <v>34</v>
      </c>
      <c r="L1214" s="10">
        <v>77.73</v>
      </c>
      <c r="M1214" s="10">
        <f t="shared" si="56"/>
        <v>2642.82</v>
      </c>
      <c r="N1214">
        <f>'CONDITIONS AND WORKINGS'!$D$2*M1214</f>
        <v>169.66904399999999</v>
      </c>
      <c r="O1214" s="4">
        <f>IF(Table1[[#This Row],[SALES]]&gt;='CONDITIONS AND WORKINGS'!$B$2,Table1[[#This Row],[SALES]]*'CONDITIONS AND WORKINGS'!$B$3,0)</f>
        <v>220.67547000000002</v>
      </c>
      <c r="P1214" s="10">
        <f t="shared" si="54"/>
        <v>2812.4890439999999</v>
      </c>
      <c r="Q1214" s="4" t="str">
        <f>IF(Table1[[#This Row],[STATUS]]='CONDITIONS AND WORKINGS'!$B$6,'CONDITIONS AND WORKINGS'!$B$9,'CONDITIONS AND WORKINGS'!$B$10)</f>
        <v>"COMPLETED"</v>
      </c>
      <c r="R1214" s="10">
        <f>Table1[[#This Row],[TOTAL SALES]]-Table1[[#This Row],[ 8.35% DISCOUNT]]</f>
        <v>2591.8135739999998</v>
      </c>
      <c r="S1214" s="20"/>
      <c r="AQ1214" s="11"/>
      <c r="AR1214" s="11"/>
      <c r="AS1214" s="11"/>
      <c r="AT1214" s="11"/>
      <c r="AV1214" s="11"/>
      <c r="AW1214" s="11"/>
    </row>
    <row r="1215" spans="1:49" x14ac:dyDescent="0.25">
      <c r="A1215">
        <v>1214</v>
      </c>
      <c r="B1215">
        <v>10235</v>
      </c>
      <c r="C1215">
        <v>8</v>
      </c>
      <c r="D1215" s="4" t="str">
        <f>TEXT(Table1[[#This Row],[ORDER DATE]],"MMMM")</f>
        <v>April</v>
      </c>
      <c r="E1215" s="4">
        <f t="shared" si="55"/>
        <v>2004</v>
      </c>
      <c r="F1215" s="1">
        <v>38079</v>
      </c>
      <c r="G1215" t="s">
        <v>12</v>
      </c>
      <c r="H1215" t="s">
        <v>76</v>
      </c>
      <c r="I1215">
        <v>158</v>
      </c>
      <c r="J1215" t="s">
        <v>17</v>
      </c>
      <c r="K1215">
        <v>25</v>
      </c>
      <c r="L1215" s="10">
        <v>100</v>
      </c>
      <c r="M1215" s="10">
        <f t="shared" si="56"/>
        <v>2500</v>
      </c>
      <c r="N1215">
        <f>'CONDITIONS AND WORKINGS'!$D$2*M1215</f>
        <v>160.49999999999997</v>
      </c>
      <c r="O1215" s="4">
        <f>IF(Table1[[#This Row],[SALES]]&gt;='CONDITIONS AND WORKINGS'!$B$2,Table1[[#This Row],[SALES]]*'CONDITIONS AND WORKINGS'!$B$3,0)</f>
        <v>208.75</v>
      </c>
      <c r="P1215" s="10">
        <f t="shared" si="54"/>
        <v>2660.5</v>
      </c>
      <c r="Q1215" s="4" t="str">
        <f>IF(Table1[[#This Row],[STATUS]]='CONDITIONS AND WORKINGS'!$B$6,'CONDITIONS AND WORKINGS'!$B$9,'CONDITIONS AND WORKINGS'!$B$10)</f>
        <v>"COMPLETED"</v>
      </c>
      <c r="R1215" s="10">
        <f>Table1[[#This Row],[TOTAL SALES]]-Table1[[#This Row],[ 8.35% DISCOUNT]]</f>
        <v>2451.75</v>
      </c>
      <c r="S1215" s="20"/>
      <c r="AQ1215" s="11"/>
      <c r="AR1215" s="11"/>
      <c r="AS1215" s="11"/>
      <c r="AT1215" s="11"/>
      <c r="AV1215" s="11"/>
      <c r="AW1215" s="11"/>
    </row>
    <row r="1216" spans="1:49" x14ac:dyDescent="0.25">
      <c r="A1216">
        <v>1215</v>
      </c>
      <c r="B1216">
        <v>10235</v>
      </c>
      <c r="C1216">
        <v>11</v>
      </c>
      <c r="D1216" s="4" t="str">
        <f>TEXT(Table1[[#This Row],[ORDER DATE]],"MMMM")</f>
        <v>April</v>
      </c>
      <c r="E1216" s="4">
        <f t="shared" si="55"/>
        <v>2004</v>
      </c>
      <c r="F1216" s="1">
        <v>38079</v>
      </c>
      <c r="G1216" t="s">
        <v>12</v>
      </c>
      <c r="H1216" t="s">
        <v>81</v>
      </c>
      <c r="I1216">
        <v>158</v>
      </c>
      <c r="J1216" t="s">
        <v>17</v>
      </c>
      <c r="K1216">
        <v>34</v>
      </c>
      <c r="L1216" s="10">
        <v>72.55</v>
      </c>
      <c r="M1216" s="10">
        <f t="shared" si="56"/>
        <v>2466.6999999999998</v>
      </c>
      <c r="N1216">
        <f>'CONDITIONS AND WORKINGS'!$D$2*M1216</f>
        <v>158.36213999999998</v>
      </c>
      <c r="O1216" s="4">
        <f>IF(Table1[[#This Row],[SALES]]&gt;='CONDITIONS AND WORKINGS'!$B$2,Table1[[#This Row],[SALES]]*'CONDITIONS AND WORKINGS'!$B$3,0)</f>
        <v>205.96944999999999</v>
      </c>
      <c r="P1216" s="10">
        <f t="shared" si="54"/>
        <v>2625.06214</v>
      </c>
      <c r="Q1216" s="4" t="str">
        <f>IF(Table1[[#This Row],[STATUS]]='CONDITIONS AND WORKINGS'!$B$6,'CONDITIONS AND WORKINGS'!$B$9,'CONDITIONS AND WORKINGS'!$B$10)</f>
        <v>"COMPLETED"</v>
      </c>
      <c r="R1216" s="10">
        <f>Table1[[#This Row],[TOTAL SALES]]-Table1[[#This Row],[ 8.35% DISCOUNT]]</f>
        <v>2419.0926899999999</v>
      </c>
      <c r="S1216" s="20"/>
      <c r="AQ1216" s="11"/>
      <c r="AR1216" s="11"/>
      <c r="AS1216" s="11"/>
      <c r="AT1216" s="11"/>
      <c r="AV1216" s="11"/>
      <c r="AW1216" s="11"/>
    </row>
    <row r="1217" spans="1:49" x14ac:dyDescent="0.25">
      <c r="A1217">
        <v>1216</v>
      </c>
      <c r="B1217">
        <v>10235</v>
      </c>
      <c r="C1217">
        <v>2</v>
      </c>
      <c r="D1217" s="4" t="str">
        <f>TEXT(Table1[[#This Row],[ORDER DATE]],"MMMM")</f>
        <v>April</v>
      </c>
      <c r="E1217" s="4">
        <f t="shared" si="55"/>
        <v>2004</v>
      </c>
      <c r="F1217" s="1">
        <v>38079</v>
      </c>
      <c r="G1217" t="s">
        <v>12</v>
      </c>
      <c r="H1217" t="s">
        <v>72</v>
      </c>
      <c r="I1217">
        <v>158</v>
      </c>
      <c r="J1217" t="s">
        <v>17</v>
      </c>
      <c r="K1217">
        <v>25</v>
      </c>
      <c r="L1217" s="10">
        <v>96.11</v>
      </c>
      <c r="M1217" s="10">
        <f t="shared" si="56"/>
        <v>2402.75</v>
      </c>
      <c r="N1217">
        <f>'CONDITIONS AND WORKINGS'!$D$2*M1217</f>
        <v>154.25654999999998</v>
      </c>
      <c r="O1217" s="4">
        <f>IF(Table1[[#This Row],[SALES]]&gt;='CONDITIONS AND WORKINGS'!$B$2,Table1[[#This Row],[SALES]]*'CONDITIONS AND WORKINGS'!$B$3,0)</f>
        <v>200.629625</v>
      </c>
      <c r="P1217" s="10">
        <f t="shared" si="54"/>
        <v>2557.0065500000001</v>
      </c>
      <c r="Q1217" s="4" t="str">
        <f>IF(Table1[[#This Row],[STATUS]]='CONDITIONS AND WORKINGS'!$B$6,'CONDITIONS AND WORKINGS'!$B$9,'CONDITIONS AND WORKINGS'!$B$10)</f>
        <v>"COMPLETED"</v>
      </c>
      <c r="R1217" s="10">
        <f>Table1[[#This Row],[TOTAL SALES]]-Table1[[#This Row],[ 8.35% DISCOUNT]]</f>
        <v>2356.376925</v>
      </c>
      <c r="S1217" s="20"/>
      <c r="AQ1217" s="11"/>
      <c r="AR1217" s="11"/>
      <c r="AS1217" s="11"/>
      <c r="AT1217" s="11"/>
      <c r="AV1217" s="11"/>
      <c r="AW1217" s="11"/>
    </row>
    <row r="1218" spans="1:49" x14ac:dyDescent="0.25">
      <c r="A1218">
        <v>1217</v>
      </c>
      <c r="B1218">
        <v>10235</v>
      </c>
      <c r="C1218">
        <v>5</v>
      </c>
      <c r="D1218" s="4" t="str">
        <f>TEXT(Table1[[#This Row],[ORDER DATE]],"MMMM")</f>
        <v>April</v>
      </c>
      <c r="E1218" s="4">
        <f t="shared" si="55"/>
        <v>2004</v>
      </c>
      <c r="F1218" s="1">
        <v>38079</v>
      </c>
      <c r="G1218" t="s">
        <v>12</v>
      </c>
      <c r="H1218" t="s">
        <v>83</v>
      </c>
      <c r="I1218">
        <v>158</v>
      </c>
      <c r="J1218" t="s">
        <v>17</v>
      </c>
      <c r="K1218">
        <v>23</v>
      </c>
      <c r="L1218" s="10">
        <v>96.29</v>
      </c>
      <c r="M1218" s="10">
        <f t="shared" si="56"/>
        <v>2214.67</v>
      </c>
      <c r="N1218">
        <f>'CONDITIONS AND WORKINGS'!$D$2*M1218</f>
        <v>142.181814</v>
      </c>
      <c r="O1218" s="4">
        <f>IF(Table1[[#This Row],[SALES]]&gt;='CONDITIONS AND WORKINGS'!$B$2,Table1[[#This Row],[SALES]]*'CONDITIONS AND WORKINGS'!$B$3,0)</f>
        <v>0</v>
      </c>
      <c r="P1218" s="10">
        <f t="shared" ref="P1218:P1281" si="57">M1218+N1218</f>
        <v>2356.8518140000001</v>
      </c>
      <c r="Q1218" s="4" t="str">
        <f>IF(Table1[[#This Row],[STATUS]]='CONDITIONS AND WORKINGS'!$B$6,'CONDITIONS AND WORKINGS'!$B$9,'CONDITIONS AND WORKINGS'!$B$10)</f>
        <v>"COMPLETED"</v>
      </c>
      <c r="R1218" s="10">
        <f>Table1[[#This Row],[TOTAL SALES]]-Table1[[#This Row],[ 8.35% DISCOUNT]]</f>
        <v>2356.8518140000001</v>
      </c>
      <c r="S1218" s="20"/>
      <c r="AQ1218" s="11"/>
      <c r="AR1218" s="11"/>
      <c r="AS1218" s="11"/>
      <c r="AT1218" s="11"/>
      <c r="AV1218" s="11"/>
      <c r="AW1218" s="11"/>
    </row>
    <row r="1219" spans="1:49" x14ac:dyDescent="0.25">
      <c r="A1219">
        <v>1218</v>
      </c>
      <c r="B1219">
        <v>10235</v>
      </c>
      <c r="C1219">
        <v>12</v>
      </c>
      <c r="D1219" s="4" t="str">
        <f>TEXT(Table1[[#This Row],[ORDER DATE]],"MMMM")</f>
        <v>April</v>
      </c>
      <c r="E1219" s="4">
        <f t="shared" ref="E1219:E1282" si="58">YEAR(F1219)</f>
        <v>2004</v>
      </c>
      <c r="F1219" s="1">
        <v>38079</v>
      </c>
      <c r="G1219" t="s">
        <v>12</v>
      </c>
      <c r="H1219" t="s">
        <v>78</v>
      </c>
      <c r="I1219">
        <v>158</v>
      </c>
      <c r="J1219" t="s">
        <v>17</v>
      </c>
      <c r="K1219">
        <v>33</v>
      </c>
      <c r="L1219" s="10">
        <v>60.05</v>
      </c>
      <c r="M1219" s="10">
        <f t="shared" ref="M1219:M1282" si="59">K1219*L1219</f>
        <v>1981.6499999999999</v>
      </c>
      <c r="N1219">
        <f>'CONDITIONS AND WORKINGS'!$D$2*M1219</f>
        <v>127.22192999999997</v>
      </c>
      <c r="O1219" s="4">
        <f>IF(Table1[[#This Row],[SALES]]&gt;='CONDITIONS AND WORKINGS'!$B$2,Table1[[#This Row],[SALES]]*'CONDITIONS AND WORKINGS'!$B$3,0)</f>
        <v>0</v>
      </c>
      <c r="P1219" s="10">
        <f t="shared" si="57"/>
        <v>2108.8719299999998</v>
      </c>
      <c r="Q1219" s="4" t="str">
        <f>IF(Table1[[#This Row],[STATUS]]='CONDITIONS AND WORKINGS'!$B$6,'CONDITIONS AND WORKINGS'!$B$9,'CONDITIONS AND WORKINGS'!$B$10)</f>
        <v>"COMPLETED"</v>
      </c>
      <c r="R1219" s="10">
        <f>Table1[[#This Row],[TOTAL SALES]]-Table1[[#This Row],[ 8.35% DISCOUNT]]</f>
        <v>2108.8719299999998</v>
      </c>
      <c r="S1219" s="20"/>
      <c r="AQ1219" s="11"/>
      <c r="AR1219" s="11"/>
      <c r="AS1219" s="11"/>
      <c r="AT1219" s="11"/>
      <c r="AV1219" s="11"/>
      <c r="AW1219" s="11"/>
    </row>
    <row r="1220" spans="1:49" x14ac:dyDescent="0.25">
      <c r="A1220">
        <v>1219</v>
      </c>
      <c r="B1220">
        <v>10235</v>
      </c>
      <c r="C1220">
        <v>3</v>
      </c>
      <c r="D1220" s="4" t="str">
        <f>TEXT(Table1[[#This Row],[ORDER DATE]],"MMMM")</f>
        <v>April</v>
      </c>
      <c r="E1220" s="4">
        <f t="shared" si="58"/>
        <v>2004</v>
      </c>
      <c r="F1220" s="1">
        <v>38079</v>
      </c>
      <c r="G1220" t="s">
        <v>12</v>
      </c>
      <c r="H1220" t="s">
        <v>80</v>
      </c>
      <c r="I1220">
        <v>158</v>
      </c>
      <c r="J1220" t="s">
        <v>17</v>
      </c>
      <c r="K1220">
        <v>24</v>
      </c>
      <c r="L1220" s="10">
        <v>76.03</v>
      </c>
      <c r="M1220" s="10">
        <f t="shared" si="59"/>
        <v>1824.72</v>
      </c>
      <c r="N1220">
        <f>'CONDITIONS AND WORKINGS'!$D$2*M1220</f>
        <v>117.14702399999999</v>
      </c>
      <c r="O1220" s="4">
        <f>IF(Table1[[#This Row],[SALES]]&gt;='CONDITIONS AND WORKINGS'!$B$2,Table1[[#This Row],[SALES]]*'CONDITIONS AND WORKINGS'!$B$3,0)</f>
        <v>0</v>
      </c>
      <c r="P1220" s="10">
        <f t="shared" si="57"/>
        <v>1941.8670240000001</v>
      </c>
      <c r="Q1220" s="4" t="str">
        <f>IF(Table1[[#This Row],[STATUS]]='CONDITIONS AND WORKINGS'!$B$6,'CONDITIONS AND WORKINGS'!$B$9,'CONDITIONS AND WORKINGS'!$B$10)</f>
        <v>"COMPLETED"</v>
      </c>
      <c r="R1220" s="10">
        <f>Table1[[#This Row],[TOTAL SALES]]-Table1[[#This Row],[ 8.35% DISCOUNT]]</f>
        <v>1941.8670240000001</v>
      </c>
      <c r="S1220" s="20"/>
      <c r="AQ1220" s="11"/>
      <c r="AR1220" s="11"/>
      <c r="AS1220" s="11"/>
      <c r="AT1220" s="11"/>
      <c r="AV1220" s="11"/>
      <c r="AW1220" s="11"/>
    </row>
    <row r="1221" spans="1:49" x14ac:dyDescent="0.25">
      <c r="A1221">
        <v>1220</v>
      </c>
      <c r="B1221">
        <v>10235</v>
      </c>
      <c r="C1221">
        <v>7</v>
      </c>
      <c r="D1221" s="4" t="str">
        <f>TEXT(Table1[[#This Row],[ORDER DATE]],"MMMM")</f>
        <v>April</v>
      </c>
      <c r="E1221" s="4">
        <f t="shared" si="58"/>
        <v>2004</v>
      </c>
      <c r="F1221" s="1">
        <v>38079</v>
      </c>
      <c r="G1221" t="s">
        <v>12</v>
      </c>
      <c r="H1221" t="s">
        <v>87</v>
      </c>
      <c r="I1221">
        <v>158</v>
      </c>
      <c r="J1221" t="s">
        <v>17</v>
      </c>
      <c r="K1221">
        <v>41</v>
      </c>
      <c r="L1221" s="10">
        <v>35.35</v>
      </c>
      <c r="M1221" s="10">
        <f t="shared" si="59"/>
        <v>1449.3500000000001</v>
      </c>
      <c r="N1221">
        <f>'CONDITIONS AND WORKINGS'!$D$2*M1221</f>
        <v>93.048270000000002</v>
      </c>
      <c r="O1221" s="4">
        <f>IF(Table1[[#This Row],[SALES]]&gt;='CONDITIONS AND WORKINGS'!$B$2,Table1[[#This Row],[SALES]]*'CONDITIONS AND WORKINGS'!$B$3,0)</f>
        <v>0</v>
      </c>
      <c r="P1221" s="10">
        <f t="shared" si="57"/>
        <v>1542.3982700000001</v>
      </c>
      <c r="Q1221" s="4" t="str">
        <f>IF(Table1[[#This Row],[STATUS]]='CONDITIONS AND WORKINGS'!$B$6,'CONDITIONS AND WORKINGS'!$B$9,'CONDITIONS AND WORKINGS'!$B$10)</f>
        <v>"COMPLETED"</v>
      </c>
      <c r="R1221" s="10">
        <f>Table1[[#This Row],[TOTAL SALES]]-Table1[[#This Row],[ 8.35% DISCOUNT]]</f>
        <v>1542.3982700000001</v>
      </c>
      <c r="S1221" s="20"/>
      <c r="AQ1221" s="11"/>
      <c r="AR1221" s="11"/>
      <c r="AS1221" s="11"/>
      <c r="AT1221" s="11"/>
      <c r="AV1221" s="11"/>
      <c r="AW1221" s="11"/>
    </row>
    <row r="1222" spans="1:49" x14ac:dyDescent="0.25">
      <c r="A1222">
        <v>1221</v>
      </c>
      <c r="B1222">
        <v>10236</v>
      </c>
      <c r="C1222">
        <v>3</v>
      </c>
      <c r="D1222" s="4" t="str">
        <f>TEXT(Table1[[#This Row],[ORDER DATE]],"MMMM")</f>
        <v>April</v>
      </c>
      <c r="E1222" s="4">
        <f t="shared" si="58"/>
        <v>2004</v>
      </c>
      <c r="F1222" s="1">
        <v>38080</v>
      </c>
      <c r="G1222" t="s">
        <v>12</v>
      </c>
      <c r="H1222" t="s">
        <v>90</v>
      </c>
      <c r="I1222">
        <v>146</v>
      </c>
      <c r="J1222" t="s">
        <v>14</v>
      </c>
      <c r="K1222">
        <v>36</v>
      </c>
      <c r="L1222" s="10">
        <v>87.6</v>
      </c>
      <c r="M1222" s="10">
        <f t="shared" si="59"/>
        <v>3153.6</v>
      </c>
      <c r="N1222">
        <f>'CONDITIONS AND WORKINGS'!$D$2*M1222</f>
        <v>202.46111999999997</v>
      </c>
      <c r="O1222" s="4">
        <f>IF(Table1[[#This Row],[SALES]]&gt;='CONDITIONS AND WORKINGS'!$B$2,Table1[[#This Row],[SALES]]*'CONDITIONS AND WORKINGS'!$B$3,0)</f>
        <v>263.32560000000001</v>
      </c>
      <c r="P1222" s="10">
        <f t="shared" si="57"/>
        <v>3356.0611199999998</v>
      </c>
      <c r="Q1222" s="4" t="str">
        <f>IF(Table1[[#This Row],[STATUS]]='CONDITIONS AND WORKINGS'!$B$6,'CONDITIONS AND WORKINGS'!$B$9,'CONDITIONS AND WORKINGS'!$B$10)</f>
        <v>"COMPLETED"</v>
      </c>
      <c r="R1222" s="10">
        <f>Table1[[#This Row],[TOTAL SALES]]-Table1[[#This Row],[ 8.35% DISCOUNT]]</f>
        <v>3092.7355199999997</v>
      </c>
      <c r="S1222" s="20"/>
      <c r="AQ1222" s="11"/>
      <c r="AR1222" s="11"/>
      <c r="AS1222" s="11"/>
      <c r="AT1222" s="11"/>
      <c r="AV1222" s="11"/>
      <c r="AW1222" s="11"/>
    </row>
    <row r="1223" spans="1:49" x14ac:dyDescent="0.25">
      <c r="A1223">
        <v>1222</v>
      </c>
      <c r="B1223">
        <v>10236</v>
      </c>
      <c r="C1223">
        <v>1</v>
      </c>
      <c r="D1223" s="4" t="str">
        <f>TEXT(Table1[[#This Row],[ORDER DATE]],"MMMM")</f>
        <v>April</v>
      </c>
      <c r="E1223" s="4">
        <f t="shared" si="58"/>
        <v>2004</v>
      </c>
      <c r="F1223" s="1">
        <v>38080</v>
      </c>
      <c r="G1223" t="s">
        <v>12</v>
      </c>
      <c r="H1223" t="s">
        <v>89</v>
      </c>
      <c r="I1223">
        <v>146</v>
      </c>
      <c r="J1223" t="s">
        <v>17</v>
      </c>
      <c r="K1223">
        <v>22</v>
      </c>
      <c r="L1223" s="10">
        <v>100</v>
      </c>
      <c r="M1223" s="10">
        <f t="shared" si="59"/>
        <v>2200</v>
      </c>
      <c r="N1223">
        <f>'CONDITIONS AND WORKINGS'!$D$2*M1223</f>
        <v>141.23999999999998</v>
      </c>
      <c r="O1223" s="4">
        <f>IF(Table1[[#This Row],[SALES]]&gt;='CONDITIONS AND WORKINGS'!$B$2,Table1[[#This Row],[SALES]]*'CONDITIONS AND WORKINGS'!$B$3,0)</f>
        <v>0</v>
      </c>
      <c r="P1223" s="10">
        <f t="shared" si="57"/>
        <v>2341.2399999999998</v>
      </c>
      <c r="Q1223" s="4" t="str">
        <f>IF(Table1[[#This Row],[STATUS]]='CONDITIONS AND WORKINGS'!$B$6,'CONDITIONS AND WORKINGS'!$B$9,'CONDITIONS AND WORKINGS'!$B$10)</f>
        <v>"COMPLETED"</v>
      </c>
      <c r="R1223" s="10">
        <f>Table1[[#This Row],[TOTAL SALES]]-Table1[[#This Row],[ 8.35% DISCOUNT]]</f>
        <v>2341.2399999999998</v>
      </c>
      <c r="S1223" s="20"/>
      <c r="AQ1223" s="11"/>
      <c r="AR1223" s="11"/>
      <c r="AS1223" s="11"/>
      <c r="AT1223" s="11"/>
      <c r="AV1223" s="11"/>
      <c r="AW1223" s="11"/>
    </row>
    <row r="1224" spans="1:49" x14ac:dyDescent="0.25">
      <c r="A1224">
        <v>1223</v>
      </c>
      <c r="B1224">
        <v>10236</v>
      </c>
      <c r="C1224">
        <v>2</v>
      </c>
      <c r="D1224" s="4" t="str">
        <f>TEXT(Table1[[#This Row],[ORDER DATE]],"MMMM")</f>
        <v>April</v>
      </c>
      <c r="E1224" s="4">
        <f t="shared" si="58"/>
        <v>2004</v>
      </c>
      <c r="F1224" s="1">
        <v>38080</v>
      </c>
      <c r="G1224" t="s">
        <v>12</v>
      </c>
      <c r="H1224" t="s">
        <v>94</v>
      </c>
      <c r="I1224">
        <v>146</v>
      </c>
      <c r="J1224" t="s">
        <v>17</v>
      </c>
      <c r="K1224">
        <v>23</v>
      </c>
      <c r="L1224" s="10">
        <v>55.72</v>
      </c>
      <c r="M1224" s="10">
        <f t="shared" si="59"/>
        <v>1281.56</v>
      </c>
      <c r="N1224">
        <f>'CONDITIONS AND WORKINGS'!$D$2*M1224</f>
        <v>82.276151999999982</v>
      </c>
      <c r="O1224" s="4">
        <f>IF(Table1[[#This Row],[SALES]]&gt;='CONDITIONS AND WORKINGS'!$B$2,Table1[[#This Row],[SALES]]*'CONDITIONS AND WORKINGS'!$B$3,0)</f>
        <v>0</v>
      </c>
      <c r="P1224" s="10">
        <f t="shared" si="57"/>
        <v>1363.8361519999999</v>
      </c>
      <c r="Q1224" s="4" t="str">
        <f>IF(Table1[[#This Row],[STATUS]]='CONDITIONS AND WORKINGS'!$B$6,'CONDITIONS AND WORKINGS'!$B$9,'CONDITIONS AND WORKINGS'!$B$10)</f>
        <v>"COMPLETED"</v>
      </c>
      <c r="R1224" s="10">
        <f>Table1[[#This Row],[TOTAL SALES]]-Table1[[#This Row],[ 8.35% DISCOUNT]]</f>
        <v>1363.8361519999999</v>
      </c>
      <c r="S1224" s="20"/>
      <c r="AQ1224" s="11"/>
      <c r="AR1224" s="11"/>
      <c r="AS1224" s="11"/>
      <c r="AT1224" s="11"/>
      <c r="AV1224" s="11"/>
      <c r="AW1224" s="11"/>
    </row>
    <row r="1225" spans="1:49" x14ac:dyDescent="0.25">
      <c r="A1225">
        <v>1224</v>
      </c>
      <c r="B1225">
        <v>10237</v>
      </c>
      <c r="C1225">
        <v>9</v>
      </c>
      <c r="D1225" s="4" t="str">
        <f>TEXT(Table1[[#This Row],[ORDER DATE]],"MMMM")</f>
        <v>April</v>
      </c>
      <c r="E1225" s="4">
        <f t="shared" si="58"/>
        <v>2004</v>
      </c>
      <c r="F1225" s="1">
        <v>38082</v>
      </c>
      <c r="G1225" t="s">
        <v>12</v>
      </c>
      <c r="H1225" t="s">
        <v>88</v>
      </c>
      <c r="I1225">
        <v>112</v>
      </c>
      <c r="J1225" t="s">
        <v>55</v>
      </c>
      <c r="K1225">
        <v>39</v>
      </c>
      <c r="L1225" s="10">
        <v>100</v>
      </c>
      <c r="M1225" s="10">
        <f t="shared" si="59"/>
        <v>3900</v>
      </c>
      <c r="N1225">
        <f>'CONDITIONS AND WORKINGS'!$D$2*M1225</f>
        <v>250.37999999999997</v>
      </c>
      <c r="O1225" s="4">
        <f>IF(Table1[[#This Row],[SALES]]&gt;='CONDITIONS AND WORKINGS'!$B$2,Table1[[#This Row],[SALES]]*'CONDITIONS AND WORKINGS'!$B$3,0)</f>
        <v>325.65000000000003</v>
      </c>
      <c r="P1225" s="10">
        <f t="shared" si="57"/>
        <v>4150.38</v>
      </c>
      <c r="Q1225" s="4" t="str">
        <f>IF(Table1[[#This Row],[STATUS]]='CONDITIONS AND WORKINGS'!$B$6,'CONDITIONS AND WORKINGS'!$B$9,'CONDITIONS AND WORKINGS'!$B$10)</f>
        <v>"COMPLETED"</v>
      </c>
      <c r="R1225" s="10">
        <f>Table1[[#This Row],[TOTAL SALES]]-Table1[[#This Row],[ 8.35% DISCOUNT]]</f>
        <v>3824.73</v>
      </c>
      <c r="S1225" s="20"/>
      <c r="AQ1225" s="11"/>
      <c r="AR1225" s="11"/>
      <c r="AS1225" s="11"/>
      <c r="AT1225" s="11"/>
      <c r="AV1225" s="11"/>
      <c r="AW1225" s="11"/>
    </row>
    <row r="1226" spans="1:49" x14ac:dyDescent="0.25">
      <c r="A1226">
        <v>1225</v>
      </c>
      <c r="B1226">
        <v>10237</v>
      </c>
      <c r="C1226">
        <v>6</v>
      </c>
      <c r="D1226" s="4" t="str">
        <f>TEXT(Table1[[#This Row],[ORDER DATE]],"MMMM")</f>
        <v>April</v>
      </c>
      <c r="E1226" s="4">
        <f t="shared" si="58"/>
        <v>2004</v>
      </c>
      <c r="F1226" s="1">
        <v>38082</v>
      </c>
      <c r="G1226" t="s">
        <v>12</v>
      </c>
      <c r="H1226" t="s">
        <v>91</v>
      </c>
      <c r="I1226">
        <v>112</v>
      </c>
      <c r="J1226" t="s">
        <v>14</v>
      </c>
      <c r="K1226">
        <v>32</v>
      </c>
      <c r="L1226" s="10">
        <v>100</v>
      </c>
      <c r="M1226" s="10">
        <f t="shared" si="59"/>
        <v>3200</v>
      </c>
      <c r="N1226">
        <f>'CONDITIONS AND WORKINGS'!$D$2*M1226</f>
        <v>205.43999999999997</v>
      </c>
      <c r="O1226" s="4">
        <f>IF(Table1[[#This Row],[SALES]]&gt;='CONDITIONS AND WORKINGS'!$B$2,Table1[[#This Row],[SALES]]*'CONDITIONS AND WORKINGS'!$B$3,0)</f>
        <v>267.2</v>
      </c>
      <c r="P1226" s="10">
        <f t="shared" si="57"/>
        <v>3405.44</v>
      </c>
      <c r="Q1226" s="4" t="str">
        <f>IF(Table1[[#This Row],[STATUS]]='CONDITIONS AND WORKINGS'!$B$6,'CONDITIONS AND WORKINGS'!$B$9,'CONDITIONS AND WORKINGS'!$B$10)</f>
        <v>"COMPLETED"</v>
      </c>
      <c r="R1226" s="10">
        <f>Table1[[#This Row],[TOTAL SALES]]-Table1[[#This Row],[ 8.35% DISCOUNT]]</f>
        <v>3138.2400000000002</v>
      </c>
      <c r="S1226" s="20"/>
      <c r="AQ1226" s="11"/>
      <c r="AR1226" s="11"/>
      <c r="AS1226" s="11"/>
      <c r="AT1226" s="11"/>
      <c r="AV1226" s="11"/>
      <c r="AW1226" s="11"/>
    </row>
    <row r="1227" spans="1:49" x14ac:dyDescent="0.25">
      <c r="A1227">
        <v>1226</v>
      </c>
      <c r="B1227">
        <v>10237</v>
      </c>
      <c r="C1227">
        <v>5</v>
      </c>
      <c r="D1227" s="4" t="str">
        <f>TEXT(Table1[[#This Row],[ORDER DATE]],"MMMM")</f>
        <v>April</v>
      </c>
      <c r="E1227" s="4">
        <f t="shared" si="58"/>
        <v>2004</v>
      </c>
      <c r="F1227" s="1">
        <v>38082</v>
      </c>
      <c r="G1227" t="s">
        <v>12</v>
      </c>
      <c r="H1227" t="s">
        <v>102</v>
      </c>
      <c r="I1227">
        <v>112</v>
      </c>
      <c r="J1227" t="s">
        <v>14</v>
      </c>
      <c r="K1227">
        <v>27</v>
      </c>
      <c r="L1227" s="10">
        <v>100</v>
      </c>
      <c r="M1227" s="10">
        <f t="shared" si="59"/>
        <v>2700</v>
      </c>
      <c r="N1227">
        <f>'CONDITIONS AND WORKINGS'!$D$2*M1227</f>
        <v>173.33999999999997</v>
      </c>
      <c r="O1227" s="4">
        <f>IF(Table1[[#This Row],[SALES]]&gt;='CONDITIONS AND WORKINGS'!$B$2,Table1[[#This Row],[SALES]]*'CONDITIONS AND WORKINGS'!$B$3,0)</f>
        <v>225.45000000000002</v>
      </c>
      <c r="P1227" s="10">
        <f t="shared" si="57"/>
        <v>2873.34</v>
      </c>
      <c r="Q1227" s="4" t="str">
        <f>IF(Table1[[#This Row],[STATUS]]='CONDITIONS AND WORKINGS'!$B$6,'CONDITIONS AND WORKINGS'!$B$9,'CONDITIONS AND WORKINGS'!$B$10)</f>
        <v>"COMPLETED"</v>
      </c>
      <c r="R1227" s="10">
        <f>Table1[[#This Row],[TOTAL SALES]]-Table1[[#This Row],[ 8.35% DISCOUNT]]</f>
        <v>2647.8900000000003</v>
      </c>
      <c r="S1227" s="20"/>
      <c r="AQ1227" s="11"/>
      <c r="AR1227" s="11"/>
      <c r="AS1227" s="11"/>
      <c r="AT1227" s="11"/>
      <c r="AV1227" s="11"/>
      <c r="AW1227" s="11"/>
    </row>
    <row r="1228" spans="1:49" x14ac:dyDescent="0.25">
      <c r="A1228">
        <v>1227</v>
      </c>
      <c r="B1228">
        <v>10237</v>
      </c>
      <c r="C1228">
        <v>7</v>
      </c>
      <c r="D1228" s="4" t="str">
        <f>TEXT(Table1[[#This Row],[ORDER DATE]],"MMMM")</f>
        <v>April</v>
      </c>
      <c r="E1228" s="4">
        <f t="shared" si="58"/>
        <v>2004</v>
      </c>
      <c r="F1228" s="1">
        <v>38082</v>
      </c>
      <c r="G1228" t="s">
        <v>12</v>
      </c>
      <c r="H1228" t="s">
        <v>92</v>
      </c>
      <c r="I1228">
        <v>112</v>
      </c>
      <c r="J1228" t="s">
        <v>17</v>
      </c>
      <c r="K1228">
        <v>23</v>
      </c>
      <c r="L1228" s="10">
        <v>100</v>
      </c>
      <c r="M1228" s="10">
        <f t="shared" si="59"/>
        <v>2300</v>
      </c>
      <c r="N1228">
        <f>'CONDITIONS AND WORKINGS'!$D$2*M1228</f>
        <v>147.66</v>
      </c>
      <c r="O1228" s="4">
        <f>IF(Table1[[#This Row],[SALES]]&gt;='CONDITIONS AND WORKINGS'!$B$2,Table1[[#This Row],[SALES]]*'CONDITIONS AND WORKINGS'!$B$3,0)</f>
        <v>192.05</v>
      </c>
      <c r="P1228" s="10">
        <f t="shared" si="57"/>
        <v>2447.66</v>
      </c>
      <c r="Q1228" s="4" t="str">
        <f>IF(Table1[[#This Row],[STATUS]]='CONDITIONS AND WORKINGS'!$B$6,'CONDITIONS AND WORKINGS'!$B$9,'CONDITIONS AND WORKINGS'!$B$10)</f>
        <v>"COMPLETED"</v>
      </c>
      <c r="R1228" s="10">
        <f>Table1[[#This Row],[TOTAL SALES]]-Table1[[#This Row],[ 8.35% DISCOUNT]]</f>
        <v>2255.6099999999997</v>
      </c>
      <c r="S1228" s="20"/>
      <c r="AQ1228" s="11"/>
      <c r="AR1228" s="11"/>
      <c r="AS1228" s="11"/>
      <c r="AT1228" s="11"/>
      <c r="AV1228" s="11"/>
      <c r="AW1228" s="11"/>
    </row>
    <row r="1229" spans="1:49" x14ac:dyDescent="0.25">
      <c r="A1229">
        <v>1228</v>
      </c>
      <c r="B1229">
        <v>10237</v>
      </c>
      <c r="C1229">
        <v>8</v>
      </c>
      <c r="D1229" s="4" t="str">
        <f>TEXT(Table1[[#This Row],[ORDER DATE]],"MMMM")</f>
        <v>April</v>
      </c>
      <c r="E1229" s="4">
        <f t="shared" si="58"/>
        <v>2004</v>
      </c>
      <c r="F1229" s="1">
        <v>38082</v>
      </c>
      <c r="G1229" t="s">
        <v>12</v>
      </c>
      <c r="H1229" t="s">
        <v>93</v>
      </c>
      <c r="I1229">
        <v>112</v>
      </c>
      <c r="J1229" t="s">
        <v>17</v>
      </c>
      <c r="K1229">
        <v>20</v>
      </c>
      <c r="L1229" s="10">
        <v>100</v>
      </c>
      <c r="M1229" s="10">
        <f t="shared" si="59"/>
        <v>2000</v>
      </c>
      <c r="N1229">
        <f>'CONDITIONS AND WORKINGS'!$D$2*M1229</f>
        <v>128.39999999999998</v>
      </c>
      <c r="O1229" s="4">
        <f>IF(Table1[[#This Row],[SALES]]&gt;='CONDITIONS AND WORKINGS'!$B$2,Table1[[#This Row],[SALES]]*'CONDITIONS AND WORKINGS'!$B$3,0)</f>
        <v>0</v>
      </c>
      <c r="P1229" s="10">
        <f t="shared" si="57"/>
        <v>2128.4</v>
      </c>
      <c r="Q1229" s="4" t="str">
        <f>IF(Table1[[#This Row],[STATUS]]='CONDITIONS AND WORKINGS'!$B$6,'CONDITIONS AND WORKINGS'!$B$9,'CONDITIONS AND WORKINGS'!$B$10)</f>
        <v>"COMPLETED"</v>
      </c>
      <c r="R1229" s="10">
        <f>Table1[[#This Row],[TOTAL SALES]]-Table1[[#This Row],[ 8.35% DISCOUNT]]</f>
        <v>2128.4</v>
      </c>
      <c r="S1229" s="20"/>
      <c r="AQ1229" s="11"/>
      <c r="AR1229" s="11"/>
      <c r="AS1229" s="11"/>
      <c r="AT1229" s="11"/>
      <c r="AV1229" s="11"/>
      <c r="AW1229" s="11"/>
    </row>
    <row r="1230" spans="1:49" x14ac:dyDescent="0.25">
      <c r="A1230">
        <v>1229</v>
      </c>
      <c r="B1230">
        <v>10237</v>
      </c>
      <c r="C1230">
        <v>4</v>
      </c>
      <c r="D1230" s="4" t="str">
        <f>TEXT(Table1[[#This Row],[ORDER DATE]],"MMMM")</f>
        <v>April</v>
      </c>
      <c r="E1230" s="4">
        <f t="shared" si="58"/>
        <v>2004</v>
      </c>
      <c r="F1230" s="1">
        <v>38082</v>
      </c>
      <c r="G1230" t="s">
        <v>12</v>
      </c>
      <c r="H1230" t="s">
        <v>108</v>
      </c>
      <c r="I1230">
        <v>112</v>
      </c>
      <c r="J1230" t="s">
        <v>17</v>
      </c>
      <c r="K1230">
        <v>26</v>
      </c>
      <c r="L1230" s="10">
        <v>79.650000000000006</v>
      </c>
      <c r="M1230" s="10">
        <f t="shared" si="59"/>
        <v>2070.9</v>
      </c>
      <c r="N1230">
        <f>'CONDITIONS AND WORKINGS'!$D$2*M1230</f>
        <v>132.95177999999999</v>
      </c>
      <c r="O1230" s="4">
        <f>IF(Table1[[#This Row],[SALES]]&gt;='CONDITIONS AND WORKINGS'!$B$2,Table1[[#This Row],[SALES]]*'CONDITIONS AND WORKINGS'!$B$3,0)</f>
        <v>0</v>
      </c>
      <c r="P1230" s="10">
        <f t="shared" si="57"/>
        <v>2203.85178</v>
      </c>
      <c r="Q1230" s="4" t="str">
        <f>IF(Table1[[#This Row],[STATUS]]='CONDITIONS AND WORKINGS'!$B$6,'CONDITIONS AND WORKINGS'!$B$9,'CONDITIONS AND WORKINGS'!$B$10)</f>
        <v>"COMPLETED"</v>
      </c>
      <c r="R1230" s="10">
        <f>Table1[[#This Row],[TOTAL SALES]]-Table1[[#This Row],[ 8.35% DISCOUNT]]</f>
        <v>2203.85178</v>
      </c>
      <c r="S1230" s="20"/>
      <c r="AQ1230" s="11"/>
      <c r="AR1230" s="11"/>
      <c r="AS1230" s="11"/>
      <c r="AT1230" s="11"/>
      <c r="AV1230" s="11"/>
      <c r="AW1230" s="11"/>
    </row>
    <row r="1231" spans="1:49" x14ac:dyDescent="0.25">
      <c r="A1231">
        <v>1230</v>
      </c>
      <c r="B1231">
        <v>10237</v>
      </c>
      <c r="C1231">
        <v>3</v>
      </c>
      <c r="D1231" s="4" t="str">
        <f>TEXT(Table1[[#This Row],[ORDER DATE]],"MMMM")</f>
        <v>April</v>
      </c>
      <c r="E1231" s="4">
        <f t="shared" si="58"/>
        <v>2004</v>
      </c>
      <c r="F1231" s="1">
        <v>38082</v>
      </c>
      <c r="G1231" t="s">
        <v>12</v>
      </c>
      <c r="H1231" t="s">
        <v>106</v>
      </c>
      <c r="I1231">
        <v>112</v>
      </c>
      <c r="J1231" t="s">
        <v>17</v>
      </c>
      <c r="K1231">
        <v>20</v>
      </c>
      <c r="L1231" s="10">
        <v>68.34</v>
      </c>
      <c r="M1231" s="10">
        <f t="shared" si="59"/>
        <v>1366.8000000000002</v>
      </c>
      <c r="N1231">
        <f>'CONDITIONS AND WORKINGS'!$D$2*M1231</f>
        <v>87.748559999999998</v>
      </c>
      <c r="O1231" s="4">
        <f>IF(Table1[[#This Row],[SALES]]&gt;='CONDITIONS AND WORKINGS'!$B$2,Table1[[#This Row],[SALES]]*'CONDITIONS AND WORKINGS'!$B$3,0)</f>
        <v>0</v>
      </c>
      <c r="P1231" s="10">
        <f t="shared" si="57"/>
        <v>1454.5485600000002</v>
      </c>
      <c r="Q1231" s="4" t="str">
        <f>IF(Table1[[#This Row],[STATUS]]='CONDITIONS AND WORKINGS'!$B$6,'CONDITIONS AND WORKINGS'!$B$9,'CONDITIONS AND WORKINGS'!$B$10)</f>
        <v>"COMPLETED"</v>
      </c>
      <c r="R1231" s="10">
        <f>Table1[[#This Row],[TOTAL SALES]]-Table1[[#This Row],[ 8.35% DISCOUNT]]</f>
        <v>1454.5485600000002</v>
      </c>
      <c r="S1231" s="20"/>
      <c r="AQ1231" s="11"/>
      <c r="AR1231" s="11"/>
      <c r="AS1231" s="11"/>
      <c r="AT1231" s="11"/>
      <c r="AV1231" s="11"/>
      <c r="AW1231" s="11"/>
    </row>
    <row r="1232" spans="1:49" x14ac:dyDescent="0.25">
      <c r="A1232">
        <v>1231</v>
      </c>
      <c r="B1232">
        <v>10237</v>
      </c>
      <c r="C1232">
        <v>1</v>
      </c>
      <c r="D1232" s="4" t="str">
        <f>TEXT(Table1[[#This Row],[ORDER DATE]],"MMMM")</f>
        <v>April</v>
      </c>
      <c r="E1232" s="4">
        <f t="shared" si="58"/>
        <v>2004</v>
      </c>
      <c r="F1232" s="1">
        <v>38082</v>
      </c>
      <c r="G1232" t="s">
        <v>12</v>
      </c>
      <c r="H1232" t="s">
        <v>105</v>
      </c>
      <c r="I1232">
        <v>112</v>
      </c>
      <c r="J1232" t="s">
        <v>17</v>
      </c>
      <c r="K1232">
        <v>26</v>
      </c>
      <c r="L1232" s="10">
        <v>52.22</v>
      </c>
      <c r="M1232" s="10">
        <f t="shared" si="59"/>
        <v>1357.72</v>
      </c>
      <c r="N1232">
        <f>'CONDITIONS AND WORKINGS'!$D$2*M1232</f>
        <v>87.165623999999994</v>
      </c>
      <c r="O1232" s="4">
        <f>IF(Table1[[#This Row],[SALES]]&gt;='CONDITIONS AND WORKINGS'!$B$2,Table1[[#This Row],[SALES]]*'CONDITIONS AND WORKINGS'!$B$3,0)</f>
        <v>0</v>
      </c>
      <c r="P1232" s="10">
        <f t="shared" si="57"/>
        <v>1444.885624</v>
      </c>
      <c r="Q1232" s="4" t="str">
        <f>IF(Table1[[#This Row],[STATUS]]='CONDITIONS AND WORKINGS'!$B$6,'CONDITIONS AND WORKINGS'!$B$9,'CONDITIONS AND WORKINGS'!$B$10)</f>
        <v>"COMPLETED"</v>
      </c>
      <c r="R1232" s="10">
        <f>Table1[[#This Row],[TOTAL SALES]]-Table1[[#This Row],[ 8.35% DISCOUNT]]</f>
        <v>1444.885624</v>
      </c>
      <c r="S1232" s="20"/>
      <c r="AQ1232" s="11"/>
      <c r="AR1232" s="11"/>
      <c r="AS1232" s="11"/>
      <c r="AT1232" s="11"/>
      <c r="AV1232" s="11"/>
      <c r="AW1232" s="11"/>
    </row>
    <row r="1233" spans="1:49" x14ac:dyDescent="0.25">
      <c r="A1233">
        <v>1232</v>
      </c>
      <c r="B1233">
        <v>10237</v>
      </c>
      <c r="C1233">
        <v>2</v>
      </c>
      <c r="D1233" s="4" t="str">
        <f>TEXT(Table1[[#This Row],[ORDER DATE]],"MMMM")</f>
        <v>April</v>
      </c>
      <c r="E1233" s="4">
        <f t="shared" si="58"/>
        <v>2004</v>
      </c>
      <c r="F1233" s="1">
        <v>38082</v>
      </c>
      <c r="G1233" t="s">
        <v>12</v>
      </c>
      <c r="H1233" t="s">
        <v>111</v>
      </c>
      <c r="I1233">
        <v>112</v>
      </c>
      <c r="J1233" t="s">
        <v>17</v>
      </c>
      <c r="K1233">
        <v>26</v>
      </c>
      <c r="L1233" s="10">
        <v>40.229999999999997</v>
      </c>
      <c r="M1233" s="10">
        <f t="shared" si="59"/>
        <v>1045.98</v>
      </c>
      <c r="N1233">
        <f>'CONDITIONS AND WORKINGS'!$D$2*M1233</f>
        <v>67.151916</v>
      </c>
      <c r="O1233" s="4">
        <f>IF(Table1[[#This Row],[SALES]]&gt;='CONDITIONS AND WORKINGS'!$B$2,Table1[[#This Row],[SALES]]*'CONDITIONS AND WORKINGS'!$B$3,0)</f>
        <v>0</v>
      </c>
      <c r="P1233" s="10">
        <f t="shared" si="57"/>
        <v>1113.131916</v>
      </c>
      <c r="Q1233" s="4" t="str">
        <f>IF(Table1[[#This Row],[STATUS]]='CONDITIONS AND WORKINGS'!$B$6,'CONDITIONS AND WORKINGS'!$B$9,'CONDITIONS AND WORKINGS'!$B$10)</f>
        <v>"COMPLETED"</v>
      </c>
      <c r="R1233" s="10">
        <f>Table1[[#This Row],[TOTAL SALES]]-Table1[[#This Row],[ 8.35% DISCOUNT]]</f>
        <v>1113.131916</v>
      </c>
      <c r="S1233" s="20"/>
      <c r="AQ1233" s="11"/>
      <c r="AR1233" s="11"/>
      <c r="AS1233" s="11"/>
      <c r="AT1233" s="11"/>
      <c r="AV1233" s="11"/>
      <c r="AW1233" s="11"/>
    </row>
    <row r="1234" spans="1:49" x14ac:dyDescent="0.25">
      <c r="A1234">
        <v>1233</v>
      </c>
      <c r="B1234">
        <v>10238</v>
      </c>
      <c r="C1234">
        <v>5</v>
      </c>
      <c r="D1234" s="4" t="str">
        <f>TEXT(Table1[[#This Row],[ORDER DATE]],"MMMM")</f>
        <v>April</v>
      </c>
      <c r="E1234" s="4">
        <f t="shared" si="58"/>
        <v>2004</v>
      </c>
      <c r="F1234" s="1">
        <v>38086</v>
      </c>
      <c r="G1234" t="s">
        <v>12</v>
      </c>
      <c r="H1234" t="s">
        <v>100</v>
      </c>
      <c r="I1234">
        <v>149</v>
      </c>
      <c r="J1234" t="s">
        <v>14</v>
      </c>
      <c r="K1234">
        <v>49</v>
      </c>
      <c r="L1234" s="10">
        <v>100</v>
      </c>
      <c r="M1234" s="10">
        <f t="shared" si="59"/>
        <v>4900</v>
      </c>
      <c r="N1234">
        <f>'CONDITIONS AND WORKINGS'!$D$2*M1234</f>
        <v>314.58</v>
      </c>
      <c r="O1234" s="4">
        <f>IF(Table1[[#This Row],[SALES]]&gt;='CONDITIONS AND WORKINGS'!$B$2,Table1[[#This Row],[SALES]]*'CONDITIONS AND WORKINGS'!$B$3,0)</f>
        <v>409.15000000000003</v>
      </c>
      <c r="P1234" s="10">
        <f t="shared" si="57"/>
        <v>5214.58</v>
      </c>
      <c r="Q1234" s="4" t="str">
        <f>IF(Table1[[#This Row],[STATUS]]='CONDITIONS AND WORKINGS'!$B$6,'CONDITIONS AND WORKINGS'!$B$9,'CONDITIONS AND WORKINGS'!$B$10)</f>
        <v>"COMPLETED"</v>
      </c>
      <c r="R1234" s="10">
        <f>Table1[[#This Row],[TOTAL SALES]]-Table1[[#This Row],[ 8.35% DISCOUNT]]</f>
        <v>4805.43</v>
      </c>
      <c r="S1234" s="20"/>
      <c r="AQ1234" s="11"/>
      <c r="AR1234" s="11"/>
      <c r="AS1234" s="11"/>
      <c r="AT1234" s="11"/>
      <c r="AV1234" s="11"/>
      <c r="AW1234" s="11"/>
    </row>
    <row r="1235" spans="1:49" x14ac:dyDescent="0.25">
      <c r="A1235">
        <v>1234</v>
      </c>
      <c r="B1235">
        <v>10238</v>
      </c>
      <c r="C1235">
        <v>8</v>
      </c>
      <c r="D1235" s="4" t="str">
        <f>TEXT(Table1[[#This Row],[ORDER DATE]],"MMMM")</f>
        <v>April</v>
      </c>
      <c r="E1235" s="4">
        <f t="shared" si="58"/>
        <v>2004</v>
      </c>
      <c r="F1235" s="1">
        <v>38086</v>
      </c>
      <c r="G1235" t="s">
        <v>12</v>
      </c>
      <c r="H1235" t="s">
        <v>97</v>
      </c>
      <c r="I1235">
        <v>149</v>
      </c>
      <c r="J1235" t="s">
        <v>14</v>
      </c>
      <c r="K1235">
        <v>44</v>
      </c>
      <c r="L1235" s="10">
        <v>100</v>
      </c>
      <c r="M1235" s="10">
        <f t="shared" si="59"/>
        <v>4400</v>
      </c>
      <c r="N1235">
        <f>'CONDITIONS AND WORKINGS'!$D$2*M1235</f>
        <v>282.47999999999996</v>
      </c>
      <c r="O1235" s="4">
        <f>IF(Table1[[#This Row],[SALES]]&gt;='CONDITIONS AND WORKINGS'!$B$2,Table1[[#This Row],[SALES]]*'CONDITIONS AND WORKINGS'!$B$3,0)</f>
        <v>367.40000000000003</v>
      </c>
      <c r="P1235" s="10">
        <f t="shared" si="57"/>
        <v>4682.4799999999996</v>
      </c>
      <c r="Q1235" s="4" t="str">
        <f>IF(Table1[[#This Row],[STATUS]]='CONDITIONS AND WORKINGS'!$B$6,'CONDITIONS AND WORKINGS'!$B$9,'CONDITIONS AND WORKINGS'!$B$10)</f>
        <v>"COMPLETED"</v>
      </c>
      <c r="R1235" s="10">
        <f>Table1[[#This Row],[TOTAL SALES]]-Table1[[#This Row],[ 8.35% DISCOUNT]]</f>
        <v>4315.08</v>
      </c>
      <c r="S1235" s="20"/>
      <c r="AQ1235" s="11"/>
      <c r="AR1235" s="11"/>
      <c r="AS1235" s="11"/>
      <c r="AT1235" s="11"/>
      <c r="AV1235" s="11"/>
      <c r="AW1235" s="11"/>
    </row>
    <row r="1236" spans="1:49" x14ac:dyDescent="0.25">
      <c r="A1236">
        <v>1235</v>
      </c>
      <c r="B1236">
        <v>10238</v>
      </c>
      <c r="C1236">
        <v>3</v>
      </c>
      <c r="D1236" s="4" t="str">
        <f>TEXT(Table1[[#This Row],[ORDER DATE]],"MMMM")</f>
        <v>April</v>
      </c>
      <c r="E1236" s="4">
        <f t="shared" si="58"/>
        <v>2004</v>
      </c>
      <c r="F1236" s="1">
        <v>38086</v>
      </c>
      <c r="G1236" t="s">
        <v>12</v>
      </c>
      <c r="H1236" t="s">
        <v>99</v>
      </c>
      <c r="I1236">
        <v>149</v>
      </c>
      <c r="J1236" t="s">
        <v>14</v>
      </c>
      <c r="K1236">
        <v>28</v>
      </c>
      <c r="L1236" s="10">
        <v>100</v>
      </c>
      <c r="M1236" s="10">
        <f t="shared" si="59"/>
        <v>2800</v>
      </c>
      <c r="N1236">
        <f>'CONDITIONS AND WORKINGS'!$D$2*M1236</f>
        <v>179.76</v>
      </c>
      <c r="O1236" s="4">
        <f>IF(Table1[[#This Row],[SALES]]&gt;='CONDITIONS AND WORKINGS'!$B$2,Table1[[#This Row],[SALES]]*'CONDITIONS AND WORKINGS'!$B$3,0)</f>
        <v>233.8</v>
      </c>
      <c r="P1236" s="10">
        <f t="shared" si="57"/>
        <v>2979.76</v>
      </c>
      <c r="Q1236" s="4" t="str">
        <f>IF(Table1[[#This Row],[STATUS]]='CONDITIONS AND WORKINGS'!$B$6,'CONDITIONS AND WORKINGS'!$B$9,'CONDITIONS AND WORKINGS'!$B$10)</f>
        <v>"COMPLETED"</v>
      </c>
      <c r="R1236" s="10">
        <f>Table1[[#This Row],[TOTAL SALES]]-Table1[[#This Row],[ 8.35% DISCOUNT]]</f>
        <v>2745.96</v>
      </c>
      <c r="S1236" s="20"/>
      <c r="AQ1236" s="11"/>
      <c r="AR1236" s="11"/>
      <c r="AS1236" s="11"/>
      <c r="AT1236" s="11"/>
      <c r="AV1236" s="11"/>
      <c r="AW1236" s="11"/>
    </row>
    <row r="1237" spans="1:49" x14ac:dyDescent="0.25">
      <c r="A1237">
        <v>1236</v>
      </c>
      <c r="B1237">
        <v>10238</v>
      </c>
      <c r="C1237">
        <v>1</v>
      </c>
      <c r="D1237" s="4" t="str">
        <f>TEXT(Table1[[#This Row],[ORDER DATE]],"MMMM")</f>
        <v>April</v>
      </c>
      <c r="E1237" s="4">
        <f t="shared" si="58"/>
        <v>2004</v>
      </c>
      <c r="F1237" s="1">
        <v>38086</v>
      </c>
      <c r="G1237" t="s">
        <v>12</v>
      </c>
      <c r="H1237" t="s">
        <v>96</v>
      </c>
      <c r="I1237">
        <v>149</v>
      </c>
      <c r="J1237" t="s">
        <v>14</v>
      </c>
      <c r="K1237">
        <v>29</v>
      </c>
      <c r="L1237" s="10">
        <v>100</v>
      </c>
      <c r="M1237" s="10">
        <f t="shared" si="59"/>
        <v>2900</v>
      </c>
      <c r="N1237">
        <f>'CONDITIONS AND WORKINGS'!$D$2*M1237</f>
        <v>186.17999999999998</v>
      </c>
      <c r="O1237" s="4">
        <f>IF(Table1[[#This Row],[SALES]]&gt;='CONDITIONS AND WORKINGS'!$B$2,Table1[[#This Row],[SALES]]*'CONDITIONS AND WORKINGS'!$B$3,0)</f>
        <v>242.15</v>
      </c>
      <c r="P1237" s="10">
        <f t="shared" si="57"/>
        <v>3086.18</v>
      </c>
      <c r="Q1237" s="4" t="str">
        <f>IF(Table1[[#This Row],[STATUS]]='CONDITIONS AND WORKINGS'!$B$6,'CONDITIONS AND WORKINGS'!$B$9,'CONDITIONS AND WORKINGS'!$B$10)</f>
        <v>"COMPLETED"</v>
      </c>
      <c r="R1237" s="10">
        <f>Table1[[#This Row],[TOTAL SALES]]-Table1[[#This Row],[ 8.35% DISCOUNT]]</f>
        <v>2844.0299999999997</v>
      </c>
      <c r="S1237" s="20"/>
      <c r="AQ1237" s="11"/>
      <c r="AR1237" s="11"/>
      <c r="AS1237" s="11"/>
      <c r="AT1237" s="11"/>
      <c r="AV1237" s="11"/>
      <c r="AW1237" s="11"/>
    </row>
    <row r="1238" spans="1:49" x14ac:dyDescent="0.25">
      <c r="A1238">
        <v>1237</v>
      </c>
      <c r="B1238">
        <v>10238</v>
      </c>
      <c r="C1238">
        <v>6</v>
      </c>
      <c r="D1238" s="4" t="str">
        <f>TEXT(Table1[[#This Row],[ORDER DATE]],"MMMM")</f>
        <v>April</v>
      </c>
      <c r="E1238" s="4">
        <f t="shared" si="58"/>
        <v>2004</v>
      </c>
      <c r="F1238" s="1">
        <v>38086</v>
      </c>
      <c r="G1238" t="s">
        <v>12</v>
      </c>
      <c r="H1238" t="s">
        <v>110</v>
      </c>
      <c r="I1238">
        <v>149</v>
      </c>
      <c r="J1238" t="s">
        <v>17</v>
      </c>
      <c r="K1238">
        <v>41</v>
      </c>
      <c r="L1238" s="10">
        <v>73.17</v>
      </c>
      <c r="M1238" s="10">
        <f t="shared" si="59"/>
        <v>2999.9700000000003</v>
      </c>
      <c r="N1238">
        <f>'CONDITIONS AND WORKINGS'!$D$2*M1238</f>
        <v>192.598074</v>
      </c>
      <c r="O1238" s="4">
        <f>IF(Table1[[#This Row],[SALES]]&gt;='CONDITIONS AND WORKINGS'!$B$2,Table1[[#This Row],[SALES]]*'CONDITIONS AND WORKINGS'!$B$3,0)</f>
        <v>250.49749500000004</v>
      </c>
      <c r="P1238" s="10">
        <f t="shared" si="57"/>
        <v>3192.5680740000003</v>
      </c>
      <c r="Q1238" s="4" t="str">
        <f>IF(Table1[[#This Row],[STATUS]]='CONDITIONS AND WORKINGS'!$B$6,'CONDITIONS AND WORKINGS'!$B$9,'CONDITIONS AND WORKINGS'!$B$10)</f>
        <v>"COMPLETED"</v>
      </c>
      <c r="R1238" s="10">
        <f>Table1[[#This Row],[TOTAL SALES]]-Table1[[#This Row],[ 8.35% DISCOUNT]]</f>
        <v>2942.0705790000002</v>
      </c>
      <c r="S1238" s="20"/>
      <c r="AQ1238" s="11"/>
      <c r="AR1238" s="11"/>
      <c r="AS1238" s="11"/>
      <c r="AT1238" s="11"/>
      <c r="AV1238" s="11"/>
      <c r="AW1238" s="11"/>
    </row>
    <row r="1239" spans="1:49" x14ac:dyDescent="0.25">
      <c r="A1239">
        <v>1238</v>
      </c>
      <c r="B1239">
        <v>10238</v>
      </c>
      <c r="C1239">
        <v>2</v>
      </c>
      <c r="D1239" s="4" t="str">
        <f>TEXT(Table1[[#This Row],[ORDER DATE]],"MMMM")</f>
        <v>April</v>
      </c>
      <c r="E1239" s="4">
        <f t="shared" si="58"/>
        <v>2004</v>
      </c>
      <c r="F1239" s="1">
        <v>38086</v>
      </c>
      <c r="G1239" t="s">
        <v>12</v>
      </c>
      <c r="H1239" t="s">
        <v>109</v>
      </c>
      <c r="I1239">
        <v>149</v>
      </c>
      <c r="J1239" t="s">
        <v>17</v>
      </c>
      <c r="K1239">
        <v>47</v>
      </c>
      <c r="L1239" s="10">
        <v>62.45</v>
      </c>
      <c r="M1239" s="10">
        <f t="shared" si="59"/>
        <v>2935.15</v>
      </c>
      <c r="N1239">
        <f>'CONDITIONS AND WORKINGS'!$D$2*M1239</f>
        <v>188.43662999999998</v>
      </c>
      <c r="O1239" s="4">
        <f>IF(Table1[[#This Row],[SALES]]&gt;='CONDITIONS AND WORKINGS'!$B$2,Table1[[#This Row],[SALES]]*'CONDITIONS AND WORKINGS'!$B$3,0)</f>
        <v>245.08502500000003</v>
      </c>
      <c r="P1239" s="10">
        <f t="shared" si="57"/>
        <v>3123.5866300000002</v>
      </c>
      <c r="Q1239" s="4" t="str">
        <f>IF(Table1[[#This Row],[STATUS]]='CONDITIONS AND WORKINGS'!$B$6,'CONDITIONS AND WORKINGS'!$B$9,'CONDITIONS AND WORKINGS'!$B$10)</f>
        <v>"COMPLETED"</v>
      </c>
      <c r="R1239" s="10">
        <f>Table1[[#This Row],[TOTAL SALES]]-Table1[[#This Row],[ 8.35% DISCOUNT]]</f>
        <v>2878.5016050000004</v>
      </c>
      <c r="S1239" s="20"/>
      <c r="AQ1239" s="11"/>
      <c r="AR1239" s="11"/>
      <c r="AS1239" s="11"/>
      <c r="AT1239" s="11"/>
      <c r="AV1239" s="11"/>
      <c r="AW1239" s="11"/>
    </row>
    <row r="1240" spans="1:49" x14ac:dyDescent="0.25">
      <c r="A1240">
        <v>1239</v>
      </c>
      <c r="B1240">
        <v>10238</v>
      </c>
      <c r="C1240">
        <v>7</v>
      </c>
      <c r="D1240" s="4" t="str">
        <f>TEXT(Table1[[#This Row],[ORDER DATE]],"MMMM")</f>
        <v>April</v>
      </c>
      <c r="E1240" s="4">
        <f t="shared" si="58"/>
        <v>2004</v>
      </c>
      <c r="F1240" s="1">
        <v>38086</v>
      </c>
      <c r="G1240" t="s">
        <v>12</v>
      </c>
      <c r="H1240" t="s">
        <v>107</v>
      </c>
      <c r="I1240">
        <v>149</v>
      </c>
      <c r="J1240" t="s">
        <v>17</v>
      </c>
      <c r="K1240">
        <v>22</v>
      </c>
      <c r="L1240" s="10">
        <v>93.77</v>
      </c>
      <c r="M1240" s="10">
        <f t="shared" si="59"/>
        <v>2062.94</v>
      </c>
      <c r="N1240">
        <f>'CONDITIONS AND WORKINGS'!$D$2*M1240</f>
        <v>132.44074799999999</v>
      </c>
      <c r="O1240" s="4">
        <f>IF(Table1[[#This Row],[SALES]]&gt;='CONDITIONS AND WORKINGS'!$B$2,Table1[[#This Row],[SALES]]*'CONDITIONS AND WORKINGS'!$B$3,0)</f>
        <v>0</v>
      </c>
      <c r="P1240" s="10">
        <f t="shared" si="57"/>
        <v>2195.380748</v>
      </c>
      <c r="Q1240" s="4" t="str">
        <f>IF(Table1[[#This Row],[STATUS]]='CONDITIONS AND WORKINGS'!$B$6,'CONDITIONS AND WORKINGS'!$B$9,'CONDITIONS AND WORKINGS'!$B$10)</f>
        <v>"COMPLETED"</v>
      </c>
      <c r="R1240" s="10">
        <f>Table1[[#This Row],[TOTAL SALES]]-Table1[[#This Row],[ 8.35% DISCOUNT]]</f>
        <v>2195.380748</v>
      </c>
      <c r="S1240" s="20"/>
      <c r="AQ1240" s="11"/>
      <c r="AR1240" s="11"/>
      <c r="AS1240" s="11"/>
      <c r="AT1240" s="11"/>
      <c r="AV1240" s="11"/>
      <c r="AW1240" s="11"/>
    </row>
    <row r="1241" spans="1:49" x14ac:dyDescent="0.25">
      <c r="A1241">
        <v>1240</v>
      </c>
      <c r="B1241">
        <v>10238</v>
      </c>
      <c r="C1241">
        <v>4</v>
      </c>
      <c r="D1241" s="4" t="str">
        <f>TEXT(Table1[[#This Row],[ORDER DATE]],"MMMM")</f>
        <v>April</v>
      </c>
      <c r="E1241" s="4">
        <f t="shared" si="58"/>
        <v>2004</v>
      </c>
      <c r="F1241" s="1">
        <v>38086</v>
      </c>
      <c r="G1241" t="s">
        <v>12</v>
      </c>
      <c r="H1241" t="s">
        <v>103</v>
      </c>
      <c r="I1241">
        <v>149</v>
      </c>
      <c r="J1241" t="s">
        <v>17</v>
      </c>
      <c r="K1241">
        <v>20</v>
      </c>
      <c r="L1241" s="10">
        <v>74.209999999999994</v>
      </c>
      <c r="M1241" s="10">
        <f t="shared" si="59"/>
        <v>1484.1999999999998</v>
      </c>
      <c r="N1241">
        <f>'CONDITIONS AND WORKINGS'!$D$2*M1241</f>
        <v>95.285639999999972</v>
      </c>
      <c r="O1241" s="4">
        <f>IF(Table1[[#This Row],[SALES]]&gt;='CONDITIONS AND WORKINGS'!$B$2,Table1[[#This Row],[SALES]]*'CONDITIONS AND WORKINGS'!$B$3,0)</f>
        <v>0</v>
      </c>
      <c r="P1241" s="10">
        <f t="shared" si="57"/>
        <v>1579.4856399999999</v>
      </c>
      <c r="Q1241" s="4" t="str">
        <f>IF(Table1[[#This Row],[STATUS]]='CONDITIONS AND WORKINGS'!$B$6,'CONDITIONS AND WORKINGS'!$B$9,'CONDITIONS AND WORKINGS'!$B$10)</f>
        <v>"COMPLETED"</v>
      </c>
      <c r="R1241" s="10">
        <f>Table1[[#This Row],[TOTAL SALES]]-Table1[[#This Row],[ 8.35% DISCOUNT]]</f>
        <v>1579.4856399999999</v>
      </c>
      <c r="S1241" s="20"/>
      <c r="AQ1241" s="11"/>
      <c r="AR1241" s="11"/>
      <c r="AS1241" s="11"/>
      <c r="AT1241" s="11"/>
      <c r="AV1241" s="11"/>
      <c r="AW1241" s="11"/>
    </row>
    <row r="1242" spans="1:49" x14ac:dyDescent="0.25">
      <c r="A1242">
        <v>1241</v>
      </c>
      <c r="B1242">
        <v>10239</v>
      </c>
      <c r="C1242">
        <v>1</v>
      </c>
      <c r="D1242" s="4" t="str">
        <f>TEXT(Table1[[#This Row],[ORDER DATE]],"MMMM")</f>
        <v>April</v>
      </c>
      <c r="E1242" s="4">
        <f t="shared" si="58"/>
        <v>2004</v>
      </c>
      <c r="F1242" s="1">
        <v>38089</v>
      </c>
      <c r="G1242" t="s">
        <v>12</v>
      </c>
      <c r="H1242" t="s">
        <v>44</v>
      </c>
      <c r="I1242">
        <v>161</v>
      </c>
      <c r="J1242" t="s">
        <v>55</v>
      </c>
      <c r="K1242">
        <v>47</v>
      </c>
      <c r="L1242" s="10">
        <v>100</v>
      </c>
      <c r="M1242" s="10">
        <f t="shared" si="59"/>
        <v>4700</v>
      </c>
      <c r="N1242">
        <f>'CONDITIONS AND WORKINGS'!$D$2*M1242</f>
        <v>301.73999999999995</v>
      </c>
      <c r="O1242" s="4">
        <f>IF(Table1[[#This Row],[SALES]]&gt;='CONDITIONS AND WORKINGS'!$B$2,Table1[[#This Row],[SALES]]*'CONDITIONS AND WORKINGS'!$B$3,0)</f>
        <v>392.45000000000005</v>
      </c>
      <c r="P1242" s="10">
        <f t="shared" si="57"/>
        <v>5001.74</v>
      </c>
      <c r="Q1242" s="4" t="str">
        <f>IF(Table1[[#This Row],[STATUS]]='CONDITIONS AND WORKINGS'!$B$6,'CONDITIONS AND WORKINGS'!$B$9,'CONDITIONS AND WORKINGS'!$B$10)</f>
        <v>"COMPLETED"</v>
      </c>
      <c r="R1242" s="10">
        <f>Table1[[#This Row],[TOTAL SALES]]-Table1[[#This Row],[ 8.35% DISCOUNT]]</f>
        <v>4609.29</v>
      </c>
      <c r="S1242" s="20"/>
      <c r="AQ1242" s="11"/>
      <c r="AR1242" s="11"/>
      <c r="AS1242" s="11"/>
      <c r="AT1242" s="11"/>
      <c r="AV1242" s="11"/>
      <c r="AW1242" s="11"/>
    </row>
    <row r="1243" spans="1:49" x14ac:dyDescent="0.25">
      <c r="A1243">
        <v>1242</v>
      </c>
      <c r="B1243">
        <v>10239</v>
      </c>
      <c r="C1243">
        <v>3</v>
      </c>
      <c r="D1243" s="4" t="str">
        <f>TEXT(Table1[[#This Row],[ORDER DATE]],"MMMM")</f>
        <v>April</v>
      </c>
      <c r="E1243" s="4">
        <f t="shared" si="58"/>
        <v>2004</v>
      </c>
      <c r="F1243" s="1">
        <v>38089</v>
      </c>
      <c r="G1243" t="s">
        <v>12</v>
      </c>
      <c r="H1243" t="s">
        <v>98</v>
      </c>
      <c r="I1243">
        <v>161</v>
      </c>
      <c r="J1243" t="s">
        <v>14</v>
      </c>
      <c r="K1243">
        <v>29</v>
      </c>
      <c r="L1243" s="10">
        <v>100</v>
      </c>
      <c r="M1243" s="10">
        <f t="shared" si="59"/>
        <v>2900</v>
      </c>
      <c r="N1243">
        <f>'CONDITIONS AND WORKINGS'!$D$2*M1243</f>
        <v>186.17999999999998</v>
      </c>
      <c r="O1243" s="4">
        <f>IF(Table1[[#This Row],[SALES]]&gt;='CONDITIONS AND WORKINGS'!$B$2,Table1[[#This Row],[SALES]]*'CONDITIONS AND WORKINGS'!$B$3,0)</f>
        <v>242.15</v>
      </c>
      <c r="P1243" s="10">
        <f t="shared" si="57"/>
        <v>3086.18</v>
      </c>
      <c r="Q1243" s="4" t="str">
        <f>IF(Table1[[#This Row],[STATUS]]='CONDITIONS AND WORKINGS'!$B$6,'CONDITIONS AND WORKINGS'!$B$9,'CONDITIONS AND WORKINGS'!$B$10)</f>
        <v>"COMPLETED"</v>
      </c>
      <c r="R1243" s="10">
        <f>Table1[[#This Row],[TOTAL SALES]]-Table1[[#This Row],[ 8.35% DISCOUNT]]</f>
        <v>2844.0299999999997</v>
      </c>
      <c r="S1243" s="20"/>
      <c r="AQ1243" s="11"/>
      <c r="AR1243" s="11"/>
      <c r="AS1243" s="11"/>
      <c r="AT1243" s="11"/>
      <c r="AV1243" s="11"/>
      <c r="AW1243" s="11"/>
    </row>
    <row r="1244" spans="1:49" x14ac:dyDescent="0.25">
      <c r="A1244">
        <v>1243</v>
      </c>
      <c r="B1244">
        <v>10239</v>
      </c>
      <c r="C1244">
        <v>4</v>
      </c>
      <c r="D1244" s="4" t="str">
        <f>TEXT(Table1[[#This Row],[ORDER DATE]],"MMMM")</f>
        <v>April</v>
      </c>
      <c r="E1244" s="4">
        <f t="shared" si="58"/>
        <v>2004</v>
      </c>
      <c r="F1244" s="1">
        <v>38089</v>
      </c>
      <c r="G1244" t="s">
        <v>12</v>
      </c>
      <c r="H1244" t="s">
        <v>104</v>
      </c>
      <c r="I1244">
        <v>161</v>
      </c>
      <c r="J1244" t="s">
        <v>14</v>
      </c>
      <c r="K1244">
        <v>46</v>
      </c>
      <c r="L1244" s="10">
        <v>73.92</v>
      </c>
      <c r="M1244" s="10">
        <f t="shared" si="59"/>
        <v>3400.32</v>
      </c>
      <c r="N1244">
        <f>'CONDITIONS AND WORKINGS'!$D$2*M1244</f>
        <v>218.30054399999997</v>
      </c>
      <c r="O1244" s="4">
        <f>IF(Table1[[#This Row],[SALES]]&gt;='CONDITIONS AND WORKINGS'!$B$2,Table1[[#This Row],[SALES]]*'CONDITIONS AND WORKINGS'!$B$3,0)</f>
        <v>283.92672000000005</v>
      </c>
      <c r="P1244" s="10">
        <f t="shared" si="57"/>
        <v>3618.6205440000003</v>
      </c>
      <c r="Q1244" s="4" t="str">
        <f>IF(Table1[[#This Row],[STATUS]]='CONDITIONS AND WORKINGS'!$B$6,'CONDITIONS AND WORKINGS'!$B$9,'CONDITIONS AND WORKINGS'!$B$10)</f>
        <v>"COMPLETED"</v>
      </c>
      <c r="R1244" s="10">
        <f>Table1[[#This Row],[TOTAL SALES]]-Table1[[#This Row],[ 8.35% DISCOUNT]]</f>
        <v>3334.6938240000004</v>
      </c>
      <c r="S1244" s="20"/>
      <c r="AQ1244" s="11"/>
      <c r="AR1244" s="11"/>
      <c r="AS1244" s="11"/>
      <c r="AT1244" s="11"/>
      <c r="AV1244" s="11"/>
      <c r="AW1244" s="11"/>
    </row>
    <row r="1245" spans="1:49" x14ac:dyDescent="0.25">
      <c r="A1245">
        <v>1244</v>
      </c>
      <c r="B1245">
        <v>10239</v>
      </c>
      <c r="C1245">
        <v>5</v>
      </c>
      <c r="D1245" s="4" t="str">
        <f>TEXT(Table1[[#This Row],[ORDER DATE]],"MMMM")</f>
        <v>April</v>
      </c>
      <c r="E1245" s="4">
        <f t="shared" si="58"/>
        <v>2004</v>
      </c>
      <c r="F1245" s="1">
        <v>38089</v>
      </c>
      <c r="G1245" t="s">
        <v>12</v>
      </c>
      <c r="H1245" t="s">
        <v>101</v>
      </c>
      <c r="I1245">
        <v>161</v>
      </c>
      <c r="J1245" t="s">
        <v>17</v>
      </c>
      <c r="K1245">
        <v>21</v>
      </c>
      <c r="L1245" s="10">
        <v>93.28</v>
      </c>
      <c r="M1245" s="10">
        <f t="shared" si="59"/>
        <v>1958.88</v>
      </c>
      <c r="N1245">
        <f>'CONDITIONS AND WORKINGS'!$D$2*M1245</f>
        <v>125.76009599999999</v>
      </c>
      <c r="O1245" s="4">
        <f>IF(Table1[[#This Row],[SALES]]&gt;='CONDITIONS AND WORKINGS'!$B$2,Table1[[#This Row],[SALES]]*'CONDITIONS AND WORKINGS'!$B$3,0)</f>
        <v>0</v>
      </c>
      <c r="P1245" s="10">
        <f t="shared" si="57"/>
        <v>2084.6400960000001</v>
      </c>
      <c r="Q1245" s="4" t="str">
        <f>IF(Table1[[#This Row],[STATUS]]='CONDITIONS AND WORKINGS'!$B$6,'CONDITIONS AND WORKINGS'!$B$9,'CONDITIONS AND WORKINGS'!$B$10)</f>
        <v>"COMPLETED"</v>
      </c>
      <c r="R1245" s="10">
        <f>Table1[[#This Row],[TOTAL SALES]]-Table1[[#This Row],[ 8.35% DISCOUNT]]</f>
        <v>2084.6400960000001</v>
      </c>
      <c r="S1245" s="20"/>
      <c r="AQ1245" s="11"/>
      <c r="AR1245" s="11"/>
      <c r="AS1245" s="11"/>
      <c r="AT1245" s="11"/>
      <c r="AV1245" s="11"/>
      <c r="AW1245" s="11"/>
    </row>
    <row r="1246" spans="1:49" x14ac:dyDescent="0.25">
      <c r="A1246">
        <v>1245</v>
      </c>
      <c r="B1246">
        <v>10239</v>
      </c>
      <c r="C1246">
        <v>2</v>
      </c>
      <c r="D1246" s="4" t="str">
        <f>TEXT(Table1[[#This Row],[ORDER DATE]],"MMMM")</f>
        <v>April</v>
      </c>
      <c r="E1246" s="4">
        <f t="shared" si="58"/>
        <v>2004</v>
      </c>
      <c r="F1246" s="1">
        <v>38089</v>
      </c>
      <c r="G1246" t="s">
        <v>12</v>
      </c>
      <c r="H1246" t="s">
        <v>116</v>
      </c>
      <c r="I1246">
        <v>161</v>
      </c>
      <c r="J1246" t="s">
        <v>17</v>
      </c>
      <c r="K1246">
        <v>20</v>
      </c>
      <c r="L1246" s="10">
        <v>44.56</v>
      </c>
      <c r="M1246" s="10">
        <f t="shared" si="59"/>
        <v>891.2</v>
      </c>
      <c r="N1246">
        <f>'CONDITIONS AND WORKINGS'!$D$2*M1246</f>
        <v>57.215039999999995</v>
      </c>
      <c r="O1246" s="4">
        <f>IF(Table1[[#This Row],[SALES]]&gt;='CONDITIONS AND WORKINGS'!$B$2,Table1[[#This Row],[SALES]]*'CONDITIONS AND WORKINGS'!$B$3,0)</f>
        <v>0</v>
      </c>
      <c r="P1246" s="10">
        <f t="shared" si="57"/>
        <v>948.41504000000009</v>
      </c>
      <c r="Q1246" s="4" t="str">
        <f>IF(Table1[[#This Row],[STATUS]]='CONDITIONS AND WORKINGS'!$B$6,'CONDITIONS AND WORKINGS'!$B$9,'CONDITIONS AND WORKINGS'!$B$10)</f>
        <v>"COMPLETED"</v>
      </c>
      <c r="R1246" s="10">
        <f>Table1[[#This Row],[TOTAL SALES]]-Table1[[#This Row],[ 8.35% DISCOUNT]]</f>
        <v>948.41504000000009</v>
      </c>
      <c r="S1246" s="20"/>
      <c r="AQ1246" s="11"/>
      <c r="AR1246" s="11"/>
      <c r="AS1246" s="11"/>
      <c r="AT1246" s="11"/>
      <c r="AV1246" s="11"/>
      <c r="AW1246" s="11"/>
    </row>
    <row r="1247" spans="1:49" x14ac:dyDescent="0.25">
      <c r="A1247">
        <v>1246</v>
      </c>
      <c r="B1247">
        <v>10240</v>
      </c>
      <c r="C1247">
        <v>1</v>
      </c>
      <c r="D1247" s="4" t="str">
        <f>TEXT(Table1[[#This Row],[ORDER DATE]],"MMMM")</f>
        <v>April</v>
      </c>
      <c r="E1247" s="4">
        <f t="shared" si="58"/>
        <v>2004</v>
      </c>
      <c r="F1247" s="1">
        <v>38090</v>
      </c>
      <c r="G1247" t="s">
        <v>12</v>
      </c>
      <c r="H1247" t="s">
        <v>112</v>
      </c>
      <c r="I1247">
        <v>145</v>
      </c>
      <c r="J1247" t="s">
        <v>14</v>
      </c>
      <c r="K1247">
        <v>37</v>
      </c>
      <c r="L1247" s="10">
        <v>100</v>
      </c>
      <c r="M1247" s="10">
        <f t="shared" si="59"/>
        <v>3700</v>
      </c>
      <c r="N1247">
        <f>'CONDITIONS AND WORKINGS'!$D$2*M1247</f>
        <v>237.53999999999996</v>
      </c>
      <c r="O1247" s="4">
        <f>IF(Table1[[#This Row],[SALES]]&gt;='CONDITIONS AND WORKINGS'!$B$2,Table1[[#This Row],[SALES]]*'CONDITIONS AND WORKINGS'!$B$3,0)</f>
        <v>308.95000000000005</v>
      </c>
      <c r="P1247" s="10">
        <f t="shared" si="57"/>
        <v>3937.54</v>
      </c>
      <c r="Q1247" s="4" t="str">
        <f>IF(Table1[[#This Row],[STATUS]]='CONDITIONS AND WORKINGS'!$B$6,'CONDITIONS AND WORKINGS'!$B$9,'CONDITIONS AND WORKINGS'!$B$10)</f>
        <v>"COMPLETED"</v>
      </c>
      <c r="R1247" s="10">
        <f>Table1[[#This Row],[TOTAL SALES]]-Table1[[#This Row],[ 8.35% DISCOUNT]]</f>
        <v>3628.59</v>
      </c>
      <c r="S1247" s="20"/>
      <c r="AQ1247" s="11"/>
      <c r="AR1247" s="11"/>
      <c r="AS1247" s="11"/>
      <c r="AT1247" s="11"/>
      <c r="AV1247" s="11"/>
      <c r="AW1247" s="11"/>
    </row>
    <row r="1248" spans="1:49" x14ac:dyDescent="0.25">
      <c r="A1248">
        <v>1247</v>
      </c>
      <c r="B1248">
        <v>10240</v>
      </c>
      <c r="C1248">
        <v>3</v>
      </c>
      <c r="D1248" s="4" t="str">
        <f>TEXT(Table1[[#This Row],[ORDER DATE]],"MMMM")</f>
        <v>April</v>
      </c>
      <c r="E1248" s="4">
        <f t="shared" si="58"/>
        <v>2004</v>
      </c>
      <c r="F1248" s="1">
        <v>38090</v>
      </c>
      <c r="G1248" t="s">
        <v>12</v>
      </c>
      <c r="H1248" t="s">
        <v>114</v>
      </c>
      <c r="I1248">
        <v>145</v>
      </c>
      <c r="J1248" t="s">
        <v>14</v>
      </c>
      <c r="K1248">
        <v>41</v>
      </c>
      <c r="L1248" s="10">
        <v>100</v>
      </c>
      <c r="M1248" s="10">
        <f t="shared" si="59"/>
        <v>4100</v>
      </c>
      <c r="N1248">
        <f>'CONDITIONS AND WORKINGS'!$D$2*M1248</f>
        <v>263.21999999999997</v>
      </c>
      <c r="O1248" s="4">
        <f>IF(Table1[[#This Row],[SALES]]&gt;='CONDITIONS AND WORKINGS'!$B$2,Table1[[#This Row],[SALES]]*'CONDITIONS AND WORKINGS'!$B$3,0)</f>
        <v>342.35</v>
      </c>
      <c r="P1248" s="10">
        <f t="shared" si="57"/>
        <v>4363.22</v>
      </c>
      <c r="Q1248" s="4" t="str">
        <f>IF(Table1[[#This Row],[STATUS]]='CONDITIONS AND WORKINGS'!$B$6,'CONDITIONS AND WORKINGS'!$B$9,'CONDITIONS AND WORKINGS'!$B$10)</f>
        <v>"COMPLETED"</v>
      </c>
      <c r="R1248" s="10">
        <f>Table1[[#This Row],[TOTAL SALES]]-Table1[[#This Row],[ 8.35% DISCOUNT]]</f>
        <v>4020.8700000000003</v>
      </c>
      <c r="S1248" s="20"/>
      <c r="AQ1248" s="11"/>
      <c r="AR1248" s="11"/>
      <c r="AS1248" s="11"/>
      <c r="AT1248" s="11"/>
      <c r="AV1248" s="11"/>
      <c r="AW1248" s="11"/>
    </row>
    <row r="1249" spans="1:49" x14ac:dyDescent="0.25">
      <c r="A1249">
        <v>1248</v>
      </c>
      <c r="B1249">
        <v>10240</v>
      </c>
      <c r="C1249">
        <v>2</v>
      </c>
      <c r="D1249" s="4" t="str">
        <f>TEXT(Table1[[#This Row],[ORDER DATE]],"MMMM")</f>
        <v>April</v>
      </c>
      <c r="E1249" s="4">
        <f t="shared" si="58"/>
        <v>2004</v>
      </c>
      <c r="F1249" s="1">
        <v>38090</v>
      </c>
      <c r="G1249" t="s">
        <v>12</v>
      </c>
      <c r="H1249" t="s">
        <v>113</v>
      </c>
      <c r="I1249">
        <v>145</v>
      </c>
      <c r="J1249" t="s">
        <v>14</v>
      </c>
      <c r="K1249">
        <v>37</v>
      </c>
      <c r="L1249" s="10">
        <v>100</v>
      </c>
      <c r="M1249" s="10">
        <f t="shared" si="59"/>
        <v>3700</v>
      </c>
      <c r="N1249">
        <f>'CONDITIONS AND WORKINGS'!$D$2*M1249</f>
        <v>237.53999999999996</v>
      </c>
      <c r="O1249" s="4">
        <f>IF(Table1[[#This Row],[SALES]]&gt;='CONDITIONS AND WORKINGS'!$B$2,Table1[[#This Row],[SALES]]*'CONDITIONS AND WORKINGS'!$B$3,0)</f>
        <v>308.95000000000005</v>
      </c>
      <c r="P1249" s="10">
        <f t="shared" si="57"/>
        <v>3937.54</v>
      </c>
      <c r="Q1249" s="4" t="str">
        <f>IF(Table1[[#This Row],[STATUS]]='CONDITIONS AND WORKINGS'!$B$6,'CONDITIONS AND WORKINGS'!$B$9,'CONDITIONS AND WORKINGS'!$B$10)</f>
        <v>"COMPLETED"</v>
      </c>
      <c r="R1249" s="10">
        <f>Table1[[#This Row],[TOTAL SALES]]-Table1[[#This Row],[ 8.35% DISCOUNT]]</f>
        <v>3628.59</v>
      </c>
      <c r="S1249" s="20"/>
      <c r="AQ1249" s="11"/>
      <c r="AR1249" s="11"/>
      <c r="AS1249" s="11"/>
      <c r="AT1249" s="11"/>
      <c r="AV1249" s="11"/>
      <c r="AW1249" s="11"/>
    </row>
    <row r="1250" spans="1:49" x14ac:dyDescent="0.25">
      <c r="A1250">
        <v>1249</v>
      </c>
      <c r="B1250">
        <v>10241</v>
      </c>
      <c r="C1250">
        <v>2</v>
      </c>
      <c r="D1250" s="4" t="str">
        <f>TEXT(Table1[[#This Row],[ORDER DATE]],"MMMM")</f>
        <v>April</v>
      </c>
      <c r="E1250" s="4">
        <f t="shared" si="58"/>
        <v>2004</v>
      </c>
      <c r="F1250" s="1">
        <v>38090</v>
      </c>
      <c r="G1250" t="s">
        <v>12</v>
      </c>
      <c r="H1250" t="s">
        <v>13</v>
      </c>
      <c r="I1250">
        <v>184</v>
      </c>
      <c r="J1250" t="s">
        <v>55</v>
      </c>
      <c r="K1250">
        <v>41</v>
      </c>
      <c r="L1250" s="10">
        <v>100</v>
      </c>
      <c r="M1250" s="10">
        <f t="shared" si="59"/>
        <v>4100</v>
      </c>
      <c r="N1250">
        <f>'CONDITIONS AND WORKINGS'!$D$2*M1250</f>
        <v>263.21999999999997</v>
      </c>
      <c r="O1250" s="4">
        <f>IF(Table1[[#This Row],[SALES]]&gt;='CONDITIONS AND WORKINGS'!$B$2,Table1[[#This Row],[SALES]]*'CONDITIONS AND WORKINGS'!$B$3,0)</f>
        <v>342.35</v>
      </c>
      <c r="P1250" s="10">
        <f t="shared" si="57"/>
        <v>4363.22</v>
      </c>
      <c r="Q1250" s="4" t="str">
        <f>IF(Table1[[#This Row],[STATUS]]='CONDITIONS AND WORKINGS'!$B$6,'CONDITIONS AND WORKINGS'!$B$9,'CONDITIONS AND WORKINGS'!$B$10)</f>
        <v>"COMPLETED"</v>
      </c>
      <c r="R1250" s="10">
        <f>Table1[[#This Row],[TOTAL SALES]]-Table1[[#This Row],[ 8.35% DISCOUNT]]</f>
        <v>4020.8700000000003</v>
      </c>
      <c r="S1250" s="20"/>
      <c r="AQ1250" s="11"/>
      <c r="AR1250" s="11"/>
      <c r="AS1250" s="11"/>
      <c r="AT1250" s="11"/>
      <c r="AV1250" s="11"/>
      <c r="AW1250" s="11"/>
    </row>
    <row r="1251" spans="1:49" x14ac:dyDescent="0.25">
      <c r="A1251">
        <v>1250</v>
      </c>
      <c r="B1251">
        <v>10241</v>
      </c>
      <c r="C1251">
        <v>12</v>
      </c>
      <c r="D1251" s="4" t="str">
        <f>TEXT(Table1[[#This Row],[ORDER DATE]],"MMMM")</f>
        <v>April</v>
      </c>
      <c r="E1251" s="4">
        <f t="shared" si="58"/>
        <v>2004</v>
      </c>
      <c r="F1251" s="1">
        <v>38090</v>
      </c>
      <c r="G1251" t="s">
        <v>12</v>
      </c>
      <c r="H1251" t="s">
        <v>115</v>
      </c>
      <c r="I1251">
        <v>184</v>
      </c>
      <c r="J1251" t="s">
        <v>14</v>
      </c>
      <c r="K1251">
        <v>44</v>
      </c>
      <c r="L1251" s="10">
        <v>100</v>
      </c>
      <c r="M1251" s="10">
        <f t="shared" si="59"/>
        <v>4400</v>
      </c>
      <c r="N1251">
        <f>'CONDITIONS AND WORKINGS'!$D$2*M1251</f>
        <v>282.47999999999996</v>
      </c>
      <c r="O1251" s="4">
        <f>IF(Table1[[#This Row],[SALES]]&gt;='CONDITIONS AND WORKINGS'!$B$2,Table1[[#This Row],[SALES]]*'CONDITIONS AND WORKINGS'!$B$3,0)</f>
        <v>367.40000000000003</v>
      </c>
      <c r="P1251" s="10">
        <f t="shared" si="57"/>
        <v>4682.4799999999996</v>
      </c>
      <c r="Q1251" s="4" t="str">
        <f>IF(Table1[[#This Row],[STATUS]]='CONDITIONS AND WORKINGS'!$B$6,'CONDITIONS AND WORKINGS'!$B$9,'CONDITIONS AND WORKINGS'!$B$10)</f>
        <v>"COMPLETED"</v>
      </c>
      <c r="R1251" s="10">
        <f>Table1[[#This Row],[TOTAL SALES]]-Table1[[#This Row],[ 8.35% DISCOUNT]]</f>
        <v>4315.08</v>
      </c>
      <c r="S1251" s="20"/>
      <c r="AQ1251" s="11"/>
      <c r="AR1251" s="11"/>
      <c r="AS1251" s="11"/>
      <c r="AT1251" s="11"/>
      <c r="AV1251" s="11"/>
      <c r="AW1251" s="11"/>
    </row>
    <row r="1252" spans="1:49" x14ac:dyDescent="0.25">
      <c r="A1252">
        <v>1251</v>
      </c>
      <c r="B1252">
        <v>10241</v>
      </c>
      <c r="C1252">
        <v>6</v>
      </c>
      <c r="D1252" s="4" t="str">
        <f>TEXT(Table1[[#This Row],[ORDER DATE]],"MMMM")</f>
        <v>April</v>
      </c>
      <c r="E1252" s="4">
        <f t="shared" si="58"/>
        <v>2004</v>
      </c>
      <c r="F1252" s="1">
        <v>38090</v>
      </c>
      <c r="G1252" t="s">
        <v>12</v>
      </c>
      <c r="H1252" t="s">
        <v>120</v>
      </c>
      <c r="I1252">
        <v>184</v>
      </c>
      <c r="J1252" t="s">
        <v>14</v>
      </c>
      <c r="K1252">
        <v>47</v>
      </c>
      <c r="L1252" s="10">
        <v>94.5</v>
      </c>
      <c r="M1252" s="10">
        <f t="shared" si="59"/>
        <v>4441.5</v>
      </c>
      <c r="N1252">
        <f>'CONDITIONS AND WORKINGS'!$D$2*M1252</f>
        <v>285.14429999999999</v>
      </c>
      <c r="O1252" s="4">
        <f>IF(Table1[[#This Row],[SALES]]&gt;='CONDITIONS AND WORKINGS'!$B$2,Table1[[#This Row],[SALES]]*'CONDITIONS AND WORKINGS'!$B$3,0)</f>
        <v>370.86525</v>
      </c>
      <c r="P1252" s="10">
        <f t="shared" si="57"/>
        <v>4726.6442999999999</v>
      </c>
      <c r="Q1252" s="4" t="str">
        <f>IF(Table1[[#This Row],[STATUS]]='CONDITIONS AND WORKINGS'!$B$6,'CONDITIONS AND WORKINGS'!$B$9,'CONDITIONS AND WORKINGS'!$B$10)</f>
        <v>"COMPLETED"</v>
      </c>
      <c r="R1252" s="10">
        <f>Table1[[#This Row],[TOTAL SALES]]-Table1[[#This Row],[ 8.35% DISCOUNT]]</f>
        <v>4355.7790500000001</v>
      </c>
      <c r="S1252" s="20"/>
      <c r="AQ1252" s="11"/>
      <c r="AR1252" s="11"/>
      <c r="AS1252" s="11"/>
      <c r="AT1252" s="11"/>
      <c r="AV1252" s="11"/>
      <c r="AW1252" s="11"/>
    </row>
    <row r="1253" spans="1:49" x14ac:dyDescent="0.25">
      <c r="A1253">
        <v>1252</v>
      </c>
      <c r="B1253">
        <v>10241</v>
      </c>
      <c r="C1253">
        <v>3</v>
      </c>
      <c r="D1253" s="4" t="str">
        <f>TEXT(Table1[[#This Row],[ORDER DATE]],"MMMM")</f>
        <v>April</v>
      </c>
      <c r="E1253" s="4">
        <f t="shared" si="58"/>
        <v>2004</v>
      </c>
      <c r="F1253" s="1">
        <v>38090</v>
      </c>
      <c r="G1253" t="s">
        <v>12</v>
      </c>
      <c r="H1253" t="s">
        <v>16</v>
      </c>
      <c r="I1253">
        <v>184</v>
      </c>
      <c r="J1253" t="s">
        <v>14</v>
      </c>
      <c r="K1253">
        <v>42</v>
      </c>
      <c r="L1253" s="10">
        <v>90.19</v>
      </c>
      <c r="M1253" s="10">
        <f t="shared" si="59"/>
        <v>3787.98</v>
      </c>
      <c r="N1253">
        <f>'CONDITIONS AND WORKINGS'!$D$2*M1253</f>
        <v>243.18831599999999</v>
      </c>
      <c r="O1253" s="4">
        <f>IF(Table1[[#This Row],[SALES]]&gt;='CONDITIONS AND WORKINGS'!$B$2,Table1[[#This Row],[SALES]]*'CONDITIONS AND WORKINGS'!$B$3,0)</f>
        <v>316.29633000000001</v>
      </c>
      <c r="P1253" s="10">
        <f t="shared" si="57"/>
        <v>4031.1683160000002</v>
      </c>
      <c r="Q1253" s="4" t="str">
        <f>IF(Table1[[#This Row],[STATUS]]='CONDITIONS AND WORKINGS'!$B$6,'CONDITIONS AND WORKINGS'!$B$9,'CONDITIONS AND WORKINGS'!$B$10)</f>
        <v>"COMPLETED"</v>
      </c>
      <c r="R1253" s="10">
        <f>Table1[[#This Row],[TOTAL SALES]]-Table1[[#This Row],[ 8.35% DISCOUNT]]</f>
        <v>3714.8719860000001</v>
      </c>
      <c r="S1253" s="20"/>
      <c r="AQ1253" s="11"/>
      <c r="AR1253" s="11"/>
      <c r="AS1253" s="11"/>
      <c r="AT1253" s="11"/>
      <c r="AV1253" s="11"/>
      <c r="AW1253" s="11"/>
    </row>
    <row r="1254" spans="1:49" x14ac:dyDescent="0.25">
      <c r="A1254">
        <v>1253</v>
      </c>
      <c r="B1254">
        <v>10241</v>
      </c>
      <c r="C1254">
        <v>5</v>
      </c>
      <c r="D1254" s="4" t="str">
        <f>TEXT(Table1[[#This Row],[ORDER DATE]],"MMMM")</f>
        <v>April</v>
      </c>
      <c r="E1254" s="4">
        <f t="shared" si="58"/>
        <v>2004</v>
      </c>
      <c r="F1254" s="1">
        <v>38090</v>
      </c>
      <c r="G1254" t="s">
        <v>12</v>
      </c>
      <c r="H1254" t="s">
        <v>117</v>
      </c>
      <c r="I1254">
        <v>184</v>
      </c>
      <c r="J1254" t="s">
        <v>17</v>
      </c>
      <c r="K1254">
        <v>28</v>
      </c>
      <c r="L1254" s="10">
        <v>98.65</v>
      </c>
      <c r="M1254" s="10">
        <f t="shared" si="59"/>
        <v>2762.2000000000003</v>
      </c>
      <c r="N1254">
        <f>'CONDITIONS AND WORKINGS'!$D$2*M1254</f>
        <v>177.33323999999999</v>
      </c>
      <c r="O1254" s="4">
        <f>IF(Table1[[#This Row],[SALES]]&gt;='CONDITIONS AND WORKINGS'!$B$2,Table1[[#This Row],[SALES]]*'CONDITIONS AND WORKINGS'!$B$3,0)</f>
        <v>230.64370000000002</v>
      </c>
      <c r="P1254" s="10">
        <f t="shared" si="57"/>
        <v>2939.5332400000002</v>
      </c>
      <c r="Q1254" s="4" t="str">
        <f>IF(Table1[[#This Row],[STATUS]]='CONDITIONS AND WORKINGS'!$B$6,'CONDITIONS AND WORKINGS'!$B$9,'CONDITIONS AND WORKINGS'!$B$10)</f>
        <v>"COMPLETED"</v>
      </c>
      <c r="R1254" s="10">
        <f>Table1[[#This Row],[TOTAL SALES]]-Table1[[#This Row],[ 8.35% DISCOUNT]]</f>
        <v>2708.8895400000001</v>
      </c>
      <c r="S1254" s="20"/>
      <c r="AQ1254" s="11"/>
      <c r="AR1254" s="11"/>
      <c r="AS1254" s="11"/>
      <c r="AT1254" s="11"/>
      <c r="AV1254" s="11"/>
      <c r="AW1254" s="11"/>
    </row>
    <row r="1255" spans="1:49" x14ac:dyDescent="0.25">
      <c r="A1255">
        <v>1254</v>
      </c>
      <c r="B1255">
        <v>10241</v>
      </c>
      <c r="C1255">
        <v>11</v>
      </c>
      <c r="D1255" s="4" t="str">
        <f>TEXT(Table1[[#This Row],[ORDER DATE]],"MMMM")</f>
        <v>April</v>
      </c>
      <c r="E1255" s="4">
        <f t="shared" si="58"/>
        <v>2004</v>
      </c>
      <c r="F1255" s="1">
        <v>38090</v>
      </c>
      <c r="G1255" t="s">
        <v>12</v>
      </c>
      <c r="H1255" t="s">
        <v>118</v>
      </c>
      <c r="I1255">
        <v>184</v>
      </c>
      <c r="J1255" t="s">
        <v>17</v>
      </c>
      <c r="K1255">
        <v>21</v>
      </c>
      <c r="L1255" s="10">
        <v>100</v>
      </c>
      <c r="M1255" s="10">
        <f t="shared" si="59"/>
        <v>2100</v>
      </c>
      <c r="N1255">
        <f>'CONDITIONS AND WORKINGS'!$D$2*M1255</f>
        <v>134.82</v>
      </c>
      <c r="O1255" s="4">
        <f>IF(Table1[[#This Row],[SALES]]&gt;='CONDITIONS AND WORKINGS'!$B$2,Table1[[#This Row],[SALES]]*'CONDITIONS AND WORKINGS'!$B$3,0)</f>
        <v>0</v>
      </c>
      <c r="P1255" s="10">
        <f t="shared" si="57"/>
        <v>2234.8200000000002</v>
      </c>
      <c r="Q1255" s="4" t="str">
        <f>IF(Table1[[#This Row],[STATUS]]='CONDITIONS AND WORKINGS'!$B$6,'CONDITIONS AND WORKINGS'!$B$9,'CONDITIONS AND WORKINGS'!$B$10)</f>
        <v>"COMPLETED"</v>
      </c>
      <c r="R1255" s="10">
        <f>Table1[[#This Row],[TOTAL SALES]]-Table1[[#This Row],[ 8.35% DISCOUNT]]</f>
        <v>2234.8200000000002</v>
      </c>
      <c r="S1255" s="20"/>
      <c r="AQ1255" s="11"/>
      <c r="AR1255" s="11"/>
      <c r="AS1255" s="11"/>
      <c r="AT1255" s="11"/>
      <c r="AV1255" s="11"/>
      <c r="AW1255" s="11"/>
    </row>
    <row r="1256" spans="1:49" x14ac:dyDescent="0.25">
      <c r="A1256">
        <v>1255</v>
      </c>
      <c r="B1256">
        <v>10241</v>
      </c>
      <c r="C1256">
        <v>1</v>
      </c>
      <c r="D1256" s="4" t="str">
        <f>TEXT(Table1[[#This Row],[ORDER DATE]],"MMMM")</f>
        <v>April</v>
      </c>
      <c r="E1256" s="4">
        <f t="shared" si="58"/>
        <v>2004</v>
      </c>
      <c r="F1256" s="1">
        <v>38090</v>
      </c>
      <c r="G1256" t="s">
        <v>12</v>
      </c>
      <c r="H1256" t="s">
        <v>15</v>
      </c>
      <c r="I1256">
        <v>184</v>
      </c>
      <c r="J1256" t="s">
        <v>17</v>
      </c>
      <c r="K1256">
        <v>33</v>
      </c>
      <c r="L1256" s="10">
        <v>72.650000000000006</v>
      </c>
      <c r="M1256" s="10">
        <f t="shared" si="59"/>
        <v>2397.4500000000003</v>
      </c>
      <c r="N1256">
        <f>'CONDITIONS AND WORKINGS'!$D$2*M1256</f>
        <v>153.91629</v>
      </c>
      <c r="O1256" s="4">
        <f>IF(Table1[[#This Row],[SALES]]&gt;='CONDITIONS AND WORKINGS'!$B$2,Table1[[#This Row],[SALES]]*'CONDITIONS AND WORKINGS'!$B$3,0)</f>
        <v>200.18707500000002</v>
      </c>
      <c r="P1256" s="10">
        <f t="shared" si="57"/>
        <v>2551.3662900000004</v>
      </c>
      <c r="Q1256" s="4" t="str">
        <f>IF(Table1[[#This Row],[STATUS]]='CONDITIONS AND WORKINGS'!$B$6,'CONDITIONS AND WORKINGS'!$B$9,'CONDITIONS AND WORKINGS'!$B$10)</f>
        <v>"COMPLETED"</v>
      </c>
      <c r="R1256" s="10">
        <f>Table1[[#This Row],[TOTAL SALES]]-Table1[[#This Row],[ 8.35% DISCOUNT]]</f>
        <v>2351.1792150000006</v>
      </c>
      <c r="S1256" s="20"/>
      <c r="AQ1256" s="11"/>
      <c r="AR1256" s="11"/>
      <c r="AS1256" s="11"/>
      <c r="AT1256" s="11"/>
      <c r="AV1256" s="11"/>
      <c r="AW1256" s="11"/>
    </row>
    <row r="1257" spans="1:49" x14ac:dyDescent="0.25">
      <c r="A1257">
        <v>1256</v>
      </c>
      <c r="B1257">
        <v>10241</v>
      </c>
      <c r="C1257">
        <v>9</v>
      </c>
      <c r="D1257" s="4" t="str">
        <f>TEXT(Table1[[#This Row],[ORDER DATE]],"MMMM")</f>
        <v>April</v>
      </c>
      <c r="E1257" s="4">
        <f t="shared" si="58"/>
        <v>2004</v>
      </c>
      <c r="F1257" s="1">
        <v>38090</v>
      </c>
      <c r="G1257" t="s">
        <v>12</v>
      </c>
      <c r="H1257" t="s">
        <v>119</v>
      </c>
      <c r="I1257">
        <v>184</v>
      </c>
      <c r="J1257" t="s">
        <v>17</v>
      </c>
      <c r="K1257">
        <v>27</v>
      </c>
      <c r="L1257" s="10">
        <v>86.73</v>
      </c>
      <c r="M1257" s="10">
        <f t="shared" si="59"/>
        <v>2341.71</v>
      </c>
      <c r="N1257">
        <f>'CONDITIONS AND WORKINGS'!$D$2*M1257</f>
        <v>150.33778199999998</v>
      </c>
      <c r="O1257" s="4">
        <f>IF(Table1[[#This Row],[SALES]]&gt;='CONDITIONS AND WORKINGS'!$B$2,Table1[[#This Row],[SALES]]*'CONDITIONS AND WORKINGS'!$B$3,0)</f>
        <v>195.53278500000002</v>
      </c>
      <c r="P1257" s="10">
        <f t="shared" si="57"/>
        <v>2492.0477820000001</v>
      </c>
      <c r="Q1257" s="4" t="str">
        <f>IF(Table1[[#This Row],[STATUS]]='CONDITIONS AND WORKINGS'!$B$6,'CONDITIONS AND WORKINGS'!$B$9,'CONDITIONS AND WORKINGS'!$B$10)</f>
        <v>"COMPLETED"</v>
      </c>
      <c r="R1257" s="10">
        <f>Table1[[#This Row],[TOTAL SALES]]-Table1[[#This Row],[ 8.35% DISCOUNT]]</f>
        <v>2296.5149970000002</v>
      </c>
      <c r="S1257" s="20"/>
      <c r="AQ1257" s="11"/>
      <c r="AR1257" s="11"/>
      <c r="AS1257" s="11"/>
      <c r="AT1257" s="11"/>
      <c r="AV1257" s="11"/>
      <c r="AW1257" s="11"/>
    </row>
    <row r="1258" spans="1:49" x14ac:dyDescent="0.25">
      <c r="A1258">
        <v>1257</v>
      </c>
      <c r="B1258">
        <v>10241</v>
      </c>
      <c r="C1258">
        <v>7</v>
      </c>
      <c r="D1258" s="4" t="str">
        <f>TEXT(Table1[[#This Row],[ORDER DATE]],"MMMM")</f>
        <v>April</v>
      </c>
      <c r="E1258" s="4">
        <f t="shared" si="58"/>
        <v>2004</v>
      </c>
      <c r="F1258" s="1">
        <v>38090</v>
      </c>
      <c r="G1258" t="s">
        <v>12</v>
      </c>
      <c r="H1258" t="s">
        <v>123</v>
      </c>
      <c r="I1258">
        <v>184</v>
      </c>
      <c r="J1258" t="s">
        <v>17</v>
      </c>
      <c r="K1258">
        <v>26</v>
      </c>
      <c r="L1258" s="10">
        <v>81.33</v>
      </c>
      <c r="M1258" s="10">
        <f t="shared" si="59"/>
        <v>2114.58</v>
      </c>
      <c r="N1258">
        <f>'CONDITIONS AND WORKINGS'!$D$2*M1258</f>
        <v>135.75603599999999</v>
      </c>
      <c r="O1258" s="4">
        <f>IF(Table1[[#This Row],[SALES]]&gt;='CONDITIONS AND WORKINGS'!$B$2,Table1[[#This Row],[SALES]]*'CONDITIONS AND WORKINGS'!$B$3,0)</f>
        <v>0</v>
      </c>
      <c r="P1258" s="10">
        <f t="shared" si="57"/>
        <v>2250.3360359999997</v>
      </c>
      <c r="Q1258" s="4" t="str">
        <f>IF(Table1[[#This Row],[STATUS]]='CONDITIONS AND WORKINGS'!$B$6,'CONDITIONS AND WORKINGS'!$B$9,'CONDITIONS AND WORKINGS'!$B$10)</f>
        <v>"COMPLETED"</v>
      </c>
      <c r="R1258" s="10">
        <f>Table1[[#This Row],[TOTAL SALES]]-Table1[[#This Row],[ 8.35% DISCOUNT]]</f>
        <v>2250.3360359999997</v>
      </c>
      <c r="S1258" s="20"/>
      <c r="AQ1258" s="11"/>
      <c r="AR1258" s="11"/>
      <c r="AS1258" s="11"/>
      <c r="AT1258" s="11"/>
      <c r="AV1258" s="11"/>
      <c r="AW1258" s="11"/>
    </row>
    <row r="1259" spans="1:49" x14ac:dyDescent="0.25">
      <c r="A1259">
        <v>1258</v>
      </c>
      <c r="B1259">
        <v>10241</v>
      </c>
      <c r="C1259">
        <v>4</v>
      </c>
      <c r="D1259" s="4" t="str">
        <f>TEXT(Table1[[#This Row],[ORDER DATE]],"MMMM")</f>
        <v>April</v>
      </c>
      <c r="E1259" s="4">
        <f t="shared" si="58"/>
        <v>2004</v>
      </c>
      <c r="F1259" s="1">
        <v>38090</v>
      </c>
      <c r="G1259" t="s">
        <v>12</v>
      </c>
      <c r="H1259" t="s">
        <v>122</v>
      </c>
      <c r="I1259">
        <v>184</v>
      </c>
      <c r="J1259" t="s">
        <v>17</v>
      </c>
      <c r="K1259">
        <v>30</v>
      </c>
      <c r="L1259" s="10">
        <v>66.989999999999995</v>
      </c>
      <c r="M1259" s="10">
        <f t="shared" si="59"/>
        <v>2009.6999999999998</v>
      </c>
      <c r="N1259">
        <f>'CONDITIONS AND WORKINGS'!$D$2*M1259</f>
        <v>129.02273999999997</v>
      </c>
      <c r="O1259" s="4">
        <f>IF(Table1[[#This Row],[SALES]]&gt;='CONDITIONS AND WORKINGS'!$B$2,Table1[[#This Row],[SALES]]*'CONDITIONS AND WORKINGS'!$B$3,0)</f>
        <v>0</v>
      </c>
      <c r="P1259" s="10">
        <f t="shared" si="57"/>
        <v>2138.7227399999997</v>
      </c>
      <c r="Q1259" s="4" t="str">
        <f>IF(Table1[[#This Row],[STATUS]]='CONDITIONS AND WORKINGS'!$B$6,'CONDITIONS AND WORKINGS'!$B$9,'CONDITIONS AND WORKINGS'!$B$10)</f>
        <v>"COMPLETED"</v>
      </c>
      <c r="R1259" s="10">
        <f>Table1[[#This Row],[TOTAL SALES]]-Table1[[#This Row],[ 8.35% DISCOUNT]]</f>
        <v>2138.7227399999997</v>
      </c>
      <c r="S1259" s="20"/>
      <c r="AQ1259" s="11"/>
      <c r="AR1259" s="11"/>
      <c r="AS1259" s="11"/>
      <c r="AT1259" s="11"/>
      <c r="AV1259" s="11"/>
      <c r="AW1259" s="11"/>
    </row>
    <row r="1260" spans="1:49" x14ac:dyDescent="0.25">
      <c r="A1260">
        <v>1259</v>
      </c>
      <c r="B1260">
        <v>10241</v>
      </c>
      <c r="C1260">
        <v>8</v>
      </c>
      <c r="D1260" s="4" t="str">
        <f>TEXT(Table1[[#This Row],[ORDER DATE]],"MMMM")</f>
        <v>April</v>
      </c>
      <c r="E1260" s="4">
        <f t="shared" si="58"/>
        <v>2004</v>
      </c>
      <c r="F1260" s="1">
        <v>38090</v>
      </c>
      <c r="G1260" t="s">
        <v>12</v>
      </c>
      <c r="H1260" t="s">
        <v>121</v>
      </c>
      <c r="I1260">
        <v>184</v>
      </c>
      <c r="J1260" t="s">
        <v>17</v>
      </c>
      <c r="K1260">
        <v>22</v>
      </c>
      <c r="L1260" s="10">
        <v>76.430000000000007</v>
      </c>
      <c r="M1260" s="10">
        <f t="shared" si="59"/>
        <v>1681.46</v>
      </c>
      <c r="N1260">
        <f>'CONDITIONS AND WORKINGS'!$D$2*M1260</f>
        <v>107.949732</v>
      </c>
      <c r="O1260" s="4">
        <f>IF(Table1[[#This Row],[SALES]]&gt;='CONDITIONS AND WORKINGS'!$B$2,Table1[[#This Row],[SALES]]*'CONDITIONS AND WORKINGS'!$B$3,0)</f>
        <v>0</v>
      </c>
      <c r="P1260" s="10">
        <f t="shared" si="57"/>
        <v>1789.4097320000001</v>
      </c>
      <c r="Q1260" s="4" t="str">
        <f>IF(Table1[[#This Row],[STATUS]]='CONDITIONS AND WORKINGS'!$B$6,'CONDITIONS AND WORKINGS'!$B$9,'CONDITIONS AND WORKINGS'!$B$10)</f>
        <v>"COMPLETED"</v>
      </c>
      <c r="R1260" s="10">
        <f>Table1[[#This Row],[TOTAL SALES]]-Table1[[#This Row],[ 8.35% DISCOUNT]]</f>
        <v>1789.4097320000001</v>
      </c>
      <c r="S1260" s="20"/>
      <c r="AQ1260" s="11"/>
      <c r="AR1260" s="11"/>
      <c r="AS1260" s="11"/>
      <c r="AT1260" s="11"/>
      <c r="AV1260" s="11"/>
      <c r="AW1260" s="11"/>
    </row>
    <row r="1261" spans="1:49" x14ac:dyDescent="0.25">
      <c r="A1261">
        <v>1260</v>
      </c>
      <c r="B1261">
        <v>10241</v>
      </c>
      <c r="C1261">
        <v>10</v>
      </c>
      <c r="D1261" s="4" t="str">
        <f>TEXT(Table1[[#This Row],[ORDER DATE]],"MMMM")</f>
        <v>April</v>
      </c>
      <c r="E1261" s="4">
        <f t="shared" si="58"/>
        <v>2004</v>
      </c>
      <c r="F1261" s="1">
        <v>38090</v>
      </c>
      <c r="G1261" t="s">
        <v>12</v>
      </c>
      <c r="H1261" t="s">
        <v>124</v>
      </c>
      <c r="I1261">
        <v>184</v>
      </c>
      <c r="J1261" t="s">
        <v>17</v>
      </c>
      <c r="K1261">
        <v>21</v>
      </c>
      <c r="L1261" s="10">
        <v>40.25</v>
      </c>
      <c r="M1261" s="10">
        <f t="shared" si="59"/>
        <v>845.25</v>
      </c>
      <c r="N1261">
        <f>'CONDITIONS AND WORKINGS'!$D$2*M1261</f>
        <v>54.265049999999995</v>
      </c>
      <c r="O1261" s="4">
        <f>IF(Table1[[#This Row],[SALES]]&gt;='CONDITIONS AND WORKINGS'!$B$2,Table1[[#This Row],[SALES]]*'CONDITIONS AND WORKINGS'!$B$3,0)</f>
        <v>0</v>
      </c>
      <c r="P1261" s="10">
        <f t="shared" si="57"/>
        <v>899.51504999999997</v>
      </c>
      <c r="Q1261" s="4" t="str">
        <f>IF(Table1[[#This Row],[STATUS]]='CONDITIONS AND WORKINGS'!$B$6,'CONDITIONS AND WORKINGS'!$B$9,'CONDITIONS AND WORKINGS'!$B$10)</f>
        <v>"COMPLETED"</v>
      </c>
      <c r="R1261" s="10">
        <f>Table1[[#This Row],[TOTAL SALES]]-Table1[[#This Row],[ 8.35% DISCOUNT]]</f>
        <v>899.51504999999997</v>
      </c>
      <c r="S1261" s="20"/>
      <c r="AQ1261" s="11"/>
      <c r="AR1261" s="11"/>
      <c r="AS1261" s="11"/>
      <c r="AT1261" s="11"/>
      <c r="AV1261" s="11"/>
      <c r="AW1261" s="11"/>
    </row>
    <row r="1262" spans="1:49" x14ac:dyDescent="0.25">
      <c r="A1262">
        <v>1261</v>
      </c>
      <c r="B1262">
        <v>10242</v>
      </c>
      <c r="C1262">
        <v>1</v>
      </c>
      <c r="D1262" s="4" t="str">
        <f>TEXT(Table1[[#This Row],[ORDER DATE]],"MMMM")</f>
        <v>April</v>
      </c>
      <c r="E1262" s="4">
        <f t="shared" si="58"/>
        <v>2004</v>
      </c>
      <c r="F1262" s="1">
        <v>38097</v>
      </c>
      <c r="G1262" t="s">
        <v>12</v>
      </c>
      <c r="H1262" t="s">
        <v>18</v>
      </c>
      <c r="I1262">
        <v>180</v>
      </c>
      <c r="J1262" t="s">
        <v>17</v>
      </c>
      <c r="K1262">
        <v>46</v>
      </c>
      <c r="L1262" s="10">
        <v>36.93</v>
      </c>
      <c r="M1262" s="10">
        <f t="shared" si="59"/>
        <v>1698.78</v>
      </c>
      <c r="N1262">
        <f>'CONDITIONS AND WORKINGS'!$D$2*M1262</f>
        <v>109.06167599999999</v>
      </c>
      <c r="O1262" s="4">
        <f>IF(Table1[[#This Row],[SALES]]&gt;='CONDITIONS AND WORKINGS'!$B$2,Table1[[#This Row],[SALES]]*'CONDITIONS AND WORKINGS'!$B$3,0)</f>
        <v>0</v>
      </c>
      <c r="P1262" s="10">
        <f t="shared" si="57"/>
        <v>1807.841676</v>
      </c>
      <c r="Q1262" s="4" t="str">
        <f>IF(Table1[[#This Row],[STATUS]]='CONDITIONS AND WORKINGS'!$B$6,'CONDITIONS AND WORKINGS'!$B$9,'CONDITIONS AND WORKINGS'!$B$10)</f>
        <v>"COMPLETED"</v>
      </c>
      <c r="R1262" s="10">
        <f>Table1[[#This Row],[TOTAL SALES]]-Table1[[#This Row],[ 8.35% DISCOUNT]]</f>
        <v>1807.841676</v>
      </c>
      <c r="S1262" s="20"/>
      <c r="AQ1262" s="11"/>
      <c r="AR1262" s="11"/>
      <c r="AS1262" s="11"/>
      <c r="AT1262" s="11"/>
      <c r="AV1262" s="11"/>
      <c r="AW1262" s="11"/>
    </row>
    <row r="1263" spans="1:49" x14ac:dyDescent="0.25">
      <c r="A1263">
        <v>1262</v>
      </c>
      <c r="B1263">
        <v>10243</v>
      </c>
      <c r="C1263">
        <v>2</v>
      </c>
      <c r="D1263" s="4" t="str">
        <f>TEXT(Table1[[#This Row],[ORDER DATE]],"MMMM")</f>
        <v>April</v>
      </c>
      <c r="E1263" s="4">
        <f t="shared" si="58"/>
        <v>2004</v>
      </c>
      <c r="F1263" s="1">
        <v>38103</v>
      </c>
      <c r="G1263" t="s">
        <v>12</v>
      </c>
      <c r="H1263" t="s">
        <v>19</v>
      </c>
      <c r="I1263">
        <v>165</v>
      </c>
      <c r="J1263" t="s">
        <v>14</v>
      </c>
      <c r="K1263">
        <v>47</v>
      </c>
      <c r="L1263" s="10">
        <v>100</v>
      </c>
      <c r="M1263" s="10">
        <f t="shared" si="59"/>
        <v>4700</v>
      </c>
      <c r="N1263">
        <f>'CONDITIONS AND WORKINGS'!$D$2*M1263</f>
        <v>301.73999999999995</v>
      </c>
      <c r="O1263" s="4">
        <f>IF(Table1[[#This Row],[SALES]]&gt;='CONDITIONS AND WORKINGS'!$B$2,Table1[[#This Row],[SALES]]*'CONDITIONS AND WORKINGS'!$B$3,0)</f>
        <v>392.45000000000005</v>
      </c>
      <c r="P1263" s="10">
        <f t="shared" si="57"/>
        <v>5001.74</v>
      </c>
      <c r="Q1263" s="4" t="str">
        <f>IF(Table1[[#This Row],[STATUS]]='CONDITIONS AND WORKINGS'!$B$6,'CONDITIONS AND WORKINGS'!$B$9,'CONDITIONS AND WORKINGS'!$B$10)</f>
        <v>"COMPLETED"</v>
      </c>
      <c r="R1263" s="10">
        <f>Table1[[#This Row],[TOTAL SALES]]-Table1[[#This Row],[ 8.35% DISCOUNT]]</f>
        <v>4609.29</v>
      </c>
      <c r="S1263" s="20"/>
      <c r="AQ1263" s="11"/>
      <c r="AR1263" s="11"/>
      <c r="AS1263" s="11"/>
      <c r="AT1263" s="11"/>
      <c r="AV1263" s="11"/>
      <c r="AW1263" s="11"/>
    </row>
    <row r="1264" spans="1:49" x14ac:dyDescent="0.25">
      <c r="A1264">
        <v>1263</v>
      </c>
      <c r="B1264">
        <v>10243</v>
      </c>
      <c r="C1264">
        <v>1</v>
      </c>
      <c r="D1264" s="4" t="str">
        <f>TEXT(Table1[[#This Row],[ORDER DATE]],"MMMM")</f>
        <v>April</v>
      </c>
      <c r="E1264" s="4">
        <f t="shared" si="58"/>
        <v>2004</v>
      </c>
      <c r="F1264" s="1">
        <v>38103</v>
      </c>
      <c r="G1264" t="s">
        <v>12</v>
      </c>
      <c r="H1264" t="s">
        <v>22</v>
      </c>
      <c r="I1264">
        <v>165</v>
      </c>
      <c r="J1264" t="s">
        <v>17</v>
      </c>
      <c r="K1264">
        <v>33</v>
      </c>
      <c r="L1264" s="10">
        <v>29.54</v>
      </c>
      <c r="M1264" s="10">
        <f t="shared" si="59"/>
        <v>974.81999999999994</v>
      </c>
      <c r="N1264">
        <f>'CONDITIONS AND WORKINGS'!$D$2*M1264</f>
        <v>62.583443999999986</v>
      </c>
      <c r="O1264" s="4">
        <f>IF(Table1[[#This Row],[SALES]]&gt;='CONDITIONS AND WORKINGS'!$B$2,Table1[[#This Row],[SALES]]*'CONDITIONS AND WORKINGS'!$B$3,0)</f>
        <v>0</v>
      </c>
      <c r="P1264" s="10">
        <f t="shared" si="57"/>
        <v>1037.403444</v>
      </c>
      <c r="Q1264" s="4" t="str">
        <f>IF(Table1[[#This Row],[STATUS]]='CONDITIONS AND WORKINGS'!$B$6,'CONDITIONS AND WORKINGS'!$B$9,'CONDITIONS AND WORKINGS'!$B$10)</f>
        <v>"COMPLETED"</v>
      </c>
      <c r="R1264" s="10">
        <f>Table1[[#This Row],[TOTAL SALES]]-Table1[[#This Row],[ 8.35% DISCOUNT]]</f>
        <v>1037.403444</v>
      </c>
      <c r="S1264" s="20"/>
      <c r="AQ1264" s="11"/>
      <c r="AR1264" s="11"/>
      <c r="AS1264" s="11"/>
      <c r="AT1264" s="11"/>
      <c r="AV1264" s="11"/>
      <c r="AW1264" s="11"/>
    </row>
    <row r="1265" spans="1:49" x14ac:dyDescent="0.25">
      <c r="A1265">
        <v>1264</v>
      </c>
      <c r="B1265">
        <v>10244</v>
      </c>
      <c r="C1265">
        <v>8</v>
      </c>
      <c r="D1265" s="4" t="str">
        <f>TEXT(Table1[[#This Row],[ORDER DATE]],"MMMM")</f>
        <v>April</v>
      </c>
      <c r="E1265" s="4">
        <f t="shared" si="58"/>
        <v>2004</v>
      </c>
      <c r="F1265" s="1">
        <v>38106</v>
      </c>
      <c r="G1265" t="s">
        <v>12</v>
      </c>
      <c r="H1265" t="s">
        <v>20</v>
      </c>
      <c r="I1265">
        <v>124</v>
      </c>
      <c r="J1265" t="s">
        <v>14</v>
      </c>
      <c r="K1265">
        <v>43</v>
      </c>
      <c r="L1265" s="10">
        <v>100</v>
      </c>
      <c r="M1265" s="10">
        <f t="shared" si="59"/>
        <v>4300</v>
      </c>
      <c r="N1265">
        <f>'CONDITIONS AND WORKINGS'!$D$2*M1265</f>
        <v>276.05999999999995</v>
      </c>
      <c r="O1265" s="4">
        <f>IF(Table1[[#This Row],[SALES]]&gt;='CONDITIONS AND WORKINGS'!$B$2,Table1[[#This Row],[SALES]]*'CONDITIONS AND WORKINGS'!$B$3,0)</f>
        <v>359.05</v>
      </c>
      <c r="P1265" s="10">
        <f t="shared" si="57"/>
        <v>4576.0599999999995</v>
      </c>
      <c r="Q1265" s="4" t="str">
        <f>IF(Table1[[#This Row],[STATUS]]='CONDITIONS AND WORKINGS'!$B$6,'CONDITIONS AND WORKINGS'!$B$9,'CONDITIONS AND WORKINGS'!$B$10)</f>
        <v>"COMPLETED"</v>
      </c>
      <c r="R1265" s="10">
        <f>Table1[[#This Row],[TOTAL SALES]]-Table1[[#This Row],[ 8.35% DISCOUNT]]</f>
        <v>4217.0099999999993</v>
      </c>
      <c r="S1265" s="20"/>
      <c r="AQ1265" s="11"/>
      <c r="AR1265" s="11"/>
      <c r="AS1265" s="11"/>
      <c r="AT1265" s="11"/>
      <c r="AV1265" s="11"/>
      <c r="AW1265" s="11"/>
    </row>
    <row r="1266" spans="1:49" x14ac:dyDescent="0.25">
      <c r="A1266">
        <v>1265</v>
      </c>
      <c r="B1266">
        <v>10244</v>
      </c>
      <c r="C1266">
        <v>7</v>
      </c>
      <c r="D1266" s="4" t="str">
        <f>TEXT(Table1[[#This Row],[ORDER DATE]],"MMMM")</f>
        <v>April</v>
      </c>
      <c r="E1266" s="4">
        <f t="shared" si="58"/>
        <v>2004</v>
      </c>
      <c r="F1266" s="1">
        <v>38106</v>
      </c>
      <c r="G1266" t="s">
        <v>12</v>
      </c>
      <c r="H1266" t="s">
        <v>23</v>
      </c>
      <c r="I1266">
        <v>124</v>
      </c>
      <c r="J1266" t="s">
        <v>14</v>
      </c>
      <c r="K1266">
        <v>40</v>
      </c>
      <c r="L1266" s="10">
        <v>100</v>
      </c>
      <c r="M1266" s="10">
        <f t="shared" si="59"/>
        <v>4000</v>
      </c>
      <c r="N1266">
        <f>'CONDITIONS AND WORKINGS'!$D$2*M1266</f>
        <v>256.79999999999995</v>
      </c>
      <c r="O1266" s="4">
        <f>IF(Table1[[#This Row],[SALES]]&gt;='CONDITIONS AND WORKINGS'!$B$2,Table1[[#This Row],[SALES]]*'CONDITIONS AND WORKINGS'!$B$3,0)</f>
        <v>334</v>
      </c>
      <c r="P1266" s="10">
        <f t="shared" si="57"/>
        <v>4256.8</v>
      </c>
      <c r="Q1266" s="4" t="str">
        <f>IF(Table1[[#This Row],[STATUS]]='CONDITIONS AND WORKINGS'!$B$6,'CONDITIONS AND WORKINGS'!$B$9,'CONDITIONS AND WORKINGS'!$B$10)</f>
        <v>"COMPLETED"</v>
      </c>
      <c r="R1266" s="10">
        <f>Table1[[#This Row],[TOTAL SALES]]-Table1[[#This Row],[ 8.35% DISCOUNT]]</f>
        <v>3922.8</v>
      </c>
      <c r="S1266" s="20"/>
      <c r="AQ1266" s="11"/>
      <c r="AR1266" s="11"/>
      <c r="AS1266" s="11"/>
      <c r="AT1266" s="11"/>
      <c r="AV1266" s="11"/>
      <c r="AW1266" s="11"/>
    </row>
    <row r="1267" spans="1:49" x14ac:dyDescent="0.25">
      <c r="A1267">
        <v>1266</v>
      </c>
      <c r="B1267">
        <v>10244</v>
      </c>
      <c r="C1267">
        <v>1</v>
      </c>
      <c r="D1267" s="4" t="str">
        <f>TEXT(Table1[[#This Row],[ORDER DATE]],"MMMM")</f>
        <v>April</v>
      </c>
      <c r="E1267" s="4">
        <f t="shared" si="58"/>
        <v>2004</v>
      </c>
      <c r="F1267" s="1">
        <v>38106</v>
      </c>
      <c r="G1267" t="s">
        <v>12</v>
      </c>
      <c r="H1267" t="s">
        <v>37</v>
      </c>
      <c r="I1267">
        <v>124</v>
      </c>
      <c r="J1267" t="s">
        <v>14</v>
      </c>
      <c r="K1267">
        <v>30</v>
      </c>
      <c r="L1267" s="10">
        <v>100</v>
      </c>
      <c r="M1267" s="10">
        <f t="shared" si="59"/>
        <v>3000</v>
      </c>
      <c r="N1267">
        <f>'CONDITIONS AND WORKINGS'!$D$2*M1267</f>
        <v>192.59999999999997</v>
      </c>
      <c r="O1267" s="4">
        <f>IF(Table1[[#This Row],[SALES]]&gt;='CONDITIONS AND WORKINGS'!$B$2,Table1[[#This Row],[SALES]]*'CONDITIONS AND WORKINGS'!$B$3,0)</f>
        <v>250.50000000000003</v>
      </c>
      <c r="P1267" s="10">
        <f t="shared" si="57"/>
        <v>3192.6</v>
      </c>
      <c r="Q1267" s="4" t="str">
        <f>IF(Table1[[#This Row],[STATUS]]='CONDITIONS AND WORKINGS'!$B$6,'CONDITIONS AND WORKINGS'!$B$9,'CONDITIONS AND WORKINGS'!$B$10)</f>
        <v>"COMPLETED"</v>
      </c>
      <c r="R1267" s="10">
        <f>Table1[[#This Row],[TOTAL SALES]]-Table1[[#This Row],[ 8.35% DISCOUNT]]</f>
        <v>2942.1</v>
      </c>
      <c r="S1267" s="20"/>
      <c r="AQ1267" s="11"/>
      <c r="AR1267" s="11"/>
      <c r="AS1267" s="11"/>
      <c r="AT1267" s="11"/>
      <c r="AV1267" s="11"/>
      <c r="AW1267" s="11"/>
    </row>
    <row r="1268" spans="1:49" x14ac:dyDescent="0.25">
      <c r="A1268">
        <v>1267</v>
      </c>
      <c r="B1268">
        <v>10244</v>
      </c>
      <c r="C1268">
        <v>4</v>
      </c>
      <c r="D1268" s="4" t="str">
        <f>TEXT(Table1[[#This Row],[ORDER DATE]],"MMMM")</f>
        <v>April</v>
      </c>
      <c r="E1268" s="4">
        <f t="shared" si="58"/>
        <v>2004</v>
      </c>
      <c r="F1268" s="1">
        <v>38106</v>
      </c>
      <c r="G1268" t="s">
        <v>12</v>
      </c>
      <c r="H1268" t="s">
        <v>35</v>
      </c>
      <c r="I1268">
        <v>124</v>
      </c>
      <c r="J1268" t="s">
        <v>14</v>
      </c>
      <c r="K1268">
        <v>40</v>
      </c>
      <c r="L1268" s="10">
        <v>86.68</v>
      </c>
      <c r="M1268" s="10">
        <f t="shared" si="59"/>
        <v>3467.2000000000003</v>
      </c>
      <c r="N1268">
        <f>'CONDITIONS AND WORKINGS'!$D$2*M1268</f>
        <v>222.59423999999999</v>
      </c>
      <c r="O1268" s="4">
        <f>IF(Table1[[#This Row],[SALES]]&gt;='CONDITIONS AND WORKINGS'!$B$2,Table1[[#This Row],[SALES]]*'CONDITIONS AND WORKINGS'!$B$3,0)</f>
        <v>289.51120000000003</v>
      </c>
      <c r="P1268" s="10">
        <f t="shared" si="57"/>
        <v>3689.7942400000002</v>
      </c>
      <c r="Q1268" s="4" t="str">
        <f>IF(Table1[[#This Row],[STATUS]]='CONDITIONS AND WORKINGS'!$B$6,'CONDITIONS AND WORKINGS'!$B$9,'CONDITIONS AND WORKINGS'!$B$10)</f>
        <v>"COMPLETED"</v>
      </c>
      <c r="R1268" s="10">
        <f>Table1[[#This Row],[TOTAL SALES]]-Table1[[#This Row],[ 8.35% DISCOUNT]]</f>
        <v>3400.2830400000003</v>
      </c>
      <c r="S1268" s="20"/>
      <c r="AQ1268" s="11"/>
      <c r="AR1268" s="11"/>
      <c r="AS1268" s="11"/>
      <c r="AT1268" s="11"/>
      <c r="AV1268" s="11"/>
      <c r="AW1268" s="11"/>
    </row>
    <row r="1269" spans="1:49" x14ac:dyDescent="0.25">
      <c r="A1269">
        <v>1268</v>
      </c>
      <c r="B1269">
        <v>10244</v>
      </c>
      <c r="C1269">
        <v>2</v>
      </c>
      <c r="D1269" s="4" t="str">
        <f>TEXT(Table1[[#This Row],[ORDER DATE]],"MMMM")</f>
        <v>April</v>
      </c>
      <c r="E1269" s="4">
        <f t="shared" si="58"/>
        <v>2004</v>
      </c>
      <c r="F1269" s="1">
        <v>38106</v>
      </c>
      <c r="G1269" t="s">
        <v>12</v>
      </c>
      <c r="H1269" t="s">
        <v>36</v>
      </c>
      <c r="I1269">
        <v>124</v>
      </c>
      <c r="J1269" t="s">
        <v>14</v>
      </c>
      <c r="K1269">
        <v>29</v>
      </c>
      <c r="L1269" s="10">
        <v>100</v>
      </c>
      <c r="M1269" s="10">
        <f t="shared" si="59"/>
        <v>2900</v>
      </c>
      <c r="N1269">
        <f>'CONDITIONS AND WORKINGS'!$D$2*M1269</f>
        <v>186.17999999999998</v>
      </c>
      <c r="O1269" s="4">
        <f>IF(Table1[[#This Row],[SALES]]&gt;='CONDITIONS AND WORKINGS'!$B$2,Table1[[#This Row],[SALES]]*'CONDITIONS AND WORKINGS'!$B$3,0)</f>
        <v>242.15</v>
      </c>
      <c r="P1269" s="10">
        <f t="shared" si="57"/>
        <v>3086.18</v>
      </c>
      <c r="Q1269" s="4" t="str">
        <f>IF(Table1[[#This Row],[STATUS]]='CONDITIONS AND WORKINGS'!$B$6,'CONDITIONS AND WORKINGS'!$B$9,'CONDITIONS AND WORKINGS'!$B$10)</f>
        <v>"COMPLETED"</v>
      </c>
      <c r="R1269" s="10">
        <f>Table1[[#This Row],[TOTAL SALES]]-Table1[[#This Row],[ 8.35% DISCOUNT]]</f>
        <v>2844.0299999999997</v>
      </c>
      <c r="S1269" s="20"/>
      <c r="AQ1269" s="11"/>
      <c r="AR1269" s="11"/>
      <c r="AS1269" s="11"/>
      <c r="AT1269" s="11"/>
      <c r="AV1269" s="11"/>
      <c r="AW1269" s="11"/>
    </row>
    <row r="1270" spans="1:49" x14ac:dyDescent="0.25">
      <c r="A1270">
        <v>1269</v>
      </c>
      <c r="B1270">
        <v>10244</v>
      </c>
      <c r="C1270">
        <v>5</v>
      </c>
      <c r="D1270" s="4" t="str">
        <f>TEXT(Table1[[#This Row],[ORDER DATE]],"MMMM")</f>
        <v>April</v>
      </c>
      <c r="E1270" s="4">
        <f t="shared" si="58"/>
        <v>2004</v>
      </c>
      <c r="F1270" s="1">
        <v>38106</v>
      </c>
      <c r="G1270" t="s">
        <v>12</v>
      </c>
      <c r="H1270" t="s">
        <v>27</v>
      </c>
      <c r="I1270">
        <v>124</v>
      </c>
      <c r="J1270" t="s">
        <v>14</v>
      </c>
      <c r="K1270">
        <v>36</v>
      </c>
      <c r="L1270" s="10">
        <v>84.33</v>
      </c>
      <c r="M1270" s="10">
        <f t="shared" si="59"/>
        <v>3035.88</v>
      </c>
      <c r="N1270">
        <f>'CONDITIONS AND WORKINGS'!$D$2*M1270</f>
        <v>194.90349599999999</v>
      </c>
      <c r="O1270" s="4">
        <f>IF(Table1[[#This Row],[SALES]]&gt;='CONDITIONS AND WORKINGS'!$B$2,Table1[[#This Row],[SALES]]*'CONDITIONS AND WORKINGS'!$B$3,0)</f>
        <v>253.49598000000003</v>
      </c>
      <c r="P1270" s="10">
        <f t="shared" si="57"/>
        <v>3230.783496</v>
      </c>
      <c r="Q1270" s="4" t="str">
        <f>IF(Table1[[#This Row],[STATUS]]='CONDITIONS AND WORKINGS'!$B$6,'CONDITIONS AND WORKINGS'!$B$9,'CONDITIONS AND WORKINGS'!$B$10)</f>
        <v>"COMPLETED"</v>
      </c>
      <c r="R1270" s="10">
        <f>Table1[[#This Row],[TOTAL SALES]]-Table1[[#This Row],[ 8.35% DISCOUNT]]</f>
        <v>2977.2875159999999</v>
      </c>
      <c r="S1270" s="20"/>
      <c r="AQ1270" s="11"/>
      <c r="AR1270" s="11"/>
      <c r="AS1270" s="11"/>
      <c r="AT1270" s="11"/>
      <c r="AV1270" s="11"/>
      <c r="AW1270" s="11"/>
    </row>
    <row r="1271" spans="1:49" x14ac:dyDescent="0.25">
      <c r="A1271">
        <v>1270</v>
      </c>
      <c r="B1271">
        <v>10244</v>
      </c>
      <c r="C1271">
        <v>9</v>
      </c>
      <c r="D1271" s="4" t="str">
        <f>TEXT(Table1[[#This Row],[ORDER DATE]],"MMMM")</f>
        <v>April</v>
      </c>
      <c r="E1271" s="4">
        <f t="shared" si="58"/>
        <v>2004</v>
      </c>
      <c r="F1271" s="1">
        <v>38106</v>
      </c>
      <c r="G1271" t="s">
        <v>12</v>
      </c>
      <c r="H1271" t="s">
        <v>21</v>
      </c>
      <c r="I1271">
        <v>124</v>
      </c>
      <c r="J1271" t="s">
        <v>17</v>
      </c>
      <c r="K1271">
        <v>39</v>
      </c>
      <c r="L1271" s="10">
        <v>45.25</v>
      </c>
      <c r="M1271" s="10">
        <f t="shared" si="59"/>
        <v>1764.75</v>
      </c>
      <c r="N1271">
        <f>'CONDITIONS AND WORKINGS'!$D$2*M1271</f>
        <v>113.29694999999998</v>
      </c>
      <c r="O1271" s="4">
        <f>IF(Table1[[#This Row],[SALES]]&gt;='CONDITIONS AND WORKINGS'!$B$2,Table1[[#This Row],[SALES]]*'CONDITIONS AND WORKINGS'!$B$3,0)</f>
        <v>0</v>
      </c>
      <c r="P1271" s="10">
        <f t="shared" si="57"/>
        <v>1878.0469499999999</v>
      </c>
      <c r="Q1271" s="4" t="str">
        <f>IF(Table1[[#This Row],[STATUS]]='CONDITIONS AND WORKINGS'!$B$6,'CONDITIONS AND WORKINGS'!$B$9,'CONDITIONS AND WORKINGS'!$B$10)</f>
        <v>"COMPLETED"</v>
      </c>
      <c r="R1271" s="10">
        <f>Table1[[#This Row],[TOTAL SALES]]-Table1[[#This Row],[ 8.35% DISCOUNT]]</f>
        <v>1878.0469499999999</v>
      </c>
      <c r="S1271" s="20"/>
      <c r="AQ1271" s="11"/>
      <c r="AR1271" s="11"/>
      <c r="AS1271" s="11"/>
      <c r="AT1271" s="11"/>
      <c r="AV1271" s="11"/>
      <c r="AW1271" s="11"/>
    </row>
    <row r="1272" spans="1:49" x14ac:dyDescent="0.25">
      <c r="A1272">
        <v>1271</v>
      </c>
      <c r="B1272">
        <v>10244</v>
      </c>
      <c r="C1272">
        <v>3</v>
      </c>
      <c r="D1272" s="4" t="str">
        <f>TEXT(Table1[[#This Row],[ORDER DATE]],"MMMM")</f>
        <v>April</v>
      </c>
      <c r="E1272" s="4">
        <f t="shared" si="58"/>
        <v>2004</v>
      </c>
      <c r="F1272" s="1">
        <v>38106</v>
      </c>
      <c r="G1272" t="s">
        <v>12</v>
      </c>
      <c r="H1272" t="s">
        <v>38</v>
      </c>
      <c r="I1272">
        <v>124</v>
      </c>
      <c r="J1272" t="s">
        <v>17</v>
      </c>
      <c r="K1272">
        <v>24</v>
      </c>
      <c r="L1272" s="10">
        <v>58.09</v>
      </c>
      <c r="M1272" s="10">
        <f t="shared" si="59"/>
        <v>1394.16</v>
      </c>
      <c r="N1272">
        <f>'CONDITIONS AND WORKINGS'!$D$2*M1272</f>
        <v>89.505071999999998</v>
      </c>
      <c r="O1272" s="4">
        <f>IF(Table1[[#This Row],[SALES]]&gt;='CONDITIONS AND WORKINGS'!$B$2,Table1[[#This Row],[SALES]]*'CONDITIONS AND WORKINGS'!$B$3,0)</f>
        <v>0</v>
      </c>
      <c r="P1272" s="10">
        <f t="shared" si="57"/>
        <v>1483.665072</v>
      </c>
      <c r="Q1272" s="4" t="str">
        <f>IF(Table1[[#This Row],[STATUS]]='CONDITIONS AND WORKINGS'!$B$6,'CONDITIONS AND WORKINGS'!$B$9,'CONDITIONS AND WORKINGS'!$B$10)</f>
        <v>"COMPLETED"</v>
      </c>
      <c r="R1272" s="10">
        <f>Table1[[#This Row],[TOTAL SALES]]-Table1[[#This Row],[ 8.35% DISCOUNT]]</f>
        <v>1483.665072</v>
      </c>
      <c r="S1272" s="20"/>
      <c r="AQ1272" s="11"/>
      <c r="AR1272" s="11"/>
      <c r="AS1272" s="11"/>
      <c r="AT1272" s="11"/>
      <c r="AV1272" s="11"/>
      <c r="AW1272" s="11"/>
    </row>
    <row r="1273" spans="1:49" x14ac:dyDescent="0.25">
      <c r="A1273">
        <v>1272</v>
      </c>
      <c r="B1273">
        <v>10244</v>
      </c>
      <c r="C1273">
        <v>6</v>
      </c>
      <c r="D1273" s="4" t="str">
        <f>TEXT(Table1[[#This Row],[ORDER DATE]],"MMMM")</f>
        <v>April</v>
      </c>
      <c r="E1273" s="4">
        <f t="shared" si="58"/>
        <v>2004</v>
      </c>
      <c r="F1273" s="1">
        <v>38106</v>
      </c>
      <c r="G1273" t="s">
        <v>12</v>
      </c>
      <c r="H1273" t="s">
        <v>24</v>
      </c>
      <c r="I1273">
        <v>124</v>
      </c>
      <c r="J1273" t="s">
        <v>17</v>
      </c>
      <c r="K1273">
        <v>20</v>
      </c>
      <c r="L1273" s="10">
        <v>58.22</v>
      </c>
      <c r="M1273" s="10">
        <f t="shared" si="59"/>
        <v>1164.4000000000001</v>
      </c>
      <c r="N1273">
        <f>'CONDITIONS AND WORKINGS'!$D$2*M1273</f>
        <v>74.754480000000001</v>
      </c>
      <c r="O1273" s="4">
        <f>IF(Table1[[#This Row],[SALES]]&gt;='CONDITIONS AND WORKINGS'!$B$2,Table1[[#This Row],[SALES]]*'CONDITIONS AND WORKINGS'!$B$3,0)</f>
        <v>0</v>
      </c>
      <c r="P1273" s="10">
        <f t="shared" si="57"/>
        <v>1239.1544800000001</v>
      </c>
      <c r="Q1273" s="4" t="str">
        <f>IF(Table1[[#This Row],[STATUS]]='CONDITIONS AND WORKINGS'!$B$6,'CONDITIONS AND WORKINGS'!$B$9,'CONDITIONS AND WORKINGS'!$B$10)</f>
        <v>"COMPLETED"</v>
      </c>
      <c r="R1273" s="10">
        <f>Table1[[#This Row],[TOTAL SALES]]-Table1[[#This Row],[ 8.35% DISCOUNT]]</f>
        <v>1239.1544800000001</v>
      </c>
      <c r="S1273" s="20"/>
      <c r="AQ1273" s="11"/>
      <c r="AR1273" s="11"/>
      <c r="AS1273" s="11"/>
      <c r="AT1273" s="11"/>
      <c r="AV1273" s="11"/>
      <c r="AW1273" s="11"/>
    </row>
    <row r="1274" spans="1:49" x14ac:dyDescent="0.25">
      <c r="A1274">
        <v>1273</v>
      </c>
      <c r="B1274">
        <v>10245</v>
      </c>
      <c r="C1274">
        <v>9</v>
      </c>
      <c r="D1274" s="4" t="str">
        <f>TEXT(Table1[[#This Row],[ORDER DATE]],"MMMM")</f>
        <v>May</v>
      </c>
      <c r="E1274" s="4">
        <f t="shared" si="58"/>
        <v>2004</v>
      </c>
      <c r="F1274" s="1">
        <v>38111</v>
      </c>
      <c r="G1274" t="s">
        <v>12</v>
      </c>
      <c r="H1274" t="s">
        <v>25</v>
      </c>
      <c r="I1274">
        <v>135</v>
      </c>
      <c r="J1274" t="s">
        <v>14</v>
      </c>
      <c r="K1274">
        <v>34</v>
      </c>
      <c r="L1274" s="10">
        <v>100</v>
      </c>
      <c r="M1274" s="10">
        <f t="shared" si="59"/>
        <v>3400</v>
      </c>
      <c r="N1274">
        <f>'CONDITIONS AND WORKINGS'!$D$2*M1274</f>
        <v>218.27999999999997</v>
      </c>
      <c r="O1274" s="4">
        <f>IF(Table1[[#This Row],[SALES]]&gt;='CONDITIONS AND WORKINGS'!$B$2,Table1[[#This Row],[SALES]]*'CONDITIONS AND WORKINGS'!$B$3,0)</f>
        <v>283.90000000000003</v>
      </c>
      <c r="P1274" s="10">
        <f t="shared" si="57"/>
        <v>3618.2799999999997</v>
      </c>
      <c r="Q1274" s="4" t="str">
        <f>IF(Table1[[#This Row],[STATUS]]='CONDITIONS AND WORKINGS'!$B$6,'CONDITIONS AND WORKINGS'!$B$9,'CONDITIONS AND WORKINGS'!$B$10)</f>
        <v>"COMPLETED"</v>
      </c>
      <c r="R1274" s="10">
        <f>Table1[[#This Row],[TOTAL SALES]]-Table1[[#This Row],[ 8.35% DISCOUNT]]</f>
        <v>3334.3799999999997</v>
      </c>
      <c r="S1274" s="20"/>
      <c r="AQ1274" s="11"/>
      <c r="AR1274" s="11"/>
      <c r="AS1274" s="11"/>
      <c r="AT1274" s="11"/>
      <c r="AV1274" s="11"/>
      <c r="AW1274" s="11"/>
    </row>
    <row r="1275" spans="1:49" x14ac:dyDescent="0.25">
      <c r="A1275">
        <v>1274</v>
      </c>
      <c r="B1275">
        <v>10245</v>
      </c>
      <c r="C1275">
        <v>6</v>
      </c>
      <c r="D1275" s="4" t="str">
        <f>TEXT(Table1[[#This Row],[ORDER DATE]],"MMMM")</f>
        <v>May</v>
      </c>
      <c r="E1275" s="4">
        <f t="shared" si="58"/>
        <v>2004</v>
      </c>
      <c r="F1275" s="1">
        <v>38111</v>
      </c>
      <c r="G1275" t="s">
        <v>12</v>
      </c>
      <c r="H1275" t="s">
        <v>33</v>
      </c>
      <c r="I1275">
        <v>135</v>
      </c>
      <c r="J1275" t="s">
        <v>14</v>
      </c>
      <c r="K1275">
        <v>38</v>
      </c>
      <c r="L1275" s="10">
        <v>100</v>
      </c>
      <c r="M1275" s="10">
        <f t="shared" si="59"/>
        <v>3800</v>
      </c>
      <c r="N1275">
        <f>'CONDITIONS AND WORKINGS'!$D$2*M1275</f>
        <v>243.95999999999998</v>
      </c>
      <c r="O1275" s="4">
        <f>IF(Table1[[#This Row],[SALES]]&gt;='CONDITIONS AND WORKINGS'!$B$2,Table1[[#This Row],[SALES]]*'CONDITIONS AND WORKINGS'!$B$3,0)</f>
        <v>317.3</v>
      </c>
      <c r="P1275" s="10">
        <f t="shared" si="57"/>
        <v>4043.96</v>
      </c>
      <c r="Q1275" s="4" t="str">
        <f>IF(Table1[[#This Row],[STATUS]]='CONDITIONS AND WORKINGS'!$B$6,'CONDITIONS AND WORKINGS'!$B$9,'CONDITIONS AND WORKINGS'!$B$10)</f>
        <v>"COMPLETED"</v>
      </c>
      <c r="R1275" s="10">
        <f>Table1[[#This Row],[TOTAL SALES]]-Table1[[#This Row],[ 8.35% DISCOUNT]]</f>
        <v>3726.66</v>
      </c>
      <c r="S1275" s="20"/>
      <c r="AQ1275" s="11"/>
      <c r="AR1275" s="11"/>
      <c r="AS1275" s="11"/>
      <c r="AT1275" s="11"/>
      <c r="AV1275" s="11"/>
      <c r="AW1275" s="11"/>
    </row>
    <row r="1276" spans="1:49" x14ac:dyDescent="0.25">
      <c r="A1276">
        <v>1275</v>
      </c>
      <c r="B1276">
        <v>10245</v>
      </c>
      <c r="C1276">
        <v>4</v>
      </c>
      <c r="D1276" s="4" t="str">
        <f>TEXT(Table1[[#This Row],[ORDER DATE]],"MMMM")</f>
        <v>May</v>
      </c>
      <c r="E1276" s="4">
        <f t="shared" si="58"/>
        <v>2004</v>
      </c>
      <c r="F1276" s="1">
        <v>38111</v>
      </c>
      <c r="G1276" t="s">
        <v>12</v>
      </c>
      <c r="H1276" t="s">
        <v>28</v>
      </c>
      <c r="I1276">
        <v>135</v>
      </c>
      <c r="J1276" t="s">
        <v>14</v>
      </c>
      <c r="K1276">
        <v>44</v>
      </c>
      <c r="L1276" s="10">
        <v>100</v>
      </c>
      <c r="M1276" s="10">
        <f t="shared" si="59"/>
        <v>4400</v>
      </c>
      <c r="N1276">
        <f>'CONDITIONS AND WORKINGS'!$D$2*M1276</f>
        <v>282.47999999999996</v>
      </c>
      <c r="O1276" s="4">
        <f>IF(Table1[[#This Row],[SALES]]&gt;='CONDITIONS AND WORKINGS'!$B$2,Table1[[#This Row],[SALES]]*'CONDITIONS AND WORKINGS'!$B$3,0)</f>
        <v>367.40000000000003</v>
      </c>
      <c r="P1276" s="10">
        <f t="shared" si="57"/>
        <v>4682.4799999999996</v>
      </c>
      <c r="Q1276" s="4" t="str">
        <f>IF(Table1[[#This Row],[STATUS]]='CONDITIONS AND WORKINGS'!$B$6,'CONDITIONS AND WORKINGS'!$B$9,'CONDITIONS AND WORKINGS'!$B$10)</f>
        <v>"COMPLETED"</v>
      </c>
      <c r="R1276" s="10">
        <f>Table1[[#This Row],[TOTAL SALES]]-Table1[[#This Row],[ 8.35% DISCOUNT]]</f>
        <v>4315.08</v>
      </c>
      <c r="S1276" s="20"/>
      <c r="AQ1276" s="11"/>
      <c r="AR1276" s="11"/>
      <c r="AS1276" s="11"/>
      <c r="AT1276" s="11"/>
      <c r="AV1276" s="11"/>
      <c r="AW1276" s="11"/>
    </row>
    <row r="1277" spans="1:49" x14ac:dyDescent="0.25">
      <c r="A1277">
        <v>1276</v>
      </c>
      <c r="B1277">
        <v>10245</v>
      </c>
      <c r="C1277">
        <v>2</v>
      </c>
      <c r="D1277" s="4" t="str">
        <f>TEXT(Table1[[#This Row],[ORDER DATE]],"MMMM")</f>
        <v>May</v>
      </c>
      <c r="E1277" s="4">
        <f t="shared" si="58"/>
        <v>2004</v>
      </c>
      <c r="F1277" s="1">
        <v>38111</v>
      </c>
      <c r="G1277" t="s">
        <v>12</v>
      </c>
      <c r="H1277" t="s">
        <v>26</v>
      </c>
      <c r="I1277">
        <v>135</v>
      </c>
      <c r="J1277" t="s">
        <v>14</v>
      </c>
      <c r="K1277">
        <v>28</v>
      </c>
      <c r="L1277" s="10">
        <v>100</v>
      </c>
      <c r="M1277" s="10">
        <f t="shared" si="59"/>
        <v>2800</v>
      </c>
      <c r="N1277">
        <f>'CONDITIONS AND WORKINGS'!$D$2*M1277</f>
        <v>179.76</v>
      </c>
      <c r="O1277" s="4">
        <f>IF(Table1[[#This Row],[SALES]]&gt;='CONDITIONS AND WORKINGS'!$B$2,Table1[[#This Row],[SALES]]*'CONDITIONS AND WORKINGS'!$B$3,0)</f>
        <v>233.8</v>
      </c>
      <c r="P1277" s="10">
        <f t="shared" si="57"/>
        <v>2979.76</v>
      </c>
      <c r="Q1277" s="4" t="str">
        <f>IF(Table1[[#This Row],[STATUS]]='CONDITIONS AND WORKINGS'!$B$6,'CONDITIONS AND WORKINGS'!$B$9,'CONDITIONS AND WORKINGS'!$B$10)</f>
        <v>"COMPLETED"</v>
      </c>
      <c r="R1277" s="10">
        <f>Table1[[#This Row],[TOTAL SALES]]-Table1[[#This Row],[ 8.35% DISCOUNT]]</f>
        <v>2745.96</v>
      </c>
      <c r="S1277" s="20"/>
      <c r="AQ1277" s="11"/>
      <c r="AR1277" s="11"/>
      <c r="AS1277" s="11"/>
      <c r="AT1277" s="11"/>
      <c r="AV1277" s="11"/>
      <c r="AW1277" s="11"/>
    </row>
    <row r="1278" spans="1:49" x14ac:dyDescent="0.25">
      <c r="A1278">
        <v>1277</v>
      </c>
      <c r="B1278">
        <v>10245</v>
      </c>
      <c r="C1278">
        <v>1</v>
      </c>
      <c r="D1278" s="4" t="str">
        <f>TEXT(Table1[[#This Row],[ORDER DATE]],"MMMM")</f>
        <v>May</v>
      </c>
      <c r="E1278" s="4">
        <f t="shared" si="58"/>
        <v>2004</v>
      </c>
      <c r="F1278" s="1">
        <v>38111</v>
      </c>
      <c r="G1278" t="s">
        <v>12</v>
      </c>
      <c r="H1278" t="s">
        <v>34</v>
      </c>
      <c r="I1278">
        <v>135</v>
      </c>
      <c r="J1278" t="s">
        <v>14</v>
      </c>
      <c r="K1278">
        <v>37</v>
      </c>
      <c r="L1278" s="10">
        <v>100</v>
      </c>
      <c r="M1278" s="10">
        <f t="shared" si="59"/>
        <v>3700</v>
      </c>
      <c r="N1278">
        <f>'CONDITIONS AND WORKINGS'!$D$2*M1278</f>
        <v>237.53999999999996</v>
      </c>
      <c r="O1278" s="4">
        <f>IF(Table1[[#This Row],[SALES]]&gt;='CONDITIONS AND WORKINGS'!$B$2,Table1[[#This Row],[SALES]]*'CONDITIONS AND WORKINGS'!$B$3,0)</f>
        <v>308.95000000000005</v>
      </c>
      <c r="P1278" s="10">
        <f t="shared" si="57"/>
        <v>3937.54</v>
      </c>
      <c r="Q1278" s="4" t="str">
        <f>IF(Table1[[#This Row],[STATUS]]='CONDITIONS AND WORKINGS'!$B$6,'CONDITIONS AND WORKINGS'!$B$9,'CONDITIONS AND WORKINGS'!$B$10)</f>
        <v>"COMPLETED"</v>
      </c>
      <c r="R1278" s="10">
        <f>Table1[[#This Row],[TOTAL SALES]]-Table1[[#This Row],[ 8.35% DISCOUNT]]</f>
        <v>3628.59</v>
      </c>
      <c r="S1278" s="20"/>
      <c r="AQ1278" s="11"/>
      <c r="AR1278" s="11"/>
      <c r="AS1278" s="11"/>
      <c r="AT1278" s="11"/>
      <c r="AV1278" s="11"/>
      <c r="AW1278" s="11"/>
    </row>
    <row r="1279" spans="1:49" x14ac:dyDescent="0.25">
      <c r="A1279">
        <v>1278</v>
      </c>
      <c r="B1279">
        <v>10245</v>
      </c>
      <c r="C1279">
        <v>8</v>
      </c>
      <c r="D1279" s="4" t="str">
        <f>TEXT(Table1[[#This Row],[ORDER DATE]],"MMMM")</f>
        <v>May</v>
      </c>
      <c r="E1279" s="4">
        <f t="shared" si="58"/>
        <v>2004</v>
      </c>
      <c r="F1279" s="1">
        <v>38111</v>
      </c>
      <c r="G1279" t="s">
        <v>12</v>
      </c>
      <c r="H1279" t="s">
        <v>30</v>
      </c>
      <c r="I1279">
        <v>135</v>
      </c>
      <c r="J1279" t="s">
        <v>14</v>
      </c>
      <c r="K1279">
        <v>29</v>
      </c>
      <c r="L1279" s="10">
        <v>100</v>
      </c>
      <c r="M1279" s="10">
        <f t="shared" si="59"/>
        <v>2900</v>
      </c>
      <c r="N1279">
        <f>'CONDITIONS AND WORKINGS'!$D$2*M1279</f>
        <v>186.17999999999998</v>
      </c>
      <c r="O1279" s="4">
        <f>IF(Table1[[#This Row],[SALES]]&gt;='CONDITIONS AND WORKINGS'!$B$2,Table1[[#This Row],[SALES]]*'CONDITIONS AND WORKINGS'!$B$3,0)</f>
        <v>242.15</v>
      </c>
      <c r="P1279" s="10">
        <f t="shared" si="57"/>
        <v>3086.18</v>
      </c>
      <c r="Q1279" s="4" t="str">
        <f>IF(Table1[[#This Row],[STATUS]]='CONDITIONS AND WORKINGS'!$B$6,'CONDITIONS AND WORKINGS'!$B$9,'CONDITIONS AND WORKINGS'!$B$10)</f>
        <v>"COMPLETED"</v>
      </c>
      <c r="R1279" s="10">
        <f>Table1[[#This Row],[TOTAL SALES]]-Table1[[#This Row],[ 8.35% DISCOUNT]]</f>
        <v>2844.0299999999997</v>
      </c>
      <c r="S1279" s="20"/>
      <c r="AQ1279" s="11"/>
      <c r="AR1279" s="11"/>
      <c r="AS1279" s="11"/>
      <c r="AT1279" s="11"/>
      <c r="AV1279" s="11"/>
      <c r="AW1279" s="11"/>
    </row>
    <row r="1280" spans="1:49" x14ac:dyDescent="0.25">
      <c r="A1280">
        <v>1279</v>
      </c>
      <c r="B1280">
        <v>10245</v>
      </c>
      <c r="C1280">
        <v>5</v>
      </c>
      <c r="D1280" s="4" t="str">
        <f>TEXT(Table1[[#This Row],[ORDER DATE]],"MMMM")</f>
        <v>May</v>
      </c>
      <c r="E1280" s="4">
        <f t="shared" si="58"/>
        <v>2004</v>
      </c>
      <c r="F1280" s="1">
        <v>38111</v>
      </c>
      <c r="G1280" t="s">
        <v>12</v>
      </c>
      <c r="H1280" t="s">
        <v>32</v>
      </c>
      <c r="I1280">
        <v>135</v>
      </c>
      <c r="J1280" t="s">
        <v>14</v>
      </c>
      <c r="K1280">
        <v>44</v>
      </c>
      <c r="L1280" s="10">
        <v>69.16</v>
      </c>
      <c r="M1280" s="10">
        <f t="shared" si="59"/>
        <v>3043.04</v>
      </c>
      <c r="N1280">
        <f>'CONDITIONS AND WORKINGS'!$D$2*M1280</f>
        <v>195.36316799999997</v>
      </c>
      <c r="O1280" s="4">
        <f>IF(Table1[[#This Row],[SALES]]&gt;='CONDITIONS AND WORKINGS'!$B$2,Table1[[#This Row],[SALES]]*'CONDITIONS AND WORKINGS'!$B$3,0)</f>
        <v>254.09384</v>
      </c>
      <c r="P1280" s="10">
        <f t="shared" si="57"/>
        <v>3238.4031679999998</v>
      </c>
      <c r="Q1280" s="4" t="str">
        <f>IF(Table1[[#This Row],[STATUS]]='CONDITIONS AND WORKINGS'!$B$6,'CONDITIONS AND WORKINGS'!$B$9,'CONDITIONS AND WORKINGS'!$B$10)</f>
        <v>"COMPLETED"</v>
      </c>
      <c r="R1280" s="10">
        <f>Table1[[#This Row],[TOTAL SALES]]-Table1[[#This Row],[ 8.35% DISCOUNT]]</f>
        <v>2984.3093279999998</v>
      </c>
      <c r="S1280" s="20"/>
      <c r="AQ1280" s="11"/>
      <c r="AR1280" s="11"/>
      <c r="AS1280" s="11"/>
      <c r="AT1280" s="11"/>
      <c r="AV1280" s="11"/>
      <c r="AW1280" s="11"/>
    </row>
    <row r="1281" spans="1:49" x14ac:dyDescent="0.25">
      <c r="A1281">
        <v>1280</v>
      </c>
      <c r="B1281">
        <v>10245</v>
      </c>
      <c r="C1281">
        <v>7</v>
      </c>
      <c r="D1281" s="4" t="str">
        <f>TEXT(Table1[[#This Row],[ORDER DATE]],"MMMM")</f>
        <v>May</v>
      </c>
      <c r="E1281" s="4">
        <f t="shared" si="58"/>
        <v>2004</v>
      </c>
      <c r="F1281" s="1">
        <v>38111</v>
      </c>
      <c r="G1281" t="s">
        <v>12</v>
      </c>
      <c r="H1281" t="s">
        <v>39</v>
      </c>
      <c r="I1281">
        <v>135</v>
      </c>
      <c r="J1281" t="s">
        <v>17</v>
      </c>
      <c r="K1281">
        <v>45</v>
      </c>
      <c r="L1281" s="10">
        <v>59.87</v>
      </c>
      <c r="M1281" s="10">
        <f t="shared" si="59"/>
        <v>2694.15</v>
      </c>
      <c r="N1281">
        <f>'CONDITIONS AND WORKINGS'!$D$2*M1281</f>
        <v>172.96442999999999</v>
      </c>
      <c r="O1281" s="4">
        <f>IF(Table1[[#This Row],[SALES]]&gt;='CONDITIONS AND WORKINGS'!$B$2,Table1[[#This Row],[SALES]]*'CONDITIONS AND WORKINGS'!$B$3,0)</f>
        <v>224.96152500000002</v>
      </c>
      <c r="P1281" s="10">
        <f t="shared" si="57"/>
        <v>2867.1144300000001</v>
      </c>
      <c r="Q1281" s="4" t="str">
        <f>IF(Table1[[#This Row],[STATUS]]='CONDITIONS AND WORKINGS'!$B$6,'CONDITIONS AND WORKINGS'!$B$9,'CONDITIONS AND WORKINGS'!$B$10)</f>
        <v>"COMPLETED"</v>
      </c>
      <c r="R1281" s="10">
        <f>Table1[[#This Row],[TOTAL SALES]]-Table1[[#This Row],[ 8.35% DISCOUNT]]</f>
        <v>2642.1529049999999</v>
      </c>
      <c r="S1281" s="20"/>
      <c r="AQ1281" s="11"/>
      <c r="AR1281" s="11"/>
      <c r="AS1281" s="11"/>
      <c r="AT1281" s="11"/>
      <c r="AV1281" s="11"/>
      <c r="AW1281" s="11"/>
    </row>
    <row r="1282" spans="1:49" x14ac:dyDescent="0.25">
      <c r="A1282">
        <v>1281</v>
      </c>
      <c r="B1282">
        <v>10245</v>
      </c>
      <c r="C1282">
        <v>3</v>
      </c>
      <c r="D1282" s="4" t="str">
        <f>TEXT(Table1[[#This Row],[ORDER DATE]],"MMMM")</f>
        <v>May</v>
      </c>
      <c r="E1282" s="4">
        <f t="shared" si="58"/>
        <v>2004</v>
      </c>
      <c r="F1282" s="1">
        <v>38111</v>
      </c>
      <c r="G1282" t="s">
        <v>12</v>
      </c>
      <c r="H1282" t="s">
        <v>29</v>
      </c>
      <c r="I1282">
        <v>135</v>
      </c>
      <c r="J1282" t="s">
        <v>17</v>
      </c>
      <c r="K1282">
        <v>21</v>
      </c>
      <c r="L1282" s="10">
        <v>100</v>
      </c>
      <c r="M1282" s="10">
        <f t="shared" si="59"/>
        <v>2100</v>
      </c>
      <c r="N1282">
        <f>'CONDITIONS AND WORKINGS'!$D$2*M1282</f>
        <v>134.82</v>
      </c>
      <c r="O1282" s="4">
        <f>IF(Table1[[#This Row],[SALES]]&gt;='CONDITIONS AND WORKINGS'!$B$2,Table1[[#This Row],[SALES]]*'CONDITIONS AND WORKINGS'!$B$3,0)</f>
        <v>0</v>
      </c>
      <c r="P1282" s="10">
        <f t="shared" ref="P1282:P1345" si="60">M1282+N1282</f>
        <v>2234.8200000000002</v>
      </c>
      <c r="Q1282" s="4" t="str">
        <f>IF(Table1[[#This Row],[STATUS]]='CONDITIONS AND WORKINGS'!$B$6,'CONDITIONS AND WORKINGS'!$B$9,'CONDITIONS AND WORKINGS'!$B$10)</f>
        <v>"COMPLETED"</v>
      </c>
      <c r="R1282" s="10">
        <f>Table1[[#This Row],[TOTAL SALES]]-Table1[[#This Row],[ 8.35% DISCOUNT]]</f>
        <v>2234.8200000000002</v>
      </c>
      <c r="S1282" s="20"/>
      <c r="AQ1282" s="11"/>
      <c r="AR1282" s="11"/>
      <c r="AS1282" s="11"/>
      <c r="AT1282" s="11"/>
      <c r="AV1282" s="11"/>
      <c r="AW1282" s="11"/>
    </row>
    <row r="1283" spans="1:49" x14ac:dyDescent="0.25">
      <c r="A1283">
        <v>1282</v>
      </c>
      <c r="B1283">
        <v>10246</v>
      </c>
      <c r="C1283">
        <v>9</v>
      </c>
      <c r="D1283" s="4" t="str">
        <f>TEXT(Table1[[#This Row],[ORDER DATE]],"MMMM")</f>
        <v>May</v>
      </c>
      <c r="E1283" s="4">
        <f t="shared" ref="E1283:E1346" si="61">YEAR(F1283)</f>
        <v>2004</v>
      </c>
      <c r="F1283" s="1">
        <v>38112</v>
      </c>
      <c r="G1283" t="s">
        <v>12</v>
      </c>
      <c r="H1283" t="s">
        <v>44</v>
      </c>
      <c r="I1283">
        <v>124</v>
      </c>
      <c r="J1283" t="s">
        <v>55</v>
      </c>
      <c r="K1283">
        <v>36</v>
      </c>
      <c r="L1283" s="10">
        <v>100</v>
      </c>
      <c r="M1283" s="10">
        <f t="shared" ref="M1283:M1346" si="62">K1283*L1283</f>
        <v>3600</v>
      </c>
      <c r="N1283">
        <f>'CONDITIONS AND WORKINGS'!$D$2*M1283</f>
        <v>231.11999999999998</v>
      </c>
      <c r="O1283" s="4">
        <f>IF(Table1[[#This Row],[SALES]]&gt;='CONDITIONS AND WORKINGS'!$B$2,Table1[[#This Row],[SALES]]*'CONDITIONS AND WORKINGS'!$B$3,0)</f>
        <v>300.60000000000002</v>
      </c>
      <c r="P1283" s="10">
        <f t="shared" si="60"/>
        <v>3831.12</v>
      </c>
      <c r="Q1283" s="4" t="str">
        <f>IF(Table1[[#This Row],[STATUS]]='CONDITIONS AND WORKINGS'!$B$6,'CONDITIONS AND WORKINGS'!$B$9,'CONDITIONS AND WORKINGS'!$B$10)</f>
        <v>"COMPLETED"</v>
      </c>
      <c r="R1283" s="10">
        <f>Table1[[#This Row],[TOTAL SALES]]-Table1[[#This Row],[ 8.35% DISCOUNT]]</f>
        <v>3530.52</v>
      </c>
      <c r="S1283" s="20"/>
      <c r="AQ1283" s="11"/>
      <c r="AR1283" s="11"/>
      <c r="AS1283" s="11"/>
      <c r="AT1283" s="11"/>
      <c r="AV1283" s="11"/>
      <c r="AW1283" s="11"/>
    </row>
    <row r="1284" spans="1:49" x14ac:dyDescent="0.25">
      <c r="A1284">
        <v>1283</v>
      </c>
      <c r="B1284">
        <v>10246</v>
      </c>
      <c r="C1284">
        <v>4</v>
      </c>
      <c r="D1284" s="4" t="str">
        <f>TEXT(Table1[[#This Row],[ORDER DATE]],"MMMM")</f>
        <v>May</v>
      </c>
      <c r="E1284" s="4">
        <f t="shared" si="61"/>
        <v>2004</v>
      </c>
      <c r="F1284" s="1">
        <v>38112</v>
      </c>
      <c r="G1284" t="s">
        <v>12</v>
      </c>
      <c r="H1284" t="s">
        <v>47</v>
      </c>
      <c r="I1284">
        <v>124</v>
      </c>
      <c r="J1284" t="s">
        <v>14</v>
      </c>
      <c r="K1284">
        <v>40</v>
      </c>
      <c r="L1284" s="10">
        <v>100</v>
      </c>
      <c r="M1284" s="10">
        <f t="shared" si="62"/>
        <v>4000</v>
      </c>
      <c r="N1284">
        <f>'CONDITIONS AND WORKINGS'!$D$2*M1284</f>
        <v>256.79999999999995</v>
      </c>
      <c r="O1284" s="4">
        <f>IF(Table1[[#This Row],[SALES]]&gt;='CONDITIONS AND WORKINGS'!$B$2,Table1[[#This Row],[SALES]]*'CONDITIONS AND WORKINGS'!$B$3,0)</f>
        <v>334</v>
      </c>
      <c r="P1284" s="10">
        <f t="shared" si="60"/>
        <v>4256.8</v>
      </c>
      <c r="Q1284" s="4" t="str">
        <f>IF(Table1[[#This Row],[STATUS]]='CONDITIONS AND WORKINGS'!$B$6,'CONDITIONS AND WORKINGS'!$B$9,'CONDITIONS AND WORKINGS'!$B$10)</f>
        <v>"COMPLETED"</v>
      </c>
      <c r="R1284" s="10">
        <f>Table1[[#This Row],[TOTAL SALES]]-Table1[[#This Row],[ 8.35% DISCOUNT]]</f>
        <v>3922.8</v>
      </c>
      <c r="S1284" s="20"/>
      <c r="AQ1284" s="11"/>
      <c r="AR1284" s="11"/>
      <c r="AS1284" s="11"/>
      <c r="AT1284" s="11"/>
      <c r="AV1284" s="11"/>
      <c r="AW1284" s="11"/>
    </row>
    <row r="1285" spans="1:49" x14ac:dyDescent="0.25">
      <c r="A1285">
        <v>1284</v>
      </c>
      <c r="B1285">
        <v>10246</v>
      </c>
      <c r="C1285">
        <v>1</v>
      </c>
      <c r="D1285" s="4" t="str">
        <f>TEXT(Table1[[#This Row],[ORDER DATE]],"MMMM")</f>
        <v>May</v>
      </c>
      <c r="E1285" s="4">
        <f t="shared" si="61"/>
        <v>2004</v>
      </c>
      <c r="F1285" s="1">
        <v>38112</v>
      </c>
      <c r="G1285" t="s">
        <v>12</v>
      </c>
      <c r="H1285" t="s">
        <v>49</v>
      </c>
      <c r="I1285">
        <v>124</v>
      </c>
      <c r="J1285" t="s">
        <v>14</v>
      </c>
      <c r="K1285">
        <v>46</v>
      </c>
      <c r="L1285" s="10">
        <v>100</v>
      </c>
      <c r="M1285" s="10">
        <f t="shared" si="62"/>
        <v>4600</v>
      </c>
      <c r="N1285">
        <f>'CONDITIONS AND WORKINGS'!$D$2*M1285</f>
        <v>295.32</v>
      </c>
      <c r="O1285" s="4">
        <f>IF(Table1[[#This Row],[SALES]]&gt;='CONDITIONS AND WORKINGS'!$B$2,Table1[[#This Row],[SALES]]*'CONDITIONS AND WORKINGS'!$B$3,0)</f>
        <v>384.1</v>
      </c>
      <c r="P1285" s="10">
        <f t="shared" si="60"/>
        <v>4895.32</v>
      </c>
      <c r="Q1285" s="4" t="str">
        <f>IF(Table1[[#This Row],[STATUS]]='CONDITIONS AND WORKINGS'!$B$6,'CONDITIONS AND WORKINGS'!$B$9,'CONDITIONS AND WORKINGS'!$B$10)</f>
        <v>"COMPLETED"</v>
      </c>
      <c r="R1285" s="10">
        <f>Table1[[#This Row],[TOTAL SALES]]-Table1[[#This Row],[ 8.35% DISCOUNT]]</f>
        <v>4511.2199999999993</v>
      </c>
      <c r="S1285" s="20"/>
      <c r="AQ1285" s="11"/>
      <c r="AR1285" s="11"/>
      <c r="AS1285" s="11"/>
      <c r="AT1285" s="11"/>
      <c r="AV1285" s="11"/>
      <c r="AW1285" s="11"/>
    </row>
    <row r="1286" spans="1:49" x14ac:dyDescent="0.25">
      <c r="A1286">
        <v>1285</v>
      </c>
      <c r="B1286">
        <v>10246</v>
      </c>
      <c r="C1286">
        <v>5</v>
      </c>
      <c r="D1286" s="4" t="str">
        <f>TEXT(Table1[[#This Row],[ORDER DATE]],"MMMM")</f>
        <v>May</v>
      </c>
      <c r="E1286" s="4">
        <f t="shared" si="61"/>
        <v>2004</v>
      </c>
      <c r="F1286" s="1">
        <v>38112</v>
      </c>
      <c r="G1286" t="s">
        <v>12</v>
      </c>
      <c r="H1286" t="s">
        <v>43</v>
      </c>
      <c r="I1286">
        <v>124</v>
      </c>
      <c r="J1286" t="s">
        <v>14</v>
      </c>
      <c r="K1286">
        <v>46</v>
      </c>
      <c r="L1286" s="10">
        <v>100</v>
      </c>
      <c r="M1286" s="10">
        <f t="shared" si="62"/>
        <v>4600</v>
      </c>
      <c r="N1286">
        <f>'CONDITIONS AND WORKINGS'!$D$2*M1286</f>
        <v>295.32</v>
      </c>
      <c r="O1286" s="4">
        <f>IF(Table1[[#This Row],[SALES]]&gt;='CONDITIONS AND WORKINGS'!$B$2,Table1[[#This Row],[SALES]]*'CONDITIONS AND WORKINGS'!$B$3,0)</f>
        <v>384.1</v>
      </c>
      <c r="P1286" s="10">
        <f t="shared" si="60"/>
        <v>4895.32</v>
      </c>
      <c r="Q1286" s="4" t="str">
        <f>IF(Table1[[#This Row],[STATUS]]='CONDITIONS AND WORKINGS'!$B$6,'CONDITIONS AND WORKINGS'!$B$9,'CONDITIONS AND WORKINGS'!$B$10)</f>
        <v>"COMPLETED"</v>
      </c>
      <c r="R1286" s="10">
        <f>Table1[[#This Row],[TOTAL SALES]]-Table1[[#This Row],[ 8.35% DISCOUNT]]</f>
        <v>4511.2199999999993</v>
      </c>
      <c r="S1286" s="20"/>
      <c r="AQ1286" s="11"/>
      <c r="AR1286" s="11"/>
      <c r="AS1286" s="11"/>
      <c r="AT1286" s="11"/>
      <c r="AV1286" s="11"/>
      <c r="AW1286" s="11"/>
    </row>
    <row r="1287" spans="1:49" x14ac:dyDescent="0.25">
      <c r="A1287">
        <v>1286</v>
      </c>
      <c r="B1287">
        <v>10246</v>
      </c>
      <c r="C1287">
        <v>10</v>
      </c>
      <c r="D1287" s="4" t="str">
        <f>TEXT(Table1[[#This Row],[ORDER DATE]],"MMMM")</f>
        <v>May</v>
      </c>
      <c r="E1287" s="4">
        <f t="shared" si="61"/>
        <v>2004</v>
      </c>
      <c r="F1287" s="1">
        <v>38112</v>
      </c>
      <c r="G1287" t="s">
        <v>12</v>
      </c>
      <c r="H1287" t="s">
        <v>31</v>
      </c>
      <c r="I1287">
        <v>124</v>
      </c>
      <c r="J1287" t="s">
        <v>14</v>
      </c>
      <c r="K1287">
        <v>29</v>
      </c>
      <c r="L1287" s="10">
        <v>100</v>
      </c>
      <c r="M1287" s="10">
        <f t="shared" si="62"/>
        <v>2900</v>
      </c>
      <c r="N1287">
        <f>'CONDITIONS AND WORKINGS'!$D$2*M1287</f>
        <v>186.17999999999998</v>
      </c>
      <c r="O1287" s="4">
        <f>IF(Table1[[#This Row],[SALES]]&gt;='CONDITIONS AND WORKINGS'!$B$2,Table1[[#This Row],[SALES]]*'CONDITIONS AND WORKINGS'!$B$3,0)</f>
        <v>242.15</v>
      </c>
      <c r="P1287" s="10">
        <f t="shared" si="60"/>
        <v>3086.18</v>
      </c>
      <c r="Q1287" s="4" t="str">
        <f>IF(Table1[[#This Row],[STATUS]]='CONDITIONS AND WORKINGS'!$B$6,'CONDITIONS AND WORKINGS'!$B$9,'CONDITIONS AND WORKINGS'!$B$10)</f>
        <v>"COMPLETED"</v>
      </c>
      <c r="R1287" s="10">
        <f>Table1[[#This Row],[TOTAL SALES]]-Table1[[#This Row],[ 8.35% DISCOUNT]]</f>
        <v>2844.0299999999997</v>
      </c>
      <c r="S1287" s="20"/>
      <c r="AQ1287" s="11"/>
      <c r="AR1287" s="11"/>
      <c r="AS1287" s="11"/>
      <c r="AT1287" s="11"/>
      <c r="AV1287" s="11"/>
      <c r="AW1287" s="11"/>
    </row>
    <row r="1288" spans="1:49" x14ac:dyDescent="0.25">
      <c r="A1288">
        <v>1287</v>
      </c>
      <c r="B1288">
        <v>10246</v>
      </c>
      <c r="C1288">
        <v>3</v>
      </c>
      <c r="D1288" s="4" t="str">
        <f>TEXT(Table1[[#This Row],[ORDER DATE]],"MMMM")</f>
        <v>May</v>
      </c>
      <c r="E1288" s="4">
        <f t="shared" si="61"/>
        <v>2004</v>
      </c>
      <c r="F1288" s="1">
        <v>38112</v>
      </c>
      <c r="G1288" t="s">
        <v>12</v>
      </c>
      <c r="H1288" t="s">
        <v>46</v>
      </c>
      <c r="I1288">
        <v>124</v>
      </c>
      <c r="J1288" t="s">
        <v>17</v>
      </c>
      <c r="K1288">
        <v>22</v>
      </c>
      <c r="L1288" s="10">
        <v>100</v>
      </c>
      <c r="M1288" s="10">
        <f t="shared" si="62"/>
        <v>2200</v>
      </c>
      <c r="N1288">
        <f>'CONDITIONS AND WORKINGS'!$D$2*M1288</f>
        <v>141.23999999999998</v>
      </c>
      <c r="O1288" s="4">
        <f>IF(Table1[[#This Row],[SALES]]&gt;='CONDITIONS AND WORKINGS'!$B$2,Table1[[#This Row],[SALES]]*'CONDITIONS AND WORKINGS'!$B$3,0)</f>
        <v>0</v>
      </c>
      <c r="P1288" s="10">
        <f t="shared" si="60"/>
        <v>2341.2399999999998</v>
      </c>
      <c r="Q1288" s="4" t="str">
        <f>IF(Table1[[#This Row],[STATUS]]='CONDITIONS AND WORKINGS'!$B$6,'CONDITIONS AND WORKINGS'!$B$9,'CONDITIONS AND WORKINGS'!$B$10)</f>
        <v>"COMPLETED"</v>
      </c>
      <c r="R1288" s="10">
        <f>Table1[[#This Row],[TOTAL SALES]]-Table1[[#This Row],[ 8.35% DISCOUNT]]</f>
        <v>2341.2399999999998</v>
      </c>
      <c r="S1288" s="20"/>
      <c r="AQ1288" s="11"/>
      <c r="AR1288" s="11"/>
      <c r="AS1288" s="11"/>
      <c r="AT1288" s="11"/>
      <c r="AV1288" s="11"/>
      <c r="AW1288" s="11"/>
    </row>
    <row r="1289" spans="1:49" x14ac:dyDescent="0.25">
      <c r="A1289">
        <v>1288</v>
      </c>
      <c r="B1289">
        <v>10246</v>
      </c>
      <c r="C1289">
        <v>2</v>
      </c>
      <c r="D1289" s="4" t="str">
        <f>TEXT(Table1[[#This Row],[ORDER DATE]],"MMMM")</f>
        <v>May</v>
      </c>
      <c r="E1289" s="4">
        <f t="shared" si="61"/>
        <v>2004</v>
      </c>
      <c r="F1289" s="1">
        <v>38112</v>
      </c>
      <c r="G1289" t="s">
        <v>12</v>
      </c>
      <c r="H1289" t="s">
        <v>50</v>
      </c>
      <c r="I1289">
        <v>124</v>
      </c>
      <c r="J1289" t="s">
        <v>17</v>
      </c>
      <c r="K1289">
        <v>44</v>
      </c>
      <c r="L1289" s="10">
        <v>52.6</v>
      </c>
      <c r="M1289" s="10">
        <f t="shared" si="62"/>
        <v>2314.4</v>
      </c>
      <c r="N1289">
        <f>'CONDITIONS AND WORKINGS'!$D$2*M1289</f>
        <v>148.58447999999999</v>
      </c>
      <c r="O1289" s="4">
        <f>IF(Table1[[#This Row],[SALES]]&gt;='CONDITIONS AND WORKINGS'!$B$2,Table1[[#This Row],[SALES]]*'CONDITIONS AND WORKINGS'!$B$3,0)</f>
        <v>193.25240000000002</v>
      </c>
      <c r="P1289" s="10">
        <f t="shared" si="60"/>
        <v>2462.9844800000001</v>
      </c>
      <c r="Q1289" s="4" t="str">
        <f>IF(Table1[[#This Row],[STATUS]]='CONDITIONS AND WORKINGS'!$B$6,'CONDITIONS AND WORKINGS'!$B$9,'CONDITIONS AND WORKINGS'!$B$10)</f>
        <v>"COMPLETED"</v>
      </c>
      <c r="R1289" s="10">
        <f>Table1[[#This Row],[TOTAL SALES]]-Table1[[#This Row],[ 8.35% DISCOUNT]]</f>
        <v>2269.7320800000002</v>
      </c>
      <c r="S1289" s="20"/>
      <c r="AQ1289" s="11"/>
      <c r="AR1289" s="11"/>
      <c r="AS1289" s="11"/>
      <c r="AT1289" s="11"/>
      <c r="AV1289" s="11"/>
      <c r="AW1289" s="11"/>
    </row>
    <row r="1290" spans="1:49" x14ac:dyDescent="0.25">
      <c r="A1290">
        <v>1289</v>
      </c>
      <c r="B1290">
        <v>10246</v>
      </c>
      <c r="C1290">
        <v>8</v>
      </c>
      <c r="D1290" s="4" t="str">
        <f>TEXT(Table1[[#This Row],[ORDER DATE]],"MMMM")</f>
        <v>May</v>
      </c>
      <c r="E1290" s="4">
        <f t="shared" si="61"/>
        <v>2004</v>
      </c>
      <c r="F1290" s="1">
        <v>38112</v>
      </c>
      <c r="G1290" t="s">
        <v>12</v>
      </c>
      <c r="H1290" t="s">
        <v>45</v>
      </c>
      <c r="I1290">
        <v>124</v>
      </c>
      <c r="J1290" t="s">
        <v>17</v>
      </c>
      <c r="K1290">
        <v>22</v>
      </c>
      <c r="L1290" s="10">
        <v>98.18</v>
      </c>
      <c r="M1290" s="10">
        <f t="shared" si="62"/>
        <v>2159.96</v>
      </c>
      <c r="N1290">
        <f>'CONDITIONS AND WORKINGS'!$D$2*M1290</f>
        <v>138.669432</v>
      </c>
      <c r="O1290" s="4">
        <f>IF(Table1[[#This Row],[SALES]]&gt;='CONDITIONS AND WORKINGS'!$B$2,Table1[[#This Row],[SALES]]*'CONDITIONS AND WORKINGS'!$B$3,0)</f>
        <v>0</v>
      </c>
      <c r="P1290" s="10">
        <f t="shared" si="60"/>
        <v>2298.6294320000002</v>
      </c>
      <c r="Q1290" s="4" t="str">
        <f>IF(Table1[[#This Row],[STATUS]]='CONDITIONS AND WORKINGS'!$B$6,'CONDITIONS AND WORKINGS'!$B$9,'CONDITIONS AND WORKINGS'!$B$10)</f>
        <v>"COMPLETED"</v>
      </c>
      <c r="R1290" s="10">
        <f>Table1[[#This Row],[TOTAL SALES]]-Table1[[#This Row],[ 8.35% DISCOUNT]]</f>
        <v>2298.6294320000002</v>
      </c>
      <c r="S1290" s="20"/>
      <c r="AQ1290" s="11"/>
      <c r="AR1290" s="11"/>
      <c r="AS1290" s="11"/>
      <c r="AT1290" s="11"/>
      <c r="AV1290" s="11"/>
      <c r="AW1290" s="11"/>
    </row>
    <row r="1291" spans="1:49" x14ac:dyDescent="0.25">
      <c r="A1291">
        <v>1290</v>
      </c>
      <c r="B1291">
        <v>10246</v>
      </c>
      <c r="C1291">
        <v>11</v>
      </c>
      <c r="D1291" s="4" t="str">
        <f>TEXT(Table1[[#This Row],[ORDER DATE]],"MMMM")</f>
        <v>May</v>
      </c>
      <c r="E1291" s="4">
        <f t="shared" si="61"/>
        <v>2004</v>
      </c>
      <c r="F1291" s="1">
        <v>38112</v>
      </c>
      <c r="G1291" t="s">
        <v>12</v>
      </c>
      <c r="H1291" t="s">
        <v>40</v>
      </c>
      <c r="I1291">
        <v>124</v>
      </c>
      <c r="J1291" t="s">
        <v>17</v>
      </c>
      <c r="K1291">
        <v>30</v>
      </c>
      <c r="L1291" s="10">
        <v>61.99</v>
      </c>
      <c r="M1291" s="10">
        <f t="shared" si="62"/>
        <v>1859.7</v>
      </c>
      <c r="N1291">
        <f>'CONDITIONS AND WORKINGS'!$D$2*M1291</f>
        <v>119.39273999999999</v>
      </c>
      <c r="O1291" s="4">
        <f>IF(Table1[[#This Row],[SALES]]&gt;='CONDITIONS AND WORKINGS'!$B$2,Table1[[#This Row],[SALES]]*'CONDITIONS AND WORKINGS'!$B$3,0)</f>
        <v>0</v>
      </c>
      <c r="P1291" s="10">
        <f t="shared" si="60"/>
        <v>1979.09274</v>
      </c>
      <c r="Q1291" s="4" t="str">
        <f>IF(Table1[[#This Row],[STATUS]]='CONDITIONS AND WORKINGS'!$B$6,'CONDITIONS AND WORKINGS'!$B$9,'CONDITIONS AND WORKINGS'!$B$10)</f>
        <v>"COMPLETED"</v>
      </c>
      <c r="R1291" s="10">
        <f>Table1[[#This Row],[TOTAL SALES]]-Table1[[#This Row],[ 8.35% DISCOUNT]]</f>
        <v>1979.09274</v>
      </c>
      <c r="S1291" s="20"/>
      <c r="AQ1291" s="11"/>
      <c r="AR1291" s="11"/>
      <c r="AS1291" s="11"/>
      <c r="AT1291" s="11"/>
      <c r="AV1291" s="11"/>
      <c r="AW1291" s="11"/>
    </row>
    <row r="1292" spans="1:49" x14ac:dyDescent="0.25">
      <c r="A1292">
        <v>1291</v>
      </c>
      <c r="B1292">
        <v>10246</v>
      </c>
      <c r="C1292">
        <v>6</v>
      </c>
      <c r="D1292" s="4" t="str">
        <f>TEXT(Table1[[#This Row],[ORDER DATE]],"MMMM")</f>
        <v>May</v>
      </c>
      <c r="E1292" s="4">
        <f t="shared" si="61"/>
        <v>2004</v>
      </c>
      <c r="F1292" s="1">
        <v>38112</v>
      </c>
      <c r="G1292" t="s">
        <v>12</v>
      </c>
      <c r="H1292" t="s">
        <v>51</v>
      </c>
      <c r="I1292">
        <v>124</v>
      </c>
      <c r="J1292" t="s">
        <v>17</v>
      </c>
      <c r="K1292">
        <v>49</v>
      </c>
      <c r="L1292" s="10">
        <v>36.07</v>
      </c>
      <c r="M1292" s="10">
        <f t="shared" si="62"/>
        <v>1767.43</v>
      </c>
      <c r="N1292">
        <f>'CONDITIONS AND WORKINGS'!$D$2*M1292</f>
        <v>113.46900599999999</v>
      </c>
      <c r="O1292" s="4">
        <f>IF(Table1[[#This Row],[SALES]]&gt;='CONDITIONS AND WORKINGS'!$B$2,Table1[[#This Row],[SALES]]*'CONDITIONS AND WORKINGS'!$B$3,0)</f>
        <v>0</v>
      </c>
      <c r="P1292" s="10">
        <f t="shared" si="60"/>
        <v>1880.8990060000001</v>
      </c>
      <c r="Q1292" s="4" t="str">
        <f>IF(Table1[[#This Row],[STATUS]]='CONDITIONS AND WORKINGS'!$B$6,'CONDITIONS AND WORKINGS'!$B$9,'CONDITIONS AND WORKINGS'!$B$10)</f>
        <v>"COMPLETED"</v>
      </c>
      <c r="R1292" s="10">
        <f>Table1[[#This Row],[TOTAL SALES]]-Table1[[#This Row],[ 8.35% DISCOUNT]]</f>
        <v>1880.8990060000001</v>
      </c>
      <c r="S1292" s="20"/>
      <c r="AQ1292" s="11"/>
      <c r="AR1292" s="11"/>
      <c r="AS1292" s="11"/>
      <c r="AT1292" s="11"/>
      <c r="AV1292" s="11"/>
      <c r="AW1292" s="11"/>
    </row>
    <row r="1293" spans="1:49" x14ac:dyDescent="0.25">
      <c r="A1293">
        <v>1292</v>
      </c>
      <c r="B1293">
        <v>10246</v>
      </c>
      <c r="C1293">
        <v>7</v>
      </c>
      <c r="D1293" s="4" t="str">
        <f>TEXT(Table1[[#This Row],[ORDER DATE]],"MMMM")</f>
        <v>May</v>
      </c>
      <c r="E1293" s="4">
        <f t="shared" si="61"/>
        <v>2004</v>
      </c>
      <c r="F1293" s="1">
        <v>38112</v>
      </c>
      <c r="G1293" t="s">
        <v>12</v>
      </c>
      <c r="H1293" t="s">
        <v>53</v>
      </c>
      <c r="I1293">
        <v>124</v>
      </c>
      <c r="J1293" t="s">
        <v>17</v>
      </c>
      <c r="K1293">
        <v>35</v>
      </c>
      <c r="L1293" s="10">
        <v>48.7</v>
      </c>
      <c r="M1293" s="10">
        <f t="shared" si="62"/>
        <v>1704.5</v>
      </c>
      <c r="N1293">
        <f>'CONDITIONS AND WORKINGS'!$D$2*M1293</f>
        <v>109.42889999999998</v>
      </c>
      <c r="O1293" s="4">
        <f>IF(Table1[[#This Row],[SALES]]&gt;='CONDITIONS AND WORKINGS'!$B$2,Table1[[#This Row],[SALES]]*'CONDITIONS AND WORKINGS'!$B$3,0)</f>
        <v>0</v>
      </c>
      <c r="P1293" s="10">
        <f t="shared" si="60"/>
        <v>1813.9288999999999</v>
      </c>
      <c r="Q1293" s="4" t="str">
        <f>IF(Table1[[#This Row],[STATUS]]='CONDITIONS AND WORKINGS'!$B$6,'CONDITIONS AND WORKINGS'!$B$9,'CONDITIONS AND WORKINGS'!$B$10)</f>
        <v>"COMPLETED"</v>
      </c>
      <c r="R1293" s="10">
        <f>Table1[[#This Row],[TOTAL SALES]]-Table1[[#This Row],[ 8.35% DISCOUNT]]</f>
        <v>1813.9288999999999</v>
      </c>
      <c r="S1293" s="20"/>
      <c r="AQ1293" s="11"/>
      <c r="AR1293" s="11"/>
      <c r="AS1293" s="11"/>
      <c r="AT1293" s="11"/>
      <c r="AV1293" s="11"/>
      <c r="AW1293" s="11"/>
    </row>
    <row r="1294" spans="1:49" x14ac:dyDescent="0.25">
      <c r="A1294">
        <v>1293</v>
      </c>
      <c r="B1294">
        <v>10247</v>
      </c>
      <c r="C1294">
        <v>2</v>
      </c>
      <c r="D1294" s="4" t="str">
        <f>TEXT(Table1[[#This Row],[ORDER DATE]],"MMMM")</f>
        <v>May</v>
      </c>
      <c r="E1294" s="4">
        <f t="shared" si="61"/>
        <v>2004</v>
      </c>
      <c r="F1294" s="1">
        <v>38112</v>
      </c>
      <c r="G1294" t="s">
        <v>12</v>
      </c>
      <c r="H1294" t="s">
        <v>54</v>
      </c>
      <c r="I1294">
        <v>174</v>
      </c>
      <c r="J1294" t="s">
        <v>55</v>
      </c>
      <c r="K1294">
        <v>44</v>
      </c>
      <c r="L1294" s="10">
        <v>100</v>
      </c>
      <c r="M1294" s="10">
        <f t="shared" si="62"/>
        <v>4400</v>
      </c>
      <c r="N1294">
        <f>'CONDITIONS AND WORKINGS'!$D$2*M1294</f>
        <v>282.47999999999996</v>
      </c>
      <c r="O1294" s="4">
        <f>IF(Table1[[#This Row],[SALES]]&gt;='CONDITIONS AND WORKINGS'!$B$2,Table1[[#This Row],[SALES]]*'CONDITIONS AND WORKINGS'!$B$3,0)</f>
        <v>367.40000000000003</v>
      </c>
      <c r="P1294" s="10">
        <f t="shared" si="60"/>
        <v>4682.4799999999996</v>
      </c>
      <c r="Q1294" s="4" t="str">
        <f>IF(Table1[[#This Row],[STATUS]]='CONDITIONS AND WORKINGS'!$B$6,'CONDITIONS AND WORKINGS'!$B$9,'CONDITIONS AND WORKINGS'!$B$10)</f>
        <v>"COMPLETED"</v>
      </c>
      <c r="R1294" s="10">
        <f>Table1[[#This Row],[TOTAL SALES]]-Table1[[#This Row],[ 8.35% DISCOUNT]]</f>
        <v>4315.08</v>
      </c>
      <c r="S1294" s="20"/>
      <c r="AQ1294" s="11"/>
      <c r="AR1294" s="11"/>
      <c r="AS1294" s="11"/>
      <c r="AT1294" s="11"/>
      <c r="AV1294" s="11"/>
      <c r="AW1294" s="11"/>
    </row>
    <row r="1295" spans="1:49" x14ac:dyDescent="0.25">
      <c r="A1295">
        <v>1294</v>
      </c>
      <c r="B1295">
        <v>10247</v>
      </c>
      <c r="C1295">
        <v>5</v>
      </c>
      <c r="D1295" s="4" t="str">
        <f>TEXT(Table1[[#This Row],[ORDER DATE]],"MMMM")</f>
        <v>May</v>
      </c>
      <c r="E1295" s="4">
        <f t="shared" si="61"/>
        <v>2004</v>
      </c>
      <c r="F1295" s="1">
        <v>38112</v>
      </c>
      <c r="G1295" t="s">
        <v>12</v>
      </c>
      <c r="H1295" t="s">
        <v>42</v>
      </c>
      <c r="I1295">
        <v>174</v>
      </c>
      <c r="J1295" t="s">
        <v>14</v>
      </c>
      <c r="K1295">
        <v>48</v>
      </c>
      <c r="L1295" s="10">
        <v>100</v>
      </c>
      <c r="M1295" s="10">
        <f t="shared" si="62"/>
        <v>4800</v>
      </c>
      <c r="N1295">
        <f>'CONDITIONS AND WORKINGS'!$D$2*M1295</f>
        <v>308.15999999999997</v>
      </c>
      <c r="O1295" s="4">
        <f>IF(Table1[[#This Row],[SALES]]&gt;='CONDITIONS AND WORKINGS'!$B$2,Table1[[#This Row],[SALES]]*'CONDITIONS AND WORKINGS'!$B$3,0)</f>
        <v>400.8</v>
      </c>
      <c r="P1295" s="10">
        <f t="shared" si="60"/>
        <v>5108.16</v>
      </c>
      <c r="Q1295" s="4" t="str">
        <f>IF(Table1[[#This Row],[STATUS]]='CONDITIONS AND WORKINGS'!$B$6,'CONDITIONS AND WORKINGS'!$B$9,'CONDITIONS AND WORKINGS'!$B$10)</f>
        <v>"COMPLETED"</v>
      </c>
      <c r="R1295" s="10">
        <f>Table1[[#This Row],[TOTAL SALES]]-Table1[[#This Row],[ 8.35% DISCOUNT]]</f>
        <v>4707.3599999999997</v>
      </c>
      <c r="S1295" s="20"/>
      <c r="AQ1295" s="11"/>
      <c r="AR1295" s="11"/>
      <c r="AS1295" s="11"/>
      <c r="AT1295" s="11"/>
      <c r="AV1295" s="11"/>
      <c r="AW1295" s="11"/>
    </row>
    <row r="1296" spans="1:49" x14ac:dyDescent="0.25">
      <c r="A1296">
        <v>1295</v>
      </c>
      <c r="B1296">
        <v>10247</v>
      </c>
      <c r="C1296">
        <v>3</v>
      </c>
      <c r="D1296" s="4" t="str">
        <f>TEXT(Table1[[#This Row],[ORDER DATE]],"MMMM")</f>
        <v>May</v>
      </c>
      <c r="E1296" s="4">
        <f t="shared" si="61"/>
        <v>2004</v>
      </c>
      <c r="F1296" s="1">
        <v>38112</v>
      </c>
      <c r="G1296" t="s">
        <v>12</v>
      </c>
      <c r="H1296" t="s">
        <v>41</v>
      </c>
      <c r="I1296">
        <v>174</v>
      </c>
      <c r="J1296" t="s">
        <v>14</v>
      </c>
      <c r="K1296">
        <v>25</v>
      </c>
      <c r="L1296" s="10">
        <v>100</v>
      </c>
      <c r="M1296" s="10">
        <f t="shared" si="62"/>
        <v>2500</v>
      </c>
      <c r="N1296">
        <f>'CONDITIONS AND WORKINGS'!$D$2*M1296</f>
        <v>160.49999999999997</v>
      </c>
      <c r="O1296" s="4">
        <f>IF(Table1[[#This Row],[SALES]]&gt;='CONDITIONS AND WORKINGS'!$B$2,Table1[[#This Row],[SALES]]*'CONDITIONS AND WORKINGS'!$B$3,0)</f>
        <v>208.75</v>
      </c>
      <c r="P1296" s="10">
        <f t="shared" si="60"/>
        <v>2660.5</v>
      </c>
      <c r="Q1296" s="4" t="str">
        <f>IF(Table1[[#This Row],[STATUS]]='CONDITIONS AND WORKINGS'!$B$6,'CONDITIONS AND WORKINGS'!$B$9,'CONDITIONS AND WORKINGS'!$B$10)</f>
        <v>"COMPLETED"</v>
      </c>
      <c r="R1296" s="10">
        <f>Table1[[#This Row],[TOTAL SALES]]-Table1[[#This Row],[ 8.35% DISCOUNT]]</f>
        <v>2451.75</v>
      </c>
      <c r="S1296" s="20"/>
      <c r="AQ1296" s="11"/>
      <c r="AR1296" s="11"/>
      <c r="AS1296" s="11"/>
      <c r="AT1296" s="11"/>
      <c r="AV1296" s="11"/>
      <c r="AW1296" s="11"/>
    </row>
    <row r="1297" spans="1:49" x14ac:dyDescent="0.25">
      <c r="A1297">
        <v>1296</v>
      </c>
      <c r="B1297">
        <v>10247</v>
      </c>
      <c r="C1297">
        <v>1</v>
      </c>
      <c r="D1297" s="4" t="str">
        <f>TEXT(Table1[[#This Row],[ORDER DATE]],"MMMM")</f>
        <v>May</v>
      </c>
      <c r="E1297" s="4">
        <f t="shared" si="61"/>
        <v>2004</v>
      </c>
      <c r="F1297" s="1">
        <v>38112</v>
      </c>
      <c r="G1297" t="s">
        <v>12</v>
      </c>
      <c r="H1297" t="s">
        <v>58</v>
      </c>
      <c r="I1297">
        <v>174</v>
      </c>
      <c r="J1297" t="s">
        <v>14</v>
      </c>
      <c r="K1297">
        <v>27</v>
      </c>
      <c r="L1297" s="10">
        <v>100</v>
      </c>
      <c r="M1297" s="10">
        <f t="shared" si="62"/>
        <v>2700</v>
      </c>
      <c r="N1297">
        <f>'CONDITIONS AND WORKINGS'!$D$2*M1297</f>
        <v>173.33999999999997</v>
      </c>
      <c r="O1297" s="4">
        <f>IF(Table1[[#This Row],[SALES]]&gt;='CONDITIONS AND WORKINGS'!$B$2,Table1[[#This Row],[SALES]]*'CONDITIONS AND WORKINGS'!$B$3,0)</f>
        <v>225.45000000000002</v>
      </c>
      <c r="P1297" s="10">
        <f t="shared" si="60"/>
        <v>2873.34</v>
      </c>
      <c r="Q1297" s="4" t="str">
        <f>IF(Table1[[#This Row],[STATUS]]='CONDITIONS AND WORKINGS'!$B$6,'CONDITIONS AND WORKINGS'!$B$9,'CONDITIONS AND WORKINGS'!$B$10)</f>
        <v>"COMPLETED"</v>
      </c>
      <c r="R1297" s="10">
        <f>Table1[[#This Row],[TOTAL SALES]]-Table1[[#This Row],[ 8.35% DISCOUNT]]</f>
        <v>2647.8900000000003</v>
      </c>
      <c r="S1297" s="20"/>
      <c r="AQ1297" s="11"/>
      <c r="AR1297" s="11"/>
      <c r="AS1297" s="11"/>
      <c r="AT1297" s="11"/>
      <c r="AV1297" s="11"/>
      <c r="AW1297" s="11"/>
    </row>
    <row r="1298" spans="1:49" x14ac:dyDescent="0.25">
      <c r="A1298">
        <v>1297</v>
      </c>
      <c r="B1298">
        <v>10247</v>
      </c>
      <c r="C1298">
        <v>4</v>
      </c>
      <c r="D1298" s="4" t="str">
        <f>TEXT(Table1[[#This Row],[ORDER DATE]],"MMMM")</f>
        <v>May</v>
      </c>
      <c r="E1298" s="4">
        <f t="shared" si="61"/>
        <v>2004</v>
      </c>
      <c r="F1298" s="1">
        <v>38112</v>
      </c>
      <c r="G1298" t="s">
        <v>12</v>
      </c>
      <c r="H1298" t="s">
        <v>52</v>
      </c>
      <c r="I1298">
        <v>174</v>
      </c>
      <c r="J1298" t="s">
        <v>14</v>
      </c>
      <c r="K1298">
        <v>49</v>
      </c>
      <c r="L1298" s="10">
        <v>63.85</v>
      </c>
      <c r="M1298" s="10">
        <f t="shared" si="62"/>
        <v>3128.65</v>
      </c>
      <c r="N1298">
        <f>'CONDITIONS AND WORKINGS'!$D$2*M1298</f>
        <v>200.85932999999997</v>
      </c>
      <c r="O1298" s="4">
        <f>IF(Table1[[#This Row],[SALES]]&gt;='CONDITIONS AND WORKINGS'!$B$2,Table1[[#This Row],[SALES]]*'CONDITIONS AND WORKINGS'!$B$3,0)</f>
        <v>261.24227500000001</v>
      </c>
      <c r="P1298" s="10">
        <f t="shared" si="60"/>
        <v>3329.5093299999999</v>
      </c>
      <c r="Q1298" s="4" t="str">
        <f>IF(Table1[[#This Row],[STATUS]]='CONDITIONS AND WORKINGS'!$B$6,'CONDITIONS AND WORKINGS'!$B$9,'CONDITIONS AND WORKINGS'!$B$10)</f>
        <v>"COMPLETED"</v>
      </c>
      <c r="R1298" s="10">
        <f>Table1[[#This Row],[TOTAL SALES]]-Table1[[#This Row],[ 8.35% DISCOUNT]]</f>
        <v>3068.2670549999998</v>
      </c>
      <c r="S1298" s="20"/>
      <c r="AQ1298" s="11"/>
      <c r="AR1298" s="11"/>
      <c r="AS1298" s="11"/>
      <c r="AT1298" s="11"/>
      <c r="AV1298" s="11"/>
      <c r="AW1298" s="11"/>
    </row>
    <row r="1299" spans="1:49" x14ac:dyDescent="0.25">
      <c r="A1299">
        <v>1298</v>
      </c>
      <c r="B1299">
        <v>10247</v>
      </c>
      <c r="C1299">
        <v>6</v>
      </c>
      <c r="D1299" s="4" t="str">
        <f>TEXT(Table1[[#This Row],[ORDER DATE]],"MMMM")</f>
        <v>May</v>
      </c>
      <c r="E1299" s="4">
        <f t="shared" si="61"/>
        <v>2004</v>
      </c>
      <c r="F1299" s="1">
        <v>38112</v>
      </c>
      <c r="G1299" t="s">
        <v>12</v>
      </c>
      <c r="H1299" t="s">
        <v>48</v>
      </c>
      <c r="I1299">
        <v>174</v>
      </c>
      <c r="J1299" t="s">
        <v>17</v>
      </c>
      <c r="K1299">
        <v>40</v>
      </c>
      <c r="L1299" s="10">
        <v>49.71</v>
      </c>
      <c r="M1299" s="10">
        <f t="shared" si="62"/>
        <v>1988.4</v>
      </c>
      <c r="N1299">
        <f>'CONDITIONS AND WORKINGS'!$D$2*M1299</f>
        <v>127.65527999999999</v>
      </c>
      <c r="O1299" s="4">
        <f>IF(Table1[[#This Row],[SALES]]&gt;='CONDITIONS AND WORKINGS'!$B$2,Table1[[#This Row],[SALES]]*'CONDITIONS AND WORKINGS'!$B$3,0)</f>
        <v>0</v>
      </c>
      <c r="P1299" s="10">
        <f t="shared" si="60"/>
        <v>2116.05528</v>
      </c>
      <c r="Q1299" s="4" t="str">
        <f>IF(Table1[[#This Row],[STATUS]]='CONDITIONS AND WORKINGS'!$B$6,'CONDITIONS AND WORKINGS'!$B$9,'CONDITIONS AND WORKINGS'!$B$10)</f>
        <v>"COMPLETED"</v>
      </c>
      <c r="R1299" s="10">
        <f>Table1[[#This Row],[TOTAL SALES]]-Table1[[#This Row],[ 8.35% DISCOUNT]]</f>
        <v>2116.05528</v>
      </c>
      <c r="S1299" s="20"/>
      <c r="AQ1299" s="11"/>
      <c r="AR1299" s="11"/>
      <c r="AS1299" s="11"/>
      <c r="AT1299" s="11"/>
      <c r="AV1299" s="11"/>
      <c r="AW1299" s="11"/>
    </row>
    <row r="1300" spans="1:49" x14ac:dyDescent="0.25">
      <c r="A1300">
        <v>1299</v>
      </c>
      <c r="B1300">
        <v>10248</v>
      </c>
      <c r="C1300">
        <v>10</v>
      </c>
      <c r="D1300" s="4" t="str">
        <f>TEXT(Table1[[#This Row],[ORDER DATE]],"MMMM")</f>
        <v>May</v>
      </c>
      <c r="E1300" s="4">
        <f t="shared" si="61"/>
        <v>2004</v>
      </c>
      <c r="F1300" s="1">
        <v>38114</v>
      </c>
      <c r="G1300" t="s">
        <v>126</v>
      </c>
      <c r="H1300" t="s">
        <v>57</v>
      </c>
      <c r="I1300">
        <v>101</v>
      </c>
      <c r="J1300" t="s">
        <v>14</v>
      </c>
      <c r="K1300">
        <v>48</v>
      </c>
      <c r="L1300" s="10">
        <v>100</v>
      </c>
      <c r="M1300" s="10">
        <f t="shared" si="62"/>
        <v>4800</v>
      </c>
      <c r="N1300">
        <f>'CONDITIONS AND WORKINGS'!$D$2*M1300</f>
        <v>308.15999999999997</v>
      </c>
      <c r="O1300" s="4">
        <f>IF(Table1[[#This Row],[SALES]]&gt;='CONDITIONS AND WORKINGS'!$B$2,Table1[[#This Row],[SALES]]*'CONDITIONS AND WORKINGS'!$B$3,0)</f>
        <v>400.8</v>
      </c>
      <c r="P1300" s="10">
        <f t="shared" si="60"/>
        <v>5108.16</v>
      </c>
      <c r="Q1300" s="4" t="str">
        <f>IF(Table1[[#This Row],[STATUS]]='CONDITIONS AND WORKINGS'!$B$6,'CONDITIONS AND WORKINGS'!$B$9,'CONDITIONS AND WORKINGS'!$B$10)</f>
        <v>"UNDER PREVIEW"</v>
      </c>
      <c r="R1300" s="10">
        <f>Table1[[#This Row],[TOTAL SALES]]-Table1[[#This Row],[ 8.35% DISCOUNT]]</f>
        <v>4707.3599999999997</v>
      </c>
      <c r="S1300" s="20"/>
      <c r="AQ1300" s="11"/>
      <c r="AR1300" s="11"/>
      <c r="AS1300" s="11"/>
      <c r="AT1300" s="11"/>
      <c r="AV1300" s="11"/>
      <c r="AW1300" s="11"/>
    </row>
    <row r="1301" spans="1:49" x14ac:dyDescent="0.25">
      <c r="A1301">
        <v>1300</v>
      </c>
      <c r="B1301">
        <v>10248</v>
      </c>
      <c r="C1301">
        <v>14</v>
      </c>
      <c r="D1301" s="4" t="str">
        <f>TEXT(Table1[[#This Row],[ORDER DATE]],"MMMM")</f>
        <v>May</v>
      </c>
      <c r="E1301" s="4">
        <f t="shared" si="61"/>
        <v>2004</v>
      </c>
      <c r="F1301" s="1">
        <v>38114</v>
      </c>
      <c r="G1301" t="s">
        <v>126</v>
      </c>
      <c r="H1301" t="s">
        <v>59</v>
      </c>
      <c r="I1301">
        <v>101</v>
      </c>
      <c r="J1301" t="s">
        <v>14</v>
      </c>
      <c r="K1301">
        <v>42</v>
      </c>
      <c r="L1301" s="10">
        <v>100</v>
      </c>
      <c r="M1301" s="10">
        <f t="shared" si="62"/>
        <v>4200</v>
      </c>
      <c r="N1301">
        <f>'CONDITIONS AND WORKINGS'!$D$2*M1301</f>
        <v>269.64</v>
      </c>
      <c r="O1301" s="4">
        <f>IF(Table1[[#This Row],[SALES]]&gt;='CONDITIONS AND WORKINGS'!$B$2,Table1[[#This Row],[SALES]]*'CONDITIONS AND WORKINGS'!$B$3,0)</f>
        <v>350.70000000000005</v>
      </c>
      <c r="P1301" s="10">
        <f t="shared" si="60"/>
        <v>4469.6400000000003</v>
      </c>
      <c r="Q1301" s="4" t="str">
        <f>IF(Table1[[#This Row],[STATUS]]='CONDITIONS AND WORKINGS'!$B$6,'CONDITIONS AND WORKINGS'!$B$9,'CONDITIONS AND WORKINGS'!$B$10)</f>
        <v>"UNDER PREVIEW"</v>
      </c>
      <c r="R1301" s="10">
        <f>Table1[[#This Row],[TOTAL SALES]]-Table1[[#This Row],[ 8.35% DISCOUNT]]</f>
        <v>4118.9400000000005</v>
      </c>
      <c r="S1301" s="20"/>
      <c r="AQ1301" s="11"/>
      <c r="AR1301" s="11"/>
      <c r="AS1301" s="11"/>
      <c r="AT1301" s="11"/>
      <c r="AV1301" s="11"/>
      <c r="AW1301" s="11"/>
    </row>
    <row r="1302" spans="1:49" x14ac:dyDescent="0.25">
      <c r="A1302">
        <v>1301</v>
      </c>
      <c r="B1302">
        <v>10248</v>
      </c>
      <c r="C1302">
        <v>13</v>
      </c>
      <c r="D1302" s="4" t="str">
        <f>TEXT(Table1[[#This Row],[ORDER DATE]],"MMMM")</f>
        <v>May</v>
      </c>
      <c r="E1302" s="4">
        <f t="shared" si="61"/>
        <v>2004</v>
      </c>
      <c r="F1302" s="1">
        <v>38114</v>
      </c>
      <c r="G1302" t="s">
        <v>126</v>
      </c>
      <c r="H1302" t="s">
        <v>68</v>
      </c>
      <c r="I1302">
        <v>101</v>
      </c>
      <c r="J1302" t="s">
        <v>14</v>
      </c>
      <c r="K1302">
        <v>40</v>
      </c>
      <c r="L1302" s="10">
        <v>100</v>
      </c>
      <c r="M1302" s="10">
        <f t="shared" si="62"/>
        <v>4000</v>
      </c>
      <c r="N1302">
        <f>'CONDITIONS AND WORKINGS'!$D$2*M1302</f>
        <v>256.79999999999995</v>
      </c>
      <c r="O1302" s="4">
        <f>IF(Table1[[#This Row],[SALES]]&gt;='CONDITIONS AND WORKINGS'!$B$2,Table1[[#This Row],[SALES]]*'CONDITIONS AND WORKINGS'!$B$3,0)</f>
        <v>334</v>
      </c>
      <c r="P1302" s="10">
        <f t="shared" si="60"/>
        <v>4256.8</v>
      </c>
      <c r="Q1302" s="4" t="str">
        <f>IF(Table1[[#This Row],[STATUS]]='CONDITIONS AND WORKINGS'!$B$6,'CONDITIONS AND WORKINGS'!$B$9,'CONDITIONS AND WORKINGS'!$B$10)</f>
        <v>"UNDER PREVIEW"</v>
      </c>
      <c r="R1302" s="10">
        <f>Table1[[#This Row],[TOTAL SALES]]-Table1[[#This Row],[ 8.35% DISCOUNT]]</f>
        <v>3922.8</v>
      </c>
      <c r="S1302" s="20"/>
      <c r="AQ1302" s="11"/>
      <c r="AR1302" s="11"/>
      <c r="AS1302" s="11"/>
      <c r="AT1302" s="11"/>
      <c r="AV1302" s="11"/>
      <c r="AW1302" s="11"/>
    </row>
    <row r="1303" spans="1:49" x14ac:dyDescent="0.25">
      <c r="A1303">
        <v>1302</v>
      </c>
      <c r="B1303">
        <v>10248</v>
      </c>
      <c r="C1303">
        <v>12</v>
      </c>
      <c r="D1303" s="4" t="str">
        <f>TEXT(Table1[[#This Row],[ORDER DATE]],"MMMM")</f>
        <v>May</v>
      </c>
      <c r="E1303" s="4">
        <f t="shared" si="61"/>
        <v>2004</v>
      </c>
      <c r="F1303" s="1">
        <v>38114</v>
      </c>
      <c r="G1303" t="s">
        <v>126</v>
      </c>
      <c r="H1303" t="s">
        <v>64</v>
      </c>
      <c r="I1303">
        <v>101</v>
      </c>
      <c r="J1303" t="s">
        <v>14</v>
      </c>
      <c r="K1303">
        <v>32</v>
      </c>
      <c r="L1303" s="10">
        <v>100</v>
      </c>
      <c r="M1303" s="10">
        <f t="shared" si="62"/>
        <v>3200</v>
      </c>
      <c r="N1303">
        <f>'CONDITIONS AND WORKINGS'!$D$2*M1303</f>
        <v>205.43999999999997</v>
      </c>
      <c r="O1303" s="4">
        <f>IF(Table1[[#This Row],[SALES]]&gt;='CONDITIONS AND WORKINGS'!$B$2,Table1[[#This Row],[SALES]]*'CONDITIONS AND WORKINGS'!$B$3,0)</f>
        <v>267.2</v>
      </c>
      <c r="P1303" s="10">
        <f t="shared" si="60"/>
        <v>3405.44</v>
      </c>
      <c r="Q1303" s="4" t="str">
        <f>IF(Table1[[#This Row],[STATUS]]='CONDITIONS AND WORKINGS'!$B$6,'CONDITIONS AND WORKINGS'!$B$9,'CONDITIONS AND WORKINGS'!$B$10)</f>
        <v>"UNDER PREVIEW"</v>
      </c>
      <c r="R1303" s="10">
        <f>Table1[[#This Row],[TOTAL SALES]]-Table1[[#This Row],[ 8.35% DISCOUNT]]</f>
        <v>3138.2400000000002</v>
      </c>
      <c r="S1303" s="20"/>
      <c r="AQ1303" s="11"/>
      <c r="AR1303" s="11"/>
      <c r="AS1303" s="11"/>
      <c r="AT1303" s="11"/>
      <c r="AV1303" s="11"/>
      <c r="AW1303" s="11"/>
    </row>
    <row r="1304" spans="1:49" x14ac:dyDescent="0.25">
      <c r="A1304">
        <v>1303</v>
      </c>
      <c r="B1304">
        <v>10248</v>
      </c>
      <c r="C1304">
        <v>7</v>
      </c>
      <c r="D1304" s="4" t="str">
        <f>TEXT(Table1[[#This Row],[ORDER DATE]],"MMMM")</f>
        <v>May</v>
      </c>
      <c r="E1304" s="4">
        <f t="shared" si="61"/>
        <v>2004</v>
      </c>
      <c r="F1304" s="1">
        <v>38114</v>
      </c>
      <c r="G1304" t="s">
        <v>126</v>
      </c>
      <c r="H1304" t="s">
        <v>63</v>
      </c>
      <c r="I1304">
        <v>101</v>
      </c>
      <c r="J1304" t="s">
        <v>14</v>
      </c>
      <c r="K1304">
        <v>30</v>
      </c>
      <c r="L1304" s="10">
        <v>100</v>
      </c>
      <c r="M1304" s="10">
        <f t="shared" si="62"/>
        <v>3000</v>
      </c>
      <c r="N1304">
        <f>'CONDITIONS AND WORKINGS'!$D$2*M1304</f>
        <v>192.59999999999997</v>
      </c>
      <c r="O1304" s="4">
        <f>IF(Table1[[#This Row],[SALES]]&gt;='CONDITIONS AND WORKINGS'!$B$2,Table1[[#This Row],[SALES]]*'CONDITIONS AND WORKINGS'!$B$3,0)</f>
        <v>250.50000000000003</v>
      </c>
      <c r="P1304" s="10">
        <f t="shared" si="60"/>
        <v>3192.6</v>
      </c>
      <c r="Q1304" s="4" t="str">
        <f>IF(Table1[[#This Row],[STATUS]]='CONDITIONS AND WORKINGS'!$B$6,'CONDITIONS AND WORKINGS'!$B$9,'CONDITIONS AND WORKINGS'!$B$10)</f>
        <v>"UNDER PREVIEW"</v>
      </c>
      <c r="R1304" s="10">
        <f>Table1[[#This Row],[TOTAL SALES]]-Table1[[#This Row],[ 8.35% DISCOUNT]]</f>
        <v>2942.1</v>
      </c>
      <c r="S1304" s="20"/>
      <c r="AQ1304" s="11"/>
      <c r="AR1304" s="11"/>
      <c r="AS1304" s="11"/>
      <c r="AT1304" s="11"/>
      <c r="AV1304" s="11"/>
      <c r="AW1304" s="11"/>
    </row>
    <row r="1305" spans="1:49" x14ac:dyDescent="0.25">
      <c r="A1305">
        <v>1304</v>
      </c>
      <c r="B1305">
        <v>10248</v>
      </c>
      <c r="C1305">
        <v>11</v>
      </c>
      <c r="D1305" s="4" t="str">
        <f>TEXT(Table1[[#This Row],[ORDER DATE]],"MMMM")</f>
        <v>May</v>
      </c>
      <c r="E1305" s="4">
        <f t="shared" si="61"/>
        <v>2004</v>
      </c>
      <c r="F1305" s="1">
        <v>38114</v>
      </c>
      <c r="G1305" t="s">
        <v>126</v>
      </c>
      <c r="H1305" t="s">
        <v>61</v>
      </c>
      <c r="I1305">
        <v>101</v>
      </c>
      <c r="J1305" t="s">
        <v>14</v>
      </c>
      <c r="K1305">
        <v>42</v>
      </c>
      <c r="L1305" s="10">
        <v>75.48</v>
      </c>
      <c r="M1305" s="10">
        <f t="shared" si="62"/>
        <v>3170.1600000000003</v>
      </c>
      <c r="N1305">
        <f>'CONDITIONS AND WORKINGS'!$D$2*M1305</f>
        <v>203.524272</v>
      </c>
      <c r="O1305" s="4">
        <f>IF(Table1[[#This Row],[SALES]]&gt;='CONDITIONS AND WORKINGS'!$B$2,Table1[[#This Row],[SALES]]*'CONDITIONS AND WORKINGS'!$B$3,0)</f>
        <v>264.70836000000003</v>
      </c>
      <c r="P1305" s="10">
        <f t="shared" si="60"/>
        <v>3373.6842720000004</v>
      </c>
      <c r="Q1305" s="4" t="str">
        <f>IF(Table1[[#This Row],[STATUS]]='CONDITIONS AND WORKINGS'!$B$6,'CONDITIONS AND WORKINGS'!$B$9,'CONDITIONS AND WORKINGS'!$B$10)</f>
        <v>"UNDER PREVIEW"</v>
      </c>
      <c r="R1305" s="10">
        <f>Table1[[#This Row],[TOTAL SALES]]-Table1[[#This Row],[ 8.35% DISCOUNT]]</f>
        <v>3108.9759120000003</v>
      </c>
      <c r="S1305" s="20"/>
      <c r="AQ1305" s="11"/>
      <c r="AR1305" s="11"/>
      <c r="AS1305" s="11"/>
      <c r="AT1305" s="11"/>
      <c r="AV1305" s="11"/>
      <c r="AW1305" s="11"/>
    </row>
    <row r="1306" spans="1:49" x14ac:dyDescent="0.25">
      <c r="A1306">
        <v>1305</v>
      </c>
      <c r="B1306">
        <v>10248</v>
      </c>
      <c r="C1306">
        <v>8</v>
      </c>
      <c r="D1306" s="4" t="str">
        <f>TEXT(Table1[[#This Row],[ORDER DATE]],"MMMM")</f>
        <v>May</v>
      </c>
      <c r="E1306" s="4">
        <f t="shared" si="61"/>
        <v>2004</v>
      </c>
      <c r="F1306" s="1">
        <v>38114</v>
      </c>
      <c r="G1306" t="s">
        <v>126</v>
      </c>
      <c r="H1306" t="s">
        <v>66</v>
      </c>
      <c r="I1306">
        <v>101</v>
      </c>
      <c r="J1306" t="s">
        <v>14</v>
      </c>
      <c r="K1306">
        <v>35</v>
      </c>
      <c r="L1306" s="10">
        <v>90.37</v>
      </c>
      <c r="M1306" s="10">
        <f t="shared" si="62"/>
        <v>3162.9500000000003</v>
      </c>
      <c r="N1306">
        <f>'CONDITIONS AND WORKINGS'!$D$2*M1306</f>
        <v>203.06138999999999</v>
      </c>
      <c r="O1306" s="4">
        <f>IF(Table1[[#This Row],[SALES]]&gt;='CONDITIONS AND WORKINGS'!$B$2,Table1[[#This Row],[SALES]]*'CONDITIONS AND WORKINGS'!$B$3,0)</f>
        <v>264.10632500000003</v>
      </c>
      <c r="P1306" s="10">
        <f t="shared" si="60"/>
        <v>3366.0113900000001</v>
      </c>
      <c r="Q1306" s="4" t="str">
        <f>IF(Table1[[#This Row],[STATUS]]='CONDITIONS AND WORKINGS'!$B$6,'CONDITIONS AND WORKINGS'!$B$9,'CONDITIONS AND WORKINGS'!$B$10)</f>
        <v>"UNDER PREVIEW"</v>
      </c>
      <c r="R1306" s="10">
        <f>Table1[[#This Row],[TOTAL SALES]]-Table1[[#This Row],[ 8.35% DISCOUNT]]</f>
        <v>3101.9050649999999</v>
      </c>
      <c r="S1306" s="20"/>
      <c r="AQ1306" s="11"/>
      <c r="AR1306" s="11"/>
      <c r="AS1306" s="11"/>
      <c r="AT1306" s="11"/>
      <c r="AV1306" s="11"/>
      <c r="AW1306" s="11"/>
    </row>
    <row r="1307" spans="1:49" x14ac:dyDescent="0.25">
      <c r="A1307">
        <v>1306</v>
      </c>
      <c r="B1307">
        <v>10248</v>
      </c>
      <c r="C1307">
        <v>5</v>
      </c>
      <c r="D1307" s="4" t="str">
        <f>TEXT(Table1[[#This Row],[ORDER DATE]],"MMMM")</f>
        <v>May</v>
      </c>
      <c r="E1307" s="4">
        <f t="shared" si="61"/>
        <v>2004</v>
      </c>
      <c r="F1307" s="1">
        <v>38114</v>
      </c>
      <c r="G1307" t="s">
        <v>126</v>
      </c>
      <c r="H1307" t="s">
        <v>62</v>
      </c>
      <c r="I1307">
        <v>101</v>
      </c>
      <c r="J1307" t="s">
        <v>14</v>
      </c>
      <c r="K1307">
        <v>30</v>
      </c>
      <c r="L1307" s="10">
        <v>100</v>
      </c>
      <c r="M1307" s="10">
        <f t="shared" si="62"/>
        <v>3000</v>
      </c>
      <c r="N1307">
        <f>'CONDITIONS AND WORKINGS'!$D$2*M1307</f>
        <v>192.59999999999997</v>
      </c>
      <c r="O1307" s="4">
        <f>IF(Table1[[#This Row],[SALES]]&gt;='CONDITIONS AND WORKINGS'!$B$2,Table1[[#This Row],[SALES]]*'CONDITIONS AND WORKINGS'!$B$3,0)</f>
        <v>250.50000000000003</v>
      </c>
      <c r="P1307" s="10">
        <f t="shared" si="60"/>
        <v>3192.6</v>
      </c>
      <c r="Q1307" s="4" t="str">
        <f>IF(Table1[[#This Row],[STATUS]]='CONDITIONS AND WORKINGS'!$B$6,'CONDITIONS AND WORKINGS'!$B$9,'CONDITIONS AND WORKINGS'!$B$10)</f>
        <v>"UNDER PREVIEW"</v>
      </c>
      <c r="R1307" s="10">
        <f>Table1[[#This Row],[TOTAL SALES]]-Table1[[#This Row],[ 8.35% DISCOUNT]]</f>
        <v>2942.1</v>
      </c>
      <c r="S1307" s="20"/>
      <c r="AQ1307" s="11"/>
      <c r="AR1307" s="11"/>
      <c r="AS1307" s="11"/>
      <c r="AT1307" s="11"/>
      <c r="AV1307" s="11"/>
      <c r="AW1307" s="11"/>
    </row>
    <row r="1308" spans="1:49" x14ac:dyDescent="0.25">
      <c r="A1308">
        <v>1307</v>
      </c>
      <c r="B1308">
        <v>10248</v>
      </c>
      <c r="C1308">
        <v>3</v>
      </c>
      <c r="D1308" s="4" t="str">
        <f>TEXT(Table1[[#This Row],[ORDER DATE]],"MMMM")</f>
        <v>May</v>
      </c>
      <c r="E1308" s="4">
        <f t="shared" si="61"/>
        <v>2004</v>
      </c>
      <c r="F1308" s="1">
        <v>38114</v>
      </c>
      <c r="G1308" t="s">
        <v>126</v>
      </c>
      <c r="H1308" t="s">
        <v>56</v>
      </c>
      <c r="I1308">
        <v>101</v>
      </c>
      <c r="J1308" t="s">
        <v>17</v>
      </c>
      <c r="K1308">
        <v>20</v>
      </c>
      <c r="L1308" s="10">
        <v>100</v>
      </c>
      <c r="M1308" s="10">
        <f t="shared" si="62"/>
        <v>2000</v>
      </c>
      <c r="N1308">
        <f>'CONDITIONS AND WORKINGS'!$D$2*M1308</f>
        <v>128.39999999999998</v>
      </c>
      <c r="O1308" s="4">
        <f>IF(Table1[[#This Row],[SALES]]&gt;='CONDITIONS AND WORKINGS'!$B$2,Table1[[#This Row],[SALES]]*'CONDITIONS AND WORKINGS'!$B$3,0)</f>
        <v>0</v>
      </c>
      <c r="P1308" s="10">
        <f t="shared" si="60"/>
        <v>2128.4</v>
      </c>
      <c r="Q1308" s="4" t="str">
        <f>IF(Table1[[#This Row],[STATUS]]='CONDITIONS AND WORKINGS'!$B$6,'CONDITIONS AND WORKINGS'!$B$9,'CONDITIONS AND WORKINGS'!$B$10)</f>
        <v>"UNDER PREVIEW"</v>
      </c>
      <c r="R1308" s="10">
        <f>Table1[[#This Row],[TOTAL SALES]]-Table1[[#This Row],[ 8.35% DISCOUNT]]</f>
        <v>2128.4</v>
      </c>
      <c r="S1308" s="20"/>
      <c r="AQ1308" s="11"/>
      <c r="AR1308" s="11"/>
      <c r="AS1308" s="11"/>
      <c r="AT1308" s="11"/>
      <c r="AV1308" s="11"/>
      <c r="AW1308" s="11"/>
    </row>
    <row r="1309" spans="1:49" x14ac:dyDescent="0.25">
      <c r="A1309">
        <v>1308</v>
      </c>
      <c r="B1309">
        <v>10248</v>
      </c>
      <c r="C1309">
        <v>6</v>
      </c>
      <c r="D1309" s="4" t="str">
        <f>TEXT(Table1[[#This Row],[ORDER DATE]],"MMMM")</f>
        <v>May</v>
      </c>
      <c r="E1309" s="4">
        <f t="shared" si="61"/>
        <v>2004</v>
      </c>
      <c r="F1309" s="1">
        <v>38114</v>
      </c>
      <c r="G1309" t="s">
        <v>126</v>
      </c>
      <c r="H1309" t="s">
        <v>65</v>
      </c>
      <c r="I1309">
        <v>101</v>
      </c>
      <c r="J1309" t="s">
        <v>17</v>
      </c>
      <c r="K1309">
        <v>36</v>
      </c>
      <c r="L1309" s="10">
        <v>71.34</v>
      </c>
      <c r="M1309" s="10">
        <f t="shared" si="62"/>
        <v>2568.2400000000002</v>
      </c>
      <c r="N1309">
        <f>'CONDITIONS AND WORKINGS'!$D$2*M1309</f>
        <v>164.88100800000001</v>
      </c>
      <c r="O1309" s="4">
        <f>IF(Table1[[#This Row],[SALES]]&gt;='CONDITIONS AND WORKINGS'!$B$2,Table1[[#This Row],[SALES]]*'CONDITIONS AND WORKINGS'!$B$3,0)</f>
        <v>214.44804000000002</v>
      </c>
      <c r="P1309" s="10">
        <f t="shared" si="60"/>
        <v>2733.1210080000001</v>
      </c>
      <c r="Q1309" s="4" t="str">
        <f>IF(Table1[[#This Row],[STATUS]]='CONDITIONS AND WORKINGS'!$B$6,'CONDITIONS AND WORKINGS'!$B$9,'CONDITIONS AND WORKINGS'!$B$10)</f>
        <v>"UNDER PREVIEW"</v>
      </c>
      <c r="R1309" s="10">
        <f>Table1[[#This Row],[TOTAL SALES]]-Table1[[#This Row],[ 8.35% DISCOUNT]]</f>
        <v>2518.6729679999999</v>
      </c>
      <c r="S1309" s="20"/>
      <c r="AQ1309" s="11"/>
      <c r="AR1309" s="11"/>
      <c r="AS1309" s="11"/>
      <c r="AT1309" s="11"/>
      <c r="AV1309" s="11"/>
      <c r="AW1309" s="11"/>
    </row>
    <row r="1310" spans="1:49" x14ac:dyDescent="0.25">
      <c r="A1310">
        <v>1309</v>
      </c>
      <c r="B1310">
        <v>10248</v>
      </c>
      <c r="C1310">
        <v>4</v>
      </c>
      <c r="D1310" s="4" t="str">
        <f>TEXT(Table1[[#This Row],[ORDER DATE]],"MMMM")</f>
        <v>May</v>
      </c>
      <c r="E1310" s="4">
        <f t="shared" si="61"/>
        <v>2004</v>
      </c>
      <c r="F1310" s="1">
        <v>38114</v>
      </c>
      <c r="G1310" t="s">
        <v>126</v>
      </c>
      <c r="H1310" t="s">
        <v>67</v>
      </c>
      <c r="I1310">
        <v>101</v>
      </c>
      <c r="J1310" t="s">
        <v>17</v>
      </c>
      <c r="K1310">
        <v>32</v>
      </c>
      <c r="L1310" s="10">
        <v>75.89</v>
      </c>
      <c r="M1310" s="10">
        <f t="shared" si="62"/>
        <v>2428.48</v>
      </c>
      <c r="N1310">
        <f>'CONDITIONS AND WORKINGS'!$D$2*M1310</f>
        <v>155.90841599999999</v>
      </c>
      <c r="O1310" s="4">
        <f>IF(Table1[[#This Row],[SALES]]&gt;='CONDITIONS AND WORKINGS'!$B$2,Table1[[#This Row],[SALES]]*'CONDITIONS AND WORKINGS'!$B$3,0)</f>
        <v>202.77808000000002</v>
      </c>
      <c r="P1310" s="10">
        <f t="shared" si="60"/>
        <v>2584.3884159999998</v>
      </c>
      <c r="Q1310" s="4" t="str">
        <f>IF(Table1[[#This Row],[STATUS]]='CONDITIONS AND WORKINGS'!$B$6,'CONDITIONS AND WORKINGS'!$B$9,'CONDITIONS AND WORKINGS'!$B$10)</f>
        <v>"UNDER PREVIEW"</v>
      </c>
      <c r="R1310" s="10">
        <f>Table1[[#This Row],[TOTAL SALES]]-Table1[[#This Row],[ 8.35% DISCOUNT]]</f>
        <v>2381.6103359999997</v>
      </c>
      <c r="S1310" s="20"/>
      <c r="AQ1310" s="11"/>
      <c r="AR1310" s="11"/>
      <c r="AS1310" s="11"/>
      <c r="AT1310" s="11"/>
      <c r="AV1310" s="11"/>
      <c r="AW1310" s="11"/>
    </row>
    <row r="1311" spans="1:49" x14ac:dyDescent="0.25">
      <c r="A1311">
        <v>1310</v>
      </c>
      <c r="B1311">
        <v>10248</v>
      </c>
      <c r="C1311">
        <v>2</v>
      </c>
      <c r="D1311" s="4" t="str">
        <f>TEXT(Table1[[#This Row],[ORDER DATE]],"MMMM")</f>
        <v>May</v>
      </c>
      <c r="E1311" s="4">
        <f t="shared" si="61"/>
        <v>2004</v>
      </c>
      <c r="F1311" s="1">
        <v>38114</v>
      </c>
      <c r="G1311" t="s">
        <v>126</v>
      </c>
      <c r="H1311" t="s">
        <v>60</v>
      </c>
      <c r="I1311">
        <v>101</v>
      </c>
      <c r="J1311" t="s">
        <v>17</v>
      </c>
      <c r="K1311">
        <v>23</v>
      </c>
      <c r="L1311" s="10">
        <v>76.31</v>
      </c>
      <c r="M1311" s="10">
        <f t="shared" si="62"/>
        <v>1755.13</v>
      </c>
      <c r="N1311">
        <f>'CONDITIONS AND WORKINGS'!$D$2*M1311</f>
        <v>112.679346</v>
      </c>
      <c r="O1311" s="4">
        <f>IF(Table1[[#This Row],[SALES]]&gt;='CONDITIONS AND WORKINGS'!$B$2,Table1[[#This Row],[SALES]]*'CONDITIONS AND WORKINGS'!$B$3,0)</f>
        <v>0</v>
      </c>
      <c r="P1311" s="10">
        <f t="shared" si="60"/>
        <v>1867.809346</v>
      </c>
      <c r="Q1311" s="4" t="str">
        <f>IF(Table1[[#This Row],[STATUS]]='CONDITIONS AND WORKINGS'!$B$6,'CONDITIONS AND WORKINGS'!$B$9,'CONDITIONS AND WORKINGS'!$B$10)</f>
        <v>"UNDER PREVIEW"</v>
      </c>
      <c r="R1311" s="10">
        <f>Table1[[#This Row],[TOTAL SALES]]-Table1[[#This Row],[ 8.35% DISCOUNT]]</f>
        <v>1867.809346</v>
      </c>
      <c r="S1311" s="20"/>
      <c r="AQ1311" s="11"/>
      <c r="AR1311" s="11"/>
      <c r="AS1311" s="11"/>
      <c r="AT1311" s="11"/>
      <c r="AV1311" s="11"/>
      <c r="AW1311" s="11"/>
    </row>
    <row r="1312" spans="1:49" x14ac:dyDescent="0.25">
      <c r="A1312">
        <v>1311</v>
      </c>
      <c r="B1312">
        <v>10248</v>
      </c>
      <c r="C1312">
        <v>1</v>
      </c>
      <c r="D1312" s="4" t="str">
        <f>TEXT(Table1[[#This Row],[ORDER DATE]],"MMMM")</f>
        <v>May</v>
      </c>
      <c r="E1312" s="4">
        <f t="shared" si="61"/>
        <v>2004</v>
      </c>
      <c r="F1312" s="1">
        <v>38114</v>
      </c>
      <c r="G1312" t="s">
        <v>126</v>
      </c>
      <c r="H1312" t="s">
        <v>75</v>
      </c>
      <c r="I1312">
        <v>101</v>
      </c>
      <c r="J1312" t="s">
        <v>17</v>
      </c>
      <c r="K1312">
        <v>21</v>
      </c>
      <c r="L1312" s="10">
        <v>73.98</v>
      </c>
      <c r="M1312" s="10">
        <f t="shared" si="62"/>
        <v>1553.5800000000002</v>
      </c>
      <c r="N1312">
        <f>'CONDITIONS AND WORKINGS'!$D$2*M1312</f>
        <v>99.739835999999997</v>
      </c>
      <c r="O1312" s="4">
        <f>IF(Table1[[#This Row],[SALES]]&gt;='CONDITIONS AND WORKINGS'!$B$2,Table1[[#This Row],[SALES]]*'CONDITIONS AND WORKINGS'!$B$3,0)</f>
        <v>0</v>
      </c>
      <c r="P1312" s="10">
        <f t="shared" si="60"/>
        <v>1653.3198360000001</v>
      </c>
      <c r="Q1312" s="4" t="str">
        <f>IF(Table1[[#This Row],[STATUS]]='CONDITIONS AND WORKINGS'!$B$6,'CONDITIONS AND WORKINGS'!$B$9,'CONDITIONS AND WORKINGS'!$B$10)</f>
        <v>"UNDER PREVIEW"</v>
      </c>
      <c r="R1312" s="10">
        <f>Table1[[#This Row],[TOTAL SALES]]-Table1[[#This Row],[ 8.35% DISCOUNT]]</f>
        <v>1653.3198360000001</v>
      </c>
      <c r="S1312" s="20"/>
      <c r="AQ1312" s="11"/>
      <c r="AR1312" s="11"/>
      <c r="AS1312" s="11"/>
      <c r="AT1312" s="11"/>
      <c r="AV1312" s="11"/>
      <c r="AW1312" s="11"/>
    </row>
    <row r="1313" spans="1:49" x14ac:dyDescent="0.25">
      <c r="A1313">
        <v>1312</v>
      </c>
      <c r="B1313">
        <v>10248</v>
      </c>
      <c r="C1313">
        <v>9</v>
      </c>
      <c r="D1313" s="4" t="str">
        <f>TEXT(Table1[[#This Row],[ORDER DATE]],"MMMM")</f>
        <v>May</v>
      </c>
      <c r="E1313" s="4">
        <f t="shared" si="61"/>
        <v>2004</v>
      </c>
      <c r="F1313" s="1">
        <v>38114</v>
      </c>
      <c r="G1313" t="s">
        <v>126</v>
      </c>
      <c r="H1313" t="s">
        <v>69</v>
      </c>
      <c r="I1313">
        <v>101</v>
      </c>
      <c r="J1313" t="s">
        <v>17</v>
      </c>
      <c r="K1313">
        <v>23</v>
      </c>
      <c r="L1313" s="10">
        <v>65.52</v>
      </c>
      <c r="M1313" s="10">
        <f t="shared" si="62"/>
        <v>1506.9599999999998</v>
      </c>
      <c r="N1313">
        <f>'CONDITIONS AND WORKINGS'!$D$2*M1313</f>
        <v>96.746831999999984</v>
      </c>
      <c r="O1313" s="4">
        <f>IF(Table1[[#This Row],[SALES]]&gt;='CONDITIONS AND WORKINGS'!$B$2,Table1[[#This Row],[SALES]]*'CONDITIONS AND WORKINGS'!$B$3,0)</f>
        <v>0</v>
      </c>
      <c r="P1313" s="10">
        <f t="shared" si="60"/>
        <v>1603.7068319999998</v>
      </c>
      <c r="Q1313" s="4" t="str">
        <f>IF(Table1[[#This Row],[STATUS]]='CONDITIONS AND WORKINGS'!$B$6,'CONDITIONS AND WORKINGS'!$B$9,'CONDITIONS AND WORKINGS'!$B$10)</f>
        <v>"UNDER PREVIEW"</v>
      </c>
      <c r="R1313" s="10">
        <f>Table1[[#This Row],[TOTAL SALES]]-Table1[[#This Row],[ 8.35% DISCOUNT]]</f>
        <v>1603.7068319999998</v>
      </c>
      <c r="S1313" s="20"/>
      <c r="AQ1313" s="11"/>
      <c r="AR1313" s="11"/>
      <c r="AS1313" s="11"/>
      <c r="AT1313" s="11"/>
      <c r="AV1313" s="11"/>
      <c r="AW1313" s="11"/>
    </row>
    <row r="1314" spans="1:49" x14ac:dyDescent="0.25">
      <c r="A1314">
        <v>1313</v>
      </c>
      <c r="B1314">
        <v>10249</v>
      </c>
      <c r="C1314">
        <v>5</v>
      </c>
      <c r="D1314" s="4" t="str">
        <f>TEXT(Table1[[#This Row],[ORDER DATE]],"MMMM")</f>
        <v>May</v>
      </c>
      <c r="E1314" s="4">
        <f t="shared" si="61"/>
        <v>2004</v>
      </c>
      <c r="F1314" s="1">
        <v>38115</v>
      </c>
      <c r="G1314" t="s">
        <v>12</v>
      </c>
      <c r="H1314" t="s">
        <v>71</v>
      </c>
      <c r="I1314">
        <v>134</v>
      </c>
      <c r="J1314" t="s">
        <v>14</v>
      </c>
      <c r="K1314">
        <v>46</v>
      </c>
      <c r="L1314" s="10">
        <v>100</v>
      </c>
      <c r="M1314" s="10">
        <f t="shared" si="62"/>
        <v>4600</v>
      </c>
      <c r="N1314">
        <f>'CONDITIONS AND WORKINGS'!$D$2*M1314</f>
        <v>295.32</v>
      </c>
      <c r="O1314" s="4">
        <f>IF(Table1[[#This Row],[SALES]]&gt;='CONDITIONS AND WORKINGS'!$B$2,Table1[[#This Row],[SALES]]*'CONDITIONS AND WORKINGS'!$B$3,0)</f>
        <v>384.1</v>
      </c>
      <c r="P1314" s="10">
        <f t="shared" si="60"/>
        <v>4895.32</v>
      </c>
      <c r="Q1314" s="4" t="str">
        <f>IF(Table1[[#This Row],[STATUS]]='CONDITIONS AND WORKINGS'!$B$6,'CONDITIONS AND WORKINGS'!$B$9,'CONDITIONS AND WORKINGS'!$B$10)</f>
        <v>"COMPLETED"</v>
      </c>
      <c r="R1314" s="10">
        <f>Table1[[#This Row],[TOTAL SALES]]-Table1[[#This Row],[ 8.35% DISCOUNT]]</f>
        <v>4511.2199999999993</v>
      </c>
      <c r="S1314" s="20"/>
      <c r="AQ1314" s="11"/>
      <c r="AR1314" s="11"/>
      <c r="AS1314" s="11"/>
      <c r="AT1314" s="11"/>
      <c r="AV1314" s="11"/>
      <c r="AW1314" s="11"/>
    </row>
    <row r="1315" spans="1:49" x14ac:dyDescent="0.25">
      <c r="A1315">
        <v>1314</v>
      </c>
      <c r="B1315">
        <v>10249</v>
      </c>
      <c r="C1315">
        <v>4</v>
      </c>
      <c r="D1315" s="4" t="str">
        <f>TEXT(Table1[[#This Row],[ORDER DATE]],"MMMM")</f>
        <v>May</v>
      </c>
      <c r="E1315" s="4">
        <f t="shared" si="61"/>
        <v>2004</v>
      </c>
      <c r="F1315" s="1">
        <v>38115</v>
      </c>
      <c r="G1315" t="s">
        <v>12</v>
      </c>
      <c r="H1315" t="s">
        <v>79</v>
      </c>
      <c r="I1315">
        <v>134</v>
      </c>
      <c r="J1315" t="s">
        <v>14</v>
      </c>
      <c r="K1315">
        <v>40</v>
      </c>
      <c r="L1315" s="10">
        <v>95.95</v>
      </c>
      <c r="M1315" s="10">
        <f t="shared" si="62"/>
        <v>3838</v>
      </c>
      <c r="N1315">
        <f>'CONDITIONS AND WORKINGS'!$D$2*M1315</f>
        <v>246.39959999999996</v>
      </c>
      <c r="O1315" s="4">
        <f>IF(Table1[[#This Row],[SALES]]&gt;='CONDITIONS AND WORKINGS'!$B$2,Table1[[#This Row],[SALES]]*'CONDITIONS AND WORKINGS'!$B$3,0)</f>
        <v>320.47300000000001</v>
      </c>
      <c r="P1315" s="10">
        <f t="shared" si="60"/>
        <v>4084.3995999999997</v>
      </c>
      <c r="Q1315" s="4" t="str">
        <f>IF(Table1[[#This Row],[STATUS]]='CONDITIONS AND WORKINGS'!$B$6,'CONDITIONS AND WORKINGS'!$B$9,'CONDITIONS AND WORKINGS'!$B$10)</f>
        <v>"COMPLETED"</v>
      </c>
      <c r="R1315" s="10">
        <f>Table1[[#This Row],[TOTAL SALES]]-Table1[[#This Row],[ 8.35% DISCOUNT]]</f>
        <v>3763.9265999999998</v>
      </c>
      <c r="S1315" s="20"/>
      <c r="AQ1315" s="11"/>
      <c r="AR1315" s="11"/>
      <c r="AS1315" s="11"/>
      <c r="AT1315" s="11"/>
      <c r="AV1315" s="11"/>
      <c r="AW1315" s="11"/>
    </row>
    <row r="1316" spans="1:49" x14ac:dyDescent="0.25">
      <c r="A1316">
        <v>1315</v>
      </c>
      <c r="B1316">
        <v>10249</v>
      </c>
      <c r="C1316">
        <v>3</v>
      </c>
      <c r="D1316" s="4" t="str">
        <f>TEXT(Table1[[#This Row],[ORDER DATE]],"MMMM")</f>
        <v>May</v>
      </c>
      <c r="E1316" s="4">
        <f t="shared" si="61"/>
        <v>2004</v>
      </c>
      <c r="F1316" s="1">
        <v>38115</v>
      </c>
      <c r="G1316" t="s">
        <v>12</v>
      </c>
      <c r="H1316" t="s">
        <v>82</v>
      </c>
      <c r="I1316">
        <v>134</v>
      </c>
      <c r="J1316" t="s">
        <v>17</v>
      </c>
      <c r="K1316">
        <v>32</v>
      </c>
      <c r="L1316" s="10">
        <v>57.61</v>
      </c>
      <c r="M1316" s="10">
        <f t="shared" si="62"/>
        <v>1843.52</v>
      </c>
      <c r="N1316">
        <f>'CONDITIONS AND WORKINGS'!$D$2*M1316</f>
        <v>118.35398399999998</v>
      </c>
      <c r="O1316" s="4">
        <f>IF(Table1[[#This Row],[SALES]]&gt;='CONDITIONS AND WORKINGS'!$B$2,Table1[[#This Row],[SALES]]*'CONDITIONS AND WORKINGS'!$B$3,0)</f>
        <v>0</v>
      </c>
      <c r="P1316" s="10">
        <f t="shared" si="60"/>
        <v>1961.8739840000001</v>
      </c>
      <c r="Q1316" s="4" t="str">
        <f>IF(Table1[[#This Row],[STATUS]]='CONDITIONS AND WORKINGS'!$B$6,'CONDITIONS AND WORKINGS'!$B$9,'CONDITIONS AND WORKINGS'!$B$10)</f>
        <v>"COMPLETED"</v>
      </c>
      <c r="R1316" s="10">
        <f>Table1[[#This Row],[TOTAL SALES]]-Table1[[#This Row],[ 8.35% DISCOUNT]]</f>
        <v>1961.8739840000001</v>
      </c>
      <c r="S1316" s="20"/>
      <c r="AQ1316" s="11"/>
      <c r="AR1316" s="11"/>
      <c r="AS1316" s="11"/>
      <c r="AT1316" s="11"/>
      <c r="AV1316" s="11"/>
      <c r="AW1316" s="11"/>
    </row>
    <row r="1317" spans="1:49" x14ac:dyDescent="0.25">
      <c r="A1317">
        <v>1316</v>
      </c>
      <c r="B1317">
        <v>10249</v>
      </c>
      <c r="C1317">
        <v>2</v>
      </c>
      <c r="D1317" s="4" t="str">
        <f>TEXT(Table1[[#This Row],[ORDER DATE]],"MMMM")</f>
        <v>May</v>
      </c>
      <c r="E1317" s="4">
        <f t="shared" si="61"/>
        <v>2004</v>
      </c>
      <c r="F1317" s="1">
        <v>38115</v>
      </c>
      <c r="G1317" t="s">
        <v>12</v>
      </c>
      <c r="H1317" t="s">
        <v>86</v>
      </c>
      <c r="I1317">
        <v>134</v>
      </c>
      <c r="J1317" t="s">
        <v>17</v>
      </c>
      <c r="K1317">
        <v>25</v>
      </c>
      <c r="L1317" s="10">
        <v>69.7</v>
      </c>
      <c r="M1317" s="10">
        <f t="shared" si="62"/>
        <v>1742.5</v>
      </c>
      <c r="N1317">
        <f>'CONDITIONS AND WORKINGS'!$D$2*M1317</f>
        <v>111.86849999999998</v>
      </c>
      <c r="O1317" s="4">
        <f>IF(Table1[[#This Row],[SALES]]&gt;='CONDITIONS AND WORKINGS'!$B$2,Table1[[#This Row],[SALES]]*'CONDITIONS AND WORKINGS'!$B$3,0)</f>
        <v>0</v>
      </c>
      <c r="P1317" s="10">
        <f t="shared" si="60"/>
        <v>1854.3685</v>
      </c>
      <c r="Q1317" s="4" t="str">
        <f>IF(Table1[[#This Row],[STATUS]]='CONDITIONS AND WORKINGS'!$B$6,'CONDITIONS AND WORKINGS'!$B$9,'CONDITIONS AND WORKINGS'!$B$10)</f>
        <v>"COMPLETED"</v>
      </c>
      <c r="R1317" s="10">
        <f>Table1[[#This Row],[TOTAL SALES]]-Table1[[#This Row],[ 8.35% DISCOUNT]]</f>
        <v>1854.3685</v>
      </c>
      <c r="S1317" s="20"/>
      <c r="AQ1317" s="11"/>
      <c r="AR1317" s="11"/>
      <c r="AS1317" s="11"/>
      <c r="AT1317" s="11"/>
      <c r="AV1317" s="11"/>
      <c r="AW1317" s="11"/>
    </row>
    <row r="1318" spans="1:49" x14ac:dyDescent="0.25">
      <c r="A1318">
        <v>1317</v>
      </c>
      <c r="B1318">
        <v>10249</v>
      </c>
      <c r="C1318">
        <v>1</v>
      </c>
      <c r="D1318" s="4" t="str">
        <f>TEXT(Table1[[#This Row],[ORDER DATE]],"MMMM")</f>
        <v>May</v>
      </c>
      <c r="E1318" s="4">
        <f t="shared" si="61"/>
        <v>2004</v>
      </c>
      <c r="F1318" s="1">
        <v>38115</v>
      </c>
      <c r="G1318" t="s">
        <v>12</v>
      </c>
      <c r="H1318" t="s">
        <v>74</v>
      </c>
      <c r="I1318">
        <v>134</v>
      </c>
      <c r="J1318" t="s">
        <v>17</v>
      </c>
      <c r="K1318">
        <v>20</v>
      </c>
      <c r="L1318" s="10">
        <v>67.819999999999993</v>
      </c>
      <c r="M1318" s="10">
        <f t="shared" si="62"/>
        <v>1356.3999999999999</v>
      </c>
      <c r="N1318">
        <f>'CONDITIONS AND WORKINGS'!$D$2*M1318</f>
        <v>87.080879999999979</v>
      </c>
      <c r="O1318" s="4">
        <f>IF(Table1[[#This Row],[SALES]]&gt;='CONDITIONS AND WORKINGS'!$B$2,Table1[[#This Row],[SALES]]*'CONDITIONS AND WORKINGS'!$B$3,0)</f>
        <v>0</v>
      </c>
      <c r="P1318" s="10">
        <f t="shared" si="60"/>
        <v>1443.4808799999998</v>
      </c>
      <c r="Q1318" s="4" t="str">
        <f>IF(Table1[[#This Row],[STATUS]]='CONDITIONS AND WORKINGS'!$B$6,'CONDITIONS AND WORKINGS'!$B$9,'CONDITIONS AND WORKINGS'!$B$10)</f>
        <v>"COMPLETED"</v>
      </c>
      <c r="R1318" s="10">
        <f>Table1[[#This Row],[TOTAL SALES]]-Table1[[#This Row],[ 8.35% DISCOUNT]]</f>
        <v>1443.4808799999998</v>
      </c>
      <c r="S1318" s="20"/>
      <c r="AQ1318" s="11"/>
      <c r="AR1318" s="11"/>
      <c r="AS1318" s="11"/>
      <c r="AT1318" s="11"/>
      <c r="AV1318" s="11"/>
      <c r="AW1318" s="11"/>
    </row>
    <row r="1319" spans="1:49" x14ac:dyDescent="0.25">
      <c r="A1319">
        <v>1318</v>
      </c>
      <c r="B1319">
        <v>10250</v>
      </c>
      <c r="C1319">
        <v>14</v>
      </c>
      <c r="D1319" s="4" t="str">
        <f>TEXT(Table1[[#This Row],[ORDER DATE]],"MMMM")</f>
        <v>May</v>
      </c>
      <c r="E1319" s="4">
        <f t="shared" si="61"/>
        <v>2004</v>
      </c>
      <c r="F1319" s="1">
        <v>38118</v>
      </c>
      <c r="G1319" t="s">
        <v>12</v>
      </c>
      <c r="H1319" t="s">
        <v>70</v>
      </c>
      <c r="I1319">
        <v>162</v>
      </c>
      <c r="J1319" t="s">
        <v>55</v>
      </c>
      <c r="K1319">
        <v>45</v>
      </c>
      <c r="L1319" s="10">
        <v>100</v>
      </c>
      <c r="M1319" s="10">
        <f t="shared" si="62"/>
        <v>4500</v>
      </c>
      <c r="N1319">
        <f>'CONDITIONS AND WORKINGS'!$D$2*M1319</f>
        <v>288.89999999999998</v>
      </c>
      <c r="O1319" s="4">
        <f>IF(Table1[[#This Row],[SALES]]&gt;='CONDITIONS AND WORKINGS'!$B$2,Table1[[#This Row],[SALES]]*'CONDITIONS AND WORKINGS'!$B$3,0)</f>
        <v>375.75</v>
      </c>
      <c r="P1319" s="10">
        <f t="shared" si="60"/>
        <v>4788.8999999999996</v>
      </c>
      <c r="Q1319" s="4" t="str">
        <f>IF(Table1[[#This Row],[STATUS]]='CONDITIONS AND WORKINGS'!$B$6,'CONDITIONS AND WORKINGS'!$B$9,'CONDITIONS AND WORKINGS'!$B$10)</f>
        <v>"COMPLETED"</v>
      </c>
      <c r="R1319" s="10">
        <f>Table1[[#This Row],[TOTAL SALES]]-Table1[[#This Row],[ 8.35% DISCOUNT]]</f>
        <v>4413.1499999999996</v>
      </c>
      <c r="S1319" s="20"/>
      <c r="AQ1319" s="11"/>
      <c r="AR1319" s="11"/>
      <c r="AS1319" s="11"/>
      <c r="AT1319" s="11"/>
      <c r="AV1319" s="11"/>
      <c r="AW1319" s="11"/>
    </row>
    <row r="1320" spans="1:49" x14ac:dyDescent="0.25">
      <c r="A1320">
        <v>1319</v>
      </c>
      <c r="B1320">
        <v>10250</v>
      </c>
      <c r="C1320">
        <v>3</v>
      </c>
      <c r="D1320" s="4" t="str">
        <f>TEXT(Table1[[#This Row],[ORDER DATE]],"MMMM")</f>
        <v>May</v>
      </c>
      <c r="E1320" s="4">
        <f t="shared" si="61"/>
        <v>2004</v>
      </c>
      <c r="F1320" s="1">
        <v>38118</v>
      </c>
      <c r="G1320" t="s">
        <v>12</v>
      </c>
      <c r="H1320" t="s">
        <v>72</v>
      </c>
      <c r="I1320">
        <v>162</v>
      </c>
      <c r="J1320" t="s">
        <v>14</v>
      </c>
      <c r="K1320">
        <v>44</v>
      </c>
      <c r="L1320" s="10">
        <v>100</v>
      </c>
      <c r="M1320" s="10">
        <f t="shared" si="62"/>
        <v>4400</v>
      </c>
      <c r="N1320">
        <f>'CONDITIONS AND WORKINGS'!$D$2*M1320</f>
        <v>282.47999999999996</v>
      </c>
      <c r="O1320" s="4">
        <f>IF(Table1[[#This Row],[SALES]]&gt;='CONDITIONS AND WORKINGS'!$B$2,Table1[[#This Row],[SALES]]*'CONDITIONS AND WORKINGS'!$B$3,0)</f>
        <v>367.40000000000003</v>
      </c>
      <c r="P1320" s="10">
        <f t="shared" si="60"/>
        <v>4682.4799999999996</v>
      </c>
      <c r="Q1320" s="4" t="str">
        <f>IF(Table1[[#This Row],[STATUS]]='CONDITIONS AND WORKINGS'!$B$6,'CONDITIONS AND WORKINGS'!$B$9,'CONDITIONS AND WORKINGS'!$B$10)</f>
        <v>"COMPLETED"</v>
      </c>
      <c r="R1320" s="10">
        <f>Table1[[#This Row],[TOTAL SALES]]-Table1[[#This Row],[ 8.35% DISCOUNT]]</f>
        <v>4315.08</v>
      </c>
      <c r="S1320" s="20"/>
      <c r="AQ1320" s="11"/>
      <c r="AR1320" s="11"/>
      <c r="AS1320" s="11"/>
      <c r="AT1320" s="11"/>
      <c r="AV1320" s="11"/>
      <c r="AW1320" s="11"/>
    </row>
    <row r="1321" spans="1:49" x14ac:dyDescent="0.25">
      <c r="A1321">
        <v>1320</v>
      </c>
      <c r="B1321">
        <v>10250</v>
      </c>
      <c r="C1321">
        <v>11</v>
      </c>
      <c r="D1321" s="4" t="str">
        <f>TEXT(Table1[[#This Row],[ORDER DATE]],"MMMM")</f>
        <v>May</v>
      </c>
      <c r="E1321" s="4">
        <f t="shared" si="61"/>
        <v>2004</v>
      </c>
      <c r="F1321" s="1">
        <v>38118</v>
      </c>
      <c r="G1321" t="s">
        <v>12</v>
      </c>
      <c r="H1321" t="s">
        <v>73</v>
      </c>
      <c r="I1321">
        <v>162</v>
      </c>
      <c r="J1321" t="s">
        <v>14</v>
      </c>
      <c r="K1321">
        <v>35</v>
      </c>
      <c r="L1321" s="10">
        <v>100</v>
      </c>
      <c r="M1321" s="10">
        <f t="shared" si="62"/>
        <v>3500</v>
      </c>
      <c r="N1321">
        <f>'CONDITIONS AND WORKINGS'!$D$2*M1321</f>
        <v>224.7</v>
      </c>
      <c r="O1321" s="4">
        <f>IF(Table1[[#This Row],[SALES]]&gt;='CONDITIONS AND WORKINGS'!$B$2,Table1[[#This Row],[SALES]]*'CONDITIONS AND WORKINGS'!$B$3,0)</f>
        <v>292.25</v>
      </c>
      <c r="P1321" s="10">
        <f t="shared" si="60"/>
        <v>3724.7</v>
      </c>
      <c r="Q1321" s="4" t="str">
        <f>IF(Table1[[#This Row],[STATUS]]='CONDITIONS AND WORKINGS'!$B$6,'CONDITIONS AND WORKINGS'!$B$9,'CONDITIONS AND WORKINGS'!$B$10)</f>
        <v>"COMPLETED"</v>
      </c>
      <c r="R1321" s="10">
        <f>Table1[[#This Row],[TOTAL SALES]]-Table1[[#This Row],[ 8.35% DISCOUNT]]</f>
        <v>3432.45</v>
      </c>
      <c r="S1321" s="20"/>
      <c r="AQ1321" s="11"/>
      <c r="AR1321" s="11"/>
      <c r="AS1321" s="11"/>
      <c r="AT1321" s="11"/>
      <c r="AV1321" s="11"/>
      <c r="AW1321" s="11"/>
    </row>
    <row r="1322" spans="1:49" x14ac:dyDescent="0.25">
      <c r="A1322">
        <v>1321</v>
      </c>
      <c r="B1322">
        <v>10250</v>
      </c>
      <c r="C1322">
        <v>2</v>
      </c>
      <c r="D1322" s="4" t="str">
        <f>TEXT(Table1[[#This Row],[ORDER DATE]],"MMMM")</f>
        <v>May</v>
      </c>
      <c r="E1322" s="4">
        <f t="shared" si="61"/>
        <v>2004</v>
      </c>
      <c r="F1322" s="1">
        <v>38118</v>
      </c>
      <c r="G1322" t="s">
        <v>12</v>
      </c>
      <c r="H1322" t="s">
        <v>95</v>
      </c>
      <c r="I1322">
        <v>162</v>
      </c>
      <c r="J1322" t="s">
        <v>14</v>
      </c>
      <c r="K1322">
        <v>31</v>
      </c>
      <c r="L1322" s="10">
        <v>100</v>
      </c>
      <c r="M1322" s="10">
        <f t="shared" si="62"/>
        <v>3100</v>
      </c>
      <c r="N1322">
        <f>'CONDITIONS AND WORKINGS'!$D$2*M1322</f>
        <v>199.01999999999998</v>
      </c>
      <c r="O1322" s="4">
        <f>IF(Table1[[#This Row],[SALES]]&gt;='CONDITIONS AND WORKINGS'!$B$2,Table1[[#This Row],[SALES]]*'CONDITIONS AND WORKINGS'!$B$3,0)</f>
        <v>258.85000000000002</v>
      </c>
      <c r="P1322" s="10">
        <f t="shared" si="60"/>
        <v>3299.02</v>
      </c>
      <c r="Q1322" s="4" t="str">
        <f>IF(Table1[[#This Row],[STATUS]]='CONDITIONS AND WORKINGS'!$B$6,'CONDITIONS AND WORKINGS'!$B$9,'CONDITIONS AND WORKINGS'!$B$10)</f>
        <v>"COMPLETED"</v>
      </c>
      <c r="R1322" s="10">
        <f>Table1[[#This Row],[TOTAL SALES]]-Table1[[#This Row],[ 8.35% DISCOUNT]]</f>
        <v>3040.17</v>
      </c>
      <c r="S1322" s="20"/>
      <c r="AQ1322" s="11"/>
      <c r="AR1322" s="11"/>
      <c r="AS1322" s="11"/>
      <c r="AT1322" s="11"/>
      <c r="AV1322" s="11"/>
      <c r="AW1322" s="11"/>
    </row>
    <row r="1323" spans="1:49" x14ac:dyDescent="0.25">
      <c r="A1323">
        <v>1322</v>
      </c>
      <c r="B1323">
        <v>10250</v>
      </c>
      <c r="C1323">
        <v>7</v>
      </c>
      <c r="D1323" s="4" t="str">
        <f>TEXT(Table1[[#This Row],[ORDER DATE]],"MMMM")</f>
        <v>May</v>
      </c>
      <c r="E1323" s="4">
        <f t="shared" si="61"/>
        <v>2004</v>
      </c>
      <c r="F1323" s="1">
        <v>38118</v>
      </c>
      <c r="G1323" t="s">
        <v>12</v>
      </c>
      <c r="H1323" t="s">
        <v>84</v>
      </c>
      <c r="I1323">
        <v>162</v>
      </c>
      <c r="J1323" t="s">
        <v>14</v>
      </c>
      <c r="K1323">
        <v>50</v>
      </c>
      <c r="L1323" s="10">
        <v>61.22</v>
      </c>
      <c r="M1323" s="10">
        <f t="shared" si="62"/>
        <v>3061</v>
      </c>
      <c r="N1323">
        <f>'CONDITIONS AND WORKINGS'!$D$2*M1323</f>
        <v>196.51619999999997</v>
      </c>
      <c r="O1323" s="4">
        <f>IF(Table1[[#This Row],[SALES]]&gt;='CONDITIONS AND WORKINGS'!$B$2,Table1[[#This Row],[SALES]]*'CONDITIONS AND WORKINGS'!$B$3,0)</f>
        <v>255.59350000000001</v>
      </c>
      <c r="P1323" s="10">
        <f t="shared" si="60"/>
        <v>3257.5162</v>
      </c>
      <c r="Q1323" s="4" t="str">
        <f>IF(Table1[[#This Row],[STATUS]]='CONDITIONS AND WORKINGS'!$B$6,'CONDITIONS AND WORKINGS'!$B$9,'CONDITIONS AND WORKINGS'!$B$10)</f>
        <v>"COMPLETED"</v>
      </c>
      <c r="R1323" s="10">
        <f>Table1[[#This Row],[TOTAL SALES]]-Table1[[#This Row],[ 8.35% DISCOUNT]]</f>
        <v>3001.9227000000001</v>
      </c>
      <c r="S1323" s="20"/>
      <c r="AQ1323" s="11"/>
      <c r="AR1323" s="11"/>
      <c r="AS1323" s="11"/>
      <c r="AT1323" s="11"/>
      <c r="AV1323" s="11"/>
      <c r="AW1323" s="11"/>
    </row>
    <row r="1324" spans="1:49" x14ac:dyDescent="0.25">
      <c r="A1324">
        <v>1323</v>
      </c>
      <c r="B1324">
        <v>10250</v>
      </c>
      <c r="C1324">
        <v>13</v>
      </c>
      <c r="D1324" s="4" t="str">
        <f>TEXT(Table1[[#This Row],[ORDER DATE]],"MMMM")</f>
        <v>May</v>
      </c>
      <c r="E1324" s="4">
        <f t="shared" si="61"/>
        <v>2004</v>
      </c>
      <c r="F1324" s="1">
        <v>38118</v>
      </c>
      <c r="G1324" t="s">
        <v>12</v>
      </c>
      <c r="H1324" t="s">
        <v>78</v>
      </c>
      <c r="I1324">
        <v>162</v>
      </c>
      <c r="J1324" t="s">
        <v>14</v>
      </c>
      <c r="K1324">
        <v>40</v>
      </c>
      <c r="L1324" s="10">
        <v>75.06</v>
      </c>
      <c r="M1324" s="10">
        <f t="shared" si="62"/>
        <v>3002.4</v>
      </c>
      <c r="N1324">
        <f>'CONDITIONS AND WORKINGS'!$D$2*M1324</f>
        <v>192.75407999999999</v>
      </c>
      <c r="O1324" s="4">
        <f>IF(Table1[[#This Row],[SALES]]&gt;='CONDITIONS AND WORKINGS'!$B$2,Table1[[#This Row],[SALES]]*'CONDITIONS AND WORKINGS'!$B$3,0)</f>
        <v>250.70040000000003</v>
      </c>
      <c r="P1324" s="10">
        <f t="shared" si="60"/>
        <v>3195.1540800000002</v>
      </c>
      <c r="Q1324" s="4" t="str">
        <f>IF(Table1[[#This Row],[STATUS]]='CONDITIONS AND WORKINGS'!$B$6,'CONDITIONS AND WORKINGS'!$B$9,'CONDITIONS AND WORKINGS'!$B$10)</f>
        <v>"COMPLETED"</v>
      </c>
      <c r="R1324" s="10">
        <f>Table1[[#This Row],[TOTAL SALES]]-Table1[[#This Row],[ 8.35% DISCOUNT]]</f>
        <v>2944.4536800000001</v>
      </c>
      <c r="S1324" s="20"/>
      <c r="AQ1324" s="11"/>
      <c r="AR1324" s="11"/>
      <c r="AS1324" s="11"/>
      <c r="AT1324" s="11"/>
      <c r="AV1324" s="11"/>
      <c r="AW1324" s="11"/>
    </row>
    <row r="1325" spans="1:49" x14ac:dyDescent="0.25">
      <c r="A1325">
        <v>1324</v>
      </c>
      <c r="B1325">
        <v>10250</v>
      </c>
      <c r="C1325">
        <v>10</v>
      </c>
      <c r="D1325" s="4" t="str">
        <f>TEXT(Table1[[#This Row],[ORDER DATE]],"MMMM")</f>
        <v>May</v>
      </c>
      <c r="E1325" s="4">
        <f t="shared" si="61"/>
        <v>2004</v>
      </c>
      <c r="F1325" s="1">
        <v>38118</v>
      </c>
      <c r="G1325" t="s">
        <v>12</v>
      </c>
      <c r="H1325" t="s">
        <v>77</v>
      </c>
      <c r="I1325">
        <v>162</v>
      </c>
      <c r="J1325" t="s">
        <v>17</v>
      </c>
      <c r="K1325">
        <v>44</v>
      </c>
      <c r="L1325" s="10">
        <v>67.2</v>
      </c>
      <c r="M1325" s="10">
        <f t="shared" si="62"/>
        <v>2956.8</v>
      </c>
      <c r="N1325">
        <f>'CONDITIONS AND WORKINGS'!$D$2*M1325</f>
        <v>189.82656</v>
      </c>
      <c r="O1325" s="4">
        <f>IF(Table1[[#This Row],[SALES]]&gt;='CONDITIONS AND WORKINGS'!$B$2,Table1[[#This Row],[SALES]]*'CONDITIONS AND WORKINGS'!$B$3,0)</f>
        <v>246.89280000000002</v>
      </c>
      <c r="P1325" s="10">
        <f t="shared" si="60"/>
        <v>3146.6265600000002</v>
      </c>
      <c r="Q1325" s="4" t="str">
        <f>IF(Table1[[#This Row],[STATUS]]='CONDITIONS AND WORKINGS'!$B$6,'CONDITIONS AND WORKINGS'!$B$9,'CONDITIONS AND WORKINGS'!$B$10)</f>
        <v>"COMPLETED"</v>
      </c>
      <c r="R1325" s="10">
        <f>Table1[[#This Row],[TOTAL SALES]]-Table1[[#This Row],[ 8.35% DISCOUNT]]</f>
        <v>2899.7337600000001</v>
      </c>
      <c r="S1325" s="20"/>
      <c r="AQ1325" s="11"/>
      <c r="AR1325" s="11"/>
      <c r="AS1325" s="11"/>
      <c r="AT1325" s="11"/>
      <c r="AV1325" s="11"/>
      <c r="AW1325" s="11"/>
    </row>
    <row r="1326" spans="1:49" x14ac:dyDescent="0.25">
      <c r="A1326">
        <v>1325</v>
      </c>
      <c r="B1326">
        <v>10250</v>
      </c>
      <c r="C1326">
        <v>9</v>
      </c>
      <c r="D1326" s="4" t="str">
        <f>TEXT(Table1[[#This Row],[ORDER DATE]],"MMMM")</f>
        <v>May</v>
      </c>
      <c r="E1326" s="4">
        <f t="shared" si="61"/>
        <v>2004</v>
      </c>
      <c r="F1326" s="1">
        <v>38118</v>
      </c>
      <c r="G1326" t="s">
        <v>12</v>
      </c>
      <c r="H1326" t="s">
        <v>76</v>
      </c>
      <c r="I1326">
        <v>162</v>
      </c>
      <c r="J1326" t="s">
        <v>17</v>
      </c>
      <c r="K1326">
        <v>31</v>
      </c>
      <c r="L1326" s="10">
        <v>91.34</v>
      </c>
      <c r="M1326" s="10">
        <f t="shared" si="62"/>
        <v>2831.54</v>
      </c>
      <c r="N1326">
        <f>'CONDITIONS AND WORKINGS'!$D$2*M1326</f>
        <v>181.78486799999999</v>
      </c>
      <c r="O1326" s="4">
        <f>IF(Table1[[#This Row],[SALES]]&gt;='CONDITIONS AND WORKINGS'!$B$2,Table1[[#This Row],[SALES]]*'CONDITIONS AND WORKINGS'!$B$3,0)</f>
        <v>236.43359000000001</v>
      </c>
      <c r="P1326" s="10">
        <f t="shared" si="60"/>
        <v>3013.3248680000002</v>
      </c>
      <c r="Q1326" s="4" t="str">
        <f>IF(Table1[[#This Row],[STATUS]]='CONDITIONS AND WORKINGS'!$B$6,'CONDITIONS AND WORKINGS'!$B$9,'CONDITIONS AND WORKINGS'!$B$10)</f>
        <v>"COMPLETED"</v>
      </c>
      <c r="R1326" s="10">
        <f>Table1[[#This Row],[TOTAL SALES]]-Table1[[#This Row],[ 8.35% DISCOUNT]]</f>
        <v>2776.8912780000001</v>
      </c>
      <c r="S1326" s="20"/>
      <c r="AQ1326" s="11"/>
      <c r="AR1326" s="11"/>
      <c r="AS1326" s="11"/>
      <c r="AT1326" s="11"/>
      <c r="AV1326" s="11"/>
      <c r="AW1326" s="11"/>
    </row>
    <row r="1327" spans="1:49" x14ac:dyDescent="0.25">
      <c r="A1327">
        <v>1326</v>
      </c>
      <c r="B1327">
        <v>10250</v>
      </c>
      <c r="C1327">
        <v>1</v>
      </c>
      <c r="D1327" s="4" t="str">
        <f>TEXT(Table1[[#This Row],[ORDER DATE]],"MMMM")</f>
        <v>May</v>
      </c>
      <c r="E1327" s="4">
        <f t="shared" si="61"/>
        <v>2004</v>
      </c>
      <c r="F1327" s="1">
        <v>38118</v>
      </c>
      <c r="G1327" t="s">
        <v>12</v>
      </c>
      <c r="H1327" t="s">
        <v>90</v>
      </c>
      <c r="I1327">
        <v>162</v>
      </c>
      <c r="J1327" t="s">
        <v>17</v>
      </c>
      <c r="K1327">
        <v>32</v>
      </c>
      <c r="L1327" s="10">
        <v>87.6</v>
      </c>
      <c r="M1327" s="10">
        <f t="shared" si="62"/>
        <v>2803.2</v>
      </c>
      <c r="N1327">
        <f>'CONDITIONS AND WORKINGS'!$D$2*M1327</f>
        <v>179.96543999999997</v>
      </c>
      <c r="O1327" s="4">
        <f>IF(Table1[[#This Row],[SALES]]&gt;='CONDITIONS AND WORKINGS'!$B$2,Table1[[#This Row],[SALES]]*'CONDITIONS AND WORKINGS'!$B$3,0)</f>
        <v>234.06719999999999</v>
      </c>
      <c r="P1327" s="10">
        <f t="shared" si="60"/>
        <v>2983.1654399999998</v>
      </c>
      <c r="Q1327" s="4" t="str">
        <f>IF(Table1[[#This Row],[STATUS]]='CONDITIONS AND WORKINGS'!$B$6,'CONDITIONS AND WORKINGS'!$B$9,'CONDITIONS AND WORKINGS'!$B$10)</f>
        <v>"COMPLETED"</v>
      </c>
      <c r="R1327" s="10">
        <f>Table1[[#This Row],[TOTAL SALES]]-Table1[[#This Row],[ 8.35% DISCOUNT]]</f>
        <v>2749.0982399999998</v>
      </c>
      <c r="S1327" s="20"/>
      <c r="AQ1327" s="11"/>
      <c r="AR1327" s="11"/>
      <c r="AS1327" s="11"/>
      <c r="AT1327" s="11"/>
      <c r="AV1327" s="11"/>
      <c r="AW1327" s="11"/>
    </row>
    <row r="1328" spans="1:49" x14ac:dyDescent="0.25">
      <c r="A1328">
        <v>1327</v>
      </c>
      <c r="B1328">
        <v>10250</v>
      </c>
      <c r="C1328">
        <v>5</v>
      </c>
      <c r="D1328" s="4" t="str">
        <f>TEXT(Table1[[#This Row],[ORDER DATE]],"MMMM")</f>
        <v>May</v>
      </c>
      <c r="E1328" s="4">
        <f t="shared" si="61"/>
        <v>2004</v>
      </c>
      <c r="F1328" s="1">
        <v>38118</v>
      </c>
      <c r="G1328" t="s">
        <v>12</v>
      </c>
      <c r="H1328" t="s">
        <v>85</v>
      </c>
      <c r="I1328">
        <v>162</v>
      </c>
      <c r="J1328" t="s">
        <v>17</v>
      </c>
      <c r="K1328">
        <v>37</v>
      </c>
      <c r="L1328" s="10">
        <v>74.62</v>
      </c>
      <c r="M1328" s="10">
        <f t="shared" si="62"/>
        <v>2760.94</v>
      </c>
      <c r="N1328">
        <f>'CONDITIONS AND WORKINGS'!$D$2*M1328</f>
        <v>177.25234799999998</v>
      </c>
      <c r="O1328" s="4">
        <f>IF(Table1[[#This Row],[SALES]]&gt;='CONDITIONS AND WORKINGS'!$B$2,Table1[[#This Row],[SALES]]*'CONDITIONS AND WORKINGS'!$B$3,0)</f>
        <v>230.53849000000002</v>
      </c>
      <c r="P1328" s="10">
        <f t="shared" si="60"/>
        <v>2938.192348</v>
      </c>
      <c r="Q1328" s="4" t="str">
        <f>IF(Table1[[#This Row],[STATUS]]='CONDITIONS AND WORKINGS'!$B$6,'CONDITIONS AND WORKINGS'!$B$9,'CONDITIONS AND WORKINGS'!$B$10)</f>
        <v>"COMPLETED"</v>
      </c>
      <c r="R1328" s="10">
        <f>Table1[[#This Row],[TOTAL SALES]]-Table1[[#This Row],[ 8.35% DISCOUNT]]</f>
        <v>2707.6538580000001</v>
      </c>
      <c r="S1328" s="20"/>
      <c r="AQ1328" s="11"/>
      <c r="AR1328" s="11"/>
      <c r="AS1328" s="11"/>
      <c r="AT1328" s="11"/>
      <c r="AV1328" s="11"/>
      <c r="AW1328" s="11"/>
    </row>
    <row r="1329" spans="1:49" x14ac:dyDescent="0.25">
      <c r="A1329">
        <v>1328</v>
      </c>
      <c r="B1329">
        <v>10250</v>
      </c>
      <c r="C1329">
        <v>6</v>
      </c>
      <c r="D1329" s="4" t="str">
        <f>TEXT(Table1[[#This Row],[ORDER DATE]],"MMMM")</f>
        <v>May</v>
      </c>
      <c r="E1329" s="4">
        <f t="shared" si="61"/>
        <v>2004</v>
      </c>
      <c r="F1329" s="1">
        <v>38118</v>
      </c>
      <c r="G1329" t="s">
        <v>12</v>
      </c>
      <c r="H1329" t="s">
        <v>83</v>
      </c>
      <c r="I1329">
        <v>162</v>
      </c>
      <c r="J1329" t="s">
        <v>17</v>
      </c>
      <c r="K1329">
        <v>31</v>
      </c>
      <c r="L1329" s="10">
        <v>88.63</v>
      </c>
      <c r="M1329" s="10">
        <f t="shared" si="62"/>
        <v>2747.5299999999997</v>
      </c>
      <c r="N1329">
        <f>'CONDITIONS AND WORKINGS'!$D$2*M1329</f>
        <v>176.39142599999997</v>
      </c>
      <c r="O1329" s="4">
        <f>IF(Table1[[#This Row],[SALES]]&gt;='CONDITIONS AND WORKINGS'!$B$2,Table1[[#This Row],[SALES]]*'CONDITIONS AND WORKINGS'!$B$3,0)</f>
        <v>229.418755</v>
      </c>
      <c r="P1329" s="10">
        <f t="shared" si="60"/>
        <v>2923.9214259999999</v>
      </c>
      <c r="Q1329" s="4" t="str">
        <f>IF(Table1[[#This Row],[STATUS]]='CONDITIONS AND WORKINGS'!$B$6,'CONDITIONS AND WORKINGS'!$B$9,'CONDITIONS AND WORKINGS'!$B$10)</f>
        <v>"COMPLETED"</v>
      </c>
      <c r="R1329" s="10">
        <f>Table1[[#This Row],[TOTAL SALES]]-Table1[[#This Row],[ 8.35% DISCOUNT]]</f>
        <v>2694.5026709999997</v>
      </c>
      <c r="S1329" s="20"/>
      <c r="AQ1329" s="11"/>
      <c r="AR1329" s="11"/>
      <c r="AS1329" s="11"/>
      <c r="AT1329" s="11"/>
      <c r="AV1329" s="11"/>
      <c r="AW1329" s="11"/>
    </row>
    <row r="1330" spans="1:49" x14ac:dyDescent="0.25">
      <c r="A1330">
        <v>1329</v>
      </c>
      <c r="B1330">
        <v>10250</v>
      </c>
      <c r="C1330">
        <v>4</v>
      </c>
      <c r="D1330" s="4" t="str">
        <f>TEXT(Table1[[#This Row],[ORDER DATE]],"MMMM")</f>
        <v>May</v>
      </c>
      <c r="E1330" s="4">
        <f t="shared" si="61"/>
        <v>2004</v>
      </c>
      <c r="F1330" s="1">
        <v>38118</v>
      </c>
      <c r="G1330" t="s">
        <v>12</v>
      </c>
      <c r="H1330" t="s">
        <v>80</v>
      </c>
      <c r="I1330">
        <v>162</v>
      </c>
      <c r="J1330" t="s">
        <v>17</v>
      </c>
      <c r="K1330">
        <v>27</v>
      </c>
      <c r="L1330" s="10">
        <v>98.84</v>
      </c>
      <c r="M1330" s="10">
        <f t="shared" si="62"/>
        <v>2668.6800000000003</v>
      </c>
      <c r="N1330">
        <f>'CONDITIONS AND WORKINGS'!$D$2*M1330</f>
        <v>171.32925599999999</v>
      </c>
      <c r="O1330" s="4">
        <f>IF(Table1[[#This Row],[SALES]]&gt;='CONDITIONS AND WORKINGS'!$B$2,Table1[[#This Row],[SALES]]*'CONDITIONS AND WORKINGS'!$B$3,0)</f>
        <v>222.83478000000002</v>
      </c>
      <c r="P1330" s="10">
        <f t="shared" si="60"/>
        <v>2840.0092560000003</v>
      </c>
      <c r="Q1330" s="4" t="str">
        <f>IF(Table1[[#This Row],[STATUS]]='CONDITIONS AND WORKINGS'!$B$6,'CONDITIONS AND WORKINGS'!$B$9,'CONDITIONS AND WORKINGS'!$B$10)</f>
        <v>"COMPLETED"</v>
      </c>
      <c r="R1330" s="10">
        <f>Table1[[#This Row],[TOTAL SALES]]-Table1[[#This Row],[ 8.35% DISCOUNT]]</f>
        <v>2617.1744760000001</v>
      </c>
      <c r="S1330" s="20"/>
      <c r="AQ1330" s="11"/>
      <c r="AR1330" s="11"/>
      <c r="AS1330" s="11"/>
      <c r="AT1330" s="11"/>
      <c r="AV1330" s="11"/>
      <c r="AW1330" s="11"/>
    </row>
    <row r="1331" spans="1:49" x14ac:dyDescent="0.25">
      <c r="A1331">
        <v>1330</v>
      </c>
      <c r="B1331">
        <v>10250</v>
      </c>
      <c r="C1331">
        <v>12</v>
      </c>
      <c r="D1331" s="4" t="str">
        <f>TEXT(Table1[[#This Row],[ORDER DATE]],"MMMM")</f>
        <v>May</v>
      </c>
      <c r="E1331" s="4">
        <f t="shared" si="61"/>
        <v>2004</v>
      </c>
      <c r="F1331" s="1">
        <v>38118</v>
      </c>
      <c r="G1331" t="s">
        <v>12</v>
      </c>
      <c r="H1331" t="s">
        <v>81</v>
      </c>
      <c r="I1331">
        <v>162</v>
      </c>
      <c r="J1331" t="s">
        <v>17</v>
      </c>
      <c r="K1331">
        <v>38</v>
      </c>
      <c r="L1331" s="10">
        <v>62.19</v>
      </c>
      <c r="M1331" s="10">
        <f t="shared" si="62"/>
        <v>2363.2199999999998</v>
      </c>
      <c r="N1331">
        <f>'CONDITIONS AND WORKINGS'!$D$2*M1331</f>
        <v>151.71872399999998</v>
      </c>
      <c r="O1331" s="4">
        <f>IF(Table1[[#This Row],[SALES]]&gt;='CONDITIONS AND WORKINGS'!$B$2,Table1[[#This Row],[SALES]]*'CONDITIONS AND WORKINGS'!$B$3,0)</f>
        <v>197.32886999999999</v>
      </c>
      <c r="P1331" s="10">
        <f t="shared" si="60"/>
        <v>2514.9387239999996</v>
      </c>
      <c r="Q1331" s="4" t="str">
        <f>IF(Table1[[#This Row],[STATUS]]='CONDITIONS AND WORKINGS'!$B$6,'CONDITIONS AND WORKINGS'!$B$9,'CONDITIONS AND WORKINGS'!$B$10)</f>
        <v>"COMPLETED"</v>
      </c>
      <c r="R1331" s="10">
        <f>Table1[[#This Row],[TOTAL SALES]]-Table1[[#This Row],[ 8.35% DISCOUNT]]</f>
        <v>2317.6098539999998</v>
      </c>
      <c r="S1331" s="20"/>
      <c r="AQ1331" s="11"/>
      <c r="AR1331" s="11"/>
      <c r="AS1331" s="11"/>
      <c r="AT1331" s="11"/>
      <c r="AV1331" s="11"/>
      <c r="AW1331" s="11"/>
    </row>
    <row r="1332" spans="1:49" x14ac:dyDescent="0.25">
      <c r="A1332">
        <v>1331</v>
      </c>
      <c r="B1332">
        <v>10250</v>
      </c>
      <c r="C1332">
        <v>8</v>
      </c>
      <c r="D1332" s="4" t="str">
        <f>TEXT(Table1[[#This Row],[ORDER DATE]],"MMMM")</f>
        <v>May</v>
      </c>
      <c r="E1332" s="4">
        <f t="shared" si="61"/>
        <v>2004</v>
      </c>
      <c r="F1332" s="1">
        <v>38118</v>
      </c>
      <c r="G1332" t="s">
        <v>12</v>
      </c>
      <c r="H1332" t="s">
        <v>87</v>
      </c>
      <c r="I1332">
        <v>162</v>
      </c>
      <c r="J1332" t="s">
        <v>17</v>
      </c>
      <c r="K1332">
        <v>36</v>
      </c>
      <c r="L1332" s="10">
        <v>51.93</v>
      </c>
      <c r="M1332" s="10">
        <f t="shared" si="62"/>
        <v>1869.48</v>
      </c>
      <c r="N1332">
        <f>'CONDITIONS AND WORKINGS'!$D$2*M1332</f>
        <v>120.02061599999999</v>
      </c>
      <c r="O1332" s="4">
        <f>IF(Table1[[#This Row],[SALES]]&gt;='CONDITIONS AND WORKINGS'!$B$2,Table1[[#This Row],[SALES]]*'CONDITIONS AND WORKINGS'!$B$3,0)</f>
        <v>0</v>
      </c>
      <c r="P1332" s="10">
        <f t="shared" si="60"/>
        <v>1989.500616</v>
      </c>
      <c r="Q1332" s="4" t="str">
        <f>IF(Table1[[#This Row],[STATUS]]='CONDITIONS AND WORKINGS'!$B$6,'CONDITIONS AND WORKINGS'!$B$9,'CONDITIONS AND WORKINGS'!$B$10)</f>
        <v>"COMPLETED"</v>
      </c>
      <c r="R1332" s="10">
        <f>Table1[[#This Row],[TOTAL SALES]]-Table1[[#This Row],[ 8.35% DISCOUNT]]</f>
        <v>1989.500616</v>
      </c>
      <c r="S1332" s="20"/>
      <c r="AQ1332" s="11"/>
      <c r="AR1332" s="11"/>
      <c r="AS1332" s="11"/>
      <c r="AT1332" s="11"/>
      <c r="AV1332" s="11"/>
      <c r="AW1332" s="11"/>
    </row>
    <row r="1333" spans="1:49" x14ac:dyDescent="0.25">
      <c r="A1333">
        <v>1332</v>
      </c>
      <c r="B1333">
        <v>10251</v>
      </c>
      <c r="C1333">
        <v>1</v>
      </c>
      <c r="D1333" s="4" t="str">
        <f>TEXT(Table1[[#This Row],[ORDER DATE]],"MMMM")</f>
        <v>May</v>
      </c>
      <c r="E1333" s="4">
        <f t="shared" si="61"/>
        <v>2004</v>
      </c>
      <c r="F1333" s="1">
        <v>38125</v>
      </c>
      <c r="G1333" t="s">
        <v>12</v>
      </c>
      <c r="H1333" t="s">
        <v>91</v>
      </c>
      <c r="I1333">
        <v>113</v>
      </c>
      <c r="J1333" t="s">
        <v>55</v>
      </c>
      <c r="K1333">
        <v>46</v>
      </c>
      <c r="L1333" s="10">
        <v>100</v>
      </c>
      <c r="M1333" s="10">
        <f t="shared" si="62"/>
        <v>4600</v>
      </c>
      <c r="N1333">
        <f>'CONDITIONS AND WORKINGS'!$D$2*M1333</f>
        <v>295.32</v>
      </c>
      <c r="O1333" s="4">
        <f>IF(Table1[[#This Row],[SALES]]&gt;='CONDITIONS AND WORKINGS'!$B$2,Table1[[#This Row],[SALES]]*'CONDITIONS AND WORKINGS'!$B$3,0)</f>
        <v>384.1</v>
      </c>
      <c r="P1333" s="10">
        <f t="shared" si="60"/>
        <v>4895.32</v>
      </c>
      <c r="Q1333" s="4" t="str">
        <f>IF(Table1[[#This Row],[STATUS]]='CONDITIONS AND WORKINGS'!$B$6,'CONDITIONS AND WORKINGS'!$B$9,'CONDITIONS AND WORKINGS'!$B$10)</f>
        <v>"COMPLETED"</v>
      </c>
      <c r="R1333" s="10">
        <f>Table1[[#This Row],[TOTAL SALES]]-Table1[[#This Row],[ 8.35% DISCOUNT]]</f>
        <v>4511.2199999999993</v>
      </c>
      <c r="S1333" s="20"/>
      <c r="AQ1333" s="11"/>
      <c r="AR1333" s="11"/>
      <c r="AS1333" s="11"/>
      <c r="AT1333" s="11"/>
      <c r="AV1333" s="11"/>
      <c r="AW1333" s="11"/>
    </row>
    <row r="1334" spans="1:49" x14ac:dyDescent="0.25">
      <c r="A1334">
        <v>1333</v>
      </c>
      <c r="B1334">
        <v>10251</v>
      </c>
      <c r="C1334">
        <v>4</v>
      </c>
      <c r="D1334" s="4" t="str">
        <f>TEXT(Table1[[#This Row],[ORDER DATE]],"MMMM")</f>
        <v>May</v>
      </c>
      <c r="E1334" s="4">
        <f t="shared" si="61"/>
        <v>2004</v>
      </c>
      <c r="F1334" s="1">
        <v>38125</v>
      </c>
      <c r="G1334" t="s">
        <v>12</v>
      </c>
      <c r="H1334" t="s">
        <v>88</v>
      </c>
      <c r="I1334">
        <v>113</v>
      </c>
      <c r="J1334" t="s">
        <v>55</v>
      </c>
      <c r="K1334">
        <v>43</v>
      </c>
      <c r="L1334" s="10">
        <v>100</v>
      </c>
      <c r="M1334" s="10">
        <f t="shared" si="62"/>
        <v>4300</v>
      </c>
      <c r="N1334">
        <f>'CONDITIONS AND WORKINGS'!$D$2*M1334</f>
        <v>276.05999999999995</v>
      </c>
      <c r="O1334" s="4">
        <f>IF(Table1[[#This Row],[SALES]]&gt;='CONDITIONS AND WORKINGS'!$B$2,Table1[[#This Row],[SALES]]*'CONDITIONS AND WORKINGS'!$B$3,0)</f>
        <v>359.05</v>
      </c>
      <c r="P1334" s="10">
        <f t="shared" si="60"/>
        <v>4576.0599999999995</v>
      </c>
      <c r="Q1334" s="4" t="str">
        <f>IF(Table1[[#This Row],[STATUS]]='CONDITIONS AND WORKINGS'!$B$6,'CONDITIONS AND WORKINGS'!$B$9,'CONDITIONS AND WORKINGS'!$B$10)</f>
        <v>"COMPLETED"</v>
      </c>
      <c r="R1334" s="10">
        <f>Table1[[#This Row],[TOTAL SALES]]-Table1[[#This Row],[ 8.35% DISCOUNT]]</f>
        <v>4217.0099999999993</v>
      </c>
      <c r="S1334" s="20"/>
      <c r="AQ1334" s="11"/>
      <c r="AR1334" s="11"/>
      <c r="AS1334" s="11"/>
      <c r="AT1334" s="11"/>
      <c r="AV1334" s="11"/>
      <c r="AW1334" s="11"/>
    </row>
    <row r="1335" spans="1:49" x14ac:dyDescent="0.25">
      <c r="A1335">
        <v>1334</v>
      </c>
      <c r="B1335">
        <v>10251</v>
      </c>
      <c r="C1335">
        <v>5</v>
      </c>
      <c r="D1335" s="4" t="str">
        <f>TEXT(Table1[[#This Row],[ORDER DATE]],"MMMM")</f>
        <v>May</v>
      </c>
      <c r="E1335" s="4">
        <f t="shared" si="61"/>
        <v>2004</v>
      </c>
      <c r="F1335" s="1">
        <v>38125</v>
      </c>
      <c r="G1335" t="s">
        <v>12</v>
      </c>
      <c r="H1335" t="s">
        <v>89</v>
      </c>
      <c r="I1335">
        <v>113</v>
      </c>
      <c r="J1335" t="s">
        <v>14</v>
      </c>
      <c r="K1335">
        <v>44</v>
      </c>
      <c r="L1335" s="10">
        <v>100</v>
      </c>
      <c r="M1335" s="10">
        <f t="shared" si="62"/>
        <v>4400</v>
      </c>
      <c r="N1335">
        <f>'CONDITIONS AND WORKINGS'!$D$2*M1335</f>
        <v>282.47999999999996</v>
      </c>
      <c r="O1335" s="4">
        <f>IF(Table1[[#This Row],[SALES]]&gt;='CONDITIONS AND WORKINGS'!$B$2,Table1[[#This Row],[SALES]]*'CONDITIONS AND WORKINGS'!$B$3,0)</f>
        <v>367.40000000000003</v>
      </c>
      <c r="P1335" s="10">
        <f t="shared" si="60"/>
        <v>4682.4799999999996</v>
      </c>
      <c r="Q1335" s="4" t="str">
        <f>IF(Table1[[#This Row],[STATUS]]='CONDITIONS AND WORKINGS'!$B$6,'CONDITIONS AND WORKINGS'!$B$9,'CONDITIONS AND WORKINGS'!$B$10)</f>
        <v>"COMPLETED"</v>
      </c>
      <c r="R1335" s="10">
        <f>Table1[[#This Row],[TOTAL SALES]]-Table1[[#This Row],[ 8.35% DISCOUNT]]</f>
        <v>4315.08</v>
      </c>
      <c r="S1335" s="20"/>
      <c r="AQ1335" s="11"/>
      <c r="AR1335" s="11"/>
      <c r="AS1335" s="11"/>
      <c r="AT1335" s="11"/>
      <c r="AV1335" s="11"/>
      <c r="AW1335" s="11"/>
    </row>
    <row r="1336" spans="1:49" x14ac:dyDescent="0.25">
      <c r="A1336">
        <v>1335</v>
      </c>
      <c r="B1336">
        <v>10251</v>
      </c>
      <c r="C1336">
        <v>2</v>
      </c>
      <c r="D1336" s="4" t="str">
        <f>TEXT(Table1[[#This Row],[ORDER DATE]],"MMMM")</f>
        <v>May</v>
      </c>
      <c r="E1336" s="4">
        <f t="shared" si="61"/>
        <v>2004</v>
      </c>
      <c r="F1336" s="1">
        <v>38125</v>
      </c>
      <c r="G1336" t="s">
        <v>12</v>
      </c>
      <c r="H1336" t="s">
        <v>92</v>
      </c>
      <c r="I1336">
        <v>113</v>
      </c>
      <c r="J1336" t="s">
        <v>14</v>
      </c>
      <c r="K1336">
        <v>28</v>
      </c>
      <c r="L1336" s="10">
        <v>100</v>
      </c>
      <c r="M1336" s="10">
        <f t="shared" si="62"/>
        <v>2800</v>
      </c>
      <c r="N1336">
        <f>'CONDITIONS AND WORKINGS'!$D$2*M1336</f>
        <v>179.76</v>
      </c>
      <c r="O1336" s="4">
        <f>IF(Table1[[#This Row],[SALES]]&gt;='CONDITIONS AND WORKINGS'!$B$2,Table1[[#This Row],[SALES]]*'CONDITIONS AND WORKINGS'!$B$3,0)</f>
        <v>233.8</v>
      </c>
      <c r="P1336" s="10">
        <f t="shared" si="60"/>
        <v>2979.76</v>
      </c>
      <c r="Q1336" s="4" t="str">
        <f>IF(Table1[[#This Row],[STATUS]]='CONDITIONS AND WORKINGS'!$B$6,'CONDITIONS AND WORKINGS'!$B$9,'CONDITIONS AND WORKINGS'!$B$10)</f>
        <v>"COMPLETED"</v>
      </c>
      <c r="R1336" s="10">
        <f>Table1[[#This Row],[TOTAL SALES]]-Table1[[#This Row],[ 8.35% DISCOUNT]]</f>
        <v>2745.96</v>
      </c>
      <c r="S1336" s="20"/>
      <c r="AQ1336" s="11"/>
      <c r="AR1336" s="11"/>
      <c r="AS1336" s="11"/>
      <c r="AT1336" s="11"/>
      <c r="AV1336" s="11"/>
      <c r="AW1336" s="11"/>
    </row>
    <row r="1337" spans="1:49" x14ac:dyDescent="0.25">
      <c r="A1337">
        <v>1336</v>
      </c>
      <c r="B1337">
        <v>10251</v>
      </c>
      <c r="C1337">
        <v>3</v>
      </c>
      <c r="D1337" s="4" t="str">
        <f>TEXT(Table1[[#This Row],[ORDER DATE]],"MMMM")</f>
        <v>May</v>
      </c>
      <c r="E1337" s="4">
        <f t="shared" si="61"/>
        <v>2004</v>
      </c>
      <c r="F1337" s="1">
        <v>38125</v>
      </c>
      <c r="G1337" t="s">
        <v>12</v>
      </c>
      <c r="H1337" t="s">
        <v>93</v>
      </c>
      <c r="I1337">
        <v>113</v>
      </c>
      <c r="J1337" t="s">
        <v>17</v>
      </c>
      <c r="K1337">
        <v>26</v>
      </c>
      <c r="L1337" s="10">
        <v>100</v>
      </c>
      <c r="M1337" s="10">
        <f t="shared" si="62"/>
        <v>2600</v>
      </c>
      <c r="N1337">
        <f>'CONDITIONS AND WORKINGS'!$D$2*M1337</f>
        <v>166.92</v>
      </c>
      <c r="O1337" s="4">
        <f>IF(Table1[[#This Row],[SALES]]&gt;='CONDITIONS AND WORKINGS'!$B$2,Table1[[#This Row],[SALES]]*'CONDITIONS AND WORKINGS'!$B$3,0)</f>
        <v>217.10000000000002</v>
      </c>
      <c r="P1337" s="10">
        <f t="shared" si="60"/>
        <v>2766.92</v>
      </c>
      <c r="Q1337" s="4" t="str">
        <f>IF(Table1[[#This Row],[STATUS]]='CONDITIONS AND WORKINGS'!$B$6,'CONDITIONS AND WORKINGS'!$B$9,'CONDITIONS AND WORKINGS'!$B$10)</f>
        <v>"COMPLETED"</v>
      </c>
      <c r="R1337" s="10">
        <f>Table1[[#This Row],[TOTAL SALES]]-Table1[[#This Row],[ 8.35% DISCOUNT]]</f>
        <v>2549.8200000000002</v>
      </c>
      <c r="S1337" s="20"/>
      <c r="AQ1337" s="11"/>
      <c r="AR1337" s="11"/>
      <c r="AS1337" s="11"/>
      <c r="AT1337" s="11"/>
      <c r="AV1337" s="11"/>
      <c r="AW1337" s="11"/>
    </row>
    <row r="1338" spans="1:49" x14ac:dyDescent="0.25">
      <c r="A1338">
        <v>1337</v>
      </c>
      <c r="B1338">
        <v>10251</v>
      </c>
      <c r="C1338">
        <v>6</v>
      </c>
      <c r="D1338" s="4" t="str">
        <f>TEXT(Table1[[#This Row],[ORDER DATE]],"MMMM")</f>
        <v>May</v>
      </c>
      <c r="E1338" s="4">
        <f t="shared" si="61"/>
        <v>2004</v>
      </c>
      <c r="F1338" s="1">
        <v>38125</v>
      </c>
      <c r="G1338" t="s">
        <v>12</v>
      </c>
      <c r="H1338" t="s">
        <v>94</v>
      </c>
      <c r="I1338">
        <v>113</v>
      </c>
      <c r="J1338" t="s">
        <v>17</v>
      </c>
      <c r="K1338">
        <v>29</v>
      </c>
      <c r="L1338" s="10">
        <v>61.18</v>
      </c>
      <c r="M1338" s="10">
        <f t="shared" si="62"/>
        <v>1774.22</v>
      </c>
      <c r="N1338">
        <f>'CONDITIONS AND WORKINGS'!$D$2*M1338</f>
        <v>113.90492399999999</v>
      </c>
      <c r="O1338" s="4">
        <f>IF(Table1[[#This Row],[SALES]]&gt;='CONDITIONS AND WORKINGS'!$B$2,Table1[[#This Row],[SALES]]*'CONDITIONS AND WORKINGS'!$B$3,0)</f>
        <v>0</v>
      </c>
      <c r="P1338" s="10">
        <f t="shared" si="60"/>
        <v>1888.124924</v>
      </c>
      <c r="Q1338" s="4" t="str">
        <f>IF(Table1[[#This Row],[STATUS]]='CONDITIONS AND WORKINGS'!$B$6,'CONDITIONS AND WORKINGS'!$B$9,'CONDITIONS AND WORKINGS'!$B$10)</f>
        <v>"COMPLETED"</v>
      </c>
      <c r="R1338" s="10">
        <f>Table1[[#This Row],[TOTAL SALES]]-Table1[[#This Row],[ 8.35% DISCOUNT]]</f>
        <v>1888.124924</v>
      </c>
      <c r="S1338" s="20"/>
      <c r="AQ1338" s="11"/>
      <c r="AR1338" s="11"/>
      <c r="AS1338" s="11"/>
      <c r="AT1338" s="11"/>
      <c r="AV1338" s="11"/>
      <c r="AW1338" s="11"/>
    </row>
    <row r="1339" spans="1:49" x14ac:dyDescent="0.25">
      <c r="A1339">
        <v>1338</v>
      </c>
      <c r="B1339">
        <v>10252</v>
      </c>
      <c r="C1339">
        <v>1</v>
      </c>
      <c r="D1339" s="4" t="str">
        <f>TEXT(Table1[[#This Row],[ORDER DATE]],"MMMM")</f>
        <v>May</v>
      </c>
      <c r="E1339" s="4">
        <f t="shared" si="61"/>
        <v>2004</v>
      </c>
      <c r="F1339" s="1">
        <v>38133</v>
      </c>
      <c r="G1339" t="s">
        <v>12</v>
      </c>
      <c r="H1339" t="s">
        <v>100</v>
      </c>
      <c r="I1339">
        <v>110</v>
      </c>
      <c r="J1339" t="s">
        <v>14</v>
      </c>
      <c r="K1339">
        <v>41</v>
      </c>
      <c r="L1339" s="10">
        <v>100</v>
      </c>
      <c r="M1339" s="10">
        <f t="shared" si="62"/>
        <v>4100</v>
      </c>
      <c r="N1339">
        <f>'CONDITIONS AND WORKINGS'!$D$2*M1339</f>
        <v>263.21999999999997</v>
      </c>
      <c r="O1339" s="4">
        <f>IF(Table1[[#This Row],[SALES]]&gt;='CONDITIONS AND WORKINGS'!$B$2,Table1[[#This Row],[SALES]]*'CONDITIONS AND WORKINGS'!$B$3,0)</f>
        <v>342.35</v>
      </c>
      <c r="P1339" s="10">
        <f t="shared" si="60"/>
        <v>4363.22</v>
      </c>
      <c r="Q1339" s="4" t="str">
        <f>IF(Table1[[#This Row],[STATUS]]='CONDITIONS AND WORKINGS'!$B$6,'CONDITIONS AND WORKINGS'!$B$9,'CONDITIONS AND WORKINGS'!$B$10)</f>
        <v>"COMPLETED"</v>
      </c>
      <c r="R1339" s="10">
        <f>Table1[[#This Row],[TOTAL SALES]]-Table1[[#This Row],[ 8.35% DISCOUNT]]</f>
        <v>4020.8700000000003</v>
      </c>
      <c r="S1339" s="20"/>
      <c r="AQ1339" s="11"/>
      <c r="AR1339" s="11"/>
      <c r="AS1339" s="11"/>
      <c r="AT1339" s="11"/>
      <c r="AV1339" s="11"/>
      <c r="AW1339" s="11"/>
    </row>
    <row r="1340" spans="1:49" x14ac:dyDescent="0.25">
      <c r="A1340">
        <v>1339</v>
      </c>
      <c r="B1340">
        <v>10252</v>
      </c>
      <c r="C1340">
        <v>4</v>
      </c>
      <c r="D1340" s="4" t="str">
        <f>TEXT(Table1[[#This Row],[ORDER DATE]],"MMMM")</f>
        <v>May</v>
      </c>
      <c r="E1340" s="4">
        <f t="shared" si="61"/>
        <v>2004</v>
      </c>
      <c r="F1340" s="1">
        <v>38133</v>
      </c>
      <c r="G1340" t="s">
        <v>12</v>
      </c>
      <c r="H1340" t="s">
        <v>97</v>
      </c>
      <c r="I1340">
        <v>110</v>
      </c>
      <c r="J1340" t="s">
        <v>14</v>
      </c>
      <c r="K1340">
        <v>26</v>
      </c>
      <c r="L1340" s="10">
        <v>100</v>
      </c>
      <c r="M1340" s="10">
        <f t="shared" si="62"/>
        <v>2600</v>
      </c>
      <c r="N1340">
        <f>'CONDITIONS AND WORKINGS'!$D$2*M1340</f>
        <v>166.92</v>
      </c>
      <c r="O1340" s="4">
        <f>IF(Table1[[#This Row],[SALES]]&gt;='CONDITIONS AND WORKINGS'!$B$2,Table1[[#This Row],[SALES]]*'CONDITIONS AND WORKINGS'!$B$3,0)</f>
        <v>217.10000000000002</v>
      </c>
      <c r="P1340" s="10">
        <f t="shared" si="60"/>
        <v>2766.92</v>
      </c>
      <c r="Q1340" s="4" t="str">
        <f>IF(Table1[[#This Row],[STATUS]]='CONDITIONS AND WORKINGS'!$B$6,'CONDITIONS AND WORKINGS'!$B$9,'CONDITIONS AND WORKINGS'!$B$10)</f>
        <v>"COMPLETED"</v>
      </c>
      <c r="R1340" s="10">
        <f>Table1[[#This Row],[TOTAL SALES]]-Table1[[#This Row],[ 8.35% DISCOUNT]]</f>
        <v>2549.8200000000002</v>
      </c>
      <c r="S1340" s="20"/>
      <c r="AQ1340" s="11"/>
      <c r="AR1340" s="11"/>
      <c r="AS1340" s="11"/>
      <c r="AT1340" s="11"/>
      <c r="AV1340" s="11"/>
      <c r="AW1340" s="11"/>
    </row>
    <row r="1341" spans="1:49" x14ac:dyDescent="0.25">
      <c r="A1341">
        <v>1340</v>
      </c>
      <c r="B1341">
        <v>10252</v>
      </c>
      <c r="C1341">
        <v>7</v>
      </c>
      <c r="D1341" s="4" t="str">
        <f>TEXT(Table1[[#This Row],[ORDER DATE]],"MMMM")</f>
        <v>May</v>
      </c>
      <c r="E1341" s="4">
        <f t="shared" si="61"/>
        <v>2004</v>
      </c>
      <c r="F1341" s="1">
        <v>38133</v>
      </c>
      <c r="G1341" t="s">
        <v>12</v>
      </c>
      <c r="H1341" t="s">
        <v>106</v>
      </c>
      <c r="I1341">
        <v>110</v>
      </c>
      <c r="J1341" t="s">
        <v>14</v>
      </c>
      <c r="K1341">
        <v>48</v>
      </c>
      <c r="L1341" s="10">
        <v>72.41</v>
      </c>
      <c r="M1341" s="10">
        <f t="shared" si="62"/>
        <v>3475.68</v>
      </c>
      <c r="N1341">
        <f>'CONDITIONS AND WORKINGS'!$D$2*M1341</f>
        <v>223.13865599999997</v>
      </c>
      <c r="O1341" s="4">
        <f>IF(Table1[[#This Row],[SALES]]&gt;='CONDITIONS AND WORKINGS'!$B$2,Table1[[#This Row],[SALES]]*'CONDITIONS AND WORKINGS'!$B$3,0)</f>
        <v>290.21928000000003</v>
      </c>
      <c r="P1341" s="10">
        <f t="shared" si="60"/>
        <v>3698.8186559999999</v>
      </c>
      <c r="Q1341" s="4" t="str">
        <f>IF(Table1[[#This Row],[STATUS]]='CONDITIONS AND WORKINGS'!$B$6,'CONDITIONS AND WORKINGS'!$B$9,'CONDITIONS AND WORKINGS'!$B$10)</f>
        <v>"COMPLETED"</v>
      </c>
      <c r="R1341" s="10">
        <f>Table1[[#This Row],[TOTAL SALES]]-Table1[[#This Row],[ 8.35% DISCOUNT]]</f>
        <v>3408.5993760000001</v>
      </c>
      <c r="S1341" s="20"/>
      <c r="AQ1341" s="11"/>
      <c r="AR1341" s="11"/>
      <c r="AS1341" s="11"/>
      <c r="AT1341" s="11"/>
      <c r="AV1341" s="11"/>
      <c r="AW1341" s="11"/>
    </row>
    <row r="1342" spans="1:49" x14ac:dyDescent="0.25">
      <c r="A1342">
        <v>1341</v>
      </c>
      <c r="B1342">
        <v>10252</v>
      </c>
      <c r="C1342">
        <v>3</v>
      </c>
      <c r="D1342" s="4" t="str">
        <f>TEXT(Table1[[#This Row],[ORDER DATE]],"MMMM")</f>
        <v>May</v>
      </c>
      <c r="E1342" s="4">
        <f t="shared" si="61"/>
        <v>2004</v>
      </c>
      <c r="F1342" s="1">
        <v>38133</v>
      </c>
      <c r="G1342" t="s">
        <v>12</v>
      </c>
      <c r="H1342" t="s">
        <v>107</v>
      </c>
      <c r="I1342">
        <v>110</v>
      </c>
      <c r="J1342" t="s">
        <v>14</v>
      </c>
      <c r="K1342">
        <v>38</v>
      </c>
      <c r="L1342" s="10">
        <v>87.31</v>
      </c>
      <c r="M1342" s="10">
        <f t="shared" si="62"/>
        <v>3317.78</v>
      </c>
      <c r="N1342">
        <f>'CONDITIONS AND WORKINGS'!$D$2*M1342</f>
        <v>213.001476</v>
      </c>
      <c r="O1342" s="4">
        <f>IF(Table1[[#This Row],[SALES]]&gt;='CONDITIONS AND WORKINGS'!$B$2,Table1[[#This Row],[SALES]]*'CONDITIONS AND WORKINGS'!$B$3,0)</f>
        <v>277.03463000000005</v>
      </c>
      <c r="P1342" s="10">
        <f t="shared" si="60"/>
        <v>3530.7814760000001</v>
      </c>
      <c r="Q1342" s="4" t="str">
        <f>IF(Table1[[#This Row],[STATUS]]='CONDITIONS AND WORKINGS'!$B$6,'CONDITIONS AND WORKINGS'!$B$9,'CONDITIONS AND WORKINGS'!$B$10)</f>
        <v>"COMPLETED"</v>
      </c>
      <c r="R1342" s="10">
        <f>Table1[[#This Row],[TOTAL SALES]]-Table1[[#This Row],[ 8.35% DISCOUNT]]</f>
        <v>3253.746846</v>
      </c>
      <c r="S1342" s="20"/>
      <c r="AQ1342" s="11"/>
      <c r="AR1342" s="11"/>
      <c r="AS1342" s="11"/>
      <c r="AT1342" s="11"/>
      <c r="AV1342" s="11"/>
      <c r="AW1342" s="11"/>
    </row>
    <row r="1343" spans="1:49" x14ac:dyDescent="0.25">
      <c r="A1343">
        <v>1342</v>
      </c>
      <c r="B1343">
        <v>10252</v>
      </c>
      <c r="C1343">
        <v>8</v>
      </c>
      <c r="D1343" s="4" t="str">
        <f>TEXT(Table1[[#This Row],[ORDER DATE]],"MMMM")</f>
        <v>May</v>
      </c>
      <c r="E1343" s="4">
        <f t="shared" si="61"/>
        <v>2004</v>
      </c>
      <c r="F1343" s="1">
        <v>38133</v>
      </c>
      <c r="G1343" t="s">
        <v>12</v>
      </c>
      <c r="H1343" t="s">
        <v>108</v>
      </c>
      <c r="I1343">
        <v>110</v>
      </c>
      <c r="J1343" t="s">
        <v>14</v>
      </c>
      <c r="K1343">
        <v>47</v>
      </c>
      <c r="L1343" s="10">
        <v>65.8</v>
      </c>
      <c r="M1343" s="10">
        <f t="shared" si="62"/>
        <v>3092.6</v>
      </c>
      <c r="N1343">
        <f>'CONDITIONS AND WORKINGS'!$D$2*M1343</f>
        <v>198.54491999999996</v>
      </c>
      <c r="O1343" s="4">
        <f>IF(Table1[[#This Row],[SALES]]&gt;='CONDITIONS AND WORKINGS'!$B$2,Table1[[#This Row],[SALES]]*'CONDITIONS AND WORKINGS'!$B$3,0)</f>
        <v>258.2321</v>
      </c>
      <c r="P1343" s="10">
        <f t="shared" si="60"/>
        <v>3291.1449199999997</v>
      </c>
      <c r="Q1343" s="4" t="str">
        <f>IF(Table1[[#This Row],[STATUS]]='CONDITIONS AND WORKINGS'!$B$6,'CONDITIONS AND WORKINGS'!$B$9,'CONDITIONS AND WORKINGS'!$B$10)</f>
        <v>"COMPLETED"</v>
      </c>
      <c r="R1343" s="10">
        <f>Table1[[#This Row],[TOTAL SALES]]-Table1[[#This Row],[ 8.35% DISCOUNT]]</f>
        <v>3032.9128199999996</v>
      </c>
      <c r="S1343" s="20"/>
      <c r="AQ1343" s="11"/>
      <c r="AR1343" s="11"/>
      <c r="AS1343" s="11"/>
      <c r="AT1343" s="11"/>
      <c r="AV1343" s="11"/>
      <c r="AW1343" s="11"/>
    </row>
    <row r="1344" spans="1:49" x14ac:dyDescent="0.25">
      <c r="A1344">
        <v>1343</v>
      </c>
      <c r="B1344">
        <v>10252</v>
      </c>
      <c r="C1344">
        <v>9</v>
      </c>
      <c r="D1344" s="4" t="str">
        <f>TEXT(Table1[[#This Row],[ORDER DATE]],"MMMM")</f>
        <v>May</v>
      </c>
      <c r="E1344" s="4">
        <f t="shared" si="61"/>
        <v>2004</v>
      </c>
      <c r="F1344" s="1">
        <v>38133</v>
      </c>
      <c r="G1344" t="s">
        <v>12</v>
      </c>
      <c r="H1344" t="s">
        <v>102</v>
      </c>
      <c r="I1344">
        <v>110</v>
      </c>
      <c r="J1344" t="s">
        <v>17</v>
      </c>
      <c r="K1344">
        <v>25</v>
      </c>
      <c r="L1344" s="10">
        <v>100</v>
      </c>
      <c r="M1344" s="10">
        <f t="shared" si="62"/>
        <v>2500</v>
      </c>
      <c r="N1344">
        <f>'CONDITIONS AND WORKINGS'!$D$2*M1344</f>
        <v>160.49999999999997</v>
      </c>
      <c r="O1344" s="4">
        <f>IF(Table1[[#This Row],[SALES]]&gt;='CONDITIONS AND WORKINGS'!$B$2,Table1[[#This Row],[SALES]]*'CONDITIONS AND WORKINGS'!$B$3,0)</f>
        <v>208.75</v>
      </c>
      <c r="P1344" s="10">
        <f t="shared" si="60"/>
        <v>2660.5</v>
      </c>
      <c r="Q1344" s="4" t="str">
        <f>IF(Table1[[#This Row],[STATUS]]='CONDITIONS AND WORKINGS'!$B$6,'CONDITIONS AND WORKINGS'!$B$9,'CONDITIONS AND WORKINGS'!$B$10)</f>
        <v>"COMPLETED"</v>
      </c>
      <c r="R1344" s="10">
        <f>Table1[[#This Row],[TOTAL SALES]]-Table1[[#This Row],[ 8.35% DISCOUNT]]</f>
        <v>2451.75</v>
      </c>
      <c r="S1344" s="20"/>
      <c r="AQ1344" s="11"/>
      <c r="AR1344" s="11"/>
      <c r="AS1344" s="11"/>
      <c r="AT1344" s="11"/>
      <c r="AV1344" s="11"/>
      <c r="AW1344" s="11"/>
    </row>
    <row r="1345" spans="1:49" x14ac:dyDescent="0.25">
      <c r="A1345">
        <v>1344</v>
      </c>
      <c r="B1345">
        <v>10252</v>
      </c>
      <c r="C1345">
        <v>6</v>
      </c>
      <c r="D1345" s="4" t="str">
        <f>TEXT(Table1[[#This Row],[ORDER DATE]],"MMMM")</f>
        <v>May</v>
      </c>
      <c r="E1345" s="4">
        <f t="shared" si="61"/>
        <v>2004</v>
      </c>
      <c r="F1345" s="1">
        <v>38133</v>
      </c>
      <c r="G1345" t="s">
        <v>12</v>
      </c>
      <c r="H1345" t="s">
        <v>111</v>
      </c>
      <c r="I1345">
        <v>110</v>
      </c>
      <c r="J1345" t="s">
        <v>17</v>
      </c>
      <c r="K1345">
        <v>36</v>
      </c>
      <c r="L1345" s="10">
        <v>48.28</v>
      </c>
      <c r="M1345" s="10">
        <f t="shared" si="62"/>
        <v>1738.08</v>
      </c>
      <c r="N1345">
        <f>'CONDITIONS AND WORKINGS'!$D$2*M1345</f>
        <v>111.58473599999998</v>
      </c>
      <c r="O1345" s="4">
        <f>IF(Table1[[#This Row],[SALES]]&gt;='CONDITIONS AND WORKINGS'!$B$2,Table1[[#This Row],[SALES]]*'CONDITIONS AND WORKINGS'!$B$3,0)</f>
        <v>0</v>
      </c>
      <c r="P1345" s="10">
        <f t="shared" si="60"/>
        <v>1849.6647359999999</v>
      </c>
      <c r="Q1345" s="4" t="str">
        <f>IF(Table1[[#This Row],[STATUS]]='CONDITIONS AND WORKINGS'!$B$6,'CONDITIONS AND WORKINGS'!$B$9,'CONDITIONS AND WORKINGS'!$B$10)</f>
        <v>"COMPLETED"</v>
      </c>
      <c r="R1345" s="10">
        <f>Table1[[#This Row],[TOTAL SALES]]-Table1[[#This Row],[ 8.35% DISCOUNT]]</f>
        <v>1849.6647359999999</v>
      </c>
      <c r="S1345" s="20"/>
      <c r="AQ1345" s="11"/>
      <c r="AR1345" s="11"/>
      <c r="AS1345" s="11"/>
      <c r="AT1345" s="11"/>
      <c r="AV1345" s="11"/>
      <c r="AW1345" s="11"/>
    </row>
    <row r="1346" spans="1:49" x14ac:dyDescent="0.25">
      <c r="A1346">
        <v>1345</v>
      </c>
      <c r="B1346">
        <v>10252</v>
      </c>
      <c r="C1346">
        <v>5</v>
      </c>
      <c r="D1346" s="4" t="str">
        <f>TEXT(Table1[[#This Row],[ORDER DATE]],"MMMM")</f>
        <v>May</v>
      </c>
      <c r="E1346" s="4">
        <f t="shared" si="61"/>
        <v>2004</v>
      </c>
      <c r="F1346" s="1">
        <v>38133</v>
      </c>
      <c r="G1346" t="s">
        <v>12</v>
      </c>
      <c r="H1346" t="s">
        <v>105</v>
      </c>
      <c r="I1346">
        <v>110</v>
      </c>
      <c r="J1346" t="s">
        <v>17</v>
      </c>
      <c r="K1346">
        <v>31</v>
      </c>
      <c r="L1346" s="10">
        <v>52.84</v>
      </c>
      <c r="M1346" s="10">
        <f t="shared" si="62"/>
        <v>1638.0400000000002</v>
      </c>
      <c r="N1346">
        <f>'CONDITIONS AND WORKINGS'!$D$2*M1346</f>
        <v>105.16216799999999</v>
      </c>
      <c r="O1346" s="4">
        <f>IF(Table1[[#This Row],[SALES]]&gt;='CONDITIONS AND WORKINGS'!$B$2,Table1[[#This Row],[SALES]]*'CONDITIONS AND WORKINGS'!$B$3,0)</f>
        <v>0</v>
      </c>
      <c r="P1346" s="10">
        <f t="shared" ref="P1346:P1409" si="63">M1346+N1346</f>
        <v>1743.2021680000003</v>
      </c>
      <c r="Q1346" s="4" t="str">
        <f>IF(Table1[[#This Row],[STATUS]]='CONDITIONS AND WORKINGS'!$B$6,'CONDITIONS AND WORKINGS'!$B$9,'CONDITIONS AND WORKINGS'!$B$10)</f>
        <v>"COMPLETED"</v>
      </c>
      <c r="R1346" s="10">
        <f>Table1[[#This Row],[TOTAL SALES]]-Table1[[#This Row],[ 8.35% DISCOUNT]]</f>
        <v>1743.2021680000003</v>
      </c>
      <c r="S1346" s="20"/>
      <c r="AQ1346" s="11"/>
      <c r="AR1346" s="11"/>
      <c r="AS1346" s="11"/>
      <c r="AT1346" s="11"/>
      <c r="AV1346" s="11"/>
      <c r="AW1346" s="11"/>
    </row>
    <row r="1347" spans="1:49" x14ac:dyDescent="0.25">
      <c r="A1347">
        <v>1346</v>
      </c>
      <c r="B1347">
        <v>10252</v>
      </c>
      <c r="C1347">
        <v>2</v>
      </c>
      <c r="D1347" s="4" t="str">
        <f>TEXT(Table1[[#This Row],[ORDER DATE]],"MMMM")</f>
        <v>May</v>
      </c>
      <c r="E1347" s="4">
        <f t="shared" ref="E1347:E1410" si="64">YEAR(F1347)</f>
        <v>2004</v>
      </c>
      <c r="F1347" s="1">
        <v>38133</v>
      </c>
      <c r="G1347" t="s">
        <v>12</v>
      </c>
      <c r="H1347" t="s">
        <v>110</v>
      </c>
      <c r="I1347">
        <v>110</v>
      </c>
      <c r="J1347" t="s">
        <v>17</v>
      </c>
      <c r="K1347">
        <v>20</v>
      </c>
      <c r="L1347" s="10">
        <v>76.39</v>
      </c>
      <c r="M1347" s="10">
        <f t="shared" ref="M1347:M1410" si="65">K1347*L1347</f>
        <v>1527.8</v>
      </c>
      <c r="N1347">
        <f>'CONDITIONS AND WORKINGS'!$D$2*M1347</f>
        <v>98.084759999999989</v>
      </c>
      <c r="O1347" s="4">
        <f>IF(Table1[[#This Row],[SALES]]&gt;='CONDITIONS AND WORKINGS'!$B$2,Table1[[#This Row],[SALES]]*'CONDITIONS AND WORKINGS'!$B$3,0)</f>
        <v>0</v>
      </c>
      <c r="P1347" s="10">
        <f t="shared" si="63"/>
        <v>1625.8847599999999</v>
      </c>
      <c r="Q1347" s="4" t="str">
        <f>IF(Table1[[#This Row],[STATUS]]='CONDITIONS AND WORKINGS'!$B$6,'CONDITIONS AND WORKINGS'!$B$9,'CONDITIONS AND WORKINGS'!$B$10)</f>
        <v>"COMPLETED"</v>
      </c>
      <c r="R1347" s="10">
        <f>Table1[[#This Row],[TOTAL SALES]]-Table1[[#This Row],[ 8.35% DISCOUNT]]</f>
        <v>1625.8847599999999</v>
      </c>
      <c r="S1347" s="20"/>
      <c r="AQ1347" s="11"/>
      <c r="AR1347" s="11"/>
      <c r="AS1347" s="11"/>
      <c r="AT1347" s="11"/>
      <c r="AV1347" s="11"/>
      <c r="AW1347" s="11"/>
    </row>
    <row r="1348" spans="1:49" x14ac:dyDescent="0.25">
      <c r="A1348">
        <v>1347</v>
      </c>
      <c r="B1348">
        <v>10253</v>
      </c>
      <c r="C1348">
        <v>6</v>
      </c>
      <c r="D1348" s="4" t="str">
        <f>TEXT(Table1[[#This Row],[ORDER DATE]],"MMMM")</f>
        <v>June</v>
      </c>
      <c r="E1348" s="4">
        <f t="shared" si="64"/>
        <v>2004</v>
      </c>
      <c r="F1348" s="1">
        <v>38139</v>
      </c>
      <c r="G1348" t="s">
        <v>126</v>
      </c>
      <c r="H1348" t="s">
        <v>44</v>
      </c>
      <c r="I1348">
        <v>123</v>
      </c>
      <c r="J1348" t="s">
        <v>14</v>
      </c>
      <c r="K1348">
        <v>40</v>
      </c>
      <c r="L1348" s="10">
        <v>100</v>
      </c>
      <c r="M1348" s="10">
        <f t="shared" si="65"/>
        <v>4000</v>
      </c>
      <c r="N1348">
        <f>'CONDITIONS AND WORKINGS'!$D$2*M1348</f>
        <v>256.79999999999995</v>
      </c>
      <c r="O1348" s="4">
        <f>IF(Table1[[#This Row],[SALES]]&gt;='CONDITIONS AND WORKINGS'!$B$2,Table1[[#This Row],[SALES]]*'CONDITIONS AND WORKINGS'!$B$3,0)</f>
        <v>334</v>
      </c>
      <c r="P1348" s="10">
        <f t="shared" si="63"/>
        <v>4256.8</v>
      </c>
      <c r="Q1348" s="4" t="str">
        <f>IF(Table1[[#This Row],[STATUS]]='CONDITIONS AND WORKINGS'!$B$6,'CONDITIONS AND WORKINGS'!$B$9,'CONDITIONS AND WORKINGS'!$B$10)</f>
        <v>"UNDER PREVIEW"</v>
      </c>
      <c r="R1348" s="10">
        <f>Table1[[#This Row],[TOTAL SALES]]-Table1[[#This Row],[ 8.35% DISCOUNT]]</f>
        <v>3922.8</v>
      </c>
      <c r="S1348" s="20"/>
      <c r="AQ1348" s="11"/>
      <c r="AR1348" s="11"/>
      <c r="AS1348" s="11"/>
      <c r="AT1348" s="11"/>
      <c r="AV1348" s="11"/>
      <c r="AW1348" s="11"/>
    </row>
    <row r="1349" spans="1:49" x14ac:dyDescent="0.25">
      <c r="A1349">
        <v>1348</v>
      </c>
      <c r="B1349">
        <v>10253</v>
      </c>
      <c r="C1349">
        <v>2</v>
      </c>
      <c r="D1349" s="4" t="str">
        <f>TEXT(Table1[[#This Row],[ORDER DATE]],"MMMM")</f>
        <v>June</v>
      </c>
      <c r="E1349" s="4">
        <f t="shared" si="64"/>
        <v>2004</v>
      </c>
      <c r="F1349" s="1">
        <v>38139</v>
      </c>
      <c r="G1349" t="s">
        <v>126</v>
      </c>
      <c r="H1349" t="s">
        <v>115</v>
      </c>
      <c r="I1349">
        <v>123</v>
      </c>
      <c r="J1349" t="s">
        <v>14</v>
      </c>
      <c r="K1349">
        <v>37</v>
      </c>
      <c r="L1349" s="10">
        <v>100</v>
      </c>
      <c r="M1349" s="10">
        <f t="shared" si="65"/>
        <v>3700</v>
      </c>
      <c r="N1349">
        <f>'CONDITIONS AND WORKINGS'!$D$2*M1349</f>
        <v>237.53999999999996</v>
      </c>
      <c r="O1349" s="4">
        <f>IF(Table1[[#This Row],[SALES]]&gt;='CONDITIONS AND WORKINGS'!$B$2,Table1[[#This Row],[SALES]]*'CONDITIONS AND WORKINGS'!$B$3,0)</f>
        <v>308.95000000000005</v>
      </c>
      <c r="P1349" s="10">
        <f t="shared" si="63"/>
        <v>3937.54</v>
      </c>
      <c r="Q1349" s="4" t="str">
        <f>IF(Table1[[#This Row],[STATUS]]='CONDITIONS AND WORKINGS'!$B$6,'CONDITIONS AND WORKINGS'!$B$9,'CONDITIONS AND WORKINGS'!$B$10)</f>
        <v>"UNDER PREVIEW"</v>
      </c>
      <c r="R1349" s="10">
        <f>Table1[[#This Row],[TOTAL SALES]]-Table1[[#This Row],[ 8.35% DISCOUNT]]</f>
        <v>3628.59</v>
      </c>
      <c r="S1349" s="20"/>
      <c r="AQ1349" s="11"/>
      <c r="AR1349" s="11"/>
      <c r="AS1349" s="11"/>
      <c r="AT1349" s="11"/>
      <c r="AV1349" s="11"/>
      <c r="AW1349" s="11"/>
    </row>
    <row r="1350" spans="1:49" x14ac:dyDescent="0.25">
      <c r="A1350">
        <v>1349</v>
      </c>
      <c r="B1350">
        <v>10253</v>
      </c>
      <c r="C1350">
        <v>8</v>
      </c>
      <c r="D1350" s="4" t="str">
        <f>TEXT(Table1[[#This Row],[ORDER DATE]],"MMMM")</f>
        <v>June</v>
      </c>
      <c r="E1350" s="4">
        <f t="shared" si="64"/>
        <v>2004</v>
      </c>
      <c r="F1350" s="1">
        <v>38139</v>
      </c>
      <c r="G1350" t="s">
        <v>126</v>
      </c>
      <c r="H1350" t="s">
        <v>98</v>
      </c>
      <c r="I1350">
        <v>123</v>
      </c>
      <c r="J1350" t="s">
        <v>14</v>
      </c>
      <c r="K1350">
        <v>39</v>
      </c>
      <c r="L1350" s="10">
        <v>100</v>
      </c>
      <c r="M1350" s="10">
        <f t="shared" si="65"/>
        <v>3900</v>
      </c>
      <c r="N1350">
        <f>'CONDITIONS AND WORKINGS'!$D$2*M1350</f>
        <v>250.37999999999997</v>
      </c>
      <c r="O1350" s="4">
        <f>IF(Table1[[#This Row],[SALES]]&gt;='CONDITIONS AND WORKINGS'!$B$2,Table1[[#This Row],[SALES]]*'CONDITIONS AND WORKINGS'!$B$3,0)</f>
        <v>325.65000000000003</v>
      </c>
      <c r="P1350" s="10">
        <f t="shared" si="63"/>
        <v>4150.38</v>
      </c>
      <c r="Q1350" s="4" t="str">
        <f>IF(Table1[[#This Row],[STATUS]]='CONDITIONS AND WORKINGS'!$B$6,'CONDITIONS AND WORKINGS'!$B$9,'CONDITIONS AND WORKINGS'!$B$10)</f>
        <v>"UNDER PREVIEW"</v>
      </c>
      <c r="R1350" s="10">
        <f>Table1[[#This Row],[TOTAL SALES]]-Table1[[#This Row],[ 8.35% DISCOUNT]]</f>
        <v>3824.73</v>
      </c>
      <c r="S1350" s="20"/>
      <c r="AQ1350" s="11"/>
      <c r="AR1350" s="11"/>
      <c r="AS1350" s="11"/>
      <c r="AT1350" s="11"/>
      <c r="AV1350" s="11"/>
      <c r="AW1350" s="11"/>
    </row>
    <row r="1351" spans="1:49" x14ac:dyDescent="0.25">
      <c r="A1351">
        <v>1350</v>
      </c>
      <c r="B1351">
        <v>10253</v>
      </c>
      <c r="C1351">
        <v>10</v>
      </c>
      <c r="D1351" s="4" t="str">
        <f>TEXT(Table1[[#This Row],[ORDER DATE]],"MMMM")</f>
        <v>June</v>
      </c>
      <c r="E1351" s="4">
        <f t="shared" si="64"/>
        <v>2004</v>
      </c>
      <c r="F1351" s="1">
        <v>38139</v>
      </c>
      <c r="G1351" t="s">
        <v>126</v>
      </c>
      <c r="H1351" t="s">
        <v>101</v>
      </c>
      <c r="I1351">
        <v>123</v>
      </c>
      <c r="J1351" t="s">
        <v>14</v>
      </c>
      <c r="K1351">
        <v>41</v>
      </c>
      <c r="L1351" s="10">
        <v>100</v>
      </c>
      <c r="M1351" s="10">
        <f t="shared" si="65"/>
        <v>4100</v>
      </c>
      <c r="N1351">
        <f>'CONDITIONS AND WORKINGS'!$D$2*M1351</f>
        <v>263.21999999999997</v>
      </c>
      <c r="O1351" s="4">
        <f>IF(Table1[[#This Row],[SALES]]&gt;='CONDITIONS AND WORKINGS'!$B$2,Table1[[#This Row],[SALES]]*'CONDITIONS AND WORKINGS'!$B$3,0)</f>
        <v>342.35</v>
      </c>
      <c r="P1351" s="10">
        <f t="shared" si="63"/>
        <v>4363.22</v>
      </c>
      <c r="Q1351" s="4" t="str">
        <f>IF(Table1[[#This Row],[STATUS]]='CONDITIONS AND WORKINGS'!$B$6,'CONDITIONS AND WORKINGS'!$B$9,'CONDITIONS AND WORKINGS'!$B$10)</f>
        <v>"UNDER PREVIEW"</v>
      </c>
      <c r="R1351" s="10">
        <f>Table1[[#This Row],[TOTAL SALES]]-Table1[[#This Row],[ 8.35% DISCOUNT]]</f>
        <v>4020.8700000000003</v>
      </c>
      <c r="S1351" s="20"/>
      <c r="AQ1351" s="11"/>
      <c r="AR1351" s="11"/>
      <c r="AS1351" s="11"/>
      <c r="AT1351" s="11"/>
      <c r="AV1351" s="11"/>
      <c r="AW1351" s="11"/>
    </row>
    <row r="1352" spans="1:49" x14ac:dyDescent="0.25">
      <c r="A1352">
        <v>1351</v>
      </c>
      <c r="B1352">
        <v>10253</v>
      </c>
      <c r="C1352">
        <v>4</v>
      </c>
      <c r="D1352" s="4" t="str">
        <f>TEXT(Table1[[#This Row],[ORDER DATE]],"MMMM")</f>
        <v>June</v>
      </c>
      <c r="E1352" s="4">
        <f t="shared" si="64"/>
        <v>2004</v>
      </c>
      <c r="F1352" s="1">
        <v>38139</v>
      </c>
      <c r="G1352" t="s">
        <v>126</v>
      </c>
      <c r="H1352" t="s">
        <v>113</v>
      </c>
      <c r="I1352">
        <v>123</v>
      </c>
      <c r="J1352" t="s">
        <v>14</v>
      </c>
      <c r="K1352">
        <v>33</v>
      </c>
      <c r="L1352" s="10">
        <v>100</v>
      </c>
      <c r="M1352" s="10">
        <f t="shared" si="65"/>
        <v>3300</v>
      </c>
      <c r="N1352">
        <f>'CONDITIONS AND WORKINGS'!$D$2*M1352</f>
        <v>211.85999999999999</v>
      </c>
      <c r="O1352" s="4">
        <f>IF(Table1[[#This Row],[SALES]]&gt;='CONDITIONS AND WORKINGS'!$B$2,Table1[[#This Row],[SALES]]*'CONDITIONS AND WORKINGS'!$B$3,0)</f>
        <v>275.55</v>
      </c>
      <c r="P1352" s="10">
        <f t="shared" si="63"/>
        <v>3511.86</v>
      </c>
      <c r="Q1352" s="4" t="str">
        <f>IF(Table1[[#This Row],[STATUS]]='CONDITIONS AND WORKINGS'!$B$6,'CONDITIONS AND WORKINGS'!$B$9,'CONDITIONS AND WORKINGS'!$B$10)</f>
        <v>"UNDER PREVIEW"</v>
      </c>
      <c r="R1352" s="10">
        <f>Table1[[#This Row],[TOTAL SALES]]-Table1[[#This Row],[ 8.35% DISCOUNT]]</f>
        <v>3236.31</v>
      </c>
      <c r="S1352" s="20"/>
      <c r="AQ1352" s="11"/>
      <c r="AR1352" s="11"/>
      <c r="AS1352" s="11"/>
      <c r="AT1352" s="11"/>
      <c r="AV1352" s="11"/>
      <c r="AW1352" s="11"/>
    </row>
    <row r="1353" spans="1:49" x14ac:dyDescent="0.25">
      <c r="A1353">
        <v>1352</v>
      </c>
      <c r="B1353">
        <v>10253</v>
      </c>
      <c r="C1353">
        <v>3</v>
      </c>
      <c r="D1353" s="4" t="str">
        <f>TEXT(Table1[[#This Row],[ORDER DATE]],"MMMM")</f>
        <v>June</v>
      </c>
      <c r="E1353" s="4">
        <f t="shared" si="64"/>
        <v>2004</v>
      </c>
      <c r="F1353" s="1">
        <v>38139</v>
      </c>
      <c r="G1353" t="s">
        <v>126</v>
      </c>
      <c r="H1353" t="s">
        <v>112</v>
      </c>
      <c r="I1353">
        <v>123</v>
      </c>
      <c r="J1353" t="s">
        <v>14</v>
      </c>
      <c r="K1353">
        <v>31</v>
      </c>
      <c r="L1353" s="10">
        <v>100</v>
      </c>
      <c r="M1353" s="10">
        <f t="shared" si="65"/>
        <v>3100</v>
      </c>
      <c r="N1353">
        <f>'CONDITIONS AND WORKINGS'!$D$2*M1353</f>
        <v>199.01999999999998</v>
      </c>
      <c r="O1353" s="4">
        <f>IF(Table1[[#This Row],[SALES]]&gt;='CONDITIONS AND WORKINGS'!$B$2,Table1[[#This Row],[SALES]]*'CONDITIONS AND WORKINGS'!$B$3,0)</f>
        <v>258.85000000000002</v>
      </c>
      <c r="P1353" s="10">
        <f t="shared" si="63"/>
        <v>3299.02</v>
      </c>
      <c r="Q1353" s="4" t="str">
        <f>IF(Table1[[#This Row],[STATUS]]='CONDITIONS AND WORKINGS'!$B$6,'CONDITIONS AND WORKINGS'!$B$9,'CONDITIONS AND WORKINGS'!$B$10)</f>
        <v>"UNDER PREVIEW"</v>
      </c>
      <c r="R1353" s="10">
        <f>Table1[[#This Row],[TOTAL SALES]]-Table1[[#This Row],[ 8.35% DISCOUNT]]</f>
        <v>3040.17</v>
      </c>
      <c r="S1353" s="20"/>
      <c r="AQ1353" s="11"/>
      <c r="AR1353" s="11"/>
      <c r="AS1353" s="11"/>
      <c r="AT1353" s="11"/>
      <c r="AV1353" s="11"/>
      <c r="AW1353" s="11"/>
    </row>
    <row r="1354" spans="1:49" x14ac:dyDescent="0.25">
      <c r="A1354">
        <v>1353</v>
      </c>
      <c r="B1354">
        <v>10253</v>
      </c>
      <c r="C1354">
        <v>13</v>
      </c>
      <c r="D1354" s="4" t="str">
        <f>TEXT(Table1[[#This Row],[ORDER DATE]],"MMMM")</f>
        <v>June</v>
      </c>
      <c r="E1354" s="4">
        <f t="shared" si="64"/>
        <v>2004</v>
      </c>
      <c r="F1354" s="1">
        <v>38139</v>
      </c>
      <c r="G1354" t="s">
        <v>126</v>
      </c>
      <c r="H1354" t="s">
        <v>99</v>
      </c>
      <c r="I1354">
        <v>123</v>
      </c>
      <c r="J1354" t="s">
        <v>14</v>
      </c>
      <c r="K1354">
        <v>24</v>
      </c>
      <c r="L1354" s="10">
        <v>100</v>
      </c>
      <c r="M1354" s="10">
        <f t="shared" si="65"/>
        <v>2400</v>
      </c>
      <c r="N1354">
        <f>'CONDITIONS AND WORKINGS'!$D$2*M1354</f>
        <v>154.07999999999998</v>
      </c>
      <c r="O1354" s="4">
        <f>IF(Table1[[#This Row],[SALES]]&gt;='CONDITIONS AND WORKINGS'!$B$2,Table1[[#This Row],[SALES]]*'CONDITIONS AND WORKINGS'!$B$3,0)</f>
        <v>200.4</v>
      </c>
      <c r="P1354" s="10">
        <f t="shared" si="63"/>
        <v>2554.08</v>
      </c>
      <c r="Q1354" s="4" t="str">
        <f>IF(Table1[[#This Row],[STATUS]]='CONDITIONS AND WORKINGS'!$B$6,'CONDITIONS AND WORKINGS'!$B$9,'CONDITIONS AND WORKINGS'!$B$10)</f>
        <v>"UNDER PREVIEW"</v>
      </c>
      <c r="R1354" s="10">
        <f>Table1[[#This Row],[TOTAL SALES]]-Table1[[#This Row],[ 8.35% DISCOUNT]]</f>
        <v>2353.6799999999998</v>
      </c>
      <c r="S1354" s="20"/>
      <c r="AQ1354" s="11"/>
      <c r="AR1354" s="11"/>
      <c r="AS1354" s="11"/>
      <c r="AT1354" s="11"/>
      <c r="AV1354" s="11"/>
      <c r="AW1354" s="11"/>
    </row>
    <row r="1355" spans="1:49" x14ac:dyDescent="0.25">
      <c r="A1355">
        <v>1354</v>
      </c>
      <c r="B1355">
        <v>10253</v>
      </c>
      <c r="C1355">
        <v>1</v>
      </c>
      <c r="D1355" s="4" t="str">
        <f>TEXT(Table1[[#This Row],[ORDER DATE]],"MMMM")</f>
        <v>June</v>
      </c>
      <c r="E1355" s="4">
        <f t="shared" si="64"/>
        <v>2004</v>
      </c>
      <c r="F1355" s="1">
        <v>38139</v>
      </c>
      <c r="G1355" t="s">
        <v>126</v>
      </c>
      <c r="H1355" t="s">
        <v>118</v>
      </c>
      <c r="I1355">
        <v>123</v>
      </c>
      <c r="J1355" t="s">
        <v>14</v>
      </c>
      <c r="K1355">
        <v>24</v>
      </c>
      <c r="L1355" s="10">
        <v>100</v>
      </c>
      <c r="M1355" s="10">
        <f t="shared" si="65"/>
        <v>2400</v>
      </c>
      <c r="N1355">
        <f>'CONDITIONS AND WORKINGS'!$D$2*M1355</f>
        <v>154.07999999999998</v>
      </c>
      <c r="O1355" s="4">
        <f>IF(Table1[[#This Row],[SALES]]&gt;='CONDITIONS AND WORKINGS'!$B$2,Table1[[#This Row],[SALES]]*'CONDITIONS AND WORKINGS'!$B$3,0)</f>
        <v>200.4</v>
      </c>
      <c r="P1355" s="10">
        <f t="shared" si="63"/>
        <v>2554.08</v>
      </c>
      <c r="Q1355" s="4" t="str">
        <f>IF(Table1[[#This Row],[STATUS]]='CONDITIONS AND WORKINGS'!$B$6,'CONDITIONS AND WORKINGS'!$B$9,'CONDITIONS AND WORKINGS'!$B$10)</f>
        <v>"UNDER PREVIEW"</v>
      </c>
      <c r="R1355" s="10">
        <f>Table1[[#This Row],[TOTAL SALES]]-Table1[[#This Row],[ 8.35% DISCOUNT]]</f>
        <v>2353.6799999999998</v>
      </c>
      <c r="S1355" s="20"/>
      <c r="AQ1355" s="11"/>
      <c r="AR1355" s="11"/>
      <c r="AS1355" s="11"/>
      <c r="AT1355" s="11"/>
      <c r="AV1355" s="11"/>
      <c r="AW1355" s="11"/>
    </row>
    <row r="1356" spans="1:49" x14ac:dyDescent="0.25">
      <c r="A1356">
        <v>1355</v>
      </c>
      <c r="B1356">
        <v>10253</v>
      </c>
      <c r="C1356">
        <v>5</v>
      </c>
      <c r="D1356" s="4" t="str">
        <f>TEXT(Table1[[#This Row],[ORDER DATE]],"MMMM")</f>
        <v>June</v>
      </c>
      <c r="E1356" s="4">
        <f t="shared" si="64"/>
        <v>2004</v>
      </c>
      <c r="F1356" s="1">
        <v>38139</v>
      </c>
      <c r="G1356" t="s">
        <v>126</v>
      </c>
      <c r="H1356" t="s">
        <v>114</v>
      </c>
      <c r="I1356">
        <v>123</v>
      </c>
      <c r="J1356" t="s">
        <v>14</v>
      </c>
      <c r="K1356">
        <v>26</v>
      </c>
      <c r="L1356" s="10">
        <v>100</v>
      </c>
      <c r="M1356" s="10">
        <f t="shared" si="65"/>
        <v>2600</v>
      </c>
      <c r="N1356">
        <f>'CONDITIONS AND WORKINGS'!$D$2*M1356</f>
        <v>166.92</v>
      </c>
      <c r="O1356" s="4">
        <f>IF(Table1[[#This Row],[SALES]]&gt;='CONDITIONS AND WORKINGS'!$B$2,Table1[[#This Row],[SALES]]*'CONDITIONS AND WORKINGS'!$B$3,0)</f>
        <v>217.10000000000002</v>
      </c>
      <c r="P1356" s="10">
        <f t="shared" si="63"/>
        <v>2766.92</v>
      </c>
      <c r="Q1356" s="4" t="str">
        <f>IF(Table1[[#This Row],[STATUS]]='CONDITIONS AND WORKINGS'!$B$6,'CONDITIONS AND WORKINGS'!$B$9,'CONDITIONS AND WORKINGS'!$B$10)</f>
        <v>"UNDER PREVIEW"</v>
      </c>
      <c r="R1356" s="10">
        <f>Table1[[#This Row],[TOTAL SALES]]-Table1[[#This Row],[ 8.35% DISCOUNT]]</f>
        <v>2549.8200000000002</v>
      </c>
      <c r="S1356" s="20"/>
      <c r="AQ1356" s="11"/>
      <c r="AR1356" s="11"/>
      <c r="AS1356" s="11"/>
      <c r="AT1356" s="11"/>
      <c r="AV1356" s="11"/>
      <c r="AW1356" s="11"/>
    </row>
    <row r="1357" spans="1:49" x14ac:dyDescent="0.25">
      <c r="A1357">
        <v>1356</v>
      </c>
      <c r="B1357">
        <v>10253</v>
      </c>
      <c r="C1357">
        <v>11</v>
      </c>
      <c r="D1357" s="4" t="str">
        <f>TEXT(Table1[[#This Row],[ORDER DATE]],"MMMM")</f>
        <v>June</v>
      </c>
      <c r="E1357" s="4">
        <f t="shared" si="64"/>
        <v>2004</v>
      </c>
      <c r="F1357" s="1">
        <v>38139</v>
      </c>
      <c r="G1357" t="s">
        <v>126</v>
      </c>
      <c r="H1357" t="s">
        <v>96</v>
      </c>
      <c r="I1357">
        <v>123</v>
      </c>
      <c r="J1357" t="s">
        <v>17</v>
      </c>
      <c r="K1357">
        <v>22</v>
      </c>
      <c r="L1357" s="10">
        <v>100</v>
      </c>
      <c r="M1357" s="10">
        <f t="shared" si="65"/>
        <v>2200</v>
      </c>
      <c r="N1357">
        <f>'CONDITIONS AND WORKINGS'!$D$2*M1357</f>
        <v>141.23999999999998</v>
      </c>
      <c r="O1357" s="4">
        <f>IF(Table1[[#This Row],[SALES]]&gt;='CONDITIONS AND WORKINGS'!$B$2,Table1[[#This Row],[SALES]]*'CONDITIONS AND WORKINGS'!$B$3,0)</f>
        <v>0</v>
      </c>
      <c r="P1357" s="10">
        <f t="shared" si="63"/>
        <v>2341.2399999999998</v>
      </c>
      <c r="Q1357" s="4" t="str">
        <f>IF(Table1[[#This Row],[STATUS]]='CONDITIONS AND WORKINGS'!$B$6,'CONDITIONS AND WORKINGS'!$B$9,'CONDITIONS AND WORKINGS'!$B$10)</f>
        <v>"UNDER PREVIEW"</v>
      </c>
      <c r="R1357" s="10">
        <f>Table1[[#This Row],[TOTAL SALES]]-Table1[[#This Row],[ 8.35% DISCOUNT]]</f>
        <v>2341.2399999999998</v>
      </c>
      <c r="S1357" s="20"/>
      <c r="AQ1357" s="11"/>
      <c r="AR1357" s="11"/>
      <c r="AS1357" s="11"/>
      <c r="AT1357" s="11"/>
      <c r="AV1357" s="11"/>
      <c r="AW1357" s="11"/>
    </row>
    <row r="1358" spans="1:49" x14ac:dyDescent="0.25">
      <c r="A1358">
        <v>1357</v>
      </c>
      <c r="B1358">
        <v>10253</v>
      </c>
      <c r="C1358">
        <v>14</v>
      </c>
      <c r="D1358" s="4" t="str">
        <f>TEXT(Table1[[#This Row],[ORDER DATE]],"MMMM")</f>
        <v>June</v>
      </c>
      <c r="E1358" s="4">
        <f t="shared" si="64"/>
        <v>2004</v>
      </c>
      <c r="F1358" s="1">
        <v>38139</v>
      </c>
      <c r="G1358" t="s">
        <v>126</v>
      </c>
      <c r="H1358" t="s">
        <v>103</v>
      </c>
      <c r="I1358">
        <v>123</v>
      </c>
      <c r="J1358" t="s">
        <v>17</v>
      </c>
      <c r="K1358">
        <v>25</v>
      </c>
      <c r="L1358" s="10">
        <v>90.17</v>
      </c>
      <c r="M1358" s="10">
        <f t="shared" si="65"/>
        <v>2254.25</v>
      </c>
      <c r="N1358">
        <f>'CONDITIONS AND WORKINGS'!$D$2*M1358</f>
        <v>144.72284999999999</v>
      </c>
      <c r="O1358" s="4">
        <f>IF(Table1[[#This Row],[SALES]]&gt;='CONDITIONS AND WORKINGS'!$B$2,Table1[[#This Row],[SALES]]*'CONDITIONS AND WORKINGS'!$B$3,0)</f>
        <v>0</v>
      </c>
      <c r="P1358" s="10">
        <f t="shared" si="63"/>
        <v>2398.9728500000001</v>
      </c>
      <c r="Q1358" s="4" t="str">
        <f>IF(Table1[[#This Row],[STATUS]]='CONDITIONS AND WORKINGS'!$B$6,'CONDITIONS AND WORKINGS'!$B$9,'CONDITIONS AND WORKINGS'!$B$10)</f>
        <v>"UNDER PREVIEW"</v>
      </c>
      <c r="R1358" s="10">
        <f>Table1[[#This Row],[TOTAL SALES]]-Table1[[#This Row],[ 8.35% DISCOUNT]]</f>
        <v>2398.9728500000001</v>
      </c>
      <c r="S1358" s="20"/>
      <c r="AQ1358" s="11"/>
      <c r="AR1358" s="11"/>
      <c r="AS1358" s="11"/>
      <c r="AT1358" s="11"/>
      <c r="AV1358" s="11"/>
      <c r="AW1358" s="11"/>
    </row>
    <row r="1359" spans="1:49" x14ac:dyDescent="0.25">
      <c r="A1359">
        <v>1358</v>
      </c>
      <c r="B1359">
        <v>10253</v>
      </c>
      <c r="C1359">
        <v>9</v>
      </c>
      <c r="D1359" s="4" t="str">
        <f>TEXT(Table1[[#This Row],[ORDER DATE]],"MMMM")</f>
        <v>June</v>
      </c>
      <c r="E1359" s="4">
        <f t="shared" si="64"/>
        <v>2004</v>
      </c>
      <c r="F1359" s="1">
        <v>38139</v>
      </c>
      <c r="G1359" t="s">
        <v>126</v>
      </c>
      <c r="H1359" t="s">
        <v>104</v>
      </c>
      <c r="I1359">
        <v>123</v>
      </c>
      <c r="J1359" t="s">
        <v>17</v>
      </c>
      <c r="K1359">
        <v>23</v>
      </c>
      <c r="L1359" s="10">
        <v>83.93</v>
      </c>
      <c r="M1359" s="10">
        <f t="shared" si="65"/>
        <v>1930.39</v>
      </c>
      <c r="N1359">
        <f>'CONDITIONS AND WORKINGS'!$D$2*M1359</f>
        <v>123.93103799999999</v>
      </c>
      <c r="O1359" s="4">
        <f>IF(Table1[[#This Row],[SALES]]&gt;='CONDITIONS AND WORKINGS'!$B$2,Table1[[#This Row],[SALES]]*'CONDITIONS AND WORKINGS'!$B$3,0)</f>
        <v>0</v>
      </c>
      <c r="P1359" s="10">
        <f t="shared" si="63"/>
        <v>2054.321038</v>
      </c>
      <c r="Q1359" s="4" t="str">
        <f>IF(Table1[[#This Row],[STATUS]]='CONDITIONS AND WORKINGS'!$B$6,'CONDITIONS AND WORKINGS'!$B$9,'CONDITIONS AND WORKINGS'!$B$10)</f>
        <v>"UNDER PREVIEW"</v>
      </c>
      <c r="R1359" s="10">
        <f>Table1[[#This Row],[TOTAL SALES]]-Table1[[#This Row],[ 8.35% DISCOUNT]]</f>
        <v>2054.321038</v>
      </c>
      <c r="S1359" s="20"/>
      <c r="AQ1359" s="11"/>
      <c r="AR1359" s="11"/>
      <c r="AS1359" s="11"/>
      <c r="AT1359" s="11"/>
      <c r="AV1359" s="11"/>
      <c r="AW1359" s="11"/>
    </row>
    <row r="1360" spans="1:49" x14ac:dyDescent="0.25">
      <c r="A1360">
        <v>1359</v>
      </c>
      <c r="B1360">
        <v>10253</v>
      </c>
      <c r="C1360">
        <v>7</v>
      </c>
      <c r="D1360" s="4" t="str">
        <f>TEXT(Table1[[#This Row],[ORDER DATE]],"MMMM")</f>
        <v>June</v>
      </c>
      <c r="E1360" s="4">
        <f t="shared" si="64"/>
        <v>2004</v>
      </c>
      <c r="F1360" s="1">
        <v>38139</v>
      </c>
      <c r="G1360" t="s">
        <v>126</v>
      </c>
      <c r="H1360" t="s">
        <v>116</v>
      </c>
      <c r="I1360">
        <v>123</v>
      </c>
      <c r="J1360" t="s">
        <v>17</v>
      </c>
      <c r="K1360">
        <v>40</v>
      </c>
      <c r="L1360" s="10">
        <v>42.67</v>
      </c>
      <c r="M1360" s="10">
        <f t="shared" si="65"/>
        <v>1706.8000000000002</v>
      </c>
      <c r="N1360">
        <f>'CONDITIONS AND WORKINGS'!$D$2*M1360</f>
        <v>109.57656</v>
      </c>
      <c r="O1360" s="4">
        <f>IF(Table1[[#This Row],[SALES]]&gt;='CONDITIONS AND WORKINGS'!$B$2,Table1[[#This Row],[SALES]]*'CONDITIONS AND WORKINGS'!$B$3,0)</f>
        <v>0</v>
      </c>
      <c r="P1360" s="10">
        <f t="shared" si="63"/>
        <v>1816.3765600000002</v>
      </c>
      <c r="Q1360" s="4" t="str">
        <f>IF(Table1[[#This Row],[STATUS]]='CONDITIONS AND WORKINGS'!$B$6,'CONDITIONS AND WORKINGS'!$B$9,'CONDITIONS AND WORKINGS'!$B$10)</f>
        <v>"UNDER PREVIEW"</v>
      </c>
      <c r="R1360" s="10">
        <f>Table1[[#This Row],[TOTAL SALES]]-Table1[[#This Row],[ 8.35% DISCOUNT]]</f>
        <v>1816.3765600000002</v>
      </c>
      <c r="S1360" s="20"/>
      <c r="AQ1360" s="11"/>
      <c r="AR1360" s="11"/>
      <c r="AS1360" s="11"/>
      <c r="AT1360" s="11"/>
      <c r="AV1360" s="11"/>
      <c r="AW1360" s="11"/>
    </row>
    <row r="1361" spans="1:49" x14ac:dyDescent="0.25">
      <c r="A1361">
        <v>1360</v>
      </c>
      <c r="B1361">
        <v>10253</v>
      </c>
      <c r="C1361">
        <v>12</v>
      </c>
      <c r="D1361" s="4" t="str">
        <f>TEXT(Table1[[#This Row],[ORDER DATE]],"MMMM")</f>
        <v>June</v>
      </c>
      <c r="E1361" s="4">
        <f t="shared" si="64"/>
        <v>2004</v>
      </c>
      <c r="F1361" s="1">
        <v>38139</v>
      </c>
      <c r="G1361" t="s">
        <v>126</v>
      </c>
      <c r="H1361" t="s">
        <v>109</v>
      </c>
      <c r="I1361">
        <v>123</v>
      </c>
      <c r="J1361" t="s">
        <v>17</v>
      </c>
      <c r="K1361">
        <v>24</v>
      </c>
      <c r="L1361" s="10">
        <v>52.66</v>
      </c>
      <c r="M1361" s="10">
        <f t="shared" si="65"/>
        <v>1263.8399999999999</v>
      </c>
      <c r="N1361">
        <f>'CONDITIONS AND WORKINGS'!$D$2*M1361</f>
        <v>81.13852799999998</v>
      </c>
      <c r="O1361" s="4">
        <f>IF(Table1[[#This Row],[SALES]]&gt;='CONDITIONS AND WORKINGS'!$B$2,Table1[[#This Row],[SALES]]*'CONDITIONS AND WORKINGS'!$B$3,0)</f>
        <v>0</v>
      </c>
      <c r="P1361" s="10">
        <f t="shared" si="63"/>
        <v>1344.9785279999999</v>
      </c>
      <c r="Q1361" s="4" t="str">
        <f>IF(Table1[[#This Row],[STATUS]]='CONDITIONS AND WORKINGS'!$B$6,'CONDITIONS AND WORKINGS'!$B$9,'CONDITIONS AND WORKINGS'!$B$10)</f>
        <v>"UNDER PREVIEW"</v>
      </c>
      <c r="R1361" s="10">
        <f>Table1[[#This Row],[TOTAL SALES]]-Table1[[#This Row],[ 8.35% DISCOUNT]]</f>
        <v>1344.9785279999999</v>
      </c>
      <c r="S1361" s="20"/>
      <c r="AQ1361" s="11"/>
      <c r="AR1361" s="11"/>
      <c r="AS1361" s="11"/>
      <c r="AT1361" s="11"/>
      <c r="AV1361" s="11"/>
      <c r="AW1361" s="11"/>
    </row>
    <row r="1362" spans="1:49" x14ac:dyDescent="0.25">
      <c r="A1362">
        <v>1361</v>
      </c>
      <c r="B1362">
        <v>10255</v>
      </c>
      <c r="C1362">
        <v>1</v>
      </c>
      <c r="D1362" s="4" t="str">
        <f>TEXT(Table1[[#This Row],[ORDER DATE]],"MMMM")</f>
        <v>June</v>
      </c>
      <c r="E1362" s="4">
        <f t="shared" si="64"/>
        <v>2004</v>
      </c>
      <c r="F1362" s="1">
        <v>38142</v>
      </c>
      <c r="G1362" t="s">
        <v>12</v>
      </c>
      <c r="H1362" t="s">
        <v>20</v>
      </c>
      <c r="I1362">
        <v>184</v>
      </c>
      <c r="J1362" t="s">
        <v>14</v>
      </c>
      <c r="K1362">
        <v>24</v>
      </c>
      <c r="L1362" s="10">
        <v>100</v>
      </c>
      <c r="M1362" s="10">
        <f t="shared" si="65"/>
        <v>2400</v>
      </c>
      <c r="N1362">
        <f>'CONDITIONS AND WORKINGS'!$D$2*M1362</f>
        <v>154.07999999999998</v>
      </c>
      <c r="O1362" s="4">
        <f>IF(Table1[[#This Row],[SALES]]&gt;='CONDITIONS AND WORKINGS'!$B$2,Table1[[#This Row],[SALES]]*'CONDITIONS AND WORKINGS'!$B$3,0)</f>
        <v>200.4</v>
      </c>
      <c r="P1362" s="10">
        <f t="shared" si="63"/>
        <v>2554.08</v>
      </c>
      <c r="Q1362" s="4" t="str">
        <f>IF(Table1[[#This Row],[STATUS]]='CONDITIONS AND WORKINGS'!$B$6,'CONDITIONS AND WORKINGS'!$B$9,'CONDITIONS AND WORKINGS'!$B$10)</f>
        <v>"COMPLETED"</v>
      </c>
      <c r="R1362" s="10">
        <f>Table1[[#This Row],[TOTAL SALES]]-Table1[[#This Row],[ 8.35% DISCOUNT]]</f>
        <v>2353.6799999999998</v>
      </c>
      <c r="S1362" s="20"/>
      <c r="AQ1362" s="11"/>
      <c r="AR1362" s="11"/>
      <c r="AS1362" s="11"/>
      <c r="AT1362" s="11"/>
      <c r="AV1362" s="11"/>
      <c r="AW1362" s="11"/>
    </row>
    <row r="1363" spans="1:49" x14ac:dyDescent="0.25">
      <c r="A1363">
        <v>1362</v>
      </c>
      <c r="B1363">
        <v>10255</v>
      </c>
      <c r="C1363">
        <v>2</v>
      </c>
      <c r="D1363" s="4" t="str">
        <f>TEXT(Table1[[#This Row],[ORDER DATE]],"MMMM")</f>
        <v>June</v>
      </c>
      <c r="E1363" s="4">
        <f t="shared" si="64"/>
        <v>2004</v>
      </c>
      <c r="F1363" s="1">
        <v>38142</v>
      </c>
      <c r="G1363" t="s">
        <v>12</v>
      </c>
      <c r="H1363" t="s">
        <v>21</v>
      </c>
      <c r="I1363">
        <v>184</v>
      </c>
      <c r="J1363" t="s">
        <v>17</v>
      </c>
      <c r="K1363">
        <v>37</v>
      </c>
      <c r="L1363" s="10">
        <v>45.7</v>
      </c>
      <c r="M1363" s="10">
        <f t="shared" si="65"/>
        <v>1690.9</v>
      </c>
      <c r="N1363">
        <f>'CONDITIONS AND WORKINGS'!$D$2*M1363</f>
        <v>108.55578</v>
      </c>
      <c r="O1363" s="4">
        <f>IF(Table1[[#This Row],[SALES]]&gt;='CONDITIONS AND WORKINGS'!$B$2,Table1[[#This Row],[SALES]]*'CONDITIONS AND WORKINGS'!$B$3,0)</f>
        <v>0</v>
      </c>
      <c r="P1363" s="10">
        <f t="shared" si="63"/>
        <v>1799.45578</v>
      </c>
      <c r="Q1363" s="4" t="str">
        <f>IF(Table1[[#This Row],[STATUS]]='CONDITIONS AND WORKINGS'!$B$6,'CONDITIONS AND WORKINGS'!$B$9,'CONDITIONS AND WORKINGS'!$B$10)</f>
        <v>"COMPLETED"</v>
      </c>
      <c r="R1363" s="10">
        <f>Table1[[#This Row],[TOTAL SALES]]-Table1[[#This Row],[ 8.35% DISCOUNT]]</f>
        <v>1799.45578</v>
      </c>
      <c r="S1363" s="20"/>
      <c r="AQ1363" s="11"/>
      <c r="AR1363" s="11"/>
      <c r="AS1363" s="11"/>
      <c r="AT1363" s="11"/>
      <c r="AV1363" s="11"/>
      <c r="AW1363" s="11"/>
    </row>
    <row r="1364" spans="1:49" x14ac:dyDescent="0.25">
      <c r="A1364">
        <v>1363</v>
      </c>
      <c r="B1364">
        <v>10256</v>
      </c>
      <c r="C1364">
        <v>2</v>
      </c>
      <c r="D1364" s="4" t="str">
        <f>TEXT(Table1[[#This Row],[ORDER DATE]],"MMMM")</f>
        <v>June</v>
      </c>
      <c r="E1364" s="4">
        <f t="shared" si="64"/>
        <v>2004</v>
      </c>
      <c r="F1364" s="1">
        <v>38146</v>
      </c>
      <c r="G1364" t="s">
        <v>12</v>
      </c>
      <c r="H1364" t="s">
        <v>23</v>
      </c>
      <c r="I1364">
        <v>149</v>
      </c>
      <c r="J1364" t="s">
        <v>14</v>
      </c>
      <c r="K1364">
        <v>34</v>
      </c>
      <c r="L1364" s="10">
        <v>95.55</v>
      </c>
      <c r="M1364" s="10">
        <f t="shared" si="65"/>
        <v>3248.7</v>
      </c>
      <c r="N1364">
        <f>'CONDITIONS AND WORKINGS'!$D$2*M1364</f>
        <v>208.56653999999997</v>
      </c>
      <c r="O1364" s="4">
        <f>IF(Table1[[#This Row],[SALES]]&gt;='CONDITIONS AND WORKINGS'!$B$2,Table1[[#This Row],[SALES]]*'CONDITIONS AND WORKINGS'!$B$3,0)</f>
        <v>271.26645000000002</v>
      </c>
      <c r="P1364" s="10">
        <f t="shared" si="63"/>
        <v>3457.2665399999996</v>
      </c>
      <c r="Q1364" s="4" t="str">
        <f>IF(Table1[[#This Row],[STATUS]]='CONDITIONS AND WORKINGS'!$B$6,'CONDITIONS AND WORKINGS'!$B$9,'CONDITIONS AND WORKINGS'!$B$10)</f>
        <v>"COMPLETED"</v>
      </c>
      <c r="R1364" s="10">
        <f>Table1[[#This Row],[TOTAL SALES]]-Table1[[#This Row],[ 8.35% DISCOUNT]]</f>
        <v>3186.0000899999995</v>
      </c>
      <c r="S1364" s="20"/>
      <c r="AQ1364" s="11"/>
      <c r="AR1364" s="11"/>
      <c r="AS1364" s="11"/>
      <c r="AT1364" s="11"/>
      <c r="AV1364" s="11"/>
      <c r="AW1364" s="11"/>
    </row>
    <row r="1365" spans="1:49" x14ac:dyDescent="0.25">
      <c r="A1365">
        <v>1364</v>
      </c>
      <c r="B1365">
        <v>10256</v>
      </c>
      <c r="C1365">
        <v>1</v>
      </c>
      <c r="D1365" s="4" t="str">
        <f>TEXT(Table1[[#This Row],[ORDER DATE]],"MMMM")</f>
        <v>June</v>
      </c>
      <c r="E1365" s="4">
        <f t="shared" si="64"/>
        <v>2004</v>
      </c>
      <c r="F1365" s="1">
        <v>38146</v>
      </c>
      <c r="G1365" t="s">
        <v>12</v>
      </c>
      <c r="H1365" t="s">
        <v>24</v>
      </c>
      <c r="I1365">
        <v>149</v>
      </c>
      <c r="J1365" t="s">
        <v>17</v>
      </c>
      <c r="K1365">
        <v>29</v>
      </c>
      <c r="L1365" s="10">
        <v>51.75</v>
      </c>
      <c r="M1365" s="10">
        <f t="shared" si="65"/>
        <v>1500.75</v>
      </c>
      <c r="N1365">
        <f>'CONDITIONS AND WORKINGS'!$D$2*M1365</f>
        <v>96.34814999999999</v>
      </c>
      <c r="O1365" s="4">
        <f>IF(Table1[[#This Row],[SALES]]&gt;='CONDITIONS AND WORKINGS'!$B$2,Table1[[#This Row],[SALES]]*'CONDITIONS AND WORKINGS'!$B$3,0)</f>
        <v>0</v>
      </c>
      <c r="P1365" s="10">
        <f t="shared" si="63"/>
        <v>1597.09815</v>
      </c>
      <c r="Q1365" s="4" t="str">
        <f>IF(Table1[[#This Row],[STATUS]]='CONDITIONS AND WORKINGS'!$B$6,'CONDITIONS AND WORKINGS'!$B$9,'CONDITIONS AND WORKINGS'!$B$10)</f>
        <v>"COMPLETED"</v>
      </c>
      <c r="R1365" s="10">
        <f>Table1[[#This Row],[TOTAL SALES]]-Table1[[#This Row],[ 8.35% DISCOUNT]]</f>
        <v>1597.09815</v>
      </c>
      <c r="S1365" s="20"/>
      <c r="AQ1365" s="11"/>
      <c r="AR1365" s="11"/>
      <c r="AS1365" s="11"/>
      <c r="AT1365" s="11"/>
      <c r="AV1365" s="11"/>
      <c r="AW1365" s="11"/>
    </row>
    <row r="1366" spans="1:49" x14ac:dyDescent="0.25">
      <c r="A1366">
        <v>1365</v>
      </c>
      <c r="B1366">
        <v>10257</v>
      </c>
      <c r="C1366">
        <v>1</v>
      </c>
      <c r="D1366" s="4" t="str">
        <f>TEXT(Table1[[#This Row],[ORDER DATE]],"MMMM")</f>
        <v>June</v>
      </c>
      <c r="E1366" s="4">
        <f t="shared" si="64"/>
        <v>2004</v>
      </c>
      <c r="F1366" s="1">
        <v>38152</v>
      </c>
      <c r="G1366" t="s">
        <v>12</v>
      </c>
      <c r="H1366" t="s">
        <v>37</v>
      </c>
      <c r="I1366">
        <v>162</v>
      </c>
      <c r="J1366" t="s">
        <v>14</v>
      </c>
      <c r="K1366">
        <v>50</v>
      </c>
      <c r="L1366" s="10">
        <v>88.14</v>
      </c>
      <c r="M1366" s="10">
        <f t="shared" si="65"/>
        <v>4407</v>
      </c>
      <c r="N1366">
        <f>'CONDITIONS AND WORKINGS'!$D$2*M1366</f>
        <v>282.92939999999999</v>
      </c>
      <c r="O1366" s="4">
        <f>IF(Table1[[#This Row],[SALES]]&gt;='CONDITIONS AND WORKINGS'!$B$2,Table1[[#This Row],[SALES]]*'CONDITIONS AND WORKINGS'!$B$3,0)</f>
        <v>367.98450000000003</v>
      </c>
      <c r="P1366" s="10">
        <f t="shared" si="63"/>
        <v>4689.9294</v>
      </c>
      <c r="Q1366" s="4" t="str">
        <f>IF(Table1[[#This Row],[STATUS]]='CONDITIONS AND WORKINGS'!$B$6,'CONDITIONS AND WORKINGS'!$B$9,'CONDITIONS AND WORKINGS'!$B$10)</f>
        <v>"COMPLETED"</v>
      </c>
      <c r="R1366" s="10">
        <f>Table1[[#This Row],[TOTAL SALES]]-Table1[[#This Row],[ 8.35% DISCOUNT]]</f>
        <v>4321.9449000000004</v>
      </c>
      <c r="S1366" s="20"/>
      <c r="AQ1366" s="11"/>
      <c r="AR1366" s="11"/>
      <c r="AS1366" s="11"/>
      <c r="AT1366" s="11"/>
      <c r="AV1366" s="11"/>
      <c r="AW1366" s="11"/>
    </row>
    <row r="1367" spans="1:49" x14ac:dyDescent="0.25">
      <c r="A1367">
        <v>1366</v>
      </c>
      <c r="B1367">
        <v>10257</v>
      </c>
      <c r="C1367">
        <v>4</v>
      </c>
      <c r="D1367" s="4" t="str">
        <f>TEXT(Table1[[#This Row],[ORDER DATE]],"MMMM")</f>
        <v>June</v>
      </c>
      <c r="E1367" s="4">
        <f t="shared" si="64"/>
        <v>2004</v>
      </c>
      <c r="F1367" s="1">
        <v>38152</v>
      </c>
      <c r="G1367" t="s">
        <v>12</v>
      </c>
      <c r="H1367" t="s">
        <v>35</v>
      </c>
      <c r="I1367">
        <v>162</v>
      </c>
      <c r="J1367" t="s">
        <v>14</v>
      </c>
      <c r="K1367">
        <v>46</v>
      </c>
      <c r="L1367" s="10">
        <v>78.89</v>
      </c>
      <c r="M1367" s="10">
        <f t="shared" si="65"/>
        <v>3628.94</v>
      </c>
      <c r="N1367">
        <f>'CONDITIONS AND WORKINGS'!$D$2*M1367</f>
        <v>232.97794799999997</v>
      </c>
      <c r="O1367" s="4">
        <f>IF(Table1[[#This Row],[SALES]]&gt;='CONDITIONS AND WORKINGS'!$B$2,Table1[[#This Row],[SALES]]*'CONDITIONS AND WORKINGS'!$B$3,0)</f>
        <v>303.01649000000003</v>
      </c>
      <c r="P1367" s="10">
        <f t="shared" si="63"/>
        <v>3861.9179480000003</v>
      </c>
      <c r="Q1367" s="4" t="str">
        <f>IF(Table1[[#This Row],[STATUS]]='CONDITIONS AND WORKINGS'!$B$6,'CONDITIONS AND WORKINGS'!$B$9,'CONDITIONS AND WORKINGS'!$B$10)</f>
        <v>"COMPLETED"</v>
      </c>
      <c r="R1367" s="10">
        <f>Table1[[#This Row],[TOTAL SALES]]-Table1[[#This Row],[ 8.35% DISCOUNT]]</f>
        <v>3558.9014580000003</v>
      </c>
      <c r="S1367" s="20"/>
      <c r="AQ1367" s="11"/>
      <c r="AR1367" s="11"/>
      <c r="AS1367" s="11"/>
      <c r="AT1367" s="11"/>
      <c r="AV1367" s="11"/>
      <c r="AW1367" s="11"/>
    </row>
    <row r="1368" spans="1:49" x14ac:dyDescent="0.25">
      <c r="A1368">
        <v>1367</v>
      </c>
      <c r="B1368">
        <v>10257</v>
      </c>
      <c r="C1368">
        <v>2</v>
      </c>
      <c r="D1368" s="4" t="str">
        <f>TEXT(Table1[[#This Row],[ORDER DATE]],"MMMM")</f>
        <v>June</v>
      </c>
      <c r="E1368" s="4">
        <f t="shared" si="64"/>
        <v>2004</v>
      </c>
      <c r="F1368" s="1">
        <v>38152</v>
      </c>
      <c r="G1368" t="s">
        <v>12</v>
      </c>
      <c r="H1368" t="s">
        <v>36</v>
      </c>
      <c r="I1368">
        <v>162</v>
      </c>
      <c r="J1368" t="s">
        <v>14</v>
      </c>
      <c r="K1368">
        <v>37</v>
      </c>
      <c r="L1368" s="10">
        <v>84.82</v>
      </c>
      <c r="M1368" s="10">
        <f t="shared" si="65"/>
        <v>3138.3399999999997</v>
      </c>
      <c r="N1368">
        <f>'CONDITIONS AND WORKINGS'!$D$2*M1368</f>
        <v>201.48142799999997</v>
      </c>
      <c r="O1368" s="4">
        <f>IF(Table1[[#This Row],[SALES]]&gt;='CONDITIONS AND WORKINGS'!$B$2,Table1[[#This Row],[SALES]]*'CONDITIONS AND WORKINGS'!$B$3,0)</f>
        <v>262.05138999999997</v>
      </c>
      <c r="P1368" s="10">
        <f t="shared" si="63"/>
        <v>3339.8214279999997</v>
      </c>
      <c r="Q1368" s="4" t="str">
        <f>IF(Table1[[#This Row],[STATUS]]='CONDITIONS AND WORKINGS'!$B$6,'CONDITIONS AND WORKINGS'!$B$9,'CONDITIONS AND WORKINGS'!$B$10)</f>
        <v>"COMPLETED"</v>
      </c>
      <c r="R1368" s="10">
        <f>Table1[[#This Row],[TOTAL SALES]]-Table1[[#This Row],[ 8.35% DISCOUNT]]</f>
        <v>3077.7700379999997</v>
      </c>
      <c r="S1368" s="20"/>
      <c r="AQ1368" s="11"/>
      <c r="AR1368" s="11"/>
      <c r="AS1368" s="11"/>
      <c r="AT1368" s="11"/>
      <c r="AV1368" s="11"/>
      <c r="AW1368" s="11"/>
    </row>
    <row r="1369" spans="1:49" x14ac:dyDescent="0.25">
      <c r="A1369">
        <v>1368</v>
      </c>
      <c r="B1369">
        <v>10257</v>
      </c>
      <c r="C1369">
        <v>3</v>
      </c>
      <c r="D1369" s="4" t="str">
        <f>TEXT(Table1[[#This Row],[ORDER DATE]],"MMMM")</f>
        <v>June</v>
      </c>
      <c r="E1369" s="4">
        <f t="shared" si="64"/>
        <v>2004</v>
      </c>
      <c r="F1369" s="1">
        <v>38152</v>
      </c>
      <c r="G1369" t="s">
        <v>12</v>
      </c>
      <c r="H1369" t="s">
        <v>38</v>
      </c>
      <c r="I1369">
        <v>162</v>
      </c>
      <c r="J1369" t="s">
        <v>17</v>
      </c>
      <c r="K1369">
        <v>49</v>
      </c>
      <c r="L1369" s="10">
        <v>53.72</v>
      </c>
      <c r="M1369" s="10">
        <f t="shared" si="65"/>
        <v>2632.2799999999997</v>
      </c>
      <c r="N1369">
        <f>'CONDITIONS AND WORKINGS'!$D$2*M1369</f>
        <v>168.99237599999998</v>
      </c>
      <c r="O1369" s="4">
        <f>IF(Table1[[#This Row],[SALES]]&gt;='CONDITIONS AND WORKINGS'!$B$2,Table1[[#This Row],[SALES]]*'CONDITIONS AND WORKINGS'!$B$3,0)</f>
        <v>219.79537999999999</v>
      </c>
      <c r="P1369" s="10">
        <f t="shared" si="63"/>
        <v>2801.2723759999999</v>
      </c>
      <c r="Q1369" s="4" t="str">
        <f>IF(Table1[[#This Row],[STATUS]]='CONDITIONS AND WORKINGS'!$B$6,'CONDITIONS AND WORKINGS'!$B$9,'CONDITIONS AND WORKINGS'!$B$10)</f>
        <v>"COMPLETED"</v>
      </c>
      <c r="R1369" s="10">
        <f>Table1[[#This Row],[TOTAL SALES]]-Table1[[#This Row],[ 8.35% DISCOUNT]]</f>
        <v>2581.4769959999999</v>
      </c>
      <c r="S1369" s="20"/>
      <c r="AQ1369" s="11"/>
      <c r="AR1369" s="11"/>
      <c r="AS1369" s="11"/>
      <c r="AT1369" s="11"/>
      <c r="AV1369" s="11"/>
      <c r="AW1369" s="11"/>
    </row>
    <row r="1370" spans="1:49" x14ac:dyDescent="0.25">
      <c r="A1370">
        <v>1369</v>
      </c>
      <c r="B1370">
        <v>10257</v>
      </c>
      <c r="C1370">
        <v>5</v>
      </c>
      <c r="D1370" s="4" t="str">
        <f>TEXT(Table1[[#This Row],[ORDER DATE]],"MMMM")</f>
        <v>June</v>
      </c>
      <c r="E1370" s="4">
        <f t="shared" si="64"/>
        <v>2004</v>
      </c>
      <c r="F1370" s="1">
        <v>38152</v>
      </c>
      <c r="G1370" t="s">
        <v>12</v>
      </c>
      <c r="H1370" t="s">
        <v>27</v>
      </c>
      <c r="I1370">
        <v>162</v>
      </c>
      <c r="J1370" t="s">
        <v>17</v>
      </c>
      <c r="K1370">
        <v>26</v>
      </c>
      <c r="L1370" s="10">
        <v>89.29</v>
      </c>
      <c r="M1370" s="10">
        <f t="shared" si="65"/>
        <v>2321.54</v>
      </c>
      <c r="N1370">
        <f>'CONDITIONS AND WORKINGS'!$D$2*M1370</f>
        <v>149.04286799999997</v>
      </c>
      <c r="O1370" s="4">
        <f>IF(Table1[[#This Row],[SALES]]&gt;='CONDITIONS AND WORKINGS'!$B$2,Table1[[#This Row],[SALES]]*'CONDITIONS AND WORKINGS'!$B$3,0)</f>
        <v>193.84859</v>
      </c>
      <c r="P1370" s="10">
        <f t="shared" si="63"/>
        <v>2470.582868</v>
      </c>
      <c r="Q1370" s="4" t="str">
        <f>IF(Table1[[#This Row],[STATUS]]='CONDITIONS AND WORKINGS'!$B$6,'CONDITIONS AND WORKINGS'!$B$9,'CONDITIONS AND WORKINGS'!$B$10)</f>
        <v>"COMPLETED"</v>
      </c>
      <c r="R1370" s="10">
        <f>Table1[[#This Row],[TOTAL SALES]]-Table1[[#This Row],[ 8.35% DISCOUNT]]</f>
        <v>2276.7342779999999</v>
      </c>
      <c r="S1370" s="20"/>
      <c r="AQ1370" s="11"/>
      <c r="AR1370" s="11"/>
      <c r="AS1370" s="11"/>
      <c r="AT1370" s="11"/>
      <c r="AV1370" s="11"/>
      <c r="AW1370" s="11"/>
    </row>
    <row r="1371" spans="1:49" x14ac:dyDescent="0.25">
      <c r="A1371">
        <v>1370</v>
      </c>
      <c r="B1371">
        <v>10258</v>
      </c>
      <c r="C1371">
        <v>6</v>
      </c>
      <c r="D1371" s="4" t="str">
        <f>TEXT(Table1[[#This Row],[ORDER DATE]],"MMMM")</f>
        <v>June</v>
      </c>
      <c r="E1371" s="4">
        <f t="shared" si="64"/>
        <v>2004</v>
      </c>
      <c r="F1371" s="1">
        <v>38153</v>
      </c>
      <c r="G1371" t="s">
        <v>12</v>
      </c>
      <c r="H1371" t="s">
        <v>25</v>
      </c>
      <c r="I1371">
        <v>136</v>
      </c>
      <c r="J1371" t="s">
        <v>55</v>
      </c>
      <c r="K1371">
        <v>32</v>
      </c>
      <c r="L1371" s="10">
        <v>100</v>
      </c>
      <c r="M1371" s="10">
        <f t="shared" si="65"/>
        <v>3200</v>
      </c>
      <c r="N1371">
        <f>'CONDITIONS AND WORKINGS'!$D$2*M1371</f>
        <v>205.43999999999997</v>
      </c>
      <c r="O1371" s="4">
        <f>IF(Table1[[#This Row],[SALES]]&gt;='CONDITIONS AND WORKINGS'!$B$2,Table1[[#This Row],[SALES]]*'CONDITIONS AND WORKINGS'!$B$3,0)</f>
        <v>267.2</v>
      </c>
      <c r="P1371" s="10">
        <f t="shared" si="63"/>
        <v>3405.44</v>
      </c>
      <c r="Q1371" s="4" t="str">
        <f>IF(Table1[[#This Row],[STATUS]]='CONDITIONS AND WORKINGS'!$B$6,'CONDITIONS AND WORKINGS'!$B$9,'CONDITIONS AND WORKINGS'!$B$10)</f>
        <v>"COMPLETED"</v>
      </c>
      <c r="R1371" s="10">
        <f>Table1[[#This Row],[TOTAL SALES]]-Table1[[#This Row],[ 8.35% DISCOUNT]]</f>
        <v>3138.2400000000002</v>
      </c>
      <c r="S1371" s="20"/>
      <c r="AQ1371" s="11"/>
      <c r="AR1371" s="11"/>
      <c r="AS1371" s="11"/>
      <c r="AT1371" s="11"/>
      <c r="AV1371" s="11"/>
      <c r="AW1371" s="11"/>
    </row>
    <row r="1372" spans="1:49" x14ac:dyDescent="0.25">
      <c r="A1372">
        <v>1371</v>
      </c>
      <c r="B1372">
        <v>10258</v>
      </c>
      <c r="C1372">
        <v>3</v>
      </c>
      <c r="D1372" s="4" t="str">
        <f>TEXT(Table1[[#This Row],[ORDER DATE]],"MMMM")</f>
        <v>June</v>
      </c>
      <c r="E1372" s="4">
        <f t="shared" si="64"/>
        <v>2004</v>
      </c>
      <c r="F1372" s="1">
        <v>38153</v>
      </c>
      <c r="G1372" t="s">
        <v>12</v>
      </c>
      <c r="H1372" t="s">
        <v>33</v>
      </c>
      <c r="I1372">
        <v>136</v>
      </c>
      <c r="J1372" t="s">
        <v>14</v>
      </c>
      <c r="K1372">
        <v>41</v>
      </c>
      <c r="L1372" s="10">
        <v>100</v>
      </c>
      <c r="M1372" s="10">
        <f t="shared" si="65"/>
        <v>4100</v>
      </c>
      <c r="N1372">
        <f>'CONDITIONS AND WORKINGS'!$D$2*M1372</f>
        <v>263.21999999999997</v>
      </c>
      <c r="O1372" s="4">
        <f>IF(Table1[[#This Row],[SALES]]&gt;='CONDITIONS AND WORKINGS'!$B$2,Table1[[#This Row],[SALES]]*'CONDITIONS AND WORKINGS'!$B$3,0)</f>
        <v>342.35</v>
      </c>
      <c r="P1372" s="10">
        <f t="shared" si="63"/>
        <v>4363.22</v>
      </c>
      <c r="Q1372" s="4" t="str">
        <f>IF(Table1[[#This Row],[STATUS]]='CONDITIONS AND WORKINGS'!$B$6,'CONDITIONS AND WORKINGS'!$B$9,'CONDITIONS AND WORKINGS'!$B$10)</f>
        <v>"COMPLETED"</v>
      </c>
      <c r="R1372" s="10">
        <f>Table1[[#This Row],[TOTAL SALES]]-Table1[[#This Row],[ 8.35% DISCOUNT]]</f>
        <v>4020.8700000000003</v>
      </c>
      <c r="S1372" s="20"/>
      <c r="AQ1372" s="11"/>
      <c r="AR1372" s="11"/>
      <c r="AS1372" s="11"/>
      <c r="AT1372" s="11"/>
      <c r="AV1372" s="11"/>
      <c r="AW1372" s="11"/>
    </row>
    <row r="1373" spans="1:49" x14ac:dyDescent="0.25">
      <c r="A1373">
        <v>1372</v>
      </c>
      <c r="B1373">
        <v>10258</v>
      </c>
      <c r="C1373">
        <v>5</v>
      </c>
      <c r="D1373" s="4" t="str">
        <f>TEXT(Table1[[#This Row],[ORDER DATE]],"MMMM")</f>
        <v>June</v>
      </c>
      <c r="E1373" s="4">
        <f t="shared" si="64"/>
        <v>2004</v>
      </c>
      <c r="F1373" s="1">
        <v>38153</v>
      </c>
      <c r="G1373" t="s">
        <v>12</v>
      </c>
      <c r="H1373" t="s">
        <v>30</v>
      </c>
      <c r="I1373">
        <v>136</v>
      </c>
      <c r="J1373" t="s">
        <v>14</v>
      </c>
      <c r="K1373">
        <v>41</v>
      </c>
      <c r="L1373" s="10">
        <v>100</v>
      </c>
      <c r="M1373" s="10">
        <f t="shared" si="65"/>
        <v>4100</v>
      </c>
      <c r="N1373">
        <f>'CONDITIONS AND WORKINGS'!$D$2*M1373</f>
        <v>263.21999999999997</v>
      </c>
      <c r="O1373" s="4">
        <f>IF(Table1[[#This Row],[SALES]]&gt;='CONDITIONS AND WORKINGS'!$B$2,Table1[[#This Row],[SALES]]*'CONDITIONS AND WORKINGS'!$B$3,0)</f>
        <v>342.35</v>
      </c>
      <c r="P1373" s="10">
        <f t="shared" si="63"/>
        <v>4363.22</v>
      </c>
      <c r="Q1373" s="4" t="str">
        <f>IF(Table1[[#This Row],[STATUS]]='CONDITIONS AND WORKINGS'!$B$6,'CONDITIONS AND WORKINGS'!$B$9,'CONDITIONS AND WORKINGS'!$B$10)</f>
        <v>"COMPLETED"</v>
      </c>
      <c r="R1373" s="10">
        <f>Table1[[#This Row],[TOTAL SALES]]-Table1[[#This Row],[ 8.35% DISCOUNT]]</f>
        <v>4020.8700000000003</v>
      </c>
      <c r="S1373" s="20"/>
      <c r="AQ1373" s="11"/>
      <c r="AR1373" s="11"/>
      <c r="AS1373" s="11"/>
      <c r="AT1373" s="11"/>
      <c r="AV1373" s="11"/>
      <c r="AW1373" s="11"/>
    </row>
    <row r="1374" spans="1:49" x14ac:dyDescent="0.25">
      <c r="A1374">
        <v>1373</v>
      </c>
      <c r="B1374">
        <v>10258</v>
      </c>
      <c r="C1374">
        <v>1</v>
      </c>
      <c r="D1374" s="4" t="str">
        <f>TEXT(Table1[[#This Row],[ORDER DATE]],"MMMM")</f>
        <v>June</v>
      </c>
      <c r="E1374" s="4">
        <f t="shared" si="64"/>
        <v>2004</v>
      </c>
      <c r="F1374" s="1">
        <v>38153</v>
      </c>
      <c r="G1374" t="s">
        <v>12</v>
      </c>
      <c r="H1374" t="s">
        <v>28</v>
      </c>
      <c r="I1374">
        <v>136</v>
      </c>
      <c r="J1374" t="s">
        <v>14</v>
      </c>
      <c r="K1374">
        <v>45</v>
      </c>
      <c r="L1374" s="10">
        <v>80.92</v>
      </c>
      <c r="M1374" s="10">
        <f t="shared" si="65"/>
        <v>3641.4</v>
      </c>
      <c r="N1374">
        <f>'CONDITIONS AND WORKINGS'!$D$2*M1374</f>
        <v>233.77787999999998</v>
      </c>
      <c r="O1374" s="4">
        <f>IF(Table1[[#This Row],[SALES]]&gt;='CONDITIONS AND WORKINGS'!$B$2,Table1[[#This Row],[SALES]]*'CONDITIONS AND WORKINGS'!$B$3,0)</f>
        <v>304.05690000000004</v>
      </c>
      <c r="P1374" s="10">
        <f t="shared" si="63"/>
        <v>3875.1778800000002</v>
      </c>
      <c r="Q1374" s="4" t="str">
        <f>IF(Table1[[#This Row],[STATUS]]='CONDITIONS AND WORKINGS'!$B$6,'CONDITIONS AND WORKINGS'!$B$9,'CONDITIONS AND WORKINGS'!$B$10)</f>
        <v>"COMPLETED"</v>
      </c>
      <c r="R1374" s="10">
        <f>Table1[[#This Row],[TOTAL SALES]]-Table1[[#This Row],[ 8.35% DISCOUNT]]</f>
        <v>3571.1209800000001</v>
      </c>
      <c r="S1374" s="20"/>
      <c r="AQ1374" s="11"/>
      <c r="AR1374" s="11"/>
      <c r="AS1374" s="11"/>
      <c r="AT1374" s="11"/>
      <c r="AV1374" s="11"/>
      <c r="AW1374" s="11"/>
    </row>
    <row r="1375" spans="1:49" x14ac:dyDescent="0.25">
      <c r="A1375">
        <v>1374</v>
      </c>
      <c r="B1375">
        <v>10258</v>
      </c>
      <c r="C1375">
        <v>4</v>
      </c>
      <c r="D1375" s="4" t="str">
        <f>TEXT(Table1[[#This Row],[ORDER DATE]],"MMMM")</f>
        <v>June</v>
      </c>
      <c r="E1375" s="4">
        <f t="shared" si="64"/>
        <v>2004</v>
      </c>
      <c r="F1375" s="1">
        <v>38153</v>
      </c>
      <c r="G1375" t="s">
        <v>12</v>
      </c>
      <c r="H1375" t="s">
        <v>39</v>
      </c>
      <c r="I1375">
        <v>136</v>
      </c>
      <c r="J1375" t="s">
        <v>17</v>
      </c>
      <c r="K1375">
        <v>21</v>
      </c>
      <c r="L1375" s="10">
        <v>59.87</v>
      </c>
      <c r="M1375" s="10">
        <f t="shared" si="65"/>
        <v>1257.27</v>
      </c>
      <c r="N1375">
        <f>'CONDITIONS AND WORKINGS'!$D$2*M1375</f>
        <v>80.716733999999988</v>
      </c>
      <c r="O1375" s="4">
        <f>IF(Table1[[#This Row],[SALES]]&gt;='CONDITIONS AND WORKINGS'!$B$2,Table1[[#This Row],[SALES]]*'CONDITIONS AND WORKINGS'!$B$3,0)</f>
        <v>0</v>
      </c>
      <c r="P1375" s="10">
        <f t="shared" si="63"/>
        <v>1337.9867340000001</v>
      </c>
      <c r="Q1375" s="4" t="str">
        <f>IF(Table1[[#This Row],[STATUS]]='CONDITIONS AND WORKINGS'!$B$6,'CONDITIONS AND WORKINGS'!$B$9,'CONDITIONS AND WORKINGS'!$B$10)</f>
        <v>"COMPLETED"</v>
      </c>
      <c r="R1375" s="10">
        <f>Table1[[#This Row],[TOTAL SALES]]-Table1[[#This Row],[ 8.35% DISCOUNT]]</f>
        <v>1337.9867340000001</v>
      </c>
      <c r="S1375" s="20"/>
      <c r="AQ1375" s="11"/>
      <c r="AR1375" s="11"/>
      <c r="AS1375" s="11"/>
      <c r="AT1375" s="11"/>
      <c r="AV1375" s="11"/>
      <c r="AW1375" s="11"/>
    </row>
    <row r="1376" spans="1:49" x14ac:dyDescent="0.25">
      <c r="A1376">
        <v>1375</v>
      </c>
      <c r="B1376">
        <v>10258</v>
      </c>
      <c r="C1376">
        <v>2</v>
      </c>
      <c r="D1376" s="4" t="str">
        <f>TEXT(Table1[[#This Row],[ORDER DATE]],"MMMM")</f>
        <v>June</v>
      </c>
      <c r="E1376" s="4">
        <f t="shared" si="64"/>
        <v>2004</v>
      </c>
      <c r="F1376" s="1">
        <v>38153</v>
      </c>
      <c r="G1376" t="s">
        <v>12</v>
      </c>
      <c r="H1376" t="s">
        <v>32</v>
      </c>
      <c r="I1376">
        <v>136</v>
      </c>
      <c r="J1376" t="s">
        <v>17</v>
      </c>
      <c r="K1376">
        <v>20</v>
      </c>
      <c r="L1376" s="10">
        <v>61.41</v>
      </c>
      <c r="M1376" s="10">
        <f t="shared" si="65"/>
        <v>1228.1999999999998</v>
      </c>
      <c r="N1376">
        <f>'CONDITIONS AND WORKINGS'!$D$2*M1376</f>
        <v>78.850439999999978</v>
      </c>
      <c r="O1376" s="4">
        <f>IF(Table1[[#This Row],[SALES]]&gt;='CONDITIONS AND WORKINGS'!$B$2,Table1[[#This Row],[SALES]]*'CONDITIONS AND WORKINGS'!$B$3,0)</f>
        <v>0</v>
      </c>
      <c r="P1376" s="10">
        <f t="shared" si="63"/>
        <v>1307.0504399999998</v>
      </c>
      <c r="Q1376" s="4" t="str">
        <f>IF(Table1[[#This Row],[STATUS]]='CONDITIONS AND WORKINGS'!$B$6,'CONDITIONS AND WORKINGS'!$B$9,'CONDITIONS AND WORKINGS'!$B$10)</f>
        <v>"COMPLETED"</v>
      </c>
      <c r="R1376" s="10">
        <f>Table1[[#This Row],[TOTAL SALES]]-Table1[[#This Row],[ 8.35% DISCOUNT]]</f>
        <v>1307.0504399999998</v>
      </c>
      <c r="S1376" s="20"/>
      <c r="AQ1376" s="11"/>
      <c r="AR1376" s="11"/>
      <c r="AS1376" s="11"/>
      <c r="AT1376" s="11"/>
      <c r="AV1376" s="11"/>
      <c r="AW1376" s="11"/>
    </row>
    <row r="1377" spans="1:49" x14ac:dyDescent="0.25">
      <c r="A1377">
        <v>1376</v>
      </c>
      <c r="B1377">
        <v>10259</v>
      </c>
      <c r="C1377">
        <v>4</v>
      </c>
      <c r="D1377" s="4" t="str">
        <f>TEXT(Table1[[#This Row],[ORDER DATE]],"MMMM")</f>
        <v>June</v>
      </c>
      <c r="E1377" s="4">
        <f t="shared" si="64"/>
        <v>2004</v>
      </c>
      <c r="F1377" s="1">
        <v>38153</v>
      </c>
      <c r="G1377" t="s">
        <v>12</v>
      </c>
      <c r="H1377" t="s">
        <v>43</v>
      </c>
      <c r="I1377">
        <v>166</v>
      </c>
      <c r="J1377" t="s">
        <v>14</v>
      </c>
      <c r="K1377">
        <v>46</v>
      </c>
      <c r="L1377" s="10">
        <v>100</v>
      </c>
      <c r="M1377" s="10">
        <f t="shared" si="65"/>
        <v>4600</v>
      </c>
      <c r="N1377">
        <f>'CONDITIONS AND WORKINGS'!$D$2*M1377</f>
        <v>295.32</v>
      </c>
      <c r="O1377" s="4">
        <f>IF(Table1[[#This Row],[SALES]]&gt;='CONDITIONS AND WORKINGS'!$B$2,Table1[[#This Row],[SALES]]*'CONDITIONS AND WORKINGS'!$B$3,0)</f>
        <v>384.1</v>
      </c>
      <c r="P1377" s="10">
        <f t="shared" si="63"/>
        <v>4895.32</v>
      </c>
      <c r="Q1377" s="4" t="str">
        <f>IF(Table1[[#This Row],[STATUS]]='CONDITIONS AND WORKINGS'!$B$6,'CONDITIONS AND WORKINGS'!$B$9,'CONDITIONS AND WORKINGS'!$B$10)</f>
        <v>"COMPLETED"</v>
      </c>
      <c r="R1377" s="10">
        <f>Table1[[#This Row],[TOTAL SALES]]-Table1[[#This Row],[ 8.35% DISCOUNT]]</f>
        <v>4511.2199999999993</v>
      </c>
      <c r="S1377" s="20"/>
      <c r="AQ1377" s="11"/>
      <c r="AR1377" s="11"/>
      <c r="AS1377" s="11"/>
      <c r="AT1377" s="11"/>
      <c r="AV1377" s="11"/>
      <c r="AW1377" s="11"/>
    </row>
    <row r="1378" spans="1:49" x14ac:dyDescent="0.25">
      <c r="A1378">
        <v>1377</v>
      </c>
      <c r="B1378">
        <v>10259</v>
      </c>
      <c r="C1378">
        <v>3</v>
      </c>
      <c r="D1378" s="4" t="str">
        <f>TEXT(Table1[[#This Row],[ORDER DATE]],"MMMM")</f>
        <v>June</v>
      </c>
      <c r="E1378" s="4">
        <f t="shared" si="64"/>
        <v>2004</v>
      </c>
      <c r="F1378" s="1">
        <v>38153</v>
      </c>
      <c r="G1378" t="s">
        <v>12</v>
      </c>
      <c r="H1378" t="s">
        <v>47</v>
      </c>
      <c r="I1378">
        <v>166</v>
      </c>
      <c r="J1378" t="s">
        <v>14</v>
      </c>
      <c r="K1378">
        <v>30</v>
      </c>
      <c r="L1378" s="10">
        <v>100</v>
      </c>
      <c r="M1378" s="10">
        <f t="shared" si="65"/>
        <v>3000</v>
      </c>
      <c r="N1378">
        <f>'CONDITIONS AND WORKINGS'!$D$2*M1378</f>
        <v>192.59999999999997</v>
      </c>
      <c r="O1378" s="4">
        <f>IF(Table1[[#This Row],[SALES]]&gt;='CONDITIONS AND WORKINGS'!$B$2,Table1[[#This Row],[SALES]]*'CONDITIONS AND WORKINGS'!$B$3,0)</f>
        <v>250.50000000000003</v>
      </c>
      <c r="P1378" s="10">
        <f t="shared" si="63"/>
        <v>3192.6</v>
      </c>
      <c r="Q1378" s="4" t="str">
        <f>IF(Table1[[#This Row],[STATUS]]='CONDITIONS AND WORKINGS'!$B$6,'CONDITIONS AND WORKINGS'!$B$9,'CONDITIONS AND WORKINGS'!$B$10)</f>
        <v>"COMPLETED"</v>
      </c>
      <c r="R1378" s="10">
        <f>Table1[[#This Row],[TOTAL SALES]]-Table1[[#This Row],[ 8.35% DISCOUNT]]</f>
        <v>2942.1</v>
      </c>
      <c r="S1378" s="20"/>
      <c r="AQ1378" s="11"/>
      <c r="AR1378" s="11"/>
      <c r="AS1378" s="11"/>
      <c r="AT1378" s="11"/>
      <c r="AV1378" s="11"/>
      <c r="AW1378" s="11"/>
    </row>
    <row r="1379" spans="1:49" x14ac:dyDescent="0.25">
      <c r="A1379">
        <v>1378</v>
      </c>
      <c r="B1379">
        <v>10259</v>
      </c>
      <c r="C1379">
        <v>9</v>
      </c>
      <c r="D1379" s="4" t="str">
        <f>TEXT(Table1[[#This Row],[ORDER DATE]],"MMMM")</f>
        <v>June</v>
      </c>
      <c r="E1379" s="4">
        <f t="shared" si="64"/>
        <v>2004</v>
      </c>
      <c r="F1379" s="1">
        <v>38153</v>
      </c>
      <c r="G1379" t="s">
        <v>12</v>
      </c>
      <c r="H1379" t="s">
        <v>31</v>
      </c>
      <c r="I1379">
        <v>166</v>
      </c>
      <c r="J1379" t="s">
        <v>14</v>
      </c>
      <c r="K1379">
        <v>47</v>
      </c>
      <c r="L1379" s="10">
        <v>100</v>
      </c>
      <c r="M1379" s="10">
        <f t="shared" si="65"/>
        <v>4700</v>
      </c>
      <c r="N1379">
        <f>'CONDITIONS AND WORKINGS'!$D$2*M1379</f>
        <v>301.73999999999995</v>
      </c>
      <c r="O1379" s="4">
        <f>IF(Table1[[#This Row],[SALES]]&gt;='CONDITIONS AND WORKINGS'!$B$2,Table1[[#This Row],[SALES]]*'CONDITIONS AND WORKINGS'!$B$3,0)</f>
        <v>392.45000000000005</v>
      </c>
      <c r="P1379" s="10">
        <f t="shared" si="63"/>
        <v>5001.74</v>
      </c>
      <c r="Q1379" s="4" t="str">
        <f>IF(Table1[[#This Row],[STATUS]]='CONDITIONS AND WORKINGS'!$B$6,'CONDITIONS AND WORKINGS'!$B$9,'CONDITIONS AND WORKINGS'!$B$10)</f>
        <v>"COMPLETED"</v>
      </c>
      <c r="R1379" s="10">
        <f>Table1[[#This Row],[TOTAL SALES]]-Table1[[#This Row],[ 8.35% DISCOUNT]]</f>
        <v>4609.29</v>
      </c>
      <c r="S1379" s="20"/>
      <c r="AQ1379" s="11"/>
      <c r="AR1379" s="11"/>
      <c r="AS1379" s="11"/>
      <c r="AT1379" s="11"/>
      <c r="AV1379" s="11"/>
      <c r="AW1379" s="11"/>
    </row>
    <row r="1380" spans="1:49" x14ac:dyDescent="0.25">
      <c r="A1380">
        <v>1379</v>
      </c>
      <c r="B1380">
        <v>10259</v>
      </c>
      <c r="C1380">
        <v>13</v>
      </c>
      <c r="D1380" s="4" t="str">
        <f>TEXT(Table1[[#This Row],[ORDER DATE]],"MMMM")</f>
        <v>June</v>
      </c>
      <c r="E1380" s="4">
        <f t="shared" si="64"/>
        <v>2004</v>
      </c>
      <c r="F1380" s="1">
        <v>38153</v>
      </c>
      <c r="G1380" t="s">
        <v>12</v>
      </c>
      <c r="H1380" t="s">
        <v>29</v>
      </c>
      <c r="I1380">
        <v>166</v>
      </c>
      <c r="J1380" t="s">
        <v>14</v>
      </c>
      <c r="K1380">
        <v>41</v>
      </c>
      <c r="L1380" s="10">
        <v>100</v>
      </c>
      <c r="M1380" s="10">
        <f t="shared" si="65"/>
        <v>4100</v>
      </c>
      <c r="N1380">
        <f>'CONDITIONS AND WORKINGS'!$D$2*M1380</f>
        <v>263.21999999999997</v>
      </c>
      <c r="O1380" s="4">
        <f>IF(Table1[[#This Row],[SALES]]&gt;='CONDITIONS AND WORKINGS'!$B$2,Table1[[#This Row],[SALES]]*'CONDITIONS AND WORKINGS'!$B$3,0)</f>
        <v>342.35</v>
      </c>
      <c r="P1380" s="10">
        <f t="shared" si="63"/>
        <v>4363.22</v>
      </c>
      <c r="Q1380" s="4" t="str">
        <f>IF(Table1[[#This Row],[STATUS]]='CONDITIONS AND WORKINGS'!$B$6,'CONDITIONS AND WORKINGS'!$B$9,'CONDITIONS AND WORKINGS'!$B$10)</f>
        <v>"COMPLETED"</v>
      </c>
      <c r="R1380" s="10">
        <f>Table1[[#This Row],[TOTAL SALES]]-Table1[[#This Row],[ 8.35% DISCOUNT]]</f>
        <v>4020.8700000000003</v>
      </c>
      <c r="S1380" s="20"/>
      <c r="AQ1380" s="11"/>
      <c r="AR1380" s="11"/>
      <c r="AS1380" s="11"/>
      <c r="AT1380" s="11"/>
      <c r="AV1380" s="11"/>
      <c r="AW1380" s="11"/>
    </row>
    <row r="1381" spans="1:49" x14ac:dyDescent="0.25">
      <c r="A1381">
        <v>1380</v>
      </c>
      <c r="B1381">
        <v>10259</v>
      </c>
      <c r="C1381">
        <v>12</v>
      </c>
      <c r="D1381" s="4" t="str">
        <f>TEXT(Table1[[#This Row],[ORDER DATE]],"MMMM")</f>
        <v>June</v>
      </c>
      <c r="E1381" s="4">
        <f t="shared" si="64"/>
        <v>2004</v>
      </c>
      <c r="F1381" s="1">
        <v>38153</v>
      </c>
      <c r="G1381" t="s">
        <v>12</v>
      </c>
      <c r="H1381" t="s">
        <v>26</v>
      </c>
      <c r="I1381">
        <v>166</v>
      </c>
      <c r="J1381" t="s">
        <v>14</v>
      </c>
      <c r="K1381">
        <v>26</v>
      </c>
      <c r="L1381" s="10">
        <v>100</v>
      </c>
      <c r="M1381" s="10">
        <f t="shared" si="65"/>
        <v>2600</v>
      </c>
      <c r="N1381">
        <f>'CONDITIONS AND WORKINGS'!$D$2*M1381</f>
        <v>166.92</v>
      </c>
      <c r="O1381" s="4">
        <f>IF(Table1[[#This Row],[SALES]]&gt;='CONDITIONS AND WORKINGS'!$B$2,Table1[[#This Row],[SALES]]*'CONDITIONS AND WORKINGS'!$B$3,0)</f>
        <v>217.10000000000002</v>
      </c>
      <c r="P1381" s="10">
        <f t="shared" si="63"/>
        <v>2766.92</v>
      </c>
      <c r="Q1381" s="4" t="str">
        <f>IF(Table1[[#This Row],[STATUS]]='CONDITIONS AND WORKINGS'!$B$6,'CONDITIONS AND WORKINGS'!$B$9,'CONDITIONS AND WORKINGS'!$B$10)</f>
        <v>"COMPLETED"</v>
      </c>
      <c r="R1381" s="10">
        <f>Table1[[#This Row],[TOTAL SALES]]-Table1[[#This Row],[ 8.35% DISCOUNT]]</f>
        <v>2549.8200000000002</v>
      </c>
      <c r="S1381" s="20"/>
      <c r="AQ1381" s="11"/>
      <c r="AR1381" s="11"/>
      <c r="AS1381" s="11"/>
      <c r="AT1381" s="11"/>
      <c r="AV1381" s="11"/>
      <c r="AW1381" s="11"/>
    </row>
    <row r="1382" spans="1:49" x14ac:dyDescent="0.25">
      <c r="A1382">
        <v>1381</v>
      </c>
      <c r="B1382">
        <v>10259</v>
      </c>
      <c r="C1382">
        <v>11</v>
      </c>
      <c r="D1382" s="4" t="str">
        <f>TEXT(Table1[[#This Row],[ORDER DATE]],"MMMM")</f>
        <v>June</v>
      </c>
      <c r="E1382" s="4">
        <f t="shared" si="64"/>
        <v>2004</v>
      </c>
      <c r="F1382" s="1">
        <v>38153</v>
      </c>
      <c r="G1382" t="s">
        <v>12</v>
      </c>
      <c r="H1382" t="s">
        <v>34</v>
      </c>
      <c r="I1382">
        <v>166</v>
      </c>
      <c r="J1382" t="s">
        <v>14</v>
      </c>
      <c r="K1382">
        <v>45</v>
      </c>
      <c r="L1382" s="10">
        <v>86.68</v>
      </c>
      <c r="M1382" s="10">
        <f t="shared" si="65"/>
        <v>3900.6000000000004</v>
      </c>
      <c r="N1382">
        <f>'CONDITIONS AND WORKINGS'!$D$2*M1382</f>
        <v>250.41852</v>
      </c>
      <c r="O1382" s="4">
        <f>IF(Table1[[#This Row],[SALES]]&gt;='CONDITIONS AND WORKINGS'!$B$2,Table1[[#This Row],[SALES]]*'CONDITIONS AND WORKINGS'!$B$3,0)</f>
        <v>325.70010000000008</v>
      </c>
      <c r="P1382" s="10">
        <f t="shared" si="63"/>
        <v>4151.0185200000005</v>
      </c>
      <c r="Q1382" s="4" t="str">
        <f>IF(Table1[[#This Row],[STATUS]]='CONDITIONS AND WORKINGS'!$B$6,'CONDITIONS AND WORKINGS'!$B$9,'CONDITIONS AND WORKINGS'!$B$10)</f>
        <v>"COMPLETED"</v>
      </c>
      <c r="R1382" s="10">
        <f>Table1[[#This Row],[TOTAL SALES]]-Table1[[#This Row],[ 8.35% DISCOUNT]]</f>
        <v>3825.3184200000005</v>
      </c>
      <c r="S1382" s="20"/>
      <c r="AQ1382" s="11"/>
      <c r="AR1382" s="11"/>
      <c r="AS1382" s="11"/>
      <c r="AT1382" s="11"/>
      <c r="AV1382" s="11"/>
      <c r="AW1382" s="11"/>
    </row>
    <row r="1383" spans="1:49" x14ac:dyDescent="0.25">
      <c r="A1383">
        <v>1382</v>
      </c>
      <c r="B1383">
        <v>10259</v>
      </c>
      <c r="C1383">
        <v>8</v>
      </c>
      <c r="D1383" s="4" t="str">
        <f>TEXT(Table1[[#This Row],[ORDER DATE]],"MMMM")</f>
        <v>June</v>
      </c>
      <c r="E1383" s="4">
        <f t="shared" si="64"/>
        <v>2004</v>
      </c>
      <c r="F1383" s="1">
        <v>38153</v>
      </c>
      <c r="G1383" t="s">
        <v>12</v>
      </c>
      <c r="H1383" t="s">
        <v>44</v>
      </c>
      <c r="I1383">
        <v>166</v>
      </c>
      <c r="J1383" t="s">
        <v>14</v>
      </c>
      <c r="K1383">
        <v>27</v>
      </c>
      <c r="L1383" s="10">
        <v>100</v>
      </c>
      <c r="M1383" s="10">
        <f t="shared" si="65"/>
        <v>2700</v>
      </c>
      <c r="N1383">
        <f>'CONDITIONS AND WORKINGS'!$D$2*M1383</f>
        <v>173.33999999999997</v>
      </c>
      <c r="O1383" s="4">
        <f>IF(Table1[[#This Row],[SALES]]&gt;='CONDITIONS AND WORKINGS'!$B$2,Table1[[#This Row],[SALES]]*'CONDITIONS AND WORKINGS'!$B$3,0)</f>
        <v>225.45000000000002</v>
      </c>
      <c r="P1383" s="10">
        <f t="shared" si="63"/>
        <v>2873.34</v>
      </c>
      <c r="Q1383" s="4" t="str">
        <f>IF(Table1[[#This Row],[STATUS]]='CONDITIONS AND WORKINGS'!$B$6,'CONDITIONS AND WORKINGS'!$B$9,'CONDITIONS AND WORKINGS'!$B$10)</f>
        <v>"COMPLETED"</v>
      </c>
      <c r="R1383" s="10">
        <f>Table1[[#This Row],[TOTAL SALES]]-Table1[[#This Row],[ 8.35% DISCOUNT]]</f>
        <v>2647.8900000000003</v>
      </c>
      <c r="S1383" s="20"/>
      <c r="AQ1383" s="11"/>
      <c r="AR1383" s="11"/>
      <c r="AS1383" s="11"/>
      <c r="AT1383" s="11"/>
      <c r="AV1383" s="11"/>
      <c r="AW1383" s="11"/>
    </row>
    <row r="1384" spans="1:49" x14ac:dyDescent="0.25">
      <c r="A1384">
        <v>1383</v>
      </c>
      <c r="B1384">
        <v>10259</v>
      </c>
      <c r="C1384">
        <v>7</v>
      </c>
      <c r="D1384" s="4" t="str">
        <f>TEXT(Table1[[#This Row],[ORDER DATE]],"MMMM")</f>
        <v>June</v>
      </c>
      <c r="E1384" s="4">
        <f t="shared" si="64"/>
        <v>2004</v>
      </c>
      <c r="F1384" s="1">
        <v>38153</v>
      </c>
      <c r="G1384" t="s">
        <v>12</v>
      </c>
      <c r="H1384" t="s">
        <v>45</v>
      </c>
      <c r="I1384">
        <v>166</v>
      </c>
      <c r="J1384" t="s">
        <v>14</v>
      </c>
      <c r="K1384">
        <v>34</v>
      </c>
      <c r="L1384" s="10">
        <v>99.41</v>
      </c>
      <c r="M1384" s="10">
        <f t="shared" si="65"/>
        <v>3379.94</v>
      </c>
      <c r="N1384">
        <f>'CONDITIONS AND WORKINGS'!$D$2*M1384</f>
        <v>216.99214799999999</v>
      </c>
      <c r="O1384" s="4">
        <f>IF(Table1[[#This Row],[SALES]]&gt;='CONDITIONS AND WORKINGS'!$B$2,Table1[[#This Row],[SALES]]*'CONDITIONS AND WORKINGS'!$B$3,0)</f>
        <v>282.22499000000005</v>
      </c>
      <c r="P1384" s="10">
        <f t="shared" si="63"/>
        <v>3596.9321479999999</v>
      </c>
      <c r="Q1384" s="4" t="str">
        <f>IF(Table1[[#This Row],[STATUS]]='CONDITIONS AND WORKINGS'!$B$6,'CONDITIONS AND WORKINGS'!$B$9,'CONDITIONS AND WORKINGS'!$B$10)</f>
        <v>"COMPLETED"</v>
      </c>
      <c r="R1384" s="10">
        <f>Table1[[#This Row],[TOTAL SALES]]-Table1[[#This Row],[ 8.35% DISCOUNT]]</f>
        <v>3314.7071579999997</v>
      </c>
      <c r="S1384" s="20"/>
      <c r="AQ1384" s="11"/>
      <c r="AR1384" s="11"/>
      <c r="AS1384" s="11"/>
      <c r="AT1384" s="11"/>
      <c r="AV1384" s="11"/>
      <c r="AW1384" s="11"/>
    </row>
    <row r="1385" spans="1:49" x14ac:dyDescent="0.25">
      <c r="A1385">
        <v>1384</v>
      </c>
      <c r="B1385">
        <v>10259</v>
      </c>
      <c r="C1385">
        <v>2</v>
      </c>
      <c r="D1385" s="4" t="str">
        <f>TEXT(Table1[[#This Row],[ORDER DATE]],"MMMM")</f>
        <v>June</v>
      </c>
      <c r="E1385" s="4">
        <f t="shared" si="64"/>
        <v>2004</v>
      </c>
      <c r="F1385" s="1">
        <v>38153</v>
      </c>
      <c r="G1385" t="s">
        <v>12</v>
      </c>
      <c r="H1385" t="s">
        <v>46</v>
      </c>
      <c r="I1385">
        <v>166</v>
      </c>
      <c r="J1385" t="s">
        <v>14</v>
      </c>
      <c r="K1385">
        <v>29</v>
      </c>
      <c r="L1385" s="10">
        <v>100</v>
      </c>
      <c r="M1385" s="10">
        <f t="shared" si="65"/>
        <v>2900</v>
      </c>
      <c r="N1385">
        <f>'CONDITIONS AND WORKINGS'!$D$2*M1385</f>
        <v>186.17999999999998</v>
      </c>
      <c r="O1385" s="4">
        <f>IF(Table1[[#This Row],[SALES]]&gt;='CONDITIONS AND WORKINGS'!$B$2,Table1[[#This Row],[SALES]]*'CONDITIONS AND WORKINGS'!$B$3,0)</f>
        <v>242.15</v>
      </c>
      <c r="P1385" s="10">
        <f t="shared" si="63"/>
        <v>3086.18</v>
      </c>
      <c r="Q1385" s="4" t="str">
        <f>IF(Table1[[#This Row],[STATUS]]='CONDITIONS AND WORKINGS'!$B$6,'CONDITIONS AND WORKINGS'!$B$9,'CONDITIONS AND WORKINGS'!$B$10)</f>
        <v>"COMPLETED"</v>
      </c>
      <c r="R1385" s="10">
        <f>Table1[[#This Row],[TOTAL SALES]]-Table1[[#This Row],[ 8.35% DISCOUNT]]</f>
        <v>2844.0299999999997</v>
      </c>
      <c r="S1385" s="20"/>
      <c r="AQ1385" s="11"/>
      <c r="AR1385" s="11"/>
      <c r="AS1385" s="11"/>
      <c r="AT1385" s="11"/>
      <c r="AV1385" s="11"/>
      <c r="AW1385" s="11"/>
    </row>
    <row r="1386" spans="1:49" x14ac:dyDescent="0.25">
      <c r="A1386">
        <v>1385</v>
      </c>
      <c r="B1386">
        <v>10259</v>
      </c>
      <c r="C1386">
        <v>6</v>
      </c>
      <c r="D1386" s="4" t="str">
        <f>TEXT(Table1[[#This Row],[ORDER DATE]],"MMMM")</f>
        <v>June</v>
      </c>
      <c r="E1386" s="4">
        <f t="shared" si="64"/>
        <v>2004</v>
      </c>
      <c r="F1386" s="1">
        <v>38153</v>
      </c>
      <c r="G1386" t="s">
        <v>12</v>
      </c>
      <c r="H1386" t="s">
        <v>53</v>
      </c>
      <c r="I1386">
        <v>166</v>
      </c>
      <c r="J1386" t="s">
        <v>17</v>
      </c>
      <c r="K1386">
        <v>40</v>
      </c>
      <c r="L1386" s="10">
        <v>43.83</v>
      </c>
      <c r="M1386" s="10">
        <f t="shared" si="65"/>
        <v>1753.1999999999998</v>
      </c>
      <c r="N1386">
        <f>'CONDITIONS AND WORKINGS'!$D$2*M1386</f>
        <v>112.55543999999998</v>
      </c>
      <c r="O1386" s="4">
        <f>IF(Table1[[#This Row],[SALES]]&gt;='CONDITIONS AND WORKINGS'!$B$2,Table1[[#This Row],[SALES]]*'CONDITIONS AND WORKINGS'!$B$3,0)</f>
        <v>0</v>
      </c>
      <c r="P1386" s="10">
        <f t="shared" si="63"/>
        <v>1865.7554399999999</v>
      </c>
      <c r="Q1386" s="4" t="str">
        <f>IF(Table1[[#This Row],[STATUS]]='CONDITIONS AND WORKINGS'!$B$6,'CONDITIONS AND WORKINGS'!$B$9,'CONDITIONS AND WORKINGS'!$B$10)</f>
        <v>"COMPLETED"</v>
      </c>
      <c r="R1386" s="10">
        <f>Table1[[#This Row],[TOTAL SALES]]-Table1[[#This Row],[ 8.35% DISCOUNT]]</f>
        <v>1865.7554399999999</v>
      </c>
      <c r="S1386" s="20"/>
      <c r="AQ1386" s="11"/>
      <c r="AR1386" s="11"/>
      <c r="AS1386" s="11"/>
      <c r="AT1386" s="11"/>
      <c r="AV1386" s="11"/>
      <c r="AW1386" s="11"/>
    </row>
    <row r="1387" spans="1:49" x14ac:dyDescent="0.25">
      <c r="A1387">
        <v>1386</v>
      </c>
      <c r="B1387">
        <v>10259</v>
      </c>
      <c r="C1387">
        <v>10</v>
      </c>
      <c r="D1387" s="4" t="str">
        <f>TEXT(Table1[[#This Row],[ORDER DATE]],"MMMM")</f>
        <v>June</v>
      </c>
      <c r="E1387" s="4">
        <f t="shared" si="64"/>
        <v>2004</v>
      </c>
      <c r="F1387" s="1">
        <v>38153</v>
      </c>
      <c r="G1387" t="s">
        <v>12</v>
      </c>
      <c r="H1387" t="s">
        <v>40</v>
      </c>
      <c r="I1387">
        <v>166</v>
      </c>
      <c r="J1387" t="s">
        <v>17</v>
      </c>
      <c r="K1387">
        <v>30</v>
      </c>
      <c r="L1387" s="10">
        <v>49.22</v>
      </c>
      <c r="M1387" s="10">
        <f t="shared" si="65"/>
        <v>1476.6</v>
      </c>
      <c r="N1387">
        <f>'CONDITIONS AND WORKINGS'!$D$2*M1387</f>
        <v>94.797719999999984</v>
      </c>
      <c r="O1387" s="4">
        <f>IF(Table1[[#This Row],[SALES]]&gt;='CONDITIONS AND WORKINGS'!$B$2,Table1[[#This Row],[SALES]]*'CONDITIONS AND WORKINGS'!$B$3,0)</f>
        <v>0</v>
      </c>
      <c r="P1387" s="10">
        <f t="shared" si="63"/>
        <v>1571.3977199999999</v>
      </c>
      <c r="Q1387" s="4" t="str">
        <f>IF(Table1[[#This Row],[STATUS]]='CONDITIONS AND WORKINGS'!$B$6,'CONDITIONS AND WORKINGS'!$B$9,'CONDITIONS AND WORKINGS'!$B$10)</f>
        <v>"COMPLETED"</v>
      </c>
      <c r="R1387" s="10">
        <f>Table1[[#This Row],[TOTAL SALES]]-Table1[[#This Row],[ 8.35% DISCOUNT]]</f>
        <v>1571.3977199999999</v>
      </c>
      <c r="S1387" s="20"/>
      <c r="AQ1387" s="11"/>
      <c r="AR1387" s="11"/>
      <c r="AS1387" s="11"/>
      <c r="AT1387" s="11"/>
      <c r="AV1387" s="11"/>
      <c r="AW1387" s="11"/>
    </row>
    <row r="1388" spans="1:49" x14ac:dyDescent="0.25">
      <c r="A1388">
        <v>1387</v>
      </c>
      <c r="B1388">
        <v>10259</v>
      </c>
      <c r="C1388">
        <v>1</v>
      </c>
      <c r="D1388" s="4" t="str">
        <f>TEXT(Table1[[#This Row],[ORDER DATE]],"MMMM")</f>
        <v>June</v>
      </c>
      <c r="E1388" s="4">
        <f t="shared" si="64"/>
        <v>2004</v>
      </c>
      <c r="F1388" s="1">
        <v>38153</v>
      </c>
      <c r="G1388" t="s">
        <v>12</v>
      </c>
      <c r="H1388" t="s">
        <v>50</v>
      </c>
      <c r="I1388">
        <v>166</v>
      </c>
      <c r="J1388" t="s">
        <v>17</v>
      </c>
      <c r="K1388">
        <v>28</v>
      </c>
      <c r="L1388" s="10">
        <v>46.82</v>
      </c>
      <c r="M1388" s="10">
        <f t="shared" si="65"/>
        <v>1310.96</v>
      </c>
      <c r="N1388">
        <f>'CONDITIONS AND WORKINGS'!$D$2*M1388</f>
        <v>84.163631999999993</v>
      </c>
      <c r="O1388" s="4">
        <f>IF(Table1[[#This Row],[SALES]]&gt;='CONDITIONS AND WORKINGS'!$B$2,Table1[[#This Row],[SALES]]*'CONDITIONS AND WORKINGS'!$B$3,0)</f>
        <v>0</v>
      </c>
      <c r="P1388" s="10">
        <f t="shared" si="63"/>
        <v>1395.123632</v>
      </c>
      <c r="Q1388" s="4" t="str">
        <f>IF(Table1[[#This Row],[STATUS]]='CONDITIONS AND WORKINGS'!$B$6,'CONDITIONS AND WORKINGS'!$B$9,'CONDITIONS AND WORKINGS'!$B$10)</f>
        <v>"COMPLETED"</v>
      </c>
      <c r="R1388" s="10">
        <f>Table1[[#This Row],[TOTAL SALES]]-Table1[[#This Row],[ 8.35% DISCOUNT]]</f>
        <v>1395.123632</v>
      </c>
      <c r="S1388" s="20"/>
      <c r="AQ1388" s="11"/>
      <c r="AR1388" s="11"/>
      <c r="AS1388" s="11"/>
      <c r="AT1388" s="11"/>
      <c r="AV1388" s="11"/>
      <c r="AW1388" s="11"/>
    </row>
    <row r="1389" spans="1:49" x14ac:dyDescent="0.25">
      <c r="A1389">
        <v>1388</v>
      </c>
      <c r="B1389">
        <v>10259</v>
      </c>
      <c r="C1389">
        <v>5</v>
      </c>
      <c r="D1389" s="4" t="str">
        <f>TEXT(Table1[[#This Row],[ORDER DATE]],"MMMM")</f>
        <v>June</v>
      </c>
      <c r="E1389" s="4">
        <f t="shared" si="64"/>
        <v>2004</v>
      </c>
      <c r="F1389" s="1">
        <v>38153</v>
      </c>
      <c r="G1389" t="s">
        <v>12</v>
      </c>
      <c r="H1389" t="s">
        <v>51</v>
      </c>
      <c r="I1389">
        <v>166</v>
      </c>
      <c r="J1389" t="s">
        <v>17</v>
      </c>
      <c r="K1389">
        <v>31</v>
      </c>
      <c r="L1389" s="10">
        <v>33.24</v>
      </c>
      <c r="M1389" s="10">
        <f t="shared" si="65"/>
        <v>1030.44</v>
      </c>
      <c r="N1389">
        <f>'CONDITIONS AND WORKINGS'!$D$2*M1389</f>
        <v>66.154247999999995</v>
      </c>
      <c r="O1389" s="4">
        <f>IF(Table1[[#This Row],[SALES]]&gt;='CONDITIONS AND WORKINGS'!$B$2,Table1[[#This Row],[SALES]]*'CONDITIONS AND WORKINGS'!$B$3,0)</f>
        <v>0</v>
      </c>
      <c r="P1389" s="10">
        <f t="shared" si="63"/>
        <v>1096.5942480000001</v>
      </c>
      <c r="Q1389" s="4" t="str">
        <f>IF(Table1[[#This Row],[STATUS]]='CONDITIONS AND WORKINGS'!$B$6,'CONDITIONS AND WORKINGS'!$B$9,'CONDITIONS AND WORKINGS'!$B$10)</f>
        <v>"COMPLETED"</v>
      </c>
      <c r="R1389" s="10">
        <f>Table1[[#This Row],[TOTAL SALES]]-Table1[[#This Row],[ 8.35% DISCOUNT]]</f>
        <v>1096.5942480000001</v>
      </c>
      <c r="S1389" s="20"/>
      <c r="AQ1389" s="11"/>
      <c r="AR1389" s="11"/>
      <c r="AS1389" s="11"/>
      <c r="AT1389" s="11"/>
      <c r="AV1389" s="11"/>
      <c r="AW1389" s="11"/>
    </row>
    <row r="1390" spans="1:49" x14ac:dyDescent="0.25">
      <c r="A1390">
        <v>1389</v>
      </c>
      <c r="B1390">
        <v>10261</v>
      </c>
      <c r="C1390">
        <v>8</v>
      </c>
      <c r="D1390" s="4" t="str">
        <f>TEXT(Table1[[#This Row],[ORDER DATE]],"MMMM")</f>
        <v>June</v>
      </c>
      <c r="E1390" s="4">
        <f t="shared" si="64"/>
        <v>2004</v>
      </c>
      <c r="F1390" s="1">
        <v>38155</v>
      </c>
      <c r="G1390" t="s">
        <v>12</v>
      </c>
      <c r="H1390" t="s">
        <v>57</v>
      </c>
      <c r="I1390">
        <v>144</v>
      </c>
      <c r="J1390" t="s">
        <v>14</v>
      </c>
      <c r="K1390">
        <v>36</v>
      </c>
      <c r="L1390" s="10">
        <v>100</v>
      </c>
      <c r="M1390" s="10">
        <f t="shared" si="65"/>
        <v>3600</v>
      </c>
      <c r="N1390">
        <f>'CONDITIONS AND WORKINGS'!$D$2*M1390</f>
        <v>231.11999999999998</v>
      </c>
      <c r="O1390" s="4">
        <f>IF(Table1[[#This Row],[SALES]]&gt;='CONDITIONS AND WORKINGS'!$B$2,Table1[[#This Row],[SALES]]*'CONDITIONS AND WORKINGS'!$B$3,0)</f>
        <v>300.60000000000002</v>
      </c>
      <c r="P1390" s="10">
        <f t="shared" si="63"/>
        <v>3831.12</v>
      </c>
      <c r="Q1390" s="4" t="str">
        <f>IF(Table1[[#This Row],[STATUS]]='CONDITIONS AND WORKINGS'!$B$6,'CONDITIONS AND WORKINGS'!$B$9,'CONDITIONS AND WORKINGS'!$B$10)</f>
        <v>"COMPLETED"</v>
      </c>
      <c r="R1390" s="10">
        <f>Table1[[#This Row],[TOTAL SALES]]-Table1[[#This Row],[ 8.35% DISCOUNT]]</f>
        <v>3530.52</v>
      </c>
      <c r="S1390" s="20"/>
      <c r="AQ1390" s="11"/>
      <c r="AR1390" s="11"/>
      <c r="AS1390" s="11"/>
      <c r="AT1390" s="11"/>
      <c r="AV1390" s="11"/>
      <c r="AW1390" s="11"/>
    </row>
    <row r="1391" spans="1:49" x14ac:dyDescent="0.25">
      <c r="A1391">
        <v>1390</v>
      </c>
      <c r="B1391">
        <v>10261</v>
      </c>
      <c r="C1391">
        <v>6</v>
      </c>
      <c r="D1391" s="4" t="str">
        <f>TEXT(Table1[[#This Row],[ORDER DATE]],"MMMM")</f>
        <v>June</v>
      </c>
      <c r="E1391" s="4">
        <f t="shared" si="64"/>
        <v>2004</v>
      </c>
      <c r="F1391" s="1">
        <v>38155</v>
      </c>
      <c r="G1391" t="s">
        <v>12</v>
      </c>
      <c r="H1391" t="s">
        <v>66</v>
      </c>
      <c r="I1391">
        <v>144</v>
      </c>
      <c r="J1391" t="s">
        <v>14</v>
      </c>
      <c r="K1391">
        <v>50</v>
      </c>
      <c r="L1391" s="10">
        <v>81.430000000000007</v>
      </c>
      <c r="M1391" s="10">
        <f t="shared" si="65"/>
        <v>4071.5000000000005</v>
      </c>
      <c r="N1391">
        <f>'CONDITIONS AND WORKINGS'!$D$2*M1391</f>
        <v>261.39030000000002</v>
      </c>
      <c r="O1391" s="4">
        <f>IF(Table1[[#This Row],[SALES]]&gt;='CONDITIONS AND WORKINGS'!$B$2,Table1[[#This Row],[SALES]]*'CONDITIONS AND WORKINGS'!$B$3,0)</f>
        <v>339.97025000000008</v>
      </c>
      <c r="P1391" s="10">
        <f t="shared" si="63"/>
        <v>4332.8903000000009</v>
      </c>
      <c r="Q1391" s="4" t="str">
        <f>IF(Table1[[#This Row],[STATUS]]='CONDITIONS AND WORKINGS'!$B$6,'CONDITIONS AND WORKINGS'!$B$9,'CONDITIONS AND WORKINGS'!$B$10)</f>
        <v>"COMPLETED"</v>
      </c>
      <c r="R1391" s="10">
        <f>Table1[[#This Row],[TOTAL SALES]]-Table1[[#This Row],[ 8.35% DISCOUNT]]</f>
        <v>3992.9200500000006</v>
      </c>
      <c r="S1391" s="20"/>
      <c r="AQ1391" s="11"/>
      <c r="AR1391" s="11"/>
      <c r="AS1391" s="11"/>
      <c r="AT1391" s="11"/>
      <c r="AV1391" s="11"/>
      <c r="AW1391" s="11"/>
    </row>
    <row r="1392" spans="1:49" x14ac:dyDescent="0.25">
      <c r="A1392">
        <v>1391</v>
      </c>
      <c r="B1392">
        <v>10261</v>
      </c>
      <c r="C1392">
        <v>1</v>
      </c>
      <c r="D1392" s="4" t="str">
        <f>TEXT(Table1[[#This Row],[ORDER DATE]],"MMMM")</f>
        <v>June</v>
      </c>
      <c r="E1392" s="4">
        <f t="shared" si="64"/>
        <v>2004</v>
      </c>
      <c r="F1392" s="1">
        <v>38155</v>
      </c>
      <c r="G1392" t="s">
        <v>12</v>
      </c>
      <c r="H1392" t="s">
        <v>56</v>
      </c>
      <c r="I1392">
        <v>144</v>
      </c>
      <c r="J1392" t="s">
        <v>14</v>
      </c>
      <c r="K1392">
        <v>27</v>
      </c>
      <c r="L1392" s="10">
        <v>100</v>
      </c>
      <c r="M1392" s="10">
        <f t="shared" si="65"/>
        <v>2700</v>
      </c>
      <c r="N1392">
        <f>'CONDITIONS AND WORKINGS'!$D$2*M1392</f>
        <v>173.33999999999997</v>
      </c>
      <c r="O1392" s="4">
        <f>IF(Table1[[#This Row],[SALES]]&gt;='CONDITIONS AND WORKINGS'!$B$2,Table1[[#This Row],[SALES]]*'CONDITIONS AND WORKINGS'!$B$3,0)</f>
        <v>225.45000000000002</v>
      </c>
      <c r="P1392" s="10">
        <f t="shared" si="63"/>
        <v>2873.34</v>
      </c>
      <c r="Q1392" s="4" t="str">
        <f>IF(Table1[[#This Row],[STATUS]]='CONDITIONS AND WORKINGS'!$B$6,'CONDITIONS AND WORKINGS'!$B$9,'CONDITIONS AND WORKINGS'!$B$10)</f>
        <v>"COMPLETED"</v>
      </c>
      <c r="R1392" s="10">
        <f>Table1[[#This Row],[TOTAL SALES]]-Table1[[#This Row],[ 8.35% DISCOUNT]]</f>
        <v>2647.8900000000003</v>
      </c>
      <c r="S1392" s="20"/>
      <c r="AQ1392" s="11"/>
      <c r="AR1392" s="11"/>
      <c r="AS1392" s="11"/>
      <c r="AT1392" s="11"/>
      <c r="AV1392" s="11"/>
      <c r="AW1392" s="11"/>
    </row>
    <row r="1393" spans="1:49" x14ac:dyDescent="0.25">
      <c r="A1393">
        <v>1392</v>
      </c>
      <c r="B1393">
        <v>10261</v>
      </c>
      <c r="C1393">
        <v>2</v>
      </c>
      <c r="D1393" s="4" t="str">
        <f>TEXT(Table1[[#This Row],[ORDER DATE]],"MMMM")</f>
        <v>June</v>
      </c>
      <c r="E1393" s="4">
        <f t="shared" si="64"/>
        <v>2004</v>
      </c>
      <c r="F1393" s="1">
        <v>38155</v>
      </c>
      <c r="G1393" t="s">
        <v>12</v>
      </c>
      <c r="H1393" t="s">
        <v>67</v>
      </c>
      <c r="I1393">
        <v>144</v>
      </c>
      <c r="J1393" t="s">
        <v>14</v>
      </c>
      <c r="K1393">
        <v>44</v>
      </c>
      <c r="L1393" s="10">
        <v>68.67</v>
      </c>
      <c r="M1393" s="10">
        <f t="shared" si="65"/>
        <v>3021.48</v>
      </c>
      <c r="N1393">
        <f>'CONDITIONS AND WORKINGS'!$D$2*M1393</f>
        <v>193.97901599999997</v>
      </c>
      <c r="O1393" s="4">
        <f>IF(Table1[[#This Row],[SALES]]&gt;='CONDITIONS AND WORKINGS'!$B$2,Table1[[#This Row],[SALES]]*'CONDITIONS AND WORKINGS'!$B$3,0)</f>
        <v>252.29358000000002</v>
      </c>
      <c r="P1393" s="10">
        <f t="shared" si="63"/>
        <v>3215.4590159999998</v>
      </c>
      <c r="Q1393" s="4" t="str">
        <f>IF(Table1[[#This Row],[STATUS]]='CONDITIONS AND WORKINGS'!$B$6,'CONDITIONS AND WORKINGS'!$B$9,'CONDITIONS AND WORKINGS'!$B$10)</f>
        <v>"COMPLETED"</v>
      </c>
      <c r="R1393" s="10">
        <f>Table1[[#This Row],[TOTAL SALES]]-Table1[[#This Row],[ 8.35% DISCOUNT]]</f>
        <v>2963.1654359999998</v>
      </c>
      <c r="S1393" s="20"/>
      <c r="AQ1393" s="11"/>
      <c r="AR1393" s="11"/>
      <c r="AS1393" s="11"/>
      <c r="AT1393" s="11"/>
      <c r="AV1393" s="11"/>
      <c r="AW1393" s="11"/>
    </row>
    <row r="1394" spans="1:49" x14ac:dyDescent="0.25">
      <c r="A1394">
        <v>1393</v>
      </c>
      <c r="B1394">
        <v>10261</v>
      </c>
      <c r="C1394">
        <v>5</v>
      </c>
      <c r="D1394" s="4" t="str">
        <f>TEXT(Table1[[#This Row],[ORDER DATE]],"MMMM")</f>
        <v>June</v>
      </c>
      <c r="E1394" s="4">
        <f t="shared" si="64"/>
        <v>2004</v>
      </c>
      <c r="F1394" s="1">
        <v>38155</v>
      </c>
      <c r="G1394" t="s">
        <v>12</v>
      </c>
      <c r="H1394" t="s">
        <v>63</v>
      </c>
      <c r="I1394">
        <v>144</v>
      </c>
      <c r="J1394" t="s">
        <v>17</v>
      </c>
      <c r="K1394">
        <v>25</v>
      </c>
      <c r="L1394" s="10">
        <v>88.15</v>
      </c>
      <c r="M1394" s="10">
        <f t="shared" si="65"/>
        <v>2203.75</v>
      </c>
      <c r="N1394">
        <f>'CONDITIONS AND WORKINGS'!$D$2*M1394</f>
        <v>141.48074999999997</v>
      </c>
      <c r="O1394" s="4">
        <f>IF(Table1[[#This Row],[SALES]]&gt;='CONDITIONS AND WORKINGS'!$B$2,Table1[[#This Row],[SALES]]*'CONDITIONS AND WORKINGS'!$B$3,0)</f>
        <v>0</v>
      </c>
      <c r="P1394" s="10">
        <f t="shared" si="63"/>
        <v>2345.2307500000002</v>
      </c>
      <c r="Q1394" s="4" t="str">
        <f>IF(Table1[[#This Row],[STATUS]]='CONDITIONS AND WORKINGS'!$B$6,'CONDITIONS AND WORKINGS'!$B$9,'CONDITIONS AND WORKINGS'!$B$10)</f>
        <v>"COMPLETED"</v>
      </c>
      <c r="R1394" s="10">
        <f>Table1[[#This Row],[TOTAL SALES]]-Table1[[#This Row],[ 8.35% DISCOUNT]]</f>
        <v>2345.2307500000002</v>
      </c>
      <c r="S1394" s="20"/>
      <c r="AQ1394" s="11"/>
      <c r="AR1394" s="11"/>
      <c r="AS1394" s="11"/>
      <c r="AT1394" s="11"/>
      <c r="AV1394" s="11"/>
      <c r="AW1394" s="11"/>
    </row>
    <row r="1395" spans="1:49" x14ac:dyDescent="0.25">
      <c r="A1395">
        <v>1394</v>
      </c>
      <c r="B1395">
        <v>10261</v>
      </c>
      <c r="C1395">
        <v>4</v>
      </c>
      <c r="D1395" s="4" t="str">
        <f>TEXT(Table1[[#This Row],[ORDER DATE]],"MMMM")</f>
        <v>June</v>
      </c>
      <c r="E1395" s="4">
        <f t="shared" si="64"/>
        <v>2004</v>
      </c>
      <c r="F1395" s="1">
        <v>38155</v>
      </c>
      <c r="G1395" t="s">
        <v>12</v>
      </c>
      <c r="H1395" t="s">
        <v>65</v>
      </c>
      <c r="I1395">
        <v>144</v>
      </c>
      <c r="J1395" t="s">
        <v>17</v>
      </c>
      <c r="K1395">
        <v>34</v>
      </c>
      <c r="L1395" s="10">
        <v>62</v>
      </c>
      <c r="M1395" s="10">
        <f t="shared" si="65"/>
        <v>2108</v>
      </c>
      <c r="N1395">
        <f>'CONDITIONS AND WORKINGS'!$D$2*M1395</f>
        <v>135.33359999999999</v>
      </c>
      <c r="O1395" s="4">
        <f>IF(Table1[[#This Row],[SALES]]&gt;='CONDITIONS AND WORKINGS'!$B$2,Table1[[#This Row],[SALES]]*'CONDITIONS AND WORKINGS'!$B$3,0)</f>
        <v>0</v>
      </c>
      <c r="P1395" s="10">
        <f t="shared" si="63"/>
        <v>2243.3335999999999</v>
      </c>
      <c r="Q1395" s="4" t="str">
        <f>IF(Table1[[#This Row],[STATUS]]='CONDITIONS AND WORKINGS'!$B$6,'CONDITIONS AND WORKINGS'!$B$9,'CONDITIONS AND WORKINGS'!$B$10)</f>
        <v>"COMPLETED"</v>
      </c>
      <c r="R1395" s="10">
        <f>Table1[[#This Row],[TOTAL SALES]]-Table1[[#This Row],[ 8.35% DISCOUNT]]</f>
        <v>2243.3335999999999</v>
      </c>
      <c r="S1395" s="20"/>
      <c r="AQ1395" s="11"/>
      <c r="AR1395" s="11"/>
      <c r="AS1395" s="11"/>
      <c r="AT1395" s="11"/>
      <c r="AV1395" s="11"/>
      <c r="AW1395" s="11"/>
    </row>
    <row r="1396" spans="1:49" x14ac:dyDescent="0.25">
      <c r="A1396">
        <v>1395</v>
      </c>
      <c r="B1396">
        <v>10261</v>
      </c>
      <c r="C1396">
        <v>3</v>
      </c>
      <c r="D1396" s="4" t="str">
        <f>TEXT(Table1[[#This Row],[ORDER DATE]],"MMMM")</f>
        <v>June</v>
      </c>
      <c r="E1396" s="4">
        <f t="shared" si="64"/>
        <v>2004</v>
      </c>
      <c r="F1396" s="1">
        <v>38155</v>
      </c>
      <c r="G1396" t="s">
        <v>12</v>
      </c>
      <c r="H1396" t="s">
        <v>62</v>
      </c>
      <c r="I1396">
        <v>144</v>
      </c>
      <c r="J1396" t="s">
        <v>17</v>
      </c>
      <c r="K1396">
        <v>22</v>
      </c>
      <c r="L1396" s="10">
        <v>91.17</v>
      </c>
      <c r="M1396" s="10">
        <f t="shared" si="65"/>
        <v>2005.74</v>
      </c>
      <c r="N1396">
        <f>'CONDITIONS AND WORKINGS'!$D$2*M1396</f>
        <v>128.768508</v>
      </c>
      <c r="O1396" s="4">
        <f>IF(Table1[[#This Row],[SALES]]&gt;='CONDITIONS AND WORKINGS'!$B$2,Table1[[#This Row],[SALES]]*'CONDITIONS AND WORKINGS'!$B$3,0)</f>
        <v>0</v>
      </c>
      <c r="P1396" s="10">
        <f t="shared" si="63"/>
        <v>2134.5085079999999</v>
      </c>
      <c r="Q1396" s="4" t="str">
        <f>IF(Table1[[#This Row],[STATUS]]='CONDITIONS AND WORKINGS'!$B$6,'CONDITIONS AND WORKINGS'!$B$9,'CONDITIONS AND WORKINGS'!$B$10)</f>
        <v>"COMPLETED"</v>
      </c>
      <c r="R1396" s="10">
        <f>Table1[[#This Row],[TOTAL SALES]]-Table1[[#This Row],[ 8.35% DISCOUNT]]</f>
        <v>2134.5085079999999</v>
      </c>
      <c r="S1396" s="20"/>
      <c r="AQ1396" s="11"/>
      <c r="AR1396" s="11"/>
      <c r="AS1396" s="11"/>
      <c r="AT1396" s="11"/>
      <c r="AV1396" s="11"/>
      <c r="AW1396" s="11"/>
    </row>
    <row r="1397" spans="1:49" x14ac:dyDescent="0.25">
      <c r="A1397">
        <v>1396</v>
      </c>
      <c r="B1397">
        <v>10261</v>
      </c>
      <c r="C1397">
        <v>9</v>
      </c>
      <c r="D1397" s="4" t="str">
        <f>TEXT(Table1[[#This Row],[ORDER DATE]],"MMMM")</f>
        <v>June</v>
      </c>
      <c r="E1397" s="4">
        <f t="shared" si="64"/>
        <v>2004</v>
      </c>
      <c r="F1397" s="1">
        <v>38155</v>
      </c>
      <c r="G1397" t="s">
        <v>12</v>
      </c>
      <c r="H1397" t="s">
        <v>61</v>
      </c>
      <c r="I1397">
        <v>144</v>
      </c>
      <c r="J1397" t="s">
        <v>17</v>
      </c>
      <c r="K1397">
        <v>20</v>
      </c>
      <c r="L1397" s="10">
        <v>89.53</v>
      </c>
      <c r="M1397" s="10">
        <f t="shared" si="65"/>
        <v>1790.6</v>
      </c>
      <c r="N1397">
        <f>'CONDITIONS AND WORKINGS'!$D$2*M1397</f>
        <v>114.95651999999998</v>
      </c>
      <c r="O1397" s="4">
        <f>IF(Table1[[#This Row],[SALES]]&gt;='CONDITIONS AND WORKINGS'!$B$2,Table1[[#This Row],[SALES]]*'CONDITIONS AND WORKINGS'!$B$3,0)</f>
        <v>0</v>
      </c>
      <c r="P1397" s="10">
        <f t="shared" si="63"/>
        <v>1905.5565199999999</v>
      </c>
      <c r="Q1397" s="4" t="str">
        <f>IF(Table1[[#This Row],[STATUS]]='CONDITIONS AND WORKINGS'!$B$6,'CONDITIONS AND WORKINGS'!$B$9,'CONDITIONS AND WORKINGS'!$B$10)</f>
        <v>"COMPLETED"</v>
      </c>
      <c r="R1397" s="10">
        <f>Table1[[#This Row],[TOTAL SALES]]-Table1[[#This Row],[ 8.35% DISCOUNT]]</f>
        <v>1905.5565199999999</v>
      </c>
      <c r="S1397" s="20"/>
      <c r="AQ1397" s="11"/>
      <c r="AR1397" s="11"/>
      <c r="AS1397" s="11"/>
      <c r="AT1397" s="11"/>
      <c r="AV1397" s="11"/>
      <c r="AW1397" s="11"/>
    </row>
    <row r="1398" spans="1:49" x14ac:dyDescent="0.25">
      <c r="A1398">
        <v>1397</v>
      </c>
      <c r="B1398">
        <v>10261</v>
      </c>
      <c r="C1398">
        <v>7</v>
      </c>
      <c r="D1398" s="4" t="str">
        <f>TEXT(Table1[[#This Row],[ORDER DATE]],"MMMM")</f>
        <v>June</v>
      </c>
      <c r="E1398" s="4">
        <f t="shared" si="64"/>
        <v>2004</v>
      </c>
      <c r="F1398" s="1">
        <v>38155</v>
      </c>
      <c r="G1398" t="s">
        <v>12</v>
      </c>
      <c r="H1398" t="s">
        <v>69</v>
      </c>
      <c r="I1398">
        <v>144</v>
      </c>
      <c r="J1398" t="s">
        <v>17</v>
      </c>
      <c r="K1398">
        <v>29</v>
      </c>
      <c r="L1398" s="10">
        <v>50.78</v>
      </c>
      <c r="M1398" s="10">
        <f t="shared" si="65"/>
        <v>1472.6200000000001</v>
      </c>
      <c r="N1398">
        <f>'CONDITIONS AND WORKINGS'!$D$2*M1398</f>
        <v>94.542203999999998</v>
      </c>
      <c r="O1398" s="4">
        <f>IF(Table1[[#This Row],[SALES]]&gt;='CONDITIONS AND WORKINGS'!$B$2,Table1[[#This Row],[SALES]]*'CONDITIONS AND WORKINGS'!$B$3,0)</f>
        <v>0</v>
      </c>
      <c r="P1398" s="10">
        <f t="shared" si="63"/>
        <v>1567.1622040000002</v>
      </c>
      <c r="Q1398" s="4" t="str">
        <f>IF(Table1[[#This Row],[STATUS]]='CONDITIONS AND WORKINGS'!$B$6,'CONDITIONS AND WORKINGS'!$B$9,'CONDITIONS AND WORKINGS'!$B$10)</f>
        <v>"COMPLETED"</v>
      </c>
      <c r="R1398" s="10">
        <f>Table1[[#This Row],[TOTAL SALES]]-Table1[[#This Row],[ 8.35% DISCOUNT]]</f>
        <v>1567.1622040000002</v>
      </c>
      <c r="S1398" s="20"/>
      <c r="AQ1398" s="11"/>
      <c r="AR1398" s="11"/>
      <c r="AS1398" s="11"/>
      <c r="AT1398" s="11"/>
      <c r="AV1398" s="11"/>
      <c r="AW1398" s="11"/>
    </row>
    <row r="1399" spans="1:49" x14ac:dyDescent="0.25">
      <c r="A1399">
        <v>1398</v>
      </c>
      <c r="B1399">
        <v>10262</v>
      </c>
      <c r="C1399">
        <v>9</v>
      </c>
      <c r="D1399" s="4" t="str">
        <f>TEXT(Table1[[#This Row],[ORDER DATE]],"MMMM")</f>
        <v>June</v>
      </c>
      <c r="E1399" s="4">
        <f t="shared" si="64"/>
        <v>2004</v>
      </c>
      <c r="F1399" s="1">
        <v>38162</v>
      </c>
      <c r="G1399" t="s">
        <v>126</v>
      </c>
      <c r="H1399" t="s">
        <v>70</v>
      </c>
      <c r="I1399">
        <v>124</v>
      </c>
      <c r="J1399" t="s">
        <v>14</v>
      </c>
      <c r="K1399">
        <v>49</v>
      </c>
      <c r="L1399" s="10">
        <v>100</v>
      </c>
      <c r="M1399" s="10">
        <f t="shared" si="65"/>
        <v>4900</v>
      </c>
      <c r="N1399">
        <f>'CONDITIONS AND WORKINGS'!$D$2*M1399</f>
        <v>314.58</v>
      </c>
      <c r="O1399" s="4">
        <f>IF(Table1[[#This Row],[SALES]]&gt;='CONDITIONS AND WORKINGS'!$B$2,Table1[[#This Row],[SALES]]*'CONDITIONS AND WORKINGS'!$B$3,0)</f>
        <v>409.15000000000003</v>
      </c>
      <c r="P1399" s="10">
        <f t="shared" si="63"/>
        <v>5214.58</v>
      </c>
      <c r="Q1399" s="4" t="str">
        <f>IF(Table1[[#This Row],[STATUS]]='CONDITIONS AND WORKINGS'!$B$6,'CONDITIONS AND WORKINGS'!$B$9,'CONDITIONS AND WORKINGS'!$B$10)</f>
        <v>"UNDER PREVIEW"</v>
      </c>
      <c r="R1399" s="10">
        <f>Table1[[#This Row],[TOTAL SALES]]-Table1[[#This Row],[ 8.35% DISCOUNT]]</f>
        <v>4805.43</v>
      </c>
      <c r="S1399" s="20"/>
      <c r="AQ1399" s="11"/>
      <c r="AR1399" s="11"/>
      <c r="AS1399" s="11"/>
      <c r="AT1399" s="11"/>
      <c r="AV1399" s="11"/>
      <c r="AW1399" s="11"/>
    </row>
    <row r="1400" spans="1:49" x14ac:dyDescent="0.25">
      <c r="A1400">
        <v>1399</v>
      </c>
      <c r="B1400">
        <v>10262</v>
      </c>
      <c r="C1400">
        <v>16</v>
      </c>
      <c r="D1400" s="4" t="str">
        <f>TEXT(Table1[[#This Row],[ORDER DATE]],"MMMM")</f>
        <v>June</v>
      </c>
      <c r="E1400" s="4">
        <f t="shared" si="64"/>
        <v>2004</v>
      </c>
      <c r="F1400" s="1">
        <v>38162</v>
      </c>
      <c r="G1400" t="s">
        <v>126</v>
      </c>
      <c r="H1400" t="s">
        <v>60</v>
      </c>
      <c r="I1400">
        <v>124</v>
      </c>
      <c r="J1400" t="s">
        <v>14</v>
      </c>
      <c r="K1400">
        <v>49</v>
      </c>
      <c r="L1400" s="10">
        <v>87.21</v>
      </c>
      <c r="M1400" s="10">
        <f t="shared" si="65"/>
        <v>4273.29</v>
      </c>
      <c r="N1400">
        <f>'CONDITIONS AND WORKINGS'!$D$2*M1400</f>
        <v>274.34521799999999</v>
      </c>
      <c r="O1400" s="4">
        <f>IF(Table1[[#This Row],[SALES]]&gt;='CONDITIONS AND WORKINGS'!$B$2,Table1[[#This Row],[SALES]]*'CONDITIONS AND WORKINGS'!$B$3,0)</f>
        <v>356.81971500000003</v>
      </c>
      <c r="P1400" s="10">
        <f t="shared" si="63"/>
        <v>4547.6352180000004</v>
      </c>
      <c r="Q1400" s="4" t="str">
        <f>IF(Table1[[#This Row],[STATUS]]='CONDITIONS AND WORKINGS'!$B$6,'CONDITIONS AND WORKINGS'!$B$9,'CONDITIONS AND WORKINGS'!$B$10)</f>
        <v>"UNDER PREVIEW"</v>
      </c>
      <c r="R1400" s="10">
        <f>Table1[[#This Row],[TOTAL SALES]]-Table1[[#This Row],[ 8.35% DISCOUNT]]</f>
        <v>4190.8155030000007</v>
      </c>
      <c r="S1400" s="20"/>
      <c r="AQ1400" s="11"/>
      <c r="AR1400" s="11"/>
      <c r="AS1400" s="11"/>
      <c r="AT1400" s="11"/>
      <c r="AV1400" s="11"/>
      <c r="AW1400" s="11"/>
    </row>
    <row r="1401" spans="1:49" x14ac:dyDescent="0.25">
      <c r="A1401">
        <v>1400</v>
      </c>
      <c r="B1401">
        <v>10262</v>
      </c>
      <c r="C1401">
        <v>13</v>
      </c>
      <c r="D1401" s="4" t="str">
        <f>TEXT(Table1[[#This Row],[ORDER DATE]],"MMMM")</f>
        <v>June</v>
      </c>
      <c r="E1401" s="4">
        <f t="shared" si="64"/>
        <v>2004</v>
      </c>
      <c r="F1401" s="1">
        <v>38162</v>
      </c>
      <c r="G1401" t="s">
        <v>126</v>
      </c>
      <c r="H1401" t="s">
        <v>79</v>
      </c>
      <c r="I1401">
        <v>124</v>
      </c>
      <c r="J1401" t="s">
        <v>14</v>
      </c>
      <c r="K1401">
        <v>44</v>
      </c>
      <c r="L1401" s="10">
        <v>94.14</v>
      </c>
      <c r="M1401" s="10">
        <f t="shared" si="65"/>
        <v>4142.16</v>
      </c>
      <c r="N1401">
        <f>'CONDITIONS AND WORKINGS'!$D$2*M1401</f>
        <v>265.92667199999994</v>
      </c>
      <c r="O1401" s="4">
        <f>IF(Table1[[#This Row],[SALES]]&gt;='CONDITIONS AND WORKINGS'!$B$2,Table1[[#This Row],[SALES]]*'CONDITIONS AND WORKINGS'!$B$3,0)</f>
        <v>345.87036000000001</v>
      </c>
      <c r="P1401" s="10">
        <f t="shared" si="63"/>
        <v>4408.0866719999995</v>
      </c>
      <c r="Q1401" s="4" t="str">
        <f>IF(Table1[[#This Row],[STATUS]]='CONDITIONS AND WORKINGS'!$B$6,'CONDITIONS AND WORKINGS'!$B$9,'CONDITIONS AND WORKINGS'!$B$10)</f>
        <v>"UNDER PREVIEW"</v>
      </c>
      <c r="R1401" s="10">
        <f>Table1[[#This Row],[TOTAL SALES]]-Table1[[#This Row],[ 8.35% DISCOUNT]]</f>
        <v>4062.2163119999996</v>
      </c>
      <c r="S1401" s="20"/>
      <c r="AQ1401" s="11"/>
      <c r="AR1401" s="11"/>
      <c r="AS1401" s="11"/>
      <c r="AT1401" s="11"/>
      <c r="AV1401" s="11"/>
      <c r="AW1401" s="11"/>
    </row>
    <row r="1402" spans="1:49" x14ac:dyDescent="0.25">
      <c r="A1402">
        <v>1401</v>
      </c>
      <c r="B1402">
        <v>10262</v>
      </c>
      <c r="C1402">
        <v>14</v>
      </c>
      <c r="D1402" s="4" t="str">
        <f>TEXT(Table1[[#This Row],[ORDER DATE]],"MMMM")</f>
        <v>June</v>
      </c>
      <c r="E1402" s="4">
        <f t="shared" si="64"/>
        <v>2004</v>
      </c>
      <c r="F1402" s="1">
        <v>38162</v>
      </c>
      <c r="G1402" t="s">
        <v>126</v>
      </c>
      <c r="H1402" t="s">
        <v>71</v>
      </c>
      <c r="I1402">
        <v>124</v>
      </c>
      <c r="J1402" t="s">
        <v>14</v>
      </c>
      <c r="K1402">
        <v>34</v>
      </c>
      <c r="L1402" s="10">
        <v>100</v>
      </c>
      <c r="M1402" s="10">
        <f t="shared" si="65"/>
        <v>3400</v>
      </c>
      <c r="N1402">
        <f>'CONDITIONS AND WORKINGS'!$D$2*M1402</f>
        <v>218.27999999999997</v>
      </c>
      <c r="O1402" s="4">
        <f>IF(Table1[[#This Row],[SALES]]&gt;='CONDITIONS AND WORKINGS'!$B$2,Table1[[#This Row],[SALES]]*'CONDITIONS AND WORKINGS'!$B$3,0)</f>
        <v>283.90000000000003</v>
      </c>
      <c r="P1402" s="10">
        <f t="shared" si="63"/>
        <v>3618.2799999999997</v>
      </c>
      <c r="Q1402" s="4" t="str">
        <f>IF(Table1[[#This Row],[STATUS]]='CONDITIONS AND WORKINGS'!$B$6,'CONDITIONS AND WORKINGS'!$B$9,'CONDITIONS AND WORKINGS'!$B$10)</f>
        <v>"UNDER PREVIEW"</v>
      </c>
      <c r="R1402" s="10">
        <f>Table1[[#This Row],[TOTAL SALES]]-Table1[[#This Row],[ 8.35% DISCOUNT]]</f>
        <v>3334.3799999999997</v>
      </c>
      <c r="S1402" s="20"/>
      <c r="AQ1402" s="11"/>
      <c r="AR1402" s="11"/>
      <c r="AS1402" s="11"/>
      <c r="AT1402" s="11"/>
      <c r="AV1402" s="11"/>
      <c r="AW1402" s="11"/>
    </row>
    <row r="1403" spans="1:49" x14ac:dyDescent="0.25">
      <c r="A1403">
        <v>1402</v>
      </c>
      <c r="B1403">
        <v>10262</v>
      </c>
      <c r="C1403">
        <v>4</v>
      </c>
      <c r="D1403" s="4" t="str">
        <f>TEXT(Table1[[#This Row],[ORDER DATE]],"MMMM")</f>
        <v>June</v>
      </c>
      <c r="E1403" s="4">
        <f t="shared" si="64"/>
        <v>2004</v>
      </c>
      <c r="F1403" s="1">
        <v>38162</v>
      </c>
      <c r="G1403" t="s">
        <v>126</v>
      </c>
      <c r="H1403" t="s">
        <v>76</v>
      </c>
      <c r="I1403">
        <v>124</v>
      </c>
      <c r="J1403" t="s">
        <v>14</v>
      </c>
      <c r="K1403">
        <v>40</v>
      </c>
      <c r="L1403" s="10">
        <v>84.03</v>
      </c>
      <c r="M1403" s="10">
        <f t="shared" si="65"/>
        <v>3361.2</v>
      </c>
      <c r="N1403">
        <f>'CONDITIONS AND WORKINGS'!$D$2*M1403</f>
        <v>215.78903999999997</v>
      </c>
      <c r="O1403" s="4">
        <f>IF(Table1[[#This Row],[SALES]]&gt;='CONDITIONS AND WORKINGS'!$B$2,Table1[[#This Row],[SALES]]*'CONDITIONS AND WORKINGS'!$B$3,0)</f>
        <v>280.66019999999997</v>
      </c>
      <c r="P1403" s="10">
        <f t="shared" si="63"/>
        <v>3576.9890399999999</v>
      </c>
      <c r="Q1403" s="4" t="str">
        <f>IF(Table1[[#This Row],[STATUS]]='CONDITIONS AND WORKINGS'!$B$6,'CONDITIONS AND WORKINGS'!$B$9,'CONDITIONS AND WORKINGS'!$B$10)</f>
        <v>"UNDER PREVIEW"</v>
      </c>
      <c r="R1403" s="10">
        <f>Table1[[#This Row],[TOTAL SALES]]-Table1[[#This Row],[ 8.35% DISCOUNT]]</f>
        <v>3296.3288400000001</v>
      </c>
      <c r="S1403" s="20"/>
      <c r="AQ1403" s="11"/>
      <c r="AR1403" s="11"/>
      <c r="AS1403" s="11"/>
      <c r="AT1403" s="11"/>
      <c r="AV1403" s="11"/>
      <c r="AW1403" s="11"/>
    </row>
    <row r="1404" spans="1:49" x14ac:dyDescent="0.25">
      <c r="A1404">
        <v>1403</v>
      </c>
      <c r="B1404">
        <v>10262</v>
      </c>
      <c r="C1404">
        <v>1</v>
      </c>
      <c r="D1404" s="4" t="str">
        <f>TEXT(Table1[[#This Row],[ORDER DATE]],"MMMM")</f>
        <v>June</v>
      </c>
      <c r="E1404" s="4">
        <f t="shared" si="64"/>
        <v>2004</v>
      </c>
      <c r="F1404" s="1">
        <v>38162</v>
      </c>
      <c r="G1404" t="s">
        <v>126</v>
      </c>
      <c r="H1404" t="s">
        <v>83</v>
      </c>
      <c r="I1404">
        <v>124</v>
      </c>
      <c r="J1404" t="s">
        <v>14</v>
      </c>
      <c r="K1404">
        <v>34</v>
      </c>
      <c r="L1404" s="10">
        <v>97.38</v>
      </c>
      <c r="M1404" s="10">
        <f t="shared" si="65"/>
        <v>3310.92</v>
      </c>
      <c r="N1404">
        <f>'CONDITIONS AND WORKINGS'!$D$2*M1404</f>
        <v>212.56106399999999</v>
      </c>
      <c r="O1404" s="4">
        <f>IF(Table1[[#This Row],[SALES]]&gt;='CONDITIONS AND WORKINGS'!$B$2,Table1[[#This Row],[SALES]]*'CONDITIONS AND WORKINGS'!$B$3,0)</f>
        <v>276.46182000000005</v>
      </c>
      <c r="P1404" s="10">
        <f t="shared" si="63"/>
        <v>3523.4810640000001</v>
      </c>
      <c r="Q1404" s="4" t="str">
        <f>IF(Table1[[#This Row],[STATUS]]='CONDITIONS AND WORKINGS'!$B$6,'CONDITIONS AND WORKINGS'!$B$9,'CONDITIONS AND WORKINGS'!$B$10)</f>
        <v>"UNDER PREVIEW"</v>
      </c>
      <c r="R1404" s="10">
        <f>Table1[[#This Row],[TOTAL SALES]]-Table1[[#This Row],[ 8.35% DISCOUNT]]</f>
        <v>3247.0192440000001</v>
      </c>
      <c r="S1404" s="20"/>
      <c r="AQ1404" s="11"/>
      <c r="AR1404" s="11"/>
      <c r="AS1404" s="11"/>
      <c r="AT1404" s="11"/>
      <c r="AV1404" s="11"/>
      <c r="AW1404" s="11"/>
    </row>
    <row r="1405" spans="1:49" x14ac:dyDescent="0.25">
      <c r="A1405">
        <v>1404</v>
      </c>
      <c r="B1405">
        <v>10262</v>
      </c>
      <c r="C1405">
        <v>11</v>
      </c>
      <c r="D1405" s="4" t="str">
        <f>TEXT(Table1[[#This Row],[ORDER DATE]],"MMMM")</f>
        <v>June</v>
      </c>
      <c r="E1405" s="4">
        <f t="shared" si="64"/>
        <v>2004</v>
      </c>
      <c r="F1405" s="1">
        <v>38162</v>
      </c>
      <c r="G1405" t="s">
        <v>126</v>
      </c>
      <c r="H1405" t="s">
        <v>86</v>
      </c>
      <c r="I1405">
        <v>124</v>
      </c>
      <c r="J1405" t="s">
        <v>14</v>
      </c>
      <c r="K1405">
        <v>46</v>
      </c>
      <c r="L1405" s="10">
        <v>70.349999999999994</v>
      </c>
      <c r="M1405" s="10">
        <f t="shared" si="65"/>
        <v>3236.1</v>
      </c>
      <c r="N1405">
        <f>'CONDITIONS AND WORKINGS'!$D$2*M1405</f>
        <v>207.75761999999997</v>
      </c>
      <c r="O1405" s="4">
        <f>IF(Table1[[#This Row],[SALES]]&gt;='CONDITIONS AND WORKINGS'!$B$2,Table1[[#This Row],[SALES]]*'CONDITIONS AND WORKINGS'!$B$3,0)</f>
        <v>270.21435000000002</v>
      </c>
      <c r="P1405" s="10">
        <f t="shared" si="63"/>
        <v>3443.8576199999998</v>
      </c>
      <c r="Q1405" s="4" t="str">
        <f>IF(Table1[[#This Row],[STATUS]]='CONDITIONS AND WORKINGS'!$B$6,'CONDITIONS AND WORKINGS'!$B$9,'CONDITIONS AND WORKINGS'!$B$10)</f>
        <v>"UNDER PREVIEW"</v>
      </c>
      <c r="R1405" s="10">
        <f>Table1[[#This Row],[TOTAL SALES]]-Table1[[#This Row],[ 8.35% DISCOUNT]]</f>
        <v>3173.6432699999996</v>
      </c>
      <c r="S1405" s="20"/>
      <c r="AQ1405" s="11"/>
      <c r="AR1405" s="11"/>
      <c r="AS1405" s="11"/>
      <c r="AT1405" s="11"/>
      <c r="AV1405" s="11"/>
      <c r="AW1405" s="11"/>
    </row>
    <row r="1406" spans="1:49" x14ac:dyDescent="0.25">
      <c r="A1406">
        <v>1405</v>
      </c>
      <c r="B1406">
        <v>10262</v>
      </c>
      <c r="C1406">
        <v>2</v>
      </c>
      <c r="D1406" s="4" t="str">
        <f>TEXT(Table1[[#This Row],[ORDER DATE]],"MMMM")</f>
        <v>June</v>
      </c>
      <c r="E1406" s="4">
        <f t="shared" si="64"/>
        <v>2004</v>
      </c>
      <c r="F1406" s="1">
        <v>38162</v>
      </c>
      <c r="G1406" t="s">
        <v>126</v>
      </c>
      <c r="H1406" t="s">
        <v>84</v>
      </c>
      <c r="I1406">
        <v>124</v>
      </c>
      <c r="J1406" t="s">
        <v>14</v>
      </c>
      <c r="K1406">
        <v>40</v>
      </c>
      <c r="L1406" s="10">
        <v>79.11</v>
      </c>
      <c r="M1406" s="10">
        <f t="shared" si="65"/>
        <v>3164.4</v>
      </c>
      <c r="N1406">
        <f>'CONDITIONS AND WORKINGS'!$D$2*M1406</f>
        <v>203.15447999999998</v>
      </c>
      <c r="O1406" s="4">
        <f>IF(Table1[[#This Row],[SALES]]&gt;='CONDITIONS AND WORKINGS'!$B$2,Table1[[#This Row],[SALES]]*'CONDITIONS AND WORKINGS'!$B$3,0)</f>
        <v>264.22740000000005</v>
      </c>
      <c r="P1406" s="10">
        <f t="shared" si="63"/>
        <v>3367.5544800000002</v>
      </c>
      <c r="Q1406" s="4" t="str">
        <f>IF(Table1[[#This Row],[STATUS]]='CONDITIONS AND WORKINGS'!$B$6,'CONDITIONS AND WORKINGS'!$B$9,'CONDITIONS AND WORKINGS'!$B$10)</f>
        <v>"UNDER PREVIEW"</v>
      </c>
      <c r="R1406" s="10">
        <f>Table1[[#This Row],[TOTAL SALES]]-Table1[[#This Row],[ 8.35% DISCOUNT]]</f>
        <v>3103.32708</v>
      </c>
      <c r="S1406" s="20"/>
      <c r="AQ1406" s="11"/>
      <c r="AR1406" s="11"/>
      <c r="AS1406" s="11"/>
      <c r="AT1406" s="11"/>
      <c r="AV1406" s="11"/>
      <c r="AW1406" s="11"/>
    </row>
    <row r="1407" spans="1:49" x14ac:dyDescent="0.25">
      <c r="A1407">
        <v>1406</v>
      </c>
      <c r="B1407">
        <v>10262</v>
      </c>
      <c r="C1407">
        <v>6</v>
      </c>
      <c r="D1407" s="4" t="str">
        <f>TEXT(Table1[[#This Row],[ORDER DATE]],"MMMM")</f>
        <v>June</v>
      </c>
      <c r="E1407" s="4">
        <f t="shared" si="64"/>
        <v>2004</v>
      </c>
      <c r="F1407" s="1">
        <v>38162</v>
      </c>
      <c r="G1407" t="s">
        <v>126</v>
      </c>
      <c r="H1407" t="s">
        <v>73</v>
      </c>
      <c r="I1407">
        <v>124</v>
      </c>
      <c r="J1407" t="s">
        <v>17</v>
      </c>
      <c r="K1407">
        <v>33</v>
      </c>
      <c r="L1407" s="10">
        <v>90.75</v>
      </c>
      <c r="M1407" s="10">
        <f t="shared" si="65"/>
        <v>2994.75</v>
      </c>
      <c r="N1407">
        <f>'CONDITIONS AND WORKINGS'!$D$2*M1407</f>
        <v>192.26294999999999</v>
      </c>
      <c r="O1407" s="4">
        <f>IF(Table1[[#This Row],[SALES]]&gt;='CONDITIONS AND WORKINGS'!$B$2,Table1[[#This Row],[SALES]]*'CONDITIONS AND WORKINGS'!$B$3,0)</f>
        <v>250.06162500000002</v>
      </c>
      <c r="P1407" s="10">
        <f t="shared" si="63"/>
        <v>3187.0129499999998</v>
      </c>
      <c r="Q1407" s="4" t="str">
        <f>IF(Table1[[#This Row],[STATUS]]='CONDITIONS AND WORKINGS'!$B$6,'CONDITIONS AND WORKINGS'!$B$9,'CONDITIONS AND WORKINGS'!$B$10)</f>
        <v>"UNDER PREVIEW"</v>
      </c>
      <c r="R1407" s="10">
        <f>Table1[[#This Row],[TOTAL SALES]]-Table1[[#This Row],[ 8.35% DISCOUNT]]</f>
        <v>2936.951325</v>
      </c>
      <c r="S1407" s="20"/>
      <c r="AQ1407" s="11"/>
      <c r="AR1407" s="11"/>
      <c r="AS1407" s="11"/>
      <c r="AT1407" s="11"/>
      <c r="AV1407" s="11"/>
      <c r="AW1407" s="11"/>
    </row>
    <row r="1408" spans="1:49" x14ac:dyDescent="0.25">
      <c r="A1408">
        <v>1407</v>
      </c>
      <c r="B1408">
        <v>10262</v>
      </c>
      <c r="C1408">
        <v>8</v>
      </c>
      <c r="D1408" s="4" t="str">
        <f>TEXT(Table1[[#This Row],[ORDER DATE]],"MMMM")</f>
        <v>June</v>
      </c>
      <c r="E1408" s="4">
        <f t="shared" si="64"/>
        <v>2004</v>
      </c>
      <c r="F1408" s="1">
        <v>38162</v>
      </c>
      <c r="G1408" t="s">
        <v>126</v>
      </c>
      <c r="H1408" t="s">
        <v>78</v>
      </c>
      <c r="I1408">
        <v>124</v>
      </c>
      <c r="J1408" t="s">
        <v>17</v>
      </c>
      <c r="K1408">
        <v>48</v>
      </c>
      <c r="L1408" s="10">
        <v>61.42</v>
      </c>
      <c r="M1408" s="10">
        <f t="shared" si="65"/>
        <v>2948.16</v>
      </c>
      <c r="N1408">
        <f>'CONDITIONS AND WORKINGS'!$D$2*M1408</f>
        <v>189.27187199999997</v>
      </c>
      <c r="O1408" s="4">
        <f>IF(Table1[[#This Row],[SALES]]&gt;='CONDITIONS AND WORKINGS'!$B$2,Table1[[#This Row],[SALES]]*'CONDITIONS AND WORKINGS'!$B$3,0)</f>
        <v>246.17135999999999</v>
      </c>
      <c r="P1408" s="10">
        <f t="shared" si="63"/>
        <v>3137.4318719999997</v>
      </c>
      <c r="Q1408" s="4" t="str">
        <f>IF(Table1[[#This Row],[STATUS]]='CONDITIONS AND WORKINGS'!$B$6,'CONDITIONS AND WORKINGS'!$B$9,'CONDITIONS AND WORKINGS'!$B$10)</f>
        <v>"UNDER PREVIEW"</v>
      </c>
      <c r="R1408" s="10">
        <f>Table1[[#This Row],[TOTAL SALES]]-Table1[[#This Row],[ 8.35% DISCOUNT]]</f>
        <v>2891.2605119999998</v>
      </c>
      <c r="S1408" s="20"/>
      <c r="AQ1408" s="11"/>
      <c r="AR1408" s="11"/>
      <c r="AS1408" s="11"/>
      <c r="AT1408" s="11"/>
      <c r="AV1408" s="11"/>
      <c r="AW1408" s="11"/>
    </row>
    <row r="1409" spans="1:49" x14ac:dyDescent="0.25">
      <c r="A1409">
        <v>1408</v>
      </c>
      <c r="B1409">
        <v>10262</v>
      </c>
      <c r="C1409">
        <v>15</v>
      </c>
      <c r="D1409" s="4" t="str">
        <f>TEXT(Table1[[#This Row],[ORDER DATE]],"MMMM")</f>
        <v>June</v>
      </c>
      <c r="E1409" s="4">
        <f t="shared" si="64"/>
        <v>2004</v>
      </c>
      <c r="F1409" s="1">
        <v>38162</v>
      </c>
      <c r="G1409" t="s">
        <v>126</v>
      </c>
      <c r="H1409" t="s">
        <v>75</v>
      </c>
      <c r="I1409">
        <v>124</v>
      </c>
      <c r="J1409" t="s">
        <v>17</v>
      </c>
      <c r="K1409">
        <v>32</v>
      </c>
      <c r="L1409" s="10">
        <v>84.3</v>
      </c>
      <c r="M1409" s="10">
        <f t="shared" si="65"/>
        <v>2697.6</v>
      </c>
      <c r="N1409">
        <f>'CONDITIONS AND WORKINGS'!$D$2*M1409</f>
        <v>173.18591999999998</v>
      </c>
      <c r="O1409" s="4">
        <f>IF(Table1[[#This Row],[SALES]]&gt;='CONDITIONS AND WORKINGS'!$B$2,Table1[[#This Row],[SALES]]*'CONDITIONS AND WORKINGS'!$B$3,0)</f>
        <v>225.24960000000002</v>
      </c>
      <c r="P1409" s="10">
        <f t="shared" si="63"/>
        <v>2870.7859199999998</v>
      </c>
      <c r="Q1409" s="4" t="str">
        <f>IF(Table1[[#This Row],[STATUS]]='CONDITIONS AND WORKINGS'!$B$6,'CONDITIONS AND WORKINGS'!$B$9,'CONDITIONS AND WORKINGS'!$B$10)</f>
        <v>"UNDER PREVIEW"</v>
      </c>
      <c r="R1409" s="10">
        <f>Table1[[#This Row],[TOTAL SALES]]-Table1[[#This Row],[ 8.35% DISCOUNT]]</f>
        <v>2645.5363199999997</v>
      </c>
      <c r="S1409" s="20"/>
      <c r="AQ1409" s="11"/>
      <c r="AR1409" s="11"/>
      <c r="AS1409" s="11"/>
      <c r="AT1409" s="11"/>
      <c r="AV1409" s="11"/>
      <c r="AW1409" s="11"/>
    </row>
    <row r="1410" spans="1:49" x14ac:dyDescent="0.25">
      <c r="A1410">
        <v>1409</v>
      </c>
      <c r="B1410">
        <v>10262</v>
      </c>
      <c r="C1410">
        <v>7</v>
      </c>
      <c r="D1410" s="4" t="str">
        <f>TEXT(Table1[[#This Row],[ORDER DATE]],"MMMM")</f>
        <v>June</v>
      </c>
      <c r="E1410" s="4">
        <f t="shared" si="64"/>
        <v>2004</v>
      </c>
      <c r="F1410" s="1">
        <v>38162</v>
      </c>
      <c r="G1410" t="s">
        <v>126</v>
      </c>
      <c r="H1410" t="s">
        <v>81</v>
      </c>
      <c r="I1410">
        <v>124</v>
      </c>
      <c r="J1410" t="s">
        <v>17</v>
      </c>
      <c r="K1410">
        <v>35</v>
      </c>
      <c r="L1410" s="10">
        <v>71.069999999999993</v>
      </c>
      <c r="M1410" s="10">
        <f t="shared" si="65"/>
        <v>2487.4499999999998</v>
      </c>
      <c r="N1410">
        <f>'CONDITIONS AND WORKINGS'!$D$2*M1410</f>
        <v>159.69428999999997</v>
      </c>
      <c r="O1410" s="4">
        <f>IF(Table1[[#This Row],[SALES]]&gt;='CONDITIONS AND WORKINGS'!$B$2,Table1[[#This Row],[SALES]]*'CONDITIONS AND WORKINGS'!$B$3,0)</f>
        <v>207.70207500000001</v>
      </c>
      <c r="P1410" s="10">
        <f t="shared" ref="P1410:P1473" si="66">M1410+N1410</f>
        <v>2647.1442899999997</v>
      </c>
      <c r="Q1410" s="4" t="str">
        <f>IF(Table1[[#This Row],[STATUS]]='CONDITIONS AND WORKINGS'!$B$6,'CONDITIONS AND WORKINGS'!$B$9,'CONDITIONS AND WORKINGS'!$B$10)</f>
        <v>"UNDER PREVIEW"</v>
      </c>
      <c r="R1410" s="10">
        <f>Table1[[#This Row],[TOTAL SALES]]-Table1[[#This Row],[ 8.35% DISCOUNT]]</f>
        <v>2439.4422149999996</v>
      </c>
      <c r="S1410" s="20"/>
      <c r="AQ1410" s="11"/>
      <c r="AR1410" s="11"/>
      <c r="AS1410" s="11"/>
      <c r="AT1410" s="11"/>
      <c r="AV1410" s="11"/>
      <c r="AW1410" s="11"/>
    </row>
    <row r="1411" spans="1:49" x14ac:dyDescent="0.25">
      <c r="A1411">
        <v>1410</v>
      </c>
      <c r="B1411">
        <v>10262</v>
      </c>
      <c r="C1411">
        <v>5</v>
      </c>
      <c r="D1411" s="4" t="str">
        <f>TEXT(Table1[[#This Row],[ORDER DATE]],"MMMM")</f>
        <v>June</v>
      </c>
      <c r="E1411" s="4">
        <f t="shared" ref="E1411:E1474" si="67">YEAR(F1411)</f>
        <v>2004</v>
      </c>
      <c r="F1411" s="1">
        <v>38162</v>
      </c>
      <c r="G1411" t="s">
        <v>126</v>
      </c>
      <c r="H1411" t="s">
        <v>77</v>
      </c>
      <c r="I1411">
        <v>124</v>
      </c>
      <c r="J1411" t="s">
        <v>17</v>
      </c>
      <c r="K1411">
        <v>27</v>
      </c>
      <c r="L1411" s="10">
        <v>76</v>
      </c>
      <c r="M1411" s="10">
        <f t="shared" ref="M1411:M1474" si="68">K1411*L1411</f>
        <v>2052</v>
      </c>
      <c r="N1411">
        <f>'CONDITIONS AND WORKINGS'!$D$2*M1411</f>
        <v>131.73839999999998</v>
      </c>
      <c r="O1411" s="4">
        <f>IF(Table1[[#This Row],[SALES]]&gt;='CONDITIONS AND WORKINGS'!$B$2,Table1[[#This Row],[SALES]]*'CONDITIONS AND WORKINGS'!$B$3,0)</f>
        <v>0</v>
      </c>
      <c r="P1411" s="10">
        <f t="shared" si="66"/>
        <v>2183.7384000000002</v>
      </c>
      <c r="Q1411" s="4" t="str">
        <f>IF(Table1[[#This Row],[STATUS]]='CONDITIONS AND WORKINGS'!$B$6,'CONDITIONS AND WORKINGS'!$B$9,'CONDITIONS AND WORKINGS'!$B$10)</f>
        <v>"UNDER PREVIEW"</v>
      </c>
      <c r="R1411" s="10">
        <f>Table1[[#This Row],[TOTAL SALES]]-Table1[[#This Row],[ 8.35% DISCOUNT]]</f>
        <v>2183.7384000000002</v>
      </c>
      <c r="S1411" s="20"/>
      <c r="AQ1411" s="11"/>
      <c r="AR1411" s="11"/>
      <c r="AS1411" s="11"/>
      <c r="AT1411" s="11"/>
      <c r="AV1411" s="11"/>
      <c r="AW1411" s="11"/>
    </row>
    <row r="1412" spans="1:49" x14ac:dyDescent="0.25">
      <c r="A1412">
        <v>1411</v>
      </c>
      <c r="B1412">
        <v>10262</v>
      </c>
      <c r="C1412">
        <v>3</v>
      </c>
      <c r="D1412" s="4" t="str">
        <f>TEXT(Table1[[#This Row],[ORDER DATE]],"MMMM")</f>
        <v>June</v>
      </c>
      <c r="E1412" s="4">
        <f t="shared" si="67"/>
        <v>2004</v>
      </c>
      <c r="F1412" s="1">
        <v>38162</v>
      </c>
      <c r="G1412" t="s">
        <v>126</v>
      </c>
      <c r="H1412" t="s">
        <v>87</v>
      </c>
      <c r="I1412">
        <v>124</v>
      </c>
      <c r="J1412" t="s">
        <v>17</v>
      </c>
      <c r="K1412">
        <v>49</v>
      </c>
      <c r="L1412" s="10">
        <v>37.97</v>
      </c>
      <c r="M1412" s="10">
        <f t="shared" si="68"/>
        <v>1860.53</v>
      </c>
      <c r="N1412">
        <f>'CONDITIONS AND WORKINGS'!$D$2*M1412</f>
        <v>119.44602599999999</v>
      </c>
      <c r="O1412" s="4">
        <f>IF(Table1[[#This Row],[SALES]]&gt;='CONDITIONS AND WORKINGS'!$B$2,Table1[[#This Row],[SALES]]*'CONDITIONS AND WORKINGS'!$B$3,0)</f>
        <v>0</v>
      </c>
      <c r="P1412" s="10">
        <f t="shared" si="66"/>
        <v>1979.976026</v>
      </c>
      <c r="Q1412" s="4" t="str">
        <f>IF(Table1[[#This Row],[STATUS]]='CONDITIONS AND WORKINGS'!$B$6,'CONDITIONS AND WORKINGS'!$B$9,'CONDITIONS AND WORKINGS'!$B$10)</f>
        <v>"UNDER PREVIEW"</v>
      </c>
      <c r="R1412" s="10">
        <f>Table1[[#This Row],[TOTAL SALES]]-Table1[[#This Row],[ 8.35% DISCOUNT]]</f>
        <v>1979.976026</v>
      </c>
      <c r="S1412" s="20"/>
      <c r="AQ1412" s="11"/>
      <c r="AR1412" s="11"/>
      <c r="AS1412" s="11"/>
      <c r="AT1412" s="11"/>
      <c r="AV1412" s="11"/>
      <c r="AW1412" s="11"/>
    </row>
    <row r="1413" spans="1:49" x14ac:dyDescent="0.25">
      <c r="A1413">
        <v>1412</v>
      </c>
      <c r="B1413">
        <v>10262</v>
      </c>
      <c r="C1413">
        <v>10</v>
      </c>
      <c r="D1413" s="4" t="str">
        <f>TEXT(Table1[[#This Row],[ORDER DATE]],"MMMM")</f>
        <v>June</v>
      </c>
      <c r="E1413" s="4">
        <f t="shared" si="67"/>
        <v>2004</v>
      </c>
      <c r="F1413" s="1">
        <v>38162</v>
      </c>
      <c r="G1413" t="s">
        <v>126</v>
      </c>
      <c r="H1413" t="s">
        <v>74</v>
      </c>
      <c r="I1413">
        <v>124</v>
      </c>
      <c r="J1413" t="s">
        <v>17</v>
      </c>
      <c r="K1413">
        <v>24</v>
      </c>
      <c r="L1413" s="10">
        <v>67.14</v>
      </c>
      <c r="M1413" s="10">
        <f t="shared" si="68"/>
        <v>1611.3600000000001</v>
      </c>
      <c r="N1413">
        <f>'CONDITIONS AND WORKINGS'!$D$2*M1413</f>
        <v>103.44931199999999</v>
      </c>
      <c r="O1413" s="4">
        <f>IF(Table1[[#This Row],[SALES]]&gt;='CONDITIONS AND WORKINGS'!$B$2,Table1[[#This Row],[SALES]]*'CONDITIONS AND WORKINGS'!$B$3,0)</f>
        <v>0</v>
      </c>
      <c r="P1413" s="10">
        <f t="shared" si="66"/>
        <v>1714.8093120000001</v>
      </c>
      <c r="Q1413" s="4" t="str">
        <f>IF(Table1[[#This Row],[STATUS]]='CONDITIONS AND WORKINGS'!$B$6,'CONDITIONS AND WORKINGS'!$B$9,'CONDITIONS AND WORKINGS'!$B$10)</f>
        <v>"UNDER PREVIEW"</v>
      </c>
      <c r="R1413" s="10">
        <f>Table1[[#This Row],[TOTAL SALES]]-Table1[[#This Row],[ 8.35% DISCOUNT]]</f>
        <v>1714.8093120000001</v>
      </c>
      <c r="S1413" s="20"/>
      <c r="AQ1413" s="11"/>
      <c r="AR1413" s="11"/>
      <c r="AS1413" s="11"/>
      <c r="AT1413" s="11"/>
      <c r="AV1413" s="11"/>
      <c r="AW1413" s="11"/>
    </row>
    <row r="1414" spans="1:49" x14ac:dyDescent="0.25">
      <c r="A1414">
        <v>1413</v>
      </c>
      <c r="B1414">
        <v>10262</v>
      </c>
      <c r="C1414">
        <v>12</v>
      </c>
      <c r="D1414" s="4" t="str">
        <f>TEXT(Table1[[#This Row],[ORDER DATE]],"MMMM")</f>
        <v>June</v>
      </c>
      <c r="E1414" s="4">
        <f t="shared" si="67"/>
        <v>2004</v>
      </c>
      <c r="F1414" s="1">
        <v>38162</v>
      </c>
      <c r="G1414" t="s">
        <v>126</v>
      </c>
      <c r="H1414" t="s">
        <v>82</v>
      </c>
      <c r="I1414">
        <v>124</v>
      </c>
      <c r="J1414" t="s">
        <v>17</v>
      </c>
      <c r="K1414">
        <v>21</v>
      </c>
      <c r="L1414" s="10">
        <v>57.11</v>
      </c>
      <c r="M1414" s="10">
        <f t="shared" si="68"/>
        <v>1199.31</v>
      </c>
      <c r="N1414">
        <f>'CONDITIONS AND WORKINGS'!$D$2*M1414</f>
        <v>76.995701999999994</v>
      </c>
      <c r="O1414" s="4">
        <f>IF(Table1[[#This Row],[SALES]]&gt;='CONDITIONS AND WORKINGS'!$B$2,Table1[[#This Row],[SALES]]*'CONDITIONS AND WORKINGS'!$B$3,0)</f>
        <v>0</v>
      </c>
      <c r="P1414" s="10">
        <f t="shared" si="66"/>
        <v>1276.3057019999999</v>
      </c>
      <c r="Q1414" s="4" t="str">
        <f>IF(Table1[[#This Row],[STATUS]]='CONDITIONS AND WORKINGS'!$B$6,'CONDITIONS AND WORKINGS'!$B$9,'CONDITIONS AND WORKINGS'!$B$10)</f>
        <v>"UNDER PREVIEW"</v>
      </c>
      <c r="R1414" s="10">
        <f>Table1[[#This Row],[TOTAL SALES]]-Table1[[#This Row],[ 8.35% DISCOUNT]]</f>
        <v>1276.3057019999999</v>
      </c>
      <c r="S1414" s="20"/>
      <c r="AQ1414" s="11"/>
      <c r="AR1414" s="11"/>
      <c r="AS1414" s="11"/>
      <c r="AT1414" s="11"/>
      <c r="AV1414" s="11"/>
      <c r="AW1414" s="11"/>
    </row>
    <row r="1415" spans="1:49" x14ac:dyDescent="0.25">
      <c r="A1415">
        <v>1414</v>
      </c>
      <c r="B1415">
        <v>10263</v>
      </c>
      <c r="C1415">
        <v>4</v>
      </c>
      <c r="D1415" s="4" t="str">
        <f>TEXT(Table1[[#This Row],[ORDER DATE]],"MMMM")</f>
        <v>June</v>
      </c>
      <c r="E1415" s="4">
        <f t="shared" si="67"/>
        <v>2004</v>
      </c>
      <c r="F1415" s="1">
        <v>38166</v>
      </c>
      <c r="G1415" t="s">
        <v>12</v>
      </c>
      <c r="H1415" t="s">
        <v>88</v>
      </c>
      <c r="I1415">
        <v>114</v>
      </c>
      <c r="J1415" t="s">
        <v>55</v>
      </c>
      <c r="K1415">
        <v>41</v>
      </c>
      <c r="L1415" s="10">
        <v>100</v>
      </c>
      <c r="M1415" s="10">
        <f t="shared" si="68"/>
        <v>4100</v>
      </c>
      <c r="N1415">
        <f>'CONDITIONS AND WORKINGS'!$D$2*M1415</f>
        <v>263.21999999999997</v>
      </c>
      <c r="O1415" s="4">
        <f>IF(Table1[[#This Row],[SALES]]&gt;='CONDITIONS AND WORKINGS'!$B$2,Table1[[#This Row],[SALES]]*'CONDITIONS AND WORKINGS'!$B$3,0)</f>
        <v>342.35</v>
      </c>
      <c r="P1415" s="10">
        <f t="shared" si="66"/>
        <v>4363.22</v>
      </c>
      <c r="Q1415" s="4" t="str">
        <f>IF(Table1[[#This Row],[STATUS]]='CONDITIONS AND WORKINGS'!$B$6,'CONDITIONS AND WORKINGS'!$B$9,'CONDITIONS AND WORKINGS'!$B$10)</f>
        <v>"COMPLETED"</v>
      </c>
      <c r="R1415" s="10">
        <f>Table1[[#This Row],[TOTAL SALES]]-Table1[[#This Row],[ 8.35% DISCOUNT]]</f>
        <v>4020.8700000000003</v>
      </c>
      <c r="S1415" s="20"/>
      <c r="AQ1415" s="11"/>
      <c r="AR1415" s="11"/>
      <c r="AS1415" s="11"/>
      <c r="AT1415" s="11"/>
      <c r="AV1415" s="11"/>
      <c r="AW1415" s="11"/>
    </row>
    <row r="1416" spans="1:49" x14ac:dyDescent="0.25">
      <c r="A1416">
        <v>1415</v>
      </c>
      <c r="B1416">
        <v>10263</v>
      </c>
      <c r="C1416">
        <v>1</v>
      </c>
      <c r="D1416" s="4" t="str">
        <f>TEXT(Table1[[#This Row],[ORDER DATE]],"MMMM")</f>
        <v>June</v>
      </c>
      <c r="E1416" s="4">
        <f t="shared" si="67"/>
        <v>2004</v>
      </c>
      <c r="F1416" s="1">
        <v>38166</v>
      </c>
      <c r="G1416" t="s">
        <v>12</v>
      </c>
      <c r="H1416" t="s">
        <v>91</v>
      </c>
      <c r="I1416">
        <v>114</v>
      </c>
      <c r="J1416" t="s">
        <v>14</v>
      </c>
      <c r="K1416">
        <v>48</v>
      </c>
      <c r="L1416" s="10">
        <v>100</v>
      </c>
      <c r="M1416" s="10">
        <f t="shared" si="68"/>
        <v>4800</v>
      </c>
      <c r="N1416">
        <f>'CONDITIONS AND WORKINGS'!$D$2*M1416</f>
        <v>308.15999999999997</v>
      </c>
      <c r="O1416" s="4">
        <f>IF(Table1[[#This Row],[SALES]]&gt;='CONDITIONS AND WORKINGS'!$B$2,Table1[[#This Row],[SALES]]*'CONDITIONS AND WORKINGS'!$B$3,0)</f>
        <v>400.8</v>
      </c>
      <c r="P1416" s="10">
        <f t="shared" si="66"/>
        <v>5108.16</v>
      </c>
      <c r="Q1416" s="4" t="str">
        <f>IF(Table1[[#This Row],[STATUS]]='CONDITIONS AND WORKINGS'!$B$6,'CONDITIONS AND WORKINGS'!$B$9,'CONDITIONS AND WORKINGS'!$B$10)</f>
        <v>"COMPLETED"</v>
      </c>
      <c r="R1416" s="10">
        <f>Table1[[#This Row],[TOTAL SALES]]-Table1[[#This Row],[ 8.35% DISCOUNT]]</f>
        <v>4707.3599999999997</v>
      </c>
      <c r="S1416" s="20"/>
      <c r="AQ1416" s="11"/>
      <c r="AR1416" s="11"/>
      <c r="AS1416" s="11"/>
      <c r="AT1416" s="11"/>
      <c r="AV1416" s="11"/>
      <c r="AW1416" s="11"/>
    </row>
    <row r="1417" spans="1:49" x14ac:dyDescent="0.25">
      <c r="A1417">
        <v>1416</v>
      </c>
      <c r="B1417">
        <v>10263</v>
      </c>
      <c r="C1417">
        <v>9</v>
      </c>
      <c r="D1417" s="4" t="str">
        <f>TEXT(Table1[[#This Row],[ORDER DATE]],"MMMM")</f>
        <v>June</v>
      </c>
      <c r="E1417" s="4">
        <f t="shared" si="67"/>
        <v>2004</v>
      </c>
      <c r="F1417" s="1">
        <v>38166</v>
      </c>
      <c r="G1417" t="s">
        <v>12</v>
      </c>
      <c r="H1417" t="s">
        <v>72</v>
      </c>
      <c r="I1417">
        <v>114</v>
      </c>
      <c r="J1417" t="s">
        <v>14</v>
      </c>
      <c r="K1417">
        <v>47</v>
      </c>
      <c r="L1417" s="10">
        <v>100</v>
      </c>
      <c r="M1417" s="10">
        <f t="shared" si="68"/>
        <v>4700</v>
      </c>
      <c r="N1417">
        <f>'CONDITIONS AND WORKINGS'!$D$2*M1417</f>
        <v>301.73999999999995</v>
      </c>
      <c r="O1417" s="4">
        <f>IF(Table1[[#This Row],[SALES]]&gt;='CONDITIONS AND WORKINGS'!$B$2,Table1[[#This Row],[SALES]]*'CONDITIONS AND WORKINGS'!$B$3,0)</f>
        <v>392.45000000000005</v>
      </c>
      <c r="P1417" s="10">
        <f t="shared" si="66"/>
        <v>5001.74</v>
      </c>
      <c r="Q1417" s="4" t="str">
        <f>IF(Table1[[#This Row],[STATUS]]='CONDITIONS AND WORKINGS'!$B$6,'CONDITIONS AND WORKINGS'!$B$9,'CONDITIONS AND WORKINGS'!$B$10)</f>
        <v>"COMPLETED"</v>
      </c>
      <c r="R1417" s="10">
        <f>Table1[[#This Row],[TOTAL SALES]]-Table1[[#This Row],[ 8.35% DISCOUNT]]</f>
        <v>4609.29</v>
      </c>
      <c r="S1417" s="20"/>
      <c r="AQ1417" s="11"/>
      <c r="AR1417" s="11"/>
      <c r="AS1417" s="11"/>
      <c r="AT1417" s="11"/>
      <c r="AV1417" s="11"/>
      <c r="AW1417" s="11"/>
    </row>
    <row r="1418" spans="1:49" x14ac:dyDescent="0.25">
      <c r="A1418">
        <v>1417</v>
      </c>
      <c r="B1418">
        <v>10263</v>
      </c>
      <c r="C1418">
        <v>5</v>
      </c>
      <c r="D1418" s="4" t="str">
        <f>TEXT(Table1[[#This Row],[ORDER DATE]],"MMMM")</f>
        <v>June</v>
      </c>
      <c r="E1418" s="4">
        <f t="shared" si="67"/>
        <v>2004</v>
      </c>
      <c r="F1418" s="1">
        <v>38166</v>
      </c>
      <c r="G1418" t="s">
        <v>12</v>
      </c>
      <c r="H1418" t="s">
        <v>89</v>
      </c>
      <c r="I1418">
        <v>114</v>
      </c>
      <c r="J1418" t="s">
        <v>14</v>
      </c>
      <c r="K1418">
        <v>40</v>
      </c>
      <c r="L1418" s="10">
        <v>100</v>
      </c>
      <c r="M1418" s="10">
        <f t="shared" si="68"/>
        <v>4000</v>
      </c>
      <c r="N1418">
        <f>'CONDITIONS AND WORKINGS'!$D$2*M1418</f>
        <v>256.79999999999995</v>
      </c>
      <c r="O1418" s="4">
        <f>IF(Table1[[#This Row],[SALES]]&gt;='CONDITIONS AND WORKINGS'!$B$2,Table1[[#This Row],[SALES]]*'CONDITIONS AND WORKINGS'!$B$3,0)</f>
        <v>334</v>
      </c>
      <c r="P1418" s="10">
        <f t="shared" si="66"/>
        <v>4256.8</v>
      </c>
      <c r="Q1418" s="4" t="str">
        <f>IF(Table1[[#This Row],[STATUS]]='CONDITIONS AND WORKINGS'!$B$6,'CONDITIONS AND WORKINGS'!$B$9,'CONDITIONS AND WORKINGS'!$B$10)</f>
        <v>"COMPLETED"</v>
      </c>
      <c r="R1418" s="10">
        <f>Table1[[#This Row],[TOTAL SALES]]-Table1[[#This Row],[ 8.35% DISCOUNT]]</f>
        <v>3922.8</v>
      </c>
      <c r="S1418" s="20"/>
      <c r="AQ1418" s="11"/>
      <c r="AR1418" s="11"/>
      <c r="AS1418" s="11"/>
      <c r="AT1418" s="11"/>
      <c r="AV1418" s="11"/>
      <c r="AW1418" s="11"/>
    </row>
    <row r="1419" spans="1:49" x14ac:dyDescent="0.25">
      <c r="A1419">
        <v>1418</v>
      </c>
      <c r="B1419">
        <v>10263</v>
      </c>
      <c r="C1419">
        <v>3</v>
      </c>
      <c r="D1419" s="4" t="str">
        <f>TEXT(Table1[[#This Row],[ORDER DATE]],"MMMM")</f>
        <v>June</v>
      </c>
      <c r="E1419" s="4">
        <f t="shared" si="67"/>
        <v>2004</v>
      </c>
      <c r="F1419" s="1">
        <v>38166</v>
      </c>
      <c r="G1419" t="s">
        <v>12</v>
      </c>
      <c r="H1419" t="s">
        <v>93</v>
      </c>
      <c r="I1419">
        <v>114</v>
      </c>
      <c r="J1419" t="s">
        <v>14</v>
      </c>
      <c r="K1419">
        <v>42</v>
      </c>
      <c r="L1419" s="10">
        <v>100</v>
      </c>
      <c r="M1419" s="10">
        <f t="shared" si="68"/>
        <v>4200</v>
      </c>
      <c r="N1419">
        <f>'CONDITIONS AND WORKINGS'!$D$2*M1419</f>
        <v>269.64</v>
      </c>
      <c r="O1419" s="4">
        <f>IF(Table1[[#This Row],[SALES]]&gt;='CONDITIONS AND WORKINGS'!$B$2,Table1[[#This Row],[SALES]]*'CONDITIONS AND WORKINGS'!$B$3,0)</f>
        <v>350.70000000000005</v>
      </c>
      <c r="P1419" s="10">
        <f t="shared" si="66"/>
        <v>4469.6400000000003</v>
      </c>
      <c r="Q1419" s="4" t="str">
        <f>IF(Table1[[#This Row],[STATUS]]='CONDITIONS AND WORKINGS'!$B$6,'CONDITIONS AND WORKINGS'!$B$9,'CONDITIONS AND WORKINGS'!$B$10)</f>
        <v>"COMPLETED"</v>
      </c>
      <c r="R1419" s="10">
        <f>Table1[[#This Row],[TOTAL SALES]]-Table1[[#This Row],[ 8.35% DISCOUNT]]</f>
        <v>4118.9400000000005</v>
      </c>
      <c r="S1419" s="20"/>
      <c r="AQ1419" s="11"/>
      <c r="AR1419" s="11"/>
      <c r="AS1419" s="11"/>
      <c r="AT1419" s="11"/>
      <c r="AV1419" s="11"/>
      <c r="AW1419" s="11"/>
    </row>
    <row r="1420" spans="1:49" x14ac:dyDescent="0.25">
      <c r="A1420">
        <v>1419</v>
      </c>
      <c r="B1420">
        <v>10263</v>
      </c>
      <c r="C1420">
        <v>2</v>
      </c>
      <c r="D1420" s="4" t="str">
        <f>TEXT(Table1[[#This Row],[ORDER DATE]],"MMMM")</f>
        <v>June</v>
      </c>
      <c r="E1420" s="4">
        <f t="shared" si="67"/>
        <v>2004</v>
      </c>
      <c r="F1420" s="1">
        <v>38166</v>
      </c>
      <c r="G1420" t="s">
        <v>12</v>
      </c>
      <c r="H1420" t="s">
        <v>92</v>
      </c>
      <c r="I1420">
        <v>114</v>
      </c>
      <c r="J1420" t="s">
        <v>14</v>
      </c>
      <c r="K1420">
        <v>34</v>
      </c>
      <c r="L1420" s="10">
        <v>100</v>
      </c>
      <c r="M1420" s="10">
        <f t="shared" si="68"/>
        <v>3400</v>
      </c>
      <c r="N1420">
        <f>'CONDITIONS AND WORKINGS'!$D$2*M1420</f>
        <v>218.27999999999997</v>
      </c>
      <c r="O1420" s="4">
        <f>IF(Table1[[#This Row],[SALES]]&gt;='CONDITIONS AND WORKINGS'!$B$2,Table1[[#This Row],[SALES]]*'CONDITIONS AND WORKINGS'!$B$3,0)</f>
        <v>283.90000000000003</v>
      </c>
      <c r="P1420" s="10">
        <f t="shared" si="66"/>
        <v>3618.2799999999997</v>
      </c>
      <c r="Q1420" s="4" t="str">
        <f>IF(Table1[[#This Row],[STATUS]]='CONDITIONS AND WORKINGS'!$B$6,'CONDITIONS AND WORKINGS'!$B$9,'CONDITIONS AND WORKINGS'!$B$10)</f>
        <v>"COMPLETED"</v>
      </c>
      <c r="R1420" s="10">
        <f>Table1[[#This Row],[TOTAL SALES]]-Table1[[#This Row],[ 8.35% DISCOUNT]]</f>
        <v>3334.3799999999997</v>
      </c>
      <c r="S1420" s="20"/>
      <c r="AQ1420" s="11"/>
      <c r="AR1420" s="11"/>
      <c r="AS1420" s="11"/>
      <c r="AT1420" s="11"/>
      <c r="AV1420" s="11"/>
      <c r="AW1420" s="11"/>
    </row>
    <row r="1421" spans="1:49" x14ac:dyDescent="0.25">
      <c r="A1421">
        <v>1420</v>
      </c>
      <c r="B1421">
        <v>10263</v>
      </c>
      <c r="C1421">
        <v>10</v>
      </c>
      <c r="D1421" s="4" t="str">
        <f>TEXT(Table1[[#This Row],[ORDER DATE]],"MMMM")</f>
        <v>June</v>
      </c>
      <c r="E1421" s="4">
        <f t="shared" si="67"/>
        <v>2004</v>
      </c>
      <c r="F1421" s="1">
        <v>38166</v>
      </c>
      <c r="G1421" t="s">
        <v>12</v>
      </c>
      <c r="H1421" t="s">
        <v>80</v>
      </c>
      <c r="I1421">
        <v>114</v>
      </c>
      <c r="J1421" t="s">
        <v>17</v>
      </c>
      <c r="K1421">
        <v>33</v>
      </c>
      <c r="L1421" s="10">
        <v>86.17</v>
      </c>
      <c r="M1421" s="10">
        <f t="shared" si="68"/>
        <v>2843.61</v>
      </c>
      <c r="N1421">
        <f>'CONDITIONS AND WORKINGS'!$D$2*M1421</f>
        <v>182.55976199999998</v>
      </c>
      <c r="O1421" s="4">
        <f>IF(Table1[[#This Row],[SALES]]&gt;='CONDITIONS AND WORKINGS'!$B$2,Table1[[#This Row],[SALES]]*'CONDITIONS AND WORKINGS'!$B$3,0)</f>
        <v>237.44143500000001</v>
      </c>
      <c r="P1421" s="10">
        <f t="shared" si="66"/>
        <v>3026.169762</v>
      </c>
      <c r="Q1421" s="4" t="str">
        <f>IF(Table1[[#This Row],[STATUS]]='CONDITIONS AND WORKINGS'!$B$6,'CONDITIONS AND WORKINGS'!$B$9,'CONDITIONS AND WORKINGS'!$B$10)</f>
        <v>"COMPLETED"</v>
      </c>
      <c r="R1421" s="10">
        <f>Table1[[#This Row],[TOTAL SALES]]-Table1[[#This Row],[ 8.35% DISCOUNT]]</f>
        <v>2788.7283269999998</v>
      </c>
      <c r="S1421" s="20"/>
      <c r="AQ1421" s="11"/>
      <c r="AR1421" s="11"/>
      <c r="AS1421" s="11"/>
      <c r="AT1421" s="11"/>
      <c r="AV1421" s="11"/>
      <c r="AW1421" s="11"/>
    </row>
    <row r="1422" spans="1:49" x14ac:dyDescent="0.25">
      <c r="A1422">
        <v>1421</v>
      </c>
      <c r="B1422">
        <v>10263</v>
      </c>
      <c r="C1422">
        <v>8</v>
      </c>
      <c r="D1422" s="4" t="str">
        <f>TEXT(Table1[[#This Row],[ORDER DATE]],"MMMM")</f>
        <v>June</v>
      </c>
      <c r="E1422" s="4">
        <f t="shared" si="67"/>
        <v>2004</v>
      </c>
      <c r="F1422" s="1">
        <v>38166</v>
      </c>
      <c r="G1422" t="s">
        <v>12</v>
      </c>
      <c r="H1422" t="s">
        <v>95</v>
      </c>
      <c r="I1422">
        <v>114</v>
      </c>
      <c r="J1422" t="s">
        <v>17</v>
      </c>
      <c r="K1422">
        <v>31</v>
      </c>
      <c r="L1422" s="10">
        <v>79.91</v>
      </c>
      <c r="M1422" s="10">
        <f t="shared" si="68"/>
        <v>2477.21</v>
      </c>
      <c r="N1422">
        <f>'CONDITIONS AND WORKINGS'!$D$2*M1422</f>
        <v>159.03688199999999</v>
      </c>
      <c r="O1422" s="4">
        <f>IF(Table1[[#This Row],[SALES]]&gt;='CONDITIONS AND WORKINGS'!$B$2,Table1[[#This Row],[SALES]]*'CONDITIONS AND WORKINGS'!$B$3,0)</f>
        <v>206.84703500000001</v>
      </c>
      <c r="P1422" s="10">
        <f t="shared" si="66"/>
        <v>2636.2468819999999</v>
      </c>
      <c r="Q1422" s="4" t="str">
        <f>IF(Table1[[#This Row],[STATUS]]='CONDITIONS AND WORKINGS'!$B$6,'CONDITIONS AND WORKINGS'!$B$9,'CONDITIONS AND WORKINGS'!$B$10)</f>
        <v>"COMPLETED"</v>
      </c>
      <c r="R1422" s="10">
        <f>Table1[[#This Row],[TOTAL SALES]]-Table1[[#This Row],[ 8.35% DISCOUNT]]</f>
        <v>2429.3998469999997</v>
      </c>
      <c r="S1422" s="20"/>
      <c r="AQ1422" s="11"/>
      <c r="AR1422" s="11"/>
      <c r="AS1422" s="11"/>
      <c r="AT1422" s="11"/>
      <c r="AV1422" s="11"/>
      <c r="AW1422" s="11"/>
    </row>
    <row r="1423" spans="1:49" x14ac:dyDescent="0.25">
      <c r="A1423">
        <v>1422</v>
      </c>
      <c r="B1423">
        <v>10263</v>
      </c>
      <c r="C1423">
        <v>7</v>
      </c>
      <c r="D1423" s="4" t="str">
        <f>TEXT(Table1[[#This Row],[ORDER DATE]],"MMMM")</f>
        <v>June</v>
      </c>
      <c r="E1423" s="4">
        <f t="shared" si="67"/>
        <v>2004</v>
      </c>
      <c r="F1423" s="1">
        <v>38166</v>
      </c>
      <c r="G1423" t="s">
        <v>12</v>
      </c>
      <c r="H1423" t="s">
        <v>90</v>
      </c>
      <c r="I1423">
        <v>114</v>
      </c>
      <c r="J1423" t="s">
        <v>17</v>
      </c>
      <c r="K1423">
        <v>37</v>
      </c>
      <c r="L1423" s="10">
        <v>62.46</v>
      </c>
      <c r="M1423" s="10">
        <f t="shared" si="68"/>
        <v>2311.02</v>
      </c>
      <c r="N1423">
        <f>'CONDITIONS AND WORKINGS'!$D$2*M1423</f>
        <v>148.36748399999999</v>
      </c>
      <c r="O1423" s="4">
        <f>IF(Table1[[#This Row],[SALES]]&gt;='CONDITIONS AND WORKINGS'!$B$2,Table1[[#This Row],[SALES]]*'CONDITIONS AND WORKINGS'!$B$3,0)</f>
        <v>192.97017</v>
      </c>
      <c r="P1423" s="10">
        <f t="shared" si="66"/>
        <v>2459.3874839999999</v>
      </c>
      <c r="Q1423" s="4" t="str">
        <f>IF(Table1[[#This Row],[STATUS]]='CONDITIONS AND WORKINGS'!$B$6,'CONDITIONS AND WORKINGS'!$B$9,'CONDITIONS AND WORKINGS'!$B$10)</f>
        <v>"COMPLETED"</v>
      </c>
      <c r="R1423" s="10">
        <f>Table1[[#This Row],[TOTAL SALES]]-Table1[[#This Row],[ 8.35% DISCOUNT]]</f>
        <v>2266.4173139999998</v>
      </c>
      <c r="S1423" s="20"/>
      <c r="AQ1423" s="11"/>
      <c r="AR1423" s="11"/>
      <c r="AS1423" s="11"/>
      <c r="AT1423" s="11"/>
      <c r="AV1423" s="11"/>
      <c r="AW1423" s="11"/>
    </row>
    <row r="1424" spans="1:49" x14ac:dyDescent="0.25">
      <c r="A1424">
        <v>1423</v>
      </c>
      <c r="B1424">
        <v>10263</v>
      </c>
      <c r="C1424">
        <v>6</v>
      </c>
      <c r="D1424" s="4" t="str">
        <f>TEXT(Table1[[#This Row],[ORDER DATE]],"MMMM")</f>
        <v>June</v>
      </c>
      <c r="E1424" s="4">
        <f t="shared" si="67"/>
        <v>2004</v>
      </c>
      <c r="F1424" s="1">
        <v>38166</v>
      </c>
      <c r="G1424" t="s">
        <v>12</v>
      </c>
      <c r="H1424" t="s">
        <v>94</v>
      </c>
      <c r="I1424">
        <v>114</v>
      </c>
      <c r="J1424" t="s">
        <v>17</v>
      </c>
      <c r="K1424">
        <v>34</v>
      </c>
      <c r="L1424" s="10">
        <v>58.75</v>
      </c>
      <c r="M1424" s="10">
        <f t="shared" si="68"/>
        <v>1997.5</v>
      </c>
      <c r="N1424">
        <f>'CONDITIONS AND WORKINGS'!$D$2*M1424</f>
        <v>128.23949999999999</v>
      </c>
      <c r="O1424" s="4">
        <f>IF(Table1[[#This Row],[SALES]]&gt;='CONDITIONS AND WORKINGS'!$B$2,Table1[[#This Row],[SALES]]*'CONDITIONS AND WORKINGS'!$B$3,0)</f>
        <v>0</v>
      </c>
      <c r="P1424" s="10">
        <f t="shared" si="66"/>
        <v>2125.7395000000001</v>
      </c>
      <c r="Q1424" s="4" t="str">
        <f>IF(Table1[[#This Row],[STATUS]]='CONDITIONS AND WORKINGS'!$B$6,'CONDITIONS AND WORKINGS'!$B$9,'CONDITIONS AND WORKINGS'!$B$10)</f>
        <v>"COMPLETED"</v>
      </c>
      <c r="R1424" s="10">
        <f>Table1[[#This Row],[TOTAL SALES]]-Table1[[#This Row],[ 8.35% DISCOUNT]]</f>
        <v>2125.7395000000001</v>
      </c>
      <c r="S1424" s="20"/>
      <c r="AQ1424" s="11"/>
      <c r="AR1424" s="11"/>
      <c r="AS1424" s="11"/>
      <c r="AT1424" s="11"/>
      <c r="AV1424" s="11"/>
      <c r="AW1424" s="11"/>
    </row>
    <row r="1425" spans="1:49" x14ac:dyDescent="0.25">
      <c r="A1425">
        <v>1424</v>
      </c>
      <c r="B1425">
        <v>10263</v>
      </c>
      <c r="C1425">
        <v>11</v>
      </c>
      <c r="D1425" s="4" t="str">
        <f>TEXT(Table1[[#This Row],[ORDER DATE]],"MMMM")</f>
        <v>June</v>
      </c>
      <c r="E1425" s="4">
        <f t="shared" si="67"/>
        <v>2004</v>
      </c>
      <c r="F1425" s="1">
        <v>38166</v>
      </c>
      <c r="G1425" t="s">
        <v>12</v>
      </c>
      <c r="H1425" t="s">
        <v>85</v>
      </c>
      <c r="I1425">
        <v>114</v>
      </c>
      <c r="J1425" t="s">
        <v>17</v>
      </c>
      <c r="K1425">
        <v>24</v>
      </c>
      <c r="L1425" s="10">
        <v>75.349999999999994</v>
      </c>
      <c r="M1425" s="10">
        <f t="shared" si="68"/>
        <v>1808.3999999999999</v>
      </c>
      <c r="N1425">
        <f>'CONDITIONS AND WORKINGS'!$D$2*M1425</f>
        <v>116.09927999999998</v>
      </c>
      <c r="O1425" s="4">
        <f>IF(Table1[[#This Row],[SALES]]&gt;='CONDITIONS AND WORKINGS'!$B$2,Table1[[#This Row],[SALES]]*'CONDITIONS AND WORKINGS'!$B$3,0)</f>
        <v>0</v>
      </c>
      <c r="P1425" s="10">
        <f t="shared" si="66"/>
        <v>1924.4992799999998</v>
      </c>
      <c r="Q1425" s="4" t="str">
        <f>IF(Table1[[#This Row],[STATUS]]='CONDITIONS AND WORKINGS'!$B$6,'CONDITIONS AND WORKINGS'!$B$9,'CONDITIONS AND WORKINGS'!$B$10)</f>
        <v>"COMPLETED"</v>
      </c>
      <c r="R1425" s="10">
        <f>Table1[[#This Row],[TOTAL SALES]]-Table1[[#This Row],[ 8.35% DISCOUNT]]</f>
        <v>1924.4992799999998</v>
      </c>
      <c r="S1425" s="20"/>
      <c r="AQ1425" s="11"/>
      <c r="AR1425" s="11"/>
      <c r="AS1425" s="11"/>
      <c r="AT1425" s="11"/>
      <c r="AV1425" s="11"/>
      <c r="AW1425" s="11"/>
    </row>
    <row r="1426" spans="1:49" x14ac:dyDescent="0.25">
      <c r="A1426">
        <v>1425</v>
      </c>
      <c r="B1426">
        <v>10264</v>
      </c>
      <c r="C1426">
        <v>5</v>
      </c>
      <c r="D1426" s="4" t="str">
        <f>TEXT(Table1[[#This Row],[ORDER DATE]],"MMMM")</f>
        <v>June</v>
      </c>
      <c r="E1426" s="4">
        <f t="shared" si="67"/>
        <v>2004</v>
      </c>
      <c r="F1426" s="1">
        <v>38168</v>
      </c>
      <c r="G1426" t="s">
        <v>12</v>
      </c>
      <c r="H1426" t="s">
        <v>106</v>
      </c>
      <c r="I1426">
        <v>159</v>
      </c>
      <c r="J1426" t="s">
        <v>14</v>
      </c>
      <c r="K1426">
        <v>47</v>
      </c>
      <c r="L1426" s="10">
        <v>89.5</v>
      </c>
      <c r="M1426" s="10">
        <f t="shared" si="68"/>
        <v>4206.5</v>
      </c>
      <c r="N1426">
        <f>'CONDITIONS AND WORKINGS'!$D$2*M1426</f>
        <v>270.0573</v>
      </c>
      <c r="O1426" s="4">
        <f>IF(Table1[[#This Row],[SALES]]&gt;='CONDITIONS AND WORKINGS'!$B$2,Table1[[#This Row],[SALES]]*'CONDITIONS AND WORKINGS'!$B$3,0)</f>
        <v>351.24275</v>
      </c>
      <c r="P1426" s="10">
        <f t="shared" si="66"/>
        <v>4476.5573000000004</v>
      </c>
      <c r="Q1426" s="4" t="str">
        <f>IF(Table1[[#This Row],[STATUS]]='CONDITIONS AND WORKINGS'!$B$6,'CONDITIONS AND WORKINGS'!$B$9,'CONDITIONS AND WORKINGS'!$B$10)</f>
        <v>"COMPLETED"</v>
      </c>
      <c r="R1426" s="10">
        <f>Table1[[#This Row],[TOTAL SALES]]-Table1[[#This Row],[ 8.35% DISCOUNT]]</f>
        <v>4125.3145500000001</v>
      </c>
      <c r="S1426" s="20"/>
      <c r="AQ1426" s="11"/>
      <c r="AR1426" s="11"/>
      <c r="AS1426" s="11"/>
      <c r="AT1426" s="11"/>
      <c r="AV1426" s="11"/>
      <c r="AW1426" s="11"/>
    </row>
    <row r="1427" spans="1:49" x14ac:dyDescent="0.25">
      <c r="A1427">
        <v>1426</v>
      </c>
      <c r="B1427">
        <v>10264</v>
      </c>
      <c r="C1427">
        <v>1</v>
      </c>
      <c r="D1427" s="4" t="str">
        <f>TEXT(Table1[[#This Row],[ORDER DATE]],"MMMM")</f>
        <v>June</v>
      </c>
      <c r="E1427" s="4">
        <f t="shared" si="67"/>
        <v>2004</v>
      </c>
      <c r="F1427" s="1">
        <v>38168</v>
      </c>
      <c r="G1427" t="s">
        <v>12</v>
      </c>
      <c r="H1427" t="s">
        <v>107</v>
      </c>
      <c r="I1427">
        <v>159</v>
      </c>
      <c r="J1427" t="s">
        <v>14</v>
      </c>
      <c r="K1427">
        <v>47</v>
      </c>
      <c r="L1427" s="10">
        <v>83.27</v>
      </c>
      <c r="M1427" s="10">
        <f t="shared" si="68"/>
        <v>3913.6899999999996</v>
      </c>
      <c r="N1427">
        <f>'CONDITIONS AND WORKINGS'!$D$2*M1427</f>
        <v>251.25889799999996</v>
      </c>
      <c r="O1427" s="4">
        <f>IF(Table1[[#This Row],[SALES]]&gt;='CONDITIONS AND WORKINGS'!$B$2,Table1[[#This Row],[SALES]]*'CONDITIONS AND WORKINGS'!$B$3,0)</f>
        <v>326.793115</v>
      </c>
      <c r="P1427" s="10">
        <f t="shared" si="66"/>
        <v>4164.9488979999996</v>
      </c>
      <c r="Q1427" s="4" t="str">
        <f>IF(Table1[[#This Row],[STATUS]]='CONDITIONS AND WORKINGS'!$B$6,'CONDITIONS AND WORKINGS'!$B$9,'CONDITIONS AND WORKINGS'!$B$10)</f>
        <v>"COMPLETED"</v>
      </c>
      <c r="R1427" s="10">
        <f>Table1[[#This Row],[TOTAL SALES]]-Table1[[#This Row],[ 8.35% DISCOUNT]]</f>
        <v>3838.1557829999997</v>
      </c>
      <c r="S1427" s="20"/>
      <c r="AQ1427" s="11"/>
      <c r="AR1427" s="11"/>
      <c r="AS1427" s="11"/>
      <c r="AT1427" s="11"/>
      <c r="AV1427" s="11"/>
      <c r="AW1427" s="11"/>
    </row>
    <row r="1428" spans="1:49" x14ac:dyDescent="0.25">
      <c r="A1428">
        <v>1427</v>
      </c>
      <c r="B1428">
        <v>10264</v>
      </c>
      <c r="C1428">
        <v>7</v>
      </c>
      <c r="D1428" s="4" t="str">
        <f>TEXT(Table1[[#This Row],[ORDER DATE]],"MMMM")</f>
        <v>June</v>
      </c>
      <c r="E1428" s="4">
        <f t="shared" si="67"/>
        <v>2004</v>
      </c>
      <c r="F1428" s="1">
        <v>38168</v>
      </c>
      <c r="G1428" t="s">
        <v>12</v>
      </c>
      <c r="H1428" t="s">
        <v>102</v>
      </c>
      <c r="I1428">
        <v>159</v>
      </c>
      <c r="J1428" t="s">
        <v>14</v>
      </c>
      <c r="K1428">
        <v>34</v>
      </c>
      <c r="L1428" s="10">
        <v>97.97</v>
      </c>
      <c r="M1428" s="10">
        <f t="shared" si="68"/>
        <v>3330.98</v>
      </c>
      <c r="N1428">
        <f>'CONDITIONS AND WORKINGS'!$D$2*M1428</f>
        <v>213.84891599999997</v>
      </c>
      <c r="O1428" s="4">
        <f>IF(Table1[[#This Row],[SALES]]&gt;='CONDITIONS AND WORKINGS'!$B$2,Table1[[#This Row],[SALES]]*'CONDITIONS AND WORKINGS'!$B$3,0)</f>
        <v>278.13683000000003</v>
      </c>
      <c r="P1428" s="10">
        <f t="shared" si="66"/>
        <v>3544.8289159999999</v>
      </c>
      <c r="Q1428" s="4" t="str">
        <f>IF(Table1[[#This Row],[STATUS]]='CONDITIONS AND WORKINGS'!$B$6,'CONDITIONS AND WORKINGS'!$B$9,'CONDITIONS AND WORKINGS'!$B$10)</f>
        <v>"COMPLETED"</v>
      </c>
      <c r="R1428" s="10">
        <f>Table1[[#This Row],[TOTAL SALES]]-Table1[[#This Row],[ 8.35% DISCOUNT]]</f>
        <v>3266.692086</v>
      </c>
      <c r="S1428" s="20"/>
      <c r="AQ1428" s="11"/>
      <c r="AR1428" s="11"/>
      <c r="AS1428" s="11"/>
      <c r="AT1428" s="11"/>
      <c r="AV1428" s="11"/>
      <c r="AW1428" s="11"/>
    </row>
    <row r="1429" spans="1:49" x14ac:dyDescent="0.25">
      <c r="A1429">
        <v>1428</v>
      </c>
      <c r="B1429">
        <v>10264</v>
      </c>
      <c r="C1429">
        <v>3</v>
      </c>
      <c r="D1429" s="4" t="str">
        <f>TEXT(Table1[[#This Row],[ORDER DATE]],"MMMM")</f>
        <v>June</v>
      </c>
      <c r="E1429" s="4">
        <f t="shared" si="67"/>
        <v>2004</v>
      </c>
      <c r="F1429" s="1">
        <v>38168</v>
      </c>
      <c r="G1429" t="s">
        <v>12</v>
      </c>
      <c r="H1429" t="s">
        <v>105</v>
      </c>
      <c r="I1429">
        <v>159</v>
      </c>
      <c r="J1429" t="s">
        <v>17</v>
      </c>
      <c r="K1429">
        <v>48</v>
      </c>
      <c r="L1429" s="10">
        <v>54.71</v>
      </c>
      <c r="M1429" s="10">
        <f t="shared" si="68"/>
        <v>2626.08</v>
      </c>
      <c r="N1429">
        <f>'CONDITIONS AND WORKINGS'!$D$2*M1429</f>
        <v>168.59433599999997</v>
      </c>
      <c r="O1429" s="4">
        <f>IF(Table1[[#This Row],[SALES]]&gt;='CONDITIONS AND WORKINGS'!$B$2,Table1[[#This Row],[SALES]]*'CONDITIONS AND WORKINGS'!$B$3,0)</f>
        <v>219.27768</v>
      </c>
      <c r="P1429" s="10">
        <f t="shared" si="66"/>
        <v>2794.674336</v>
      </c>
      <c r="Q1429" s="4" t="str">
        <f>IF(Table1[[#This Row],[STATUS]]='CONDITIONS AND WORKINGS'!$B$6,'CONDITIONS AND WORKINGS'!$B$9,'CONDITIONS AND WORKINGS'!$B$10)</f>
        <v>"COMPLETED"</v>
      </c>
      <c r="R1429" s="10">
        <f>Table1[[#This Row],[TOTAL SALES]]-Table1[[#This Row],[ 8.35% DISCOUNT]]</f>
        <v>2575.3966559999999</v>
      </c>
      <c r="S1429" s="20"/>
      <c r="AQ1429" s="11"/>
      <c r="AR1429" s="11"/>
      <c r="AS1429" s="11"/>
      <c r="AT1429" s="11"/>
      <c r="AV1429" s="11"/>
      <c r="AW1429" s="11"/>
    </row>
    <row r="1430" spans="1:49" x14ac:dyDescent="0.25">
      <c r="A1430">
        <v>1429</v>
      </c>
      <c r="B1430">
        <v>10264</v>
      </c>
      <c r="C1430">
        <v>2</v>
      </c>
      <c r="D1430" s="4" t="str">
        <f>TEXT(Table1[[#This Row],[ORDER DATE]],"MMMM")</f>
        <v>June</v>
      </c>
      <c r="E1430" s="4">
        <f t="shared" si="67"/>
        <v>2004</v>
      </c>
      <c r="F1430" s="1">
        <v>38168</v>
      </c>
      <c r="G1430" t="s">
        <v>12</v>
      </c>
      <c r="H1430" t="s">
        <v>97</v>
      </c>
      <c r="I1430">
        <v>159</v>
      </c>
      <c r="J1430" t="s">
        <v>17</v>
      </c>
      <c r="K1430">
        <v>20</v>
      </c>
      <c r="L1430" s="10">
        <v>100</v>
      </c>
      <c r="M1430" s="10">
        <f t="shared" si="68"/>
        <v>2000</v>
      </c>
      <c r="N1430">
        <f>'CONDITIONS AND WORKINGS'!$D$2*M1430</f>
        <v>128.39999999999998</v>
      </c>
      <c r="O1430" s="4">
        <f>IF(Table1[[#This Row],[SALES]]&gt;='CONDITIONS AND WORKINGS'!$B$2,Table1[[#This Row],[SALES]]*'CONDITIONS AND WORKINGS'!$B$3,0)</f>
        <v>0</v>
      </c>
      <c r="P1430" s="10">
        <f t="shared" si="66"/>
        <v>2128.4</v>
      </c>
      <c r="Q1430" s="4" t="str">
        <f>IF(Table1[[#This Row],[STATUS]]='CONDITIONS AND WORKINGS'!$B$6,'CONDITIONS AND WORKINGS'!$B$9,'CONDITIONS AND WORKINGS'!$B$10)</f>
        <v>"COMPLETED"</v>
      </c>
      <c r="R1430" s="10">
        <f>Table1[[#This Row],[TOTAL SALES]]-Table1[[#This Row],[ 8.35% DISCOUNT]]</f>
        <v>2128.4</v>
      </c>
      <c r="S1430" s="20"/>
      <c r="AQ1430" s="11"/>
      <c r="AR1430" s="11"/>
      <c r="AS1430" s="11"/>
      <c r="AT1430" s="11"/>
      <c r="AV1430" s="11"/>
      <c r="AW1430" s="11"/>
    </row>
    <row r="1431" spans="1:49" x14ac:dyDescent="0.25">
      <c r="A1431">
        <v>1430</v>
      </c>
      <c r="B1431">
        <v>10264</v>
      </c>
      <c r="C1431">
        <v>6</v>
      </c>
      <c r="D1431" s="4" t="str">
        <f>TEXT(Table1[[#This Row],[ORDER DATE]],"MMMM")</f>
        <v>June</v>
      </c>
      <c r="E1431" s="4">
        <f t="shared" si="67"/>
        <v>2004</v>
      </c>
      <c r="F1431" s="1">
        <v>38168</v>
      </c>
      <c r="G1431" t="s">
        <v>12</v>
      </c>
      <c r="H1431" t="s">
        <v>108</v>
      </c>
      <c r="I1431">
        <v>159</v>
      </c>
      <c r="J1431" t="s">
        <v>17</v>
      </c>
      <c r="K1431">
        <v>37</v>
      </c>
      <c r="L1431" s="10">
        <v>65.099999999999994</v>
      </c>
      <c r="M1431" s="10">
        <f t="shared" si="68"/>
        <v>2408.6999999999998</v>
      </c>
      <c r="N1431">
        <f>'CONDITIONS AND WORKINGS'!$D$2*M1431</f>
        <v>154.63853999999998</v>
      </c>
      <c r="O1431" s="4">
        <f>IF(Table1[[#This Row],[SALES]]&gt;='CONDITIONS AND WORKINGS'!$B$2,Table1[[#This Row],[SALES]]*'CONDITIONS AND WORKINGS'!$B$3,0)</f>
        <v>201.12645000000001</v>
      </c>
      <c r="P1431" s="10">
        <f t="shared" si="66"/>
        <v>2563.3385399999997</v>
      </c>
      <c r="Q1431" s="4" t="str">
        <f>IF(Table1[[#This Row],[STATUS]]='CONDITIONS AND WORKINGS'!$B$6,'CONDITIONS AND WORKINGS'!$B$9,'CONDITIONS AND WORKINGS'!$B$10)</f>
        <v>"COMPLETED"</v>
      </c>
      <c r="R1431" s="10">
        <f>Table1[[#This Row],[TOTAL SALES]]-Table1[[#This Row],[ 8.35% DISCOUNT]]</f>
        <v>2362.2120899999995</v>
      </c>
      <c r="S1431" s="20"/>
      <c r="AQ1431" s="11"/>
      <c r="AR1431" s="11"/>
      <c r="AS1431" s="11"/>
      <c r="AT1431" s="11"/>
      <c r="AV1431" s="11"/>
      <c r="AW1431" s="11"/>
    </row>
    <row r="1432" spans="1:49" x14ac:dyDescent="0.25">
      <c r="A1432">
        <v>1431</v>
      </c>
      <c r="B1432">
        <v>10264</v>
      </c>
      <c r="C1432">
        <v>4</v>
      </c>
      <c r="D1432" s="4" t="str">
        <f>TEXT(Table1[[#This Row],[ORDER DATE]],"MMMM")</f>
        <v>June</v>
      </c>
      <c r="E1432" s="4">
        <f t="shared" si="67"/>
        <v>2004</v>
      </c>
      <c r="F1432" s="1">
        <v>38168</v>
      </c>
      <c r="G1432" t="s">
        <v>12</v>
      </c>
      <c r="H1432" t="s">
        <v>111</v>
      </c>
      <c r="I1432">
        <v>159</v>
      </c>
      <c r="J1432" t="s">
        <v>17</v>
      </c>
      <c r="K1432">
        <v>20</v>
      </c>
      <c r="L1432" s="10">
        <v>32.590000000000003</v>
      </c>
      <c r="M1432" s="10">
        <f t="shared" si="68"/>
        <v>651.80000000000007</v>
      </c>
      <c r="N1432">
        <f>'CONDITIONS AND WORKINGS'!$D$2*M1432</f>
        <v>41.845559999999999</v>
      </c>
      <c r="O1432" s="4">
        <f>IF(Table1[[#This Row],[SALES]]&gt;='CONDITIONS AND WORKINGS'!$B$2,Table1[[#This Row],[SALES]]*'CONDITIONS AND WORKINGS'!$B$3,0)</f>
        <v>0</v>
      </c>
      <c r="P1432" s="10">
        <f t="shared" si="66"/>
        <v>693.64556000000005</v>
      </c>
      <c r="Q1432" s="4" t="str">
        <f>IF(Table1[[#This Row],[STATUS]]='CONDITIONS AND WORKINGS'!$B$6,'CONDITIONS AND WORKINGS'!$B$9,'CONDITIONS AND WORKINGS'!$B$10)</f>
        <v>"COMPLETED"</v>
      </c>
      <c r="R1432" s="10">
        <f>Table1[[#This Row],[TOTAL SALES]]-Table1[[#This Row],[ 8.35% DISCOUNT]]</f>
        <v>693.64556000000005</v>
      </c>
      <c r="S1432" s="20"/>
      <c r="AQ1432" s="11"/>
      <c r="AR1432" s="11"/>
      <c r="AS1432" s="11"/>
      <c r="AT1432" s="11"/>
      <c r="AV1432" s="11"/>
      <c r="AW1432" s="11"/>
    </row>
    <row r="1433" spans="1:49" x14ac:dyDescent="0.25">
      <c r="A1433">
        <v>1432</v>
      </c>
      <c r="B1433">
        <v>10265</v>
      </c>
      <c r="C1433">
        <v>1</v>
      </c>
      <c r="D1433" s="4" t="str">
        <f>TEXT(Table1[[#This Row],[ORDER DATE]],"MMMM")</f>
        <v>July</v>
      </c>
      <c r="E1433" s="4">
        <f t="shared" si="67"/>
        <v>2004</v>
      </c>
      <c r="F1433" s="1">
        <v>38170</v>
      </c>
      <c r="G1433" t="s">
        <v>12</v>
      </c>
      <c r="H1433" t="s">
        <v>100</v>
      </c>
      <c r="I1433">
        <v>188</v>
      </c>
      <c r="J1433" t="s">
        <v>55</v>
      </c>
      <c r="K1433">
        <v>49</v>
      </c>
      <c r="L1433" s="10">
        <v>100</v>
      </c>
      <c r="M1433" s="10">
        <f t="shared" si="68"/>
        <v>4900</v>
      </c>
      <c r="N1433">
        <f>'CONDITIONS AND WORKINGS'!$D$2*M1433</f>
        <v>314.58</v>
      </c>
      <c r="O1433" s="4">
        <f>IF(Table1[[#This Row],[SALES]]&gt;='CONDITIONS AND WORKINGS'!$B$2,Table1[[#This Row],[SALES]]*'CONDITIONS AND WORKINGS'!$B$3,0)</f>
        <v>409.15000000000003</v>
      </c>
      <c r="P1433" s="10">
        <f t="shared" si="66"/>
        <v>5214.58</v>
      </c>
      <c r="Q1433" s="4" t="str">
        <f>IF(Table1[[#This Row],[STATUS]]='CONDITIONS AND WORKINGS'!$B$6,'CONDITIONS AND WORKINGS'!$B$9,'CONDITIONS AND WORKINGS'!$B$10)</f>
        <v>"COMPLETED"</v>
      </c>
      <c r="R1433" s="10">
        <f>Table1[[#This Row],[TOTAL SALES]]-Table1[[#This Row],[ 8.35% DISCOUNT]]</f>
        <v>4805.43</v>
      </c>
      <c r="S1433" s="20"/>
      <c r="AQ1433" s="11"/>
      <c r="AR1433" s="11"/>
      <c r="AS1433" s="11"/>
      <c r="AT1433" s="11"/>
      <c r="AV1433" s="11"/>
      <c r="AW1433" s="11"/>
    </row>
    <row r="1434" spans="1:49" x14ac:dyDescent="0.25">
      <c r="A1434">
        <v>1433</v>
      </c>
      <c r="B1434">
        <v>10265</v>
      </c>
      <c r="C1434">
        <v>2</v>
      </c>
      <c r="D1434" s="4" t="str">
        <f>TEXT(Table1[[#This Row],[ORDER DATE]],"MMMM")</f>
        <v>July</v>
      </c>
      <c r="E1434" s="4">
        <f t="shared" si="67"/>
        <v>2004</v>
      </c>
      <c r="F1434" s="1">
        <v>38170</v>
      </c>
      <c r="G1434" t="s">
        <v>12</v>
      </c>
      <c r="H1434" t="s">
        <v>110</v>
      </c>
      <c r="I1434">
        <v>188</v>
      </c>
      <c r="J1434" t="s">
        <v>14</v>
      </c>
      <c r="K1434">
        <v>45</v>
      </c>
      <c r="L1434" s="10">
        <v>86.84</v>
      </c>
      <c r="M1434" s="10">
        <f t="shared" si="68"/>
        <v>3907.8</v>
      </c>
      <c r="N1434">
        <f>'CONDITIONS AND WORKINGS'!$D$2*M1434</f>
        <v>250.88075999999998</v>
      </c>
      <c r="O1434" s="4">
        <f>IF(Table1[[#This Row],[SALES]]&gt;='CONDITIONS AND WORKINGS'!$B$2,Table1[[#This Row],[SALES]]*'CONDITIONS AND WORKINGS'!$B$3,0)</f>
        <v>326.30130000000003</v>
      </c>
      <c r="P1434" s="10">
        <f t="shared" si="66"/>
        <v>4158.6807600000002</v>
      </c>
      <c r="Q1434" s="4" t="str">
        <f>IF(Table1[[#This Row],[STATUS]]='CONDITIONS AND WORKINGS'!$B$6,'CONDITIONS AND WORKINGS'!$B$9,'CONDITIONS AND WORKINGS'!$B$10)</f>
        <v>"COMPLETED"</v>
      </c>
      <c r="R1434" s="10">
        <f>Table1[[#This Row],[TOTAL SALES]]-Table1[[#This Row],[ 8.35% DISCOUNT]]</f>
        <v>3832.3794600000001</v>
      </c>
      <c r="S1434" s="20"/>
      <c r="AQ1434" s="11"/>
      <c r="AR1434" s="11"/>
      <c r="AS1434" s="11"/>
      <c r="AT1434" s="11"/>
      <c r="AV1434" s="11"/>
      <c r="AW1434" s="11"/>
    </row>
    <row r="1435" spans="1:49" x14ac:dyDescent="0.25">
      <c r="A1435">
        <v>1434</v>
      </c>
      <c r="B1435">
        <v>10266</v>
      </c>
      <c r="C1435">
        <v>14</v>
      </c>
      <c r="D1435" s="4" t="str">
        <f>TEXT(Table1[[#This Row],[ORDER DATE]],"MMMM")</f>
        <v>July</v>
      </c>
      <c r="E1435" s="4">
        <f t="shared" si="67"/>
        <v>2004</v>
      </c>
      <c r="F1435" s="1">
        <v>38174</v>
      </c>
      <c r="G1435" t="s">
        <v>12</v>
      </c>
      <c r="H1435" t="s">
        <v>99</v>
      </c>
      <c r="I1435">
        <v>171</v>
      </c>
      <c r="J1435" t="s">
        <v>55</v>
      </c>
      <c r="K1435">
        <v>44</v>
      </c>
      <c r="L1435" s="10">
        <v>100</v>
      </c>
      <c r="M1435" s="10">
        <f t="shared" si="68"/>
        <v>4400</v>
      </c>
      <c r="N1435">
        <f>'CONDITIONS AND WORKINGS'!$D$2*M1435</f>
        <v>282.47999999999996</v>
      </c>
      <c r="O1435" s="4">
        <f>IF(Table1[[#This Row],[SALES]]&gt;='CONDITIONS AND WORKINGS'!$B$2,Table1[[#This Row],[SALES]]*'CONDITIONS AND WORKINGS'!$B$3,0)</f>
        <v>367.40000000000003</v>
      </c>
      <c r="P1435" s="10">
        <f t="shared" si="66"/>
        <v>4682.4799999999996</v>
      </c>
      <c r="Q1435" s="4" t="str">
        <f>IF(Table1[[#This Row],[STATUS]]='CONDITIONS AND WORKINGS'!$B$6,'CONDITIONS AND WORKINGS'!$B$9,'CONDITIONS AND WORKINGS'!$B$10)</f>
        <v>"COMPLETED"</v>
      </c>
      <c r="R1435" s="10">
        <f>Table1[[#This Row],[TOTAL SALES]]-Table1[[#This Row],[ 8.35% DISCOUNT]]</f>
        <v>4315.08</v>
      </c>
      <c r="S1435" s="20"/>
      <c r="AQ1435" s="11"/>
      <c r="AR1435" s="11"/>
      <c r="AS1435" s="11"/>
      <c r="AT1435" s="11"/>
      <c r="AV1435" s="11"/>
      <c r="AW1435" s="11"/>
    </row>
    <row r="1436" spans="1:49" x14ac:dyDescent="0.25">
      <c r="A1436">
        <v>1435</v>
      </c>
      <c r="B1436">
        <v>10266</v>
      </c>
      <c r="C1436">
        <v>5</v>
      </c>
      <c r="D1436" s="4" t="str">
        <f>TEXT(Table1[[#This Row],[ORDER DATE]],"MMMM")</f>
        <v>July</v>
      </c>
      <c r="E1436" s="4">
        <f t="shared" si="67"/>
        <v>2004</v>
      </c>
      <c r="F1436" s="1">
        <v>38174</v>
      </c>
      <c r="G1436" t="s">
        <v>12</v>
      </c>
      <c r="H1436" t="s">
        <v>113</v>
      </c>
      <c r="I1436">
        <v>171</v>
      </c>
      <c r="J1436" t="s">
        <v>14</v>
      </c>
      <c r="K1436">
        <v>49</v>
      </c>
      <c r="L1436" s="10">
        <v>100</v>
      </c>
      <c r="M1436" s="10">
        <f t="shared" si="68"/>
        <v>4900</v>
      </c>
      <c r="N1436">
        <f>'CONDITIONS AND WORKINGS'!$D$2*M1436</f>
        <v>314.58</v>
      </c>
      <c r="O1436" s="4">
        <f>IF(Table1[[#This Row],[SALES]]&gt;='CONDITIONS AND WORKINGS'!$B$2,Table1[[#This Row],[SALES]]*'CONDITIONS AND WORKINGS'!$B$3,0)</f>
        <v>409.15000000000003</v>
      </c>
      <c r="P1436" s="10">
        <f t="shared" si="66"/>
        <v>5214.58</v>
      </c>
      <c r="Q1436" s="4" t="str">
        <f>IF(Table1[[#This Row],[STATUS]]='CONDITIONS AND WORKINGS'!$B$6,'CONDITIONS AND WORKINGS'!$B$9,'CONDITIONS AND WORKINGS'!$B$10)</f>
        <v>"COMPLETED"</v>
      </c>
      <c r="R1436" s="10">
        <f>Table1[[#This Row],[TOTAL SALES]]-Table1[[#This Row],[ 8.35% DISCOUNT]]</f>
        <v>4805.43</v>
      </c>
      <c r="S1436" s="20"/>
      <c r="AQ1436" s="11"/>
      <c r="AR1436" s="11"/>
      <c r="AS1436" s="11"/>
      <c r="AT1436" s="11"/>
      <c r="AV1436" s="11"/>
      <c r="AW1436" s="11"/>
    </row>
    <row r="1437" spans="1:49" x14ac:dyDescent="0.25">
      <c r="A1437">
        <v>1436</v>
      </c>
      <c r="B1437">
        <v>10266</v>
      </c>
      <c r="C1437">
        <v>2</v>
      </c>
      <c r="D1437" s="4" t="str">
        <f>TEXT(Table1[[#This Row],[ORDER DATE]],"MMMM")</f>
        <v>July</v>
      </c>
      <c r="E1437" s="4">
        <f t="shared" si="67"/>
        <v>2004</v>
      </c>
      <c r="F1437" s="1">
        <v>38174</v>
      </c>
      <c r="G1437" t="s">
        <v>12</v>
      </c>
      <c r="H1437" t="s">
        <v>118</v>
      </c>
      <c r="I1437">
        <v>171</v>
      </c>
      <c r="J1437" t="s">
        <v>14</v>
      </c>
      <c r="K1437">
        <v>36</v>
      </c>
      <c r="L1437" s="10">
        <v>100</v>
      </c>
      <c r="M1437" s="10">
        <f t="shared" si="68"/>
        <v>3600</v>
      </c>
      <c r="N1437">
        <f>'CONDITIONS AND WORKINGS'!$D$2*M1437</f>
        <v>231.11999999999998</v>
      </c>
      <c r="O1437" s="4">
        <f>IF(Table1[[#This Row],[SALES]]&gt;='CONDITIONS AND WORKINGS'!$B$2,Table1[[#This Row],[SALES]]*'CONDITIONS AND WORKINGS'!$B$3,0)</f>
        <v>300.60000000000002</v>
      </c>
      <c r="P1437" s="10">
        <f t="shared" si="66"/>
        <v>3831.12</v>
      </c>
      <c r="Q1437" s="4" t="str">
        <f>IF(Table1[[#This Row],[STATUS]]='CONDITIONS AND WORKINGS'!$B$6,'CONDITIONS AND WORKINGS'!$B$9,'CONDITIONS AND WORKINGS'!$B$10)</f>
        <v>"COMPLETED"</v>
      </c>
      <c r="R1437" s="10">
        <f>Table1[[#This Row],[TOTAL SALES]]-Table1[[#This Row],[ 8.35% DISCOUNT]]</f>
        <v>3530.52</v>
      </c>
      <c r="S1437" s="20"/>
      <c r="AQ1437" s="11"/>
      <c r="AR1437" s="11"/>
      <c r="AS1437" s="11"/>
      <c r="AT1437" s="11"/>
      <c r="AV1437" s="11"/>
      <c r="AW1437" s="11"/>
    </row>
    <row r="1438" spans="1:49" x14ac:dyDescent="0.25">
      <c r="A1438">
        <v>1437</v>
      </c>
      <c r="B1438">
        <v>10266</v>
      </c>
      <c r="C1438">
        <v>4</v>
      </c>
      <c r="D1438" s="4" t="str">
        <f>TEXT(Table1[[#This Row],[ORDER DATE]],"MMMM")</f>
        <v>July</v>
      </c>
      <c r="E1438" s="4">
        <f t="shared" si="67"/>
        <v>2004</v>
      </c>
      <c r="F1438" s="1">
        <v>38174</v>
      </c>
      <c r="G1438" t="s">
        <v>12</v>
      </c>
      <c r="H1438" t="s">
        <v>112</v>
      </c>
      <c r="I1438">
        <v>171</v>
      </c>
      <c r="J1438" t="s">
        <v>14</v>
      </c>
      <c r="K1438">
        <v>33</v>
      </c>
      <c r="L1438" s="10">
        <v>100</v>
      </c>
      <c r="M1438" s="10">
        <f t="shared" si="68"/>
        <v>3300</v>
      </c>
      <c r="N1438">
        <f>'CONDITIONS AND WORKINGS'!$D$2*M1438</f>
        <v>211.85999999999999</v>
      </c>
      <c r="O1438" s="4">
        <f>IF(Table1[[#This Row],[SALES]]&gt;='CONDITIONS AND WORKINGS'!$B$2,Table1[[#This Row],[SALES]]*'CONDITIONS AND WORKINGS'!$B$3,0)</f>
        <v>275.55</v>
      </c>
      <c r="P1438" s="10">
        <f t="shared" si="66"/>
        <v>3511.86</v>
      </c>
      <c r="Q1438" s="4" t="str">
        <f>IF(Table1[[#This Row],[STATUS]]='CONDITIONS AND WORKINGS'!$B$6,'CONDITIONS AND WORKINGS'!$B$9,'CONDITIONS AND WORKINGS'!$B$10)</f>
        <v>"COMPLETED"</v>
      </c>
      <c r="R1438" s="10">
        <f>Table1[[#This Row],[TOTAL SALES]]-Table1[[#This Row],[ 8.35% DISCOUNT]]</f>
        <v>3236.31</v>
      </c>
      <c r="S1438" s="20"/>
      <c r="AQ1438" s="11"/>
      <c r="AR1438" s="11"/>
      <c r="AS1438" s="11"/>
      <c r="AT1438" s="11"/>
      <c r="AV1438" s="11"/>
      <c r="AW1438" s="11"/>
    </row>
    <row r="1439" spans="1:49" x14ac:dyDescent="0.25">
      <c r="A1439">
        <v>1438</v>
      </c>
      <c r="B1439">
        <v>10266</v>
      </c>
      <c r="C1439">
        <v>7</v>
      </c>
      <c r="D1439" s="4" t="str">
        <f>TEXT(Table1[[#This Row],[ORDER DATE]],"MMMM")</f>
        <v>July</v>
      </c>
      <c r="E1439" s="4">
        <f t="shared" si="67"/>
        <v>2004</v>
      </c>
      <c r="F1439" s="1">
        <v>38174</v>
      </c>
      <c r="G1439" t="s">
        <v>12</v>
      </c>
      <c r="H1439" t="s">
        <v>44</v>
      </c>
      <c r="I1439">
        <v>171</v>
      </c>
      <c r="J1439" t="s">
        <v>14</v>
      </c>
      <c r="K1439">
        <v>29</v>
      </c>
      <c r="L1439" s="10">
        <v>100</v>
      </c>
      <c r="M1439" s="10">
        <f t="shared" si="68"/>
        <v>2900</v>
      </c>
      <c r="N1439">
        <f>'CONDITIONS AND WORKINGS'!$D$2*M1439</f>
        <v>186.17999999999998</v>
      </c>
      <c r="O1439" s="4">
        <f>IF(Table1[[#This Row],[SALES]]&gt;='CONDITIONS AND WORKINGS'!$B$2,Table1[[#This Row],[SALES]]*'CONDITIONS AND WORKINGS'!$B$3,0)</f>
        <v>242.15</v>
      </c>
      <c r="P1439" s="10">
        <f t="shared" si="66"/>
        <v>3086.18</v>
      </c>
      <c r="Q1439" s="4" t="str">
        <f>IF(Table1[[#This Row],[STATUS]]='CONDITIONS AND WORKINGS'!$B$6,'CONDITIONS AND WORKINGS'!$B$9,'CONDITIONS AND WORKINGS'!$B$10)</f>
        <v>"COMPLETED"</v>
      </c>
      <c r="R1439" s="10">
        <f>Table1[[#This Row],[TOTAL SALES]]-Table1[[#This Row],[ 8.35% DISCOUNT]]</f>
        <v>2844.0299999999997</v>
      </c>
      <c r="S1439" s="20"/>
      <c r="AQ1439" s="11"/>
      <c r="AR1439" s="11"/>
      <c r="AS1439" s="11"/>
      <c r="AT1439" s="11"/>
      <c r="AV1439" s="11"/>
      <c r="AW1439" s="11"/>
    </row>
    <row r="1440" spans="1:49" x14ac:dyDescent="0.25">
      <c r="A1440">
        <v>1439</v>
      </c>
      <c r="B1440">
        <v>10266</v>
      </c>
      <c r="C1440">
        <v>11</v>
      </c>
      <c r="D1440" s="4" t="str">
        <f>TEXT(Table1[[#This Row],[ORDER DATE]],"MMMM")</f>
        <v>July</v>
      </c>
      <c r="E1440" s="4">
        <f t="shared" si="67"/>
        <v>2004</v>
      </c>
      <c r="F1440" s="1">
        <v>38174</v>
      </c>
      <c r="G1440" t="s">
        <v>12</v>
      </c>
      <c r="H1440" t="s">
        <v>101</v>
      </c>
      <c r="I1440">
        <v>171</v>
      </c>
      <c r="J1440" t="s">
        <v>14</v>
      </c>
      <c r="K1440">
        <v>40</v>
      </c>
      <c r="L1440" s="10">
        <v>100</v>
      </c>
      <c r="M1440" s="10">
        <f t="shared" si="68"/>
        <v>4000</v>
      </c>
      <c r="N1440">
        <f>'CONDITIONS AND WORKINGS'!$D$2*M1440</f>
        <v>256.79999999999995</v>
      </c>
      <c r="O1440" s="4">
        <f>IF(Table1[[#This Row],[SALES]]&gt;='CONDITIONS AND WORKINGS'!$B$2,Table1[[#This Row],[SALES]]*'CONDITIONS AND WORKINGS'!$B$3,0)</f>
        <v>334</v>
      </c>
      <c r="P1440" s="10">
        <f t="shared" si="66"/>
        <v>4256.8</v>
      </c>
      <c r="Q1440" s="4" t="str">
        <f>IF(Table1[[#This Row],[STATUS]]='CONDITIONS AND WORKINGS'!$B$6,'CONDITIONS AND WORKINGS'!$B$9,'CONDITIONS AND WORKINGS'!$B$10)</f>
        <v>"COMPLETED"</v>
      </c>
      <c r="R1440" s="10">
        <f>Table1[[#This Row],[TOTAL SALES]]-Table1[[#This Row],[ 8.35% DISCOUNT]]</f>
        <v>3922.8</v>
      </c>
      <c r="S1440" s="20"/>
      <c r="AQ1440" s="11"/>
      <c r="AR1440" s="11"/>
      <c r="AS1440" s="11"/>
      <c r="AT1440" s="11"/>
      <c r="AV1440" s="11"/>
      <c r="AW1440" s="11"/>
    </row>
    <row r="1441" spans="1:49" x14ac:dyDescent="0.25">
      <c r="A1441">
        <v>1440</v>
      </c>
      <c r="B1441">
        <v>10266</v>
      </c>
      <c r="C1441">
        <v>13</v>
      </c>
      <c r="D1441" s="4" t="str">
        <f>TEXT(Table1[[#This Row],[ORDER DATE]],"MMMM")</f>
        <v>July</v>
      </c>
      <c r="E1441" s="4">
        <f t="shared" si="67"/>
        <v>2004</v>
      </c>
      <c r="F1441" s="1">
        <v>38174</v>
      </c>
      <c r="G1441" t="s">
        <v>12</v>
      </c>
      <c r="H1441" t="s">
        <v>109</v>
      </c>
      <c r="I1441">
        <v>171</v>
      </c>
      <c r="J1441" t="s">
        <v>17</v>
      </c>
      <c r="K1441">
        <v>47</v>
      </c>
      <c r="L1441" s="10">
        <v>62.45</v>
      </c>
      <c r="M1441" s="10">
        <f t="shared" si="68"/>
        <v>2935.15</v>
      </c>
      <c r="N1441">
        <f>'CONDITIONS AND WORKINGS'!$D$2*M1441</f>
        <v>188.43662999999998</v>
      </c>
      <c r="O1441" s="4">
        <f>IF(Table1[[#This Row],[SALES]]&gt;='CONDITIONS AND WORKINGS'!$B$2,Table1[[#This Row],[SALES]]*'CONDITIONS AND WORKINGS'!$B$3,0)</f>
        <v>245.08502500000003</v>
      </c>
      <c r="P1441" s="10">
        <f t="shared" si="66"/>
        <v>3123.5866300000002</v>
      </c>
      <c r="Q1441" s="4" t="str">
        <f>IF(Table1[[#This Row],[STATUS]]='CONDITIONS AND WORKINGS'!$B$6,'CONDITIONS AND WORKINGS'!$B$9,'CONDITIONS AND WORKINGS'!$B$10)</f>
        <v>"COMPLETED"</v>
      </c>
      <c r="R1441" s="10">
        <f>Table1[[#This Row],[TOTAL SALES]]-Table1[[#This Row],[ 8.35% DISCOUNT]]</f>
        <v>2878.5016050000004</v>
      </c>
      <c r="S1441" s="20"/>
      <c r="AQ1441" s="11"/>
      <c r="AR1441" s="11"/>
      <c r="AS1441" s="11"/>
      <c r="AT1441" s="11"/>
      <c r="AV1441" s="11"/>
      <c r="AW1441" s="11"/>
    </row>
    <row r="1442" spans="1:49" x14ac:dyDescent="0.25">
      <c r="A1442">
        <v>1441</v>
      </c>
      <c r="B1442">
        <v>10266</v>
      </c>
      <c r="C1442">
        <v>9</v>
      </c>
      <c r="D1442" s="4" t="str">
        <f>TEXT(Table1[[#This Row],[ORDER DATE]],"MMMM")</f>
        <v>July</v>
      </c>
      <c r="E1442" s="4">
        <f t="shared" si="67"/>
        <v>2004</v>
      </c>
      <c r="F1442" s="1">
        <v>38174</v>
      </c>
      <c r="G1442" t="s">
        <v>12</v>
      </c>
      <c r="H1442" t="s">
        <v>98</v>
      </c>
      <c r="I1442">
        <v>171</v>
      </c>
      <c r="J1442" t="s">
        <v>17</v>
      </c>
      <c r="K1442">
        <v>24</v>
      </c>
      <c r="L1442" s="10">
        <v>100</v>
      </c>
      <c r="M1442" s="10">
        <f t="shared" si="68"/>
        <v>2400</v>
      </c>
      <c r="N1442">
        <f>'CONDITIONS AND WORKINGS'!$D$2*M1442</f>
        <v>154.07999999999998</v>
      </c>
      <c r="O1442" s="4">
        <f>IF(Table1[[#This Row],[SALES]]&gt;='CONDITIONS AND WORKINGS'!$B$2,Table1[[#This Row],[SALES]]*'CONDITIONS AND WORKINGS'!$B$3,0)</f>
        <v>200.4</v>
      </c>
      <c r="P1442" s="10">
        <f t="shared" si="66"/>
        <v>2554.08</v>
      </c>
      <c r="Q1442" s="4" t="str">
        <f>IF(Table1[[#This Row],[STATUS]]='CONDITIONS AND WORKINGS'!$B$6,'CONDITIONS AND WORKINGS'!$B$9,'CONDITIONS AND WORKINGS'!$B$10)</f>
        <v>"COMPLETED"</v>
      </c>
      <c r="R1442" s="10">
        <f>Table1[[#This Row],[TOTAL SALES]]-Table1[[#This Row],[ 8.35% DISCOUNT]]</f>
        <v>2353.6799999999998</v>
      </c>
      <c r="S1442" s="20"/>
      <c r="AQ1442" s="11"/>
      <c r="AR1442" s="11"/>
      <c r="AS1442" s="11"/>
      <c r="AT1442" s="11"/>
      <c r="AV1442" s="11"/>
      <c r="AW1442" s="11"/>
    </row>
    <row r="1443" spans="1:49" x14ac:dyDescent="0.25">
      <c r="A1443">
        <v>1442</v>
      </c>
      <c r="B1443">
        <v>10266</v>
      </c>
      <c r="C1443">
        <v>3</v>
      </c>
      <c r="D1443" s="4" t="str">
        <f>TEXT(Table1[[#This Row],[ORDER DATE]],"MMMM")</f>
        <v>July</v>
      </c>
      <c r="E1443" s="4">
        <f t="shared" si="67"/>
        <v>2004</v>
      </c>
      <c r="F1443" s="1">
        <v>38174</v>
      </c>
      <c r="G1443" t="s">
        <v>12</v>
      </c>
      <c r="H1443" t="s">
        <v>115</v>
      </c>
      <c r="I1443">
        <v>171</v>
      </c>
      <c r="J1443" t="s">
        <v>17</v>
      </c>
      <c r="K1443">
        <v>20</v>
      </c>
      <c r="L1443" s="10">
        <v>100</v>
      </c>
      <c r="M1443" s="10">
        <f t="shared" si="68"/>
        <v>2000</v>
      </c>
      <c r="N1443">
        <f>'CONDITIONS AND WORKINGS'!$D$2*M1443</f>
        <v>128.39999999999998</v>
      </c>
      <c r="O1443" s="4">
        <f>IF(Table1[[#This Row],[SALES]]&gt;='CONDITIONS AND WORKINGS'!$B$2,Table1[[#This Row],[SALES]]*'CONDITIONS AND WORKINGS'!$B$3,0)</f>
        <v>0</v>
      </c>
      <c r="P1443" s="10">
        <f t="shared" si="66"/>
        <v>2128.4</v>
      </c>
      <c r="Q1443" s="4" t="str">
        <f>IF(Table1[[#This Row],[STATUS]]='CONDITIONS AND WORKINGS'!$B$6,'CONDITIONS AND WORKINGS'!$B$9,'CONDITIONS AND WORKINGS'!$B$10)</f>
        <v>"COMPLETED"</v>
      </c>
      <c r="R1443" s="10">
        <f>Table1[[#This Row],[TOTAL SALES]]-Table1[[#This Row],[ 8.35% DISCOUNT]]</f>
        <v>2128.4</v>
      </c>
      <c r="S1443" s="20"/>
      <c r="AQ1443" s="11"/>
      <c r="AR1443" s="11"/>
      <c r="AS1443" s="11"/>
      <c r="AT1443" s="11"/>
      <c r="AV1443" s="11"/>
      <c r="AW1443" s="11"/>
    </row>
    <row r="1444" spans="1:49" x14ac:dyDescent="0.25">
      <c r="A1444">
        <v>1443</v>
      </c>
      <c r="B1444">
        <v>10266</v>
      </c>
      <c r="C1444">
        <v>15</v>
      </c>
      <c r="D1444" s="4" t="str">
        <f>TEXT(Table1[[#This Row],[ORDER DATE]],"MMMM")</f>
        <v>July</v>
      </c>
      <c r="E1444" s="4">
        <f t="shared" si="67"/>
        <v>2004</v>
      </c>
      <c r="F1444" s="1">
        <v>38174</v>
      </c>
      <c r="G1444" t="s">
        <v>12</v>
      </c>
      <c r="H1444" t="s">
        <v>103</v>
      </c>
      <c r="I1444">
        <v>171</v>
      </c>
      <c r="J1444" t="s">
        <v>17</v>
      </c>
      <c r="K1444">
        <v>35</v>
      </c>
      <c r="L1444" s="10">
        <v>76.61</v>
      </c>
      <c r="M1444" s="10">
        <f t="shared" si="68"/>
        <v>2681.35</v>
      </c>
      <c r="N1444">
        <f>'CONDITIONS AND WORKINGS'!$D$2*M1444</f>
        <v>172.14266999999998</v>
      </c>
      <c r="O1444" s="4">
        <f>IF(Table1[[#This Row],[SALES]]&gt;='CONDITIONS AND WORKINGS'!$B$2,Table1[[#This Row],[SALES]]*'CONDITIONS AND WORKINGS'!$B$3,0)</f>
        <v>223.89272500000001</v>
      </c>
      <c r="P1444" s="10">
        <f t="shared" si="66"/>
        <v>2853.4926700000001</v>
      </c>
      <c r="Q1444" s="4" t="str">
        <f>IF(Table1[[#This Row],[STATUS]]='CONDITIONS AND WORKINGS'!$B$6,'CONDITIONS AND WORKINGS'!$B$9,'CONDITIONS AND WORKINGS'!$B$10)</f>
        <v>"COMPLETED"</v>
      </c>
      <c r="R1444" s="10">
        <f>Table1[[#This Row],[TOTAL SALES]]-Table1[[#This Row],[ 8.35% DISCOUNT]]</f>
        <v>2629.5999449999999</v>
      </c>
      <c r="S1444" s="20"/>
      <c r="AQ1444" s="11"/>
      <c r="AR1444" s="11"/>
      <c r="AS1444" s="11"/>
      <c r="AT1444" s="11"/>
      <c r="AV1444" s="11"/>
      <c r="AW1444" s="11"/>
    </row>
    <row r="1445" spans="1:49" x14ac:dyDescent="0.25">
      <c r="A1445">
        <v>1444</v>
      </c>
      <c r="B1445">
        <v>10266</v>
      </c>
      <c r="C1445">
        <v>6</v>
      </c>
      <c r="D1445" s="4" t="str">
        <f>TEXT(Table1[[#This Row],[ORDER DATE]],"MMMM")</f>
        <v>July</v>
      </c>
      <c r="E1445" s="4">
        <f t="shared" si="67"/>
        <v>2004</v>
      </c>
      <c r="F1445" s="1">
        <v>38174</v>
      </c>
      <c r="G1445" t="s">
        <v>12</v>
      </c>
      <c r="H1445" t="s">
        <v>114</v>
      </c>
      <c r="I1445">
        <v>171</v>
      </c>
      <c r="J1445" t="s">
        <v>17</v>
      </c>
      <c r="K1445">
        <v>21</v>
      </c>
      <c r="L1445" s="10">
        <v>100</v>
      </c>
      <c r="M1445" s="10">
        <f t="shared" si="68"/>
        <v>2100</v>
      </c>
      <c r="N1445">
        <f>'CONDITIONS AND WORKINGS'!$D$2*M1445</f>
        <v>134.82</v>
      </c>
      <c r="O1445" s="4">
        <f>IF(Table1[[#This Row],[SALES]]&gt;='CONDITIONS AND WORKINGS'!$B$2,Table1[[#This Row],[SALES]]*'CONDITIONS AND WORKINGS'!$B$3,0)</f>
        <v>0</v>
      </c>
      <c r="P1445" s="10">
        <f t="shared" si="66"/>
        <v>2234.8200000000002</v>
      </c>
      <c r="Q1445" s="4" t="str">
        <f>IF(Table1[[#This Row],[STATUS]]='CONDITIONS AND WORKINGS'!$B$6,'CONDITIONS AND WORKINGS'!$B$9,'CONDITIONS AND WORKINGS'!$B$10)</f>
        <v>"COMPLETED"</v>
      </c>
      <c r="R1445" s="10">
        <f>Table1[[#This Row],[TOTAL SALES]]-Table1[[#This Row],[ 8.35% DISCOUNT]]</f>
        <v>2234.8200000000002</v>
      </c>
      <c r="S1445" s="20"/>
      <c r="AQ1445" s="11"/>
      <c r="AR1445" s="11"/>
      <c r="AS1445" s="11"/>
      <c r="AT1445" s="11"/>
      <c r="AV1445" s="11"/>
      <c r="AW1445" s="11"/>
    </row>
    <row r="1446" spans="1:49" x14ac:dyDescent="0.25">
      <c r="A1446">
        <v>1445</v>
      </c>
      <c r="B1446">
        <v>10266</v>
      </c>
      <c r="C1446">
        <v>10</v>
      </c>
      <c r="D1446" s="4" t="str">
        <f>TEXT(Table1[[#This Row],[ORDER DATE]],"MMMM")</f>
        <v>July</v>
      </c>
      <c r="E1446" s="4">
        <f t="shared" si="67"/>
        <v>2004</v>
      </c>
      <c r="F1446" s="1">
        <v>38174</v>
      </c>
      <c r="G1446" t="s">
        <v>12</v>
      </c>
      <c r="H1446" t="s">
        <v>104</v>
      </c>
      <c r="I1446">
        <v>171</v>
      </c>
      <c r="J1446" t="s">
        <v>17</v>
      </c>
      <c r="K1446">
        <v>33</v>
      </c>
      <c r="L1446" s="10">
        <v>74.69</v>
      </c>
      <c r="M1446" s="10">
        <f t="shared" si="68"/>
        <v>2464.77</v>
      </c>
      <c r="N1446">
        <f>'CONDITIONS AND WORKINGS'!$D$2*M1446</f>
        <v>158.23823399999998</v>
      </c>
      <c r="O1446" s="4">
        <f>IF(Table1[[#This Row],[SALES]]&gt;='CONDITIONS AND WORKINGS'!$B$2,Table1[[#This Row],[SALES]]*'CONDITIONS AND WORKINGS'!$B$3,0)</f>
        <v>205.80829500000002</v>
      </c>
      <c r="P1446" s="10">
        <f t="shared" si="66"/>
        <v>2623.0082339999999</v>
      </c>
      <c r="Q1446" s="4" t="str">
        <f>IF(Table1[[#This Row],[STATUS]]='CONDITIONS AND WORKINGS'!$B$6,'CONDITIONS AND WORKINGS'!$B$9,'CONDITIONS AND WORKINGS'!$B$10)</f>
        <v>"COMPLETED"</v>
      </c>
      <c r="R1446" s="10">
        <f>Table1[[#This Row],[TOTAL SALES]]-Table1[[#This Row],[ 8.35% DISCOUNT]]</f>
        <v>2417.1999390000001</v>
      </c>
      <c r="S1446" s="20"/>
      <c r="AQ1446" s="11"/>
      <c r="AR1446" s="11"/>
      <c r="AS1446" s="11"/>
      <c r="AT1446" s="11"/>
      <c r="AV1446" s="11"/>
      <c r="AW1446" s="11"/>
    </row>
    <row r="1447" spans="1:49" x14ac:dyDescent="0.25">
      <c r="A1447">
        <v>1446</v>
      </c>
      <c r="B1447">
        <v>10266</v>
      </c>
      <c r="C1447">
        <v>12</v>
      </c>
      <c r="D1447" s="4" t="str">
        <f>TEXT(Table1[[#This Row],[ORDER DATE]],"MMMM")</f>
        <v>July</v>
      </c>
      <c r="E1447" s="4">
        <f t="shared" si="67"/>
        <v>2004</v>
      </c>
      <c r="F1447" s="1">
        <v>38174</v>
      </c>
      <c r="G1447" t="s">
        <v>12</v>
      </c>
      <c r="H1447" t="s">
        <v>96</v>
      </c>
      <c r="I1447">
        <v>171</v>
      </c>
      <c r="J1447" t="s">
        <v>17</v>
      </c>
      <c r="K1447">
        <v>22</v>
      </c>
      <c r="L1447" s="10">
        <v>100</v>
      </c>
      <c r="M1447" s="10">
        <f t="shared" si="68"/>
        <v>2200</v>
      </c>
      <c r="N1447">
        <f>'CONDITIONS AND WORKINGS'!$D$2*M1447</f>
        <v>141.23999999999998</v>
      </c>
      <c r="O1447" s="4">
        <f>IF(Table1[[#This Row],[SALES]]&gt;='CONDITIONS AND WORKINGS'!$B$2,Table1[[#This Row],[SALES]]*'CONDITIONS AND WORKINGS'!$B$3,0)</f>
        <v>0</v>
      </c>
      <c r="P1447" s="10">
        <f t="shared" si="66"/>
        <v>2341.2399999999998</v>
      </c>
      <c r="Q1447" s="4" t="str">
        <f>IF(Table1[[#This Row],[STATUS]]='CONDITIONS AND WORKINGS'!$B$6,'CONDITIONS AND WORKINGS'!$B$9,'CONDITIONS AND WORKINGS'!$B$10)</f>
        <v>"COMPLETED"</v>
      </c>
      <c r="R1447" s="10">
        <f>Table1[[#This Row],[TOTAL SALES]]-Table1[[#This Row],[ 8.35% DISCOUNT]]</f>
        <v>2341.2399999999998</v>
      </c>
      <c r="S1447" s="20"/>
      <c r="AQ1447" s="11"/>
      <c r="AR1447" s="11"/>
      <c r="AS1447" s="11"/>
      <c r="AT1447" s="11"/>
      <c r="AV1447" s="11"/>
      <c r="AW1447" s="11"/>
    </row>
    <row r="1448" spans="1:49" x14ac:dyDescent="0.25">
      <c r="A1448">
        <v>1447</v>
      </c>
      <c r="B1448">
        <v>10266</v>
      </c>
      <c r="C1448">
        <v>8</v>
      </c>
      <c r="D1448" s="4" t="str">
        <f>TEXT(Table1[[#This Row],[ORDER DATE]],"MMMM")</f>
        <v>July</v>
      </c>
      <c r="E1448" s="4">
        <f t="shared" si="67"/>
        <v>2004</v>
      </c>
      <c r="F1448" s="1">
        <v>38174</v>
      </c>
      <c r="G1448" t="s">
        <v>12</v>
      </c>
      <c r="H1448" t="s">
        <v>116</v>
      </c>
      <c r="I1448">
        <v>171</v>
      </c>
      <c r="J1448" t="s">
        <v>17</v>
      </c>
      <c r="K1448">
        <v>34</v>
      </c>
      <c r="L1448" s="10">
        <v>40.4</v>
      </c>
      <c r="M1448" s="10">
        <f t="shared" si="68"/>
        <v>1373.6</v>
      </c>
      <c r="N1448">
        <f>'CONDITIONS AND WORKINGS'!$D$2*M1448</f>
        <v>88.185119999999984</v>
      </c>
      <c r="O1448" s="4">
        <f>IF(Table1[[#This Row],[SALES]]&gt;='CONDITIONS AND WORKINGS'!$B$2,Table1[[#This Row],[SALES]]*'CONDITIONS AND WORKINGS'!$B$3,0)</f>
        <v>0</v>
      </c>
      <c r="P1448" s="10">
        <f t="shared" si="66"/>
        <v>1461.78512</v>
      </c>
      <c r="Q1448" s="4" t="str">
        <f>IF(Table1[[#This Row],[STATUS]]='CONDITIONS AND WORKINGS'!$B$6,'CONDITIONS AND WORKINGS'!$B$9,'CONDITIONS AND WORKINGS'!$B$10)</f>
        <v>"COMPLETED"</v>
      </c>
      <c r="R1448" s="10">
        <f>Table1[[#This Row],[TOTAL SALES]]-Table1[[#This Row],[ 8.35% DISCOUNT]]</f>
        <v>1461.78512</v>
      </c>
      <c r="S1448" s="20"/>
      <c r="AQ1448" s="11"/>
      <c r="AR1448" s="11"/>
      <c r="AS1448" s="11"/>
      <c r="AT1448" s="11"/>
      <c r="AV1448" s="11"/>
      <c r="AW1448" s="11"/>
    </row>
    <row r="1449" spans="1:49" x14ac:dyDescent="0.25">
      <c r="A1449">
        <v>1448</v>
      </c>
      <c r="B1449">
        <v>10266</v>
      </c>
      <c r="C1449">
        <v>1</v>
      </c>
      <c r="D1449" s="4" t="str">
        <f>TEXT(Table1[[#This Row],[ORDER DATE]],"MMMM")</f>
        <v>July</v>
      </c>
      <c r="E1449" s="4">
        <f t="shared" si="67"/>
        <v>2004</v>
      </c>
      <c r="F1449" s="1">
        <v>38174</v>
      </c>
      <c r="G1449" t="s">
        <v>12</v>
      </c>
      <c r="H1449" t="s">
        <v>124</v>
      </c>
      <c r="I1449">
        <v>171</v>
      </c>
      <c r="J1449" t="s">
        <v>17</v>
      </c>
      <c r="K1449">
        <v>28</v>
      </c>
      <c r="L1449" s="10">
        <v>48.3</v>
      </c>
      <c r="M1449" s="10">
        <f t="shared" si="68"/>
        <v>1352.3999999999999</v>
      </c>
      <c r="N1449">
        <f>'CONDITIONS AND WORKINGS'!$D$2*M1449</f>
        <v>86.824079999999981</v>
      </c>
      <c r="O1449" s="4">
        <f>IF(Table1[[#This Row],[SALES]]&gt;='CONDITIONS AND WORKINGS'!$B$2,Table1[[#This Row],[SALES]]*'CONDITIONS AND WORKINGS'!$B$3,0)</f>
        <v>0</v>
      </c>
      <c r="P1449" s="10">
        <f t="shared" si="66"/>
        <v>1439.22408</v>
      </c>
      <c r="Q1449" s="4" t="str">
        <f>IF(Table1[[#This Row],[STATUS]]='CONDITIONS AND WORKINGS'!$B$6,'CONDITIONS AND WORKINGS'!$B$9,'CONDITIONS AND WORKINGS'!$B$10)</f>
        <v>"COMPLETED"</v>
      </c>
      <c r="R1449" s="10">
        <f>Table1[[#This Row],[TOTAL SALES]]-Table1[[#This Row],[ 8.35% DISCOUNT]]</f>
        <v>1439.22408</v>
      </c>
      <c r="S1449" s="20"/>
      <c r="AQ1449" s="11"/>
      <c r="AR1449" s="11"/>
      <c r="AS1449" s="11"/>
      <c r="AT1449" s="11"/>
      <c r="AV1449" s="11"/>
      <c r="AW1449" s="11"/>
    </row>
    <row r="1450" spans="1:49" x14ac:dyDescent="0.25">
      <c r="A1450">
        <v>1449</v>
      </c>
      <c r="B1450">
        <v>10267</v>
      </c>
      <c r="C1450">
        <v>6</v>
      </c>
      <c r="D1450" s="4" t="str">
        <f>TEXT(Table1[[#This Row],[ORDER DATE]],"MMMM")</f>
        <v>July</v>
      </c>
      <c r="E1450" s="4">
        <f t="shared" si="67"/>
        <v>2004</v>
      </c>
      <c r="F1450" s="1">
        <v>38175</v>
      </c>
      <c r="G1450" t="s">
        <v>12</v>
      </c>
      <c r="H1450" t="s">
        <v>119</v>
      </c>
      <c r="I1450">
        <v>175</v>
      </c>
      <c r="J1450" t="s">
        <v>14</v>
      </c>
      <c r="K1450">
        <v>43</v>
      </c>
      <c r="L1450" s="10">
        <v>100</v>
      </c>
      <c r="M1450" s="10">
        <f t="shared" si="68"/>
        <v>4300</v>
      </c>
      <c r="N1450">
        <f>'CONDITIONS AND WORKINGS'!$D$2*M1450</f>
        <v>276.05999999999995</v>
      </c>
      <c r="O1450" s="4">
        <f>IF(Table1[[#This Row],[SALES]]&gt;='CONDITIONS AND WORKINGS'!$B$2,Table1[[#This Row],[SALES]]*'CONDITIONS AND WORKINGS'!$B$3,0)</f>
        <v>359.05</v>
      </c>
      <c r="P1450" s="10">
        <f t="shared" si="66"/>
        <v>4576.0599999999995</v>
      </c>
      <c r="Q1450" s="4" t="str">
        <f>IF(Table1[[#This Row],[STATUS]]='CONDITIONS AND WORKINGS'!$B$6,'CONDITIONS AND WORKINGS'!$B$9,'CONDITIONS AND WORKINGS'!$B$10)</f>
        <v>"COMPLETED"</v>
      </c>
      <c r="R1450" s="10">
        <f>Table1[[#This Row],[TOTAL SALES]]-Table1[[#This Row],[ 8.35% DISCOUNT]]</f>
        <v>4217.0099999999993</v>
      </c>
      <c r="S1450" s="20"/>
      <c r="AQ1450" s="11"/>
      <c r="AR1450" s="11"/>
      <c r="AS1450" s="11"/>
      <c r="AT1450" s="11"/>
      <c r="AV1450" s="11"/>
      <c r="AW1450" s="11"/>
    </row>
    <row r="1451" spans="1:49" x14ac:dyDescent="0.25">
      <c r="A1451">
        <v>1450</v>
      </c>
      <c r="B1451">
        <v>10267</v>
      </c>
      <c r="C1451">
        <v>2</v>
      </c>
      <c r="D1451" s="4" t="str">
        <f>TEXT(Table1[[#This Row],[ORDER DATE]],"MMMM")</f>
        <v>July</v>
      </c>
      <c r="E1451" s="4">
        <f t="shared" si="67"/>
        <v>2004</v>
      </c>
      <c r="F1451" s="1">
        <v>38175</v>
      </c>
      <c r="G1451" t="s">
        <v>12</v>
      </c>
      <c r="H1451" t="s">
        <v>117</v>
      </c>
      <c r="I1451">
        <v>175</v>
      </c>
      <c r="J1451" t="s">
        <v>14</v>
      </c>
      <c r="K1451">
        <v>43</v>
      </c>
      <c r="L1451" s="10">
        <v>100</v>
      </c>
      <c r="M1451" s="10">
        <f t="shared" si="68"/>
        <v>4300</v>
      </c>
      <c r="N1451">
        <f>'CONDITIONS AND WORKINGS'!$D$2*M1451</f>
        <v>276.05999999999995</v>
      </c>
      <c r="O1451" s="4">
        <f>IF(Table1[[#This Row],[SALES]]&gt;='CONDITIONS AND WORKINGS'!$B$2,Table1[[#This Row],[SALES]]*'CONDITIONS AND WORKINGS'!$B$3,0)</f>
        <v>359.05</v>
      </c>
      <c r="P1451" s="10">
        <f t="shared" si="66"/>
        <v>4576.0599999999995</v>
      </c>
      <c r="Q1451" s="4" t="str">
        <f>IF(Table1[[#This Row],[STATUS]]='CONDITIONS AND WORKINGS'!$B$6,'CONDITIONS AND WORKINGS'!$B$9,'CONDITIONS AND WORKINGS'!$B$10)</f>
        <v>"COMPLETED"</v>
      </c>
      <c r="R1451" s="10">
        <f>Table1[[#This Row],[TOTAL SALES]]-Table1[[#This Row],[ 8.35% DISCOUNT]]</f>
        <v>4217.0099999999993</v>
      </c>
      <c r="S1451" s="20"/>
      <c r="AQ1451" s="11"/>
      <c r="AR1451" s="11"/>
      <c r="AS1451" s="11"/>
      <c r="AT1451" s="11"/>
      <c r="AV1451" s="11"/>
      <c r="AW1451" s="11"/>
    </row>
    <row r="1452" spans="1:49" x14ac:dyDescent="0.25">
      <c r="A1452">
        <v>1451</v>
      </c>
      <c r="B1452">
        <v>10267</v>
      </c>
      <c r="C1452">
        <v>4</v>
      </c>
      <c r="D1452" s="4" t="str">
        <f>TEXT(Table1[[#This Row],[ORDER DATE]],"MMMM")</f>
        <v>July</v>
      </c>
      <c r="E1452" s="4">
        <f t="shared" si="67"/>
        <v>2004</v>
      </c>
      <c r="F1452" s="1">
        <v>38175</v>
      </c>
      <c r="G1452" t="s">
        <v>12</v>
      </c>
      <c r="H1452" t="s">
        <v>123</v>
      </c>
      <c r="I1452">
        <v>175</v>
      </c>
      <c r="J1452" t="s">
        <v>14</v>
      </c>
      <c r="K1452">
        <v>44</v>
      </c>
      <c r="L1452" s="10">
        <v>96.74</v>
      </c>
      <c r="M1452" s="10">
        <f t="shared" si="68"/>
        <v>4256.5599999999995</v>
      </c>
      <c r="N1452">
        <f>'CONDITIONS AND WORKINGS'!$D$2*M1452</f>
        <v>273.27115199999992</v>
      </c>
      <c r="O1452" s="4">
        <f>IF(Table1[[#This Row],[SALES]]&gt;='CONDITIONS AND WORKINGS'!$B$2,Table1[[#This Row],[SALES]]*'CONDITIONS AND WORKINGS'!$B$3,0)</f>
        <v>355.42275999999998</v>
      </c>
      <c r="P1452" s="10">
        <f t="shared" si="66"/>
        <v>4529.8311519999997</v>
      </c>
      <c r="Q1452" s="4" t="str">
        <f>IF(Table1[[#This Row],[STATUS]]='CONDITIONS AND WORKINGS'!$B$6,'CONDITIONS AND WORKINGS'!$B$9,'CONDITIONS AND WORKINGS'!$B$10)</f>
        <v>"COMPLETED"</v>
      </c>
      <c r="R1452" s="10">
        <f>Table1[[#This Row],[TOTAL SALES]]-Table1[[#This Row],[ 8.35% DISCOUNT]]</f>
        <v>4174.4083919999994</v>
      </c>
      <c r="S1452" s="20"/>
      <c r="AQ1452" s="11"/>
      <c r="AR1452" s="11"/>
      <c r="AS1452" s="11"/>
      <c r="AT1452" s="11"/>
      <c r="AV1452" s="11"/>
      <c r="AW1452" s="11"/>
    </row>
    <row r="1453" spans="1:49" x14ac:dyDescent="0.25">
      <c r="A1453">
        <v>1452</v>
      </c>
      <c r="B1453">
        <v>10267</v>
      </c>
      <c r="C1453">
        <v>3</v>
      </c>
      <c r="D1453" s="4" t="str">
        <f>TEXT(Table1[[#This Row],[ORDER DATE]],"MMMM")</f>
        <v>July</v>
      </c>
      <c r="E1453" s="4">
        <f t="shared" si="67"/>
        <v>2004</v>
      </c>
      <c r="F1453" s="1">
        <v>38175</v>
      </c>
      <c r="G1453" t="s">
        <v>12</v>
      </c>
      <c r="H1453" t="s">
        <v>120</v>
      </c>
      <c r="I1453">
        <v>175</v>
      </c>
      <c r="J1453" t="s">
        <v>14</v>
      </c>
      <c r="K1453">
        <v>38</v>
      </c>
      <c r="L1453" s="10">
        <v>87.24</v>
      </c>
      <c r="M1453" s="10">
        <f t="shared" si="68"/>
        <v>3315.12</v>
      </c>
      <c r="N1453">
        <f>'CONDITIONS AND WORKINGS'!$D$2*M1453</f>
        <v>212.83070399999997</v>
      </c>
      <c r="O1453" s="4">
        <f>IF(Table1[[#This Row],[SALES]]&gt;='CONDITIONS AND WORKINGS'!$B$2,Table1[[#This Row],[SALES]]*'CONDITIONS AND WORKINGS'!$B$3,0)</f>
        <v>276.81252000000001</v>
      </c>
      <c r="P1453" s="10">
        <f t="shared" si="66"/>
        <v>3527.9507039999999</v>
      </c>
      <c r="Q1453" s="4" t="str">
        <f>IF(Table1[[#This Row],[STATUS]]='CONDITIONS AND WORKINGS'!$B$6,'CONDITIONS AND WORKINGS'!$B$9,'CONDITIONS AND WORKINGS'!$B$10)</f>
        <v>"COMPLETED"</v>
      </c>
      <c r="R1453" s="10">
        <f>Table1[[#This Row],[TOTAL SALES]]-Table1[[#This Row],[ 8.35% DISCOUNT]]</f>
        <v>3251.1381839999999</v>
      </c>
      <c r="S1453" s="20"/>
      <c r="AQ1453" s="11"/>
      <c r="AR1453" s="11"/>
      <c r="AS1453" s="11"/>
      <c r="AT1453" s="11"/>
      <c r="AV1453" s="11"/>
      <c r="AW1453" s="11"/>
    </row>
    <row r="1454" spans="1:49" x14ac:dyDescent="0.25">
      <c r="A1454">
        <v>1453</v>
      </c>
      <c r="B1454">
        <v>10267</v>
      </c>
      <c r="C1454">
        <v>5</v>
      </c>
      <c r="D1454" s="4" t="str">
        <f>TEXT(Table1[[#This Row],[ORDER DATE]],"MMMM")</f>
        <v>July</v>
      </c>
      <c r="E1454" s="4">
        <f t="shared" si="67"/>
        <v>2004</v>
      </c>
      <c r="F1454" s="1">
        <v>38175</v>
      </c>
      <c r="G1454" t="s">
        <v>12</v>
      </c>
      <c r="H1454" t="s">
        <v>121</v>
      </c>
      <c r="I1454">
        <v>175</v>
      </c>
      <c r="J1454" t="s">
        <v>14</v>
      </c>
      <c r="K1454">
        <v>40</v>
      </c>
      <c r="L1454" s="10">
        <v>80.099999999999994</v>
      </c>
      <c r="M1454" s="10">
        <f t="shared" si="68"/>
        <v>3204</v>
      </c>
      <c r="N1454">
        <f>'CONDITIONS AND WORKINGS'!$D$2*M1454</f>
        <v>205.69679999999997</v>
      </c>
      <c r="O1454" s="4">
        <f>IF(Table1[[#This Row],[SALES]]&gt;='CONDITIONS AND WORKINGS'!$B$2,Table1[[#This Row],[SALES]]*'CONDITIONS AND WORKINGS'!$B$3,0)</f>
        <v>267.53399999999999</v>
      </c>
      <c r="P1454" s="10">
        <f t="shared" si="66"/>
        <v>3409.6968000000002</v>
      </c>
      <c r="Q1454" s="4" t="str">
        <f>IF(Table1[[#This Row],[STATUS]]='CONDITIONS AND WORKINGS'!$B$6,'CONDITIONS AND WORKINGS'!$B$9,'CONDITIONS AND WORKINGS'!$B$10)</f>
        <v>"COMPLETED"</v>
      </c>
      <c r="R1454" s="10">
        <f>Table1[[#This Row],[TOTAL SALES]]-Table1[[#This Row],[ 8.35% DISCOUNT]]</f>
        <v>3142.1628000000001</v>
      </c>
      <c r="S1454" s="20"/>
      <c r="AQ1454" s="11"/>
      <c r="AR1454" s="11"/>
      <c r="AS1454" s="11"/>
      <c r="AT1454" s="11"/>
      <c r="AV1454" s="11"/>
      <c r="AW1454" s="11"/>
    </row>
    <row r="1455" spans="1:49" x14ac:dyDescent="0.25">
      <c r="A1455">
        <v>1454</v>
      </c>
      <c r="B1455">
        <v>10267</v>
      </c>
      <c r="C1455">
        <v>1</v>
      </c>
      <c r="D1455" s="4" t="str">
        <f>TEXT(Table1[[#This Row],[ORDER DATE]],"MMMM")</f>
        <v>July</v>
      </c>
      <c r="E1455" s="4">
        <f t="shared" si="67"/>
        <v>2004</v>
      </c>
      <c r="F1455" s="1">
        <v>38175</v>
      </c>
      <c r="G1455" t="s">
        <v>12</v>
      </c>
      <c r="H1455" t="s">
        <v>122</v>
      </c>
      <c r="I1455">
        <v>175</v>
      </c>
      <c r="J1455" t="s">
        <v>17</v>
      </c>
      <c r="K1455">
        <v>36</v>
      </c>
      <c r="L1455" s="10">
        <v>75.55</v>
      </c>
      <c r="M1455" s="10">
        <f t="shared" si="68"/>
        <v>2719.7999999999997</v>
      </c>
      <c r="N1455">
        <f>'CONDITIONS AND WORKINGS'!$D$2*M1455</f>
        <v>174.61115999999996</v>
      </c>
      <c r="O1455" s="4">
        <f>IF(Table1[[#This Row],[SALES]]&gt;='CONDITIONS AND WORKINGS'!$B$2,Table1[[#This Row],[SALES]]*'CONDITIONS AND WORKINGS'!$B$3,0)</f>
        <v>227.10329999999999</v>
      </c>
      <c r="P1455" s="10">
        <f t="shared" si="66"/>
        <v>2894.4111599999997</v>
      </c>
      <c r="Q1455" s="4" t="str">
        <f>IF(Table1[[#This Row],[STATUS]]='CONDITIONS AND WORKINGS'!$B$6,'CONDITIONS AND WORKINGS'!$B$9,'CONDITIONS AND WORKINGS'!$B$10)</f>
        <v>"COMPLETED"</v>
      </c>
      <c r="R1455" s="10">
        <f>Table1[[#This Row],[TOTAL SALES]]-Table1[[#This Row],[ 8.35% DISCOUNT]]</f>
        <v>2667.3078599999999</v>
      </c>
      <c r="S1455" s="20"/>
      <c r="AQ1455" s="11"/>
      <c r="AR1455" s="11"/>
      <c r="AS1455" s="11"/>
      <c r="AT1455" s="11"/>
      <c r="AV1455" s="11"/>
      <c r="AW1455" s="11"/>
    </row>
    <row r="1456" spans="1:49" x14ac:dyDescent="0.25">
      <c r="A1456">
        <v>1455</v>
      </c>
      <c r="B1456">
        <v>10269</v>
      </c>
      <c r="C1456">
        <v>2</v>
      </c>
      <c r="D1456" s="4" t="str">
        <f>TEXT(Table1[[#This Row],[ORDER DATE]],"MMMM")</f>
        <v>July</v>
      </c>
      <c r="E1456" s="4">
        <f t="shared" si="67"/>
        <v>2004</v>
      </c>
      <c r="F1456" s="1">
        <v>38184</v>
      </c>
      <c r="G1456" t="s">
        <v>12</v>
      </c>
      <c r="H1456" t="s">
        <v>35</v>
      </c>
      <c r="I1456">
        <v>120</v>
      </c>
      <c r="J1456" t="s">
        <v>14</v>
      </c>
      <c r="K1456">
        <v>48</v>
      </c>
      <c r="L1456" s="10">
        <v>97.39</v>
      </c>
      <c r="M1456" s="10">
        <f t="shared" si="68"/>
        <v>4674.72</v>
      </c>
      <c r="N1456">
        <f>'CONDITIONS AND WORKINGS'!$D$2*M1456</f>
        <v>300.11702399999996</v>
      </c>
      <c r="O1456" s="4">
        <f>IF(Table1[[#This Row],[SALES]]&gt;='CONDITIONS AND WORKINGS'!$B$2,Table1[[#This Row],[SALES]]*'CONDITIONS AND WORKINGS'!$B$3,0)</f>
        <v>390.33912000000004</v>
      </c>
      <c r="P1456" s="10">
        <f t="shared" si="66"/>
        <v>4974.8370240000004</v>
      </c>
      <c r="Q1456" s="4" t="str">
        <f>IF(Table1[[#This Row],[STATUS]]='CONDITIONS AND WORKINGS'!$B$6,'CONDITIONS AND WORKINGS'!$B$9,'CONDITIONS AND WORKINGS'!$B$10)</f>
        <v>"COMPLETED"</v>
      </c>
      <c r="R1456" s="10">
        <f>Table1[[#This Row],[TOTAL SALES]]-Table1[[#This Row],[ 8.35% DISCOUNT]]</f>
        <v>4584.4979040000007</v>
      </c>
      <c r="S1456" s="20"/>
      <c r="AQ1456" s="11"/>
      <c r="AR1456" s="11"/>
      <c r="AS1456" s="11"/>
      <c r="AT1456" s="11"/>
      <c r="AV1456" s="11"/>
      <c r="AW1456" s="11"/>
    </row>
    <row r="1457" spans="1:49" x14ac:dyDescent="0.25">
      <c r="A1457">
        <v>1456</v>
      </c>
      <c r="B1457">
        <v>10269</v>
      </c>
      <c r="C1457">
        <v>1</v>
      </c>
      <c r="D1457" s="4" t="str">
        <f>TEXT(Table1[[#This Row],[ORDER DATE]],"MMMM")</f>
        <v>July</v>
      </c>
      <c r="E1457" s="4">
        <f t="shared" si="67"/>
        <v>2004</v>
      </c>
      <c r="F1457" s="1">
        <v>38184</v>
      </c>
      <c r="G1457" t="s">
        <v>12</v>
      </c>
      <c r="H1457" t="s">
        <v>38</v>
      </c>
      <c r="I1457">
        <v>120</v>
      </c>
      <c r="J1457" t="s">
        <v>17</v>
      </c>
      <c r="K1457">
        <v>32</v>
      </c>
      <c r="L1457" s="10">
        <v>63.08</v>
      </c>
      <c r="M1457" s="10">
        <f t="shared" si="68"/>
        <v>2018.56</v>
      </c>
      <c r="N1457">
        <f>'CONDITIONS AND WORKINGS'!$D$2*M1457</f>
        <v>129.59155199999998</v>
      </c>
      <c r="O1457" s="4">
        <f>IF(Table1[[#This Row],[SALES]]&gt;='CONDITIONS AND WORKINGS'!$B$2,Table1[[#This Row],[SALES]]*'CONDITIONS AND WORKINGS'!$B$3,0)</f>
        <v>0</v>
      </c>
      <c r="P1457" s="10">
        <f t="shared" si="66"/>
        <v>2148.1515519999998</v>
      </c>
      <c r="Q1457" s="4" t="str">
        <f>IF(Table1[[#This Row],[STATUS]]='CONDITIONS AND WORKINGS'!$B$6,'CONDITIONS AND WORKINGS'!$B$9,'CONDITIONS AND WORKINGS'!$B$10)</f>
        <v>"COMPLETED"</v>
      </c>
      <c r="R1457" s="10">
        <f>Table1[[#This Row],[TOTAL SALES]]-Table1[[#This Row],[ 8.35% DISCOUNT]]</f>
        <v>2148.1515519999998</v>
      </c>
      <c r="S1457" s="20"/>
      <c r="AQ1457" s="11"/>
      <c r="AR1457" s="11"/>
      <c r="AS1457" s="11"/>
      <c r="AT1457" s="11"/>
      <c r="AV1457" s="11"/>
      <c r="AW1457" s="11"/>
    </row>
    <row r="1458" spans="1:49" x14ac:dyDescent="0.25">
      <c r="A1458">
        <v>1457</v>
      </c>
      <c r="B1458">
        <v>10270</v>
      </c>
      <c r="C1458">
        <v>3</v>
      </c>
      <c r="D1458" s="4" t="str">
        <f>TEXT(Table1[[#This Row],[ORDER DATE]],"MMMM")</f>
        <v>July</v>
      </c>
      <c r="E1458" s="4">
        <f t="shared" si="67"/>
        <v>2004</v>
      </c>
      <c r="F1458" s="1">
        <v>38187</v>
      </c>
      <c r="G1458" t="s">
        <v>12</v>
      </c>
      <c r="H1458" t="s">
        <v>29</v>
      </c>
      <c r="I1458">
        <v>121</v>
      </c>
      <c r="J1458" t="s">
        <v>14</v>
      </c>
      <c r="K1458">
        <v>38</v>
      </c>
      <c r="L1458" s="10">
        <v>100</v>
      </c>
      <c r="M1458" s="10">
        <f t="shared" si="68"/>
        <v>3800</v>
      </c>
      <c r="N1458">
        <f>'CONDITIONS AND WORKINGS'!$D$2*M1458</f>
        <v>243.95999999999998</v>
      </c>
      <c r="O1458" s="4">
        <f>IF(Table1[[#This Row],[SALES]]&gt;='CONDITIONS AND WORKINGS'!$B$2,Table1[[#This Row],[SALES]]*'CONDITIONS AND WORKINGS'!$B$3,0)</f>
        <v>317.3</v>
      </c>
      <c r="P1458" s="10">
        <f t="shared" si="66"/>
        <v>4043.96</v>
      </c>
      <c r="Q1458" s="4" t="str">
        <f>IF(Table1[[#This Row],[STATUS]]='CONDITIONS AND WORKINGS'!$B$6,'CONDITIONS AND WORKINGS'!$B$9,'CONDITIONS AND WORKINGS'!$B$10)</f>
        <v>"COMPLETED"</v>
      </c>
      <c r="R1458" s="10">
        <f>Table1[[#This Row],[TOTAL SALES]]-Table1[[#This Row],[ 8.35% DISCOUNT]]</f>
        <v>3726.66</v>
      </c>
      <c r="S1458" s="20"/>
      <c r="AQ1458" s="11"/>
      <c r="AR1458" s="11"/>
      <c r="AS1458" s="11"/>
      <c r="AT1458" s="11"/>
      <c r="AV1458" s="11"/>
      <c r="AW1458" s="11"/>
    </row>
    <row r="1459" spans="1:49" x14ac:dyDescent="0.25">
      <c r="A1459">
        <v>1458</v>
      </c>
      <c r="B1459">
        <v>10270</v>
      </c>
      <c r="C1459">
        <v>9</v>
      </c>
      <c r="D1459" s="4" t="str">
        <f>TEXT(Table1[[#This Row],[ORDER DATE]],"MMMM")</f>
        <v>July</v>
      </c>
      <c r="E1459" s="4">
        <f t="shared" si="67"/>
        <v>2004</v>
      </c>
      <c r="F1459" s="1">
        <v>38187</v>
      </c>
      <c r="G1459" t="s">
        <v>12</v>
      </c>
      <c r="H1459" t="s">
        <v>25</v>
      </c>
      <c r="I1459">
        <v>121</v>
      </c>
      <c r="J1459" t="s">
        <v>14</v>
      </c>
      <c r="K1459">
        <v>21</v>
      </c>
      <c r="L1459" s="10">
        <v>100</v>
      </c>
      <c r="M1459" s="10">
        <f t="shared" si="68"/>
        <v>2100</v>
      </c>
      <c r="N1459">
        <f>'CONDITIONS AND WORKINGS'!$D$2*M1459</f>
        <v>134.82</v>
      </c>
      <c r="O1459" s="4">
        <f>IF(Table1[[#This Row],[SALES]]&gt;='CONDITIONS AND WORKINGS'!$B$2,Table1[[#This Row],[SALES]]*'CONDITIONS AND WORKINGS'!$B$3,0)</f>
        <v>0</v>
      </c>
      <c r="P1459" s="10">
        <f t="shared" si="66"/>
        <v>2234.8200000000002</v>
      </c>
      <c r="Q1459" s="4" t="str">
        <f>IF(Table1[[#This Row],[STATUS]]='CONDITIONS AND WORKINGS'!$B$6,'CONDITIONS AND WORKINGS'!$B$9,'CONDITIONS AND WORKINGS'!$B$10)</f>
        <v>"COMPLETED"</v>
      </c>
      <c r="R1459" s="10">
        <f>Table1[[#This Row],[TOTAL SALES]]-Table1[[#This Row],[ 8.35% DISCOUNT]]</f>
        <v>2234.8200000000002</v>
      </c>
      <c r="S1459" s="20"/>
      <c r="AQ1459" s="11"/>
      <c r="AR1459" s="11"/>
      <c r="AS1459" s="11"/>
      <c r="AT1459" s="11"/>
      <c r="AV1459" s="11"/>
      <c r="AW1459" s="11"/>
    </row>
    <row r="1460" spans="1:49" x14ac:dyDescent="0.25">
      <c r="A1460">
        <v>1459</v>
      </c>
      <c r="B1460">
        <v>10270</v>
      </c>
      <c r="C1460">
        <v>11</v>
      </c>
      <c r="D1460" s="4" t="str">
        <f>TEXT(Table1[[#This Row],[ORDER DATE]],"MMMM")</f>
        <v>July</v>
      </c>
      <c r="E1460" s="4">
        <f t="shared" si="67"/>
        <v>2004</v>
      </c>
      <c r="F1460" s="1">
        <v>38187</v>
      </c>
      <c r="G1460" t="s">
        <v>12</v>
      </c>
      <c r="H1460" t="s">
        <v>36</v>
      </c>
      <c r="I1460">
        <v>121</v>
      </c>
      <c r="J1460" t="s">
        <v>14</v>
      </c>
      <c r="K1460">
        <v>38</v>
      </c>
      <c r="L1460" s="10">
        <v>100</v>
      </c>
      <c r="M1460" s="10">
        <f t="shared" si="68"/>
        <v>3800</v>
      </c>
      <c r="N1460">
        <f>'CONDITIONS AND WORKINGS'!$D$2*M1460</f>
        <v>243.95999999999998</v>
      </c>
      <c r="O1460" s="4">
        <f>IF(Table1[[#This Row],[SALES]]&gt;='CONDITIONS AND WORKINGS'!$B$2,Table1[[#This Row],[SALES]]*'CONDITIONS AND WORKINGS'!$B$3,0)</f>
        <v>317.3</v>
      </c>
      <c r="P1460" s="10">
        <f t="shared" si="66"/>
        <v>4043.96</v>
      </c>
      <c r="Q1460" s="4" t="str">
        <f>IF(Table1[[#This Row],[STATUS]]='CONDITIONS AND WORKINGS'!$B$6,'CONDITIONS AND WORKINGS'!$B$9,'CONDITIONS AND WORKINGS'!$B$10)</f>
        <v>"COMPLETED"</v>
      </c>
      <c r="R1460" s="10">
        <f>Table1[[#This Row],[TOTAL SALES]]-Table1[[#This Row],[ 8.35% DISCOUNT]]</f>
        <v>3726.66</v>
      </c>
      <c r="S1460" s="20"/>
      <c r="AQ1460" s="11"/>
      <c r="AR1460" s="11"/>
      <c r="AS1460" s="11"/>
      <c r="AT1460" s="11"/>
      <c r="AV1460" s="11"/>
      <c r="AW1460" s="11"/>
    </row>
    <row r="1461" spans="1:49" x14ac:dyDescent="0.25">
      <c r="A1461">
        <v>1460</v>
      </c>
      <c r="B1461">
        <v>10270</v>
      </c>
      <c r="C1461">
        <v>2</v>
      </c>
      <c r="D1461" s="4" t="str">
        <f>TEXT(Table1[[#This Row],[ORDER DATE]],"MMMM")</f>
        <v>July</v>
      </c>
      <c r="E1461" s="4">
        <f t="shared" si="67"/>
        <v>2004</v>
      </c>
      <c r="F1461" s="1">
        <v>38187</v>
      </c>
      <c r="G1461" t="s">
        <v>12</v>
      </c>
      <c r="H1461" t="s">
        <v>26</v>
      </c>
      <c r="I1461">
        <v>121</v>
      </c>
      <c r="J1461" t="s">
        <v>14</v>
      </c>
      <c r="K1461">
        <v>32</v>
      </c>
      <c r="L1461" s="10">
        <v>100</v>
      </c>
      <c r="M1461" s="10">
        <f t="shared" si="68"/>
        <v>3200</v>
      </c>
      <c r="N1461">
        <f>'CONDITIONS AND WORKINGS'!$D$2*M1461</f>
        <v>205.43999999999997</v>
      </c>
      <c r="O1461" s="4">
        <f>IF(Table1[[#This Row],[SALES]]&gt;='CONDITIONS AND WORKINGS'!$B$2,Table1[[#This Row],[SALES]]*'CONDITIONS AND WORKINGS'!$B$3,0)</f>
        <v>267.2</v>
      </c>
      <c r="P1461" s="10">
        <f t="shared" si="66"/>
        <v>3405.44</v>
      </c>
      <c r="Q1461" s="4" t="str">
        <f>IF(Table1[[#This Row],[STATUS]]='CONDITIONS AND WORKINGS'!$B$6,'CONDITIONS AND WORKINGS'!$B$9,'CONDITIONS AND WORKINGS'!$B$10)</f>
        <v>"COMPLETED"</v>
      </c>
      <c r="R1461" s="10">
        <f>Table1[[#This Row],[TOTAL SALES]]-Table1[[#This Row],[ 8.35% DISCOUNT]]</f>
        <v>3138.2400000000002</v>
      </c>
      <c r="S1461" s="20"/>
      <c r="AQ1461" s="11"/>
      <c r="AR1461" s="11"/>
      <c r="AS1461" s="11"/>
      <c r="AT1461" s="11"/>
      <c r="AV1461" s="11"/>
      <c r="AW1461" s="11"/>
    </row>
    <row r="1462" spans="1:49" x14ac:dyDescent="0.25">
      <c r="A1462">
        <v>1461</v>
      </c>
      <c r="B1462">
        <v>10270</v>
      </c>
      <c r="C1462">
        <v>8</v>
      </c>
      <c r="D1462" s="4" t="str">
        <f>TEXT(Table1[[#This Row],[ORDER DATE]],"MMMM")</f>
        <v>July</v>
      </c>
      <c r="E1462" s="4">
        <f t="shared" si="67"/>
        <v>2004</v>
      </c>
      <c r="F1462" s="1">
        <v>38187</v>
      </c>
      <c r="G1462" t="s">
        <v>12</v>
      </c>
      <c r="H1462" t="s">
        <v>30</v>
      </c>
      <c r="I1462">
        <v>121</v>
      </c>
      <c r="J1462" t="s">
        <v>14</v>
      </c>
      <c r="K1462">
        <v>43</v>
      </c>
      <c r="L1462" s="10">
        <v>96.84</v>
      </c>
      <c r="M1462" s="10">
        <f t="shared" si="68"/>
        <v>4164.12</v>
      </c>
      <c r="N1462">
        <f>'CONDITIONS AND WORKINGS'!$D$2*M1462</f>
        <v>267.33650399999999</v>
      </c>
      <c r="O1462" s="4">
        <f>IF(Table1[[#This Row],[SALES]]&gt;='CONDITIONS AND WORKINGS'!$B$2,Table1[[#This Row],[SALES]]*'CONDITIONS AND WORKINGS'!$B$3,0)</f>
        <v>347.70402000000001</v>
      </c>
      <c r="P1462" s="10">
        <f t="shared" si="66"/>
        <v>4431.4565039999998</v>
      </c>
      <c r="Q1462" s="4" t="str">
        <f>IF(Table1[[#This Row],[STATUS]]='CONDITIONS AND WORKINGS'!$B$6,'CONDITIONS AND WORKINGS'!$B$9,'CONDITIONS AND WORKINGS'!$B$10)</f>
        <v>"COMPLETED"</v>
      </c>
      <c r="R1462" s="10">
        <f>Table1[[#This Row],[TOTAL SALES]]-Table1[[#This Row],[ 8.35% DISCOUNT]]</f>
        <v>4083.7524839999996</v>
      </c>
      <c r="S1462" s="20"/>
      <c r="AQ1462" s="11"/>
      <c r="AR1462" s="11"/>
      <c r="AS1462" s="11"/>
      <c r="AT1462" s="11"/>
      <c r="AV1462" s="11"/>
      <c r="AW1462" s="11"/>
    </row>
    <row r="1463" spans="1:49" x14ac:dyDescent="0.25">
      <c r="A1463">
        <v>1462</v>
      </c>
      <c r="B1463">
        <v>10270</v>
      </c>
      <c r="C1463">
        <v>6</v>
      </c>
      <c r="D1463" s="4" t="str">
        <f>TEXT(Table1[[#This Row],[ORDER DATE]],"MMMM")</f>
        <v>July</v>
      </c>
      <c r="E1463" s="4">
        <f t="shared" si="67"/>
        <v>2004</v>
      </c>
      <c r="F1463" s="1">
        <v>38187</v>
      </c>
      <c r="G1463" t="s">
        <v>12</v>
      </c>
      <c r="H1463" t="s">
        <v>33</v>
      </c>
      <c r="I1463">
        <v>121</v>
      </c>
      <c r="J1463" t="s">
        <v>14</v>
      </c>
      <c r="K1463">
        <v>28</v>
      </c>
      <c r="L1463" s="10">
        <v>100</v>
      </c>
      <c r="M1463" s="10">
        <f t="shared" si="68"/>
        <v>2800</v>
      </c>
      <c r="N1463">
        <f>'CONDITIONS AND WORKINGS'!$D$2*M1463</f>
        <v>179.76</v>
      </c>
      <c r="O1463" s="4">
        <f>IF(Table1[[#This Row],[SALES]]&gt;='CONDITIONS AND WORKINGS'!$B$2,Table1[[#This Row],[SALES]]*'CONDITIONS AND WORKINGS'!$B$3,0)</f>
        <v>233.8</v>
      </c>
      <c r="P1463" s="10">
        <f t="shared" si="66"/>
        <v>2979.76</v>
      </c>
      <c r="Q1463" s="4" t="str">
        <f>IF(Table1[[#This Row],[STATUS]]='CONDITIONS AND WORKINGS'!$B$6,'CONDITIONS AND WORKINGS'!$B$9,'CONDITIONS AND WORKINGS'!$B$10)</f>
        <v>"COMPLETED"</v>
      </c>
      <c r="R1463" s="10">
        <f>Table1[[#This Row],[TOTAL SALES]]-Table1[[#This Row],[ 8.35% DISCOUNT]]</f>
        <v>2745.96</v>
      </c>
      <c r="S1463" s="20"/>
      <c r="AQ1463" s="11"/>
      <c r="AR1463" s="11"/>
      <c r="AS1463" s="11"/>
      <c r="AT1463" s="11"/>
      <c r="AV1463" s="11"/>
      <c r="AW1463" s="11"/>
    </row>
    <row r="1464" spans="1:49" x14ac:dyDescent="0.25">
      <c r="A1464">
        <v>1463</v>
      </c>
      <c r="B1464">
        <v>10270</v>
      </c>
      <c r="C1464">
        <v>4</v>
      </c>
      <c r="D1464" s="4" t="str">
        <f>TEXT(Table1[[#This Row],[ORDER DATE]],"MMMM")</f>
        <v>July</v>
      </c>
      <c r="E1464" s="4">
        <f t="shared" si="67"/>
        <v>2004</v>
      </c>
      <c r="F1464" s="1">
        <v>38187</v>
      </c>
      <c r="G1464" t="s">
        <v>12</v>
      </c>
      <c r="H1464" t="s">
        <v>28</v>
      </c>
      <c r="I1464">
        <v>121</v>
      </c>
      <c r="J1464" t="s">
        <v>14</v>
      </c>
      <c r="K1464">
        <v>46</v>
      </c>
      <c r="L1464" s="10">
        <v>88</v>
      </c>
      <c r="M1464" s="10">
        <f t="shared" si="68"/>
        <v>4048</v>
      </c>
      <c r="N1464">
        <f>'CONDITIONS AND WORKINGS'!$D$2*M1464</f>
        <v>259.88159999999999</v>
      </c>
      <c r="O1464" s="4">
        <f>IF(Table1[[#This Row],[SALES]]&gt;='CONDITIONS AND WORKINGS'!$B$2,Table1[[#This Row],[SALES]]*'CONDITIONS AND WORKINGS'!$B$3,0)</f>
        <v>338.00800000000004</v>
      </c>
      <c r="P1464" s="10">
        <f t="shared" si="66"/>
        <v>4307.8815999999997</v>
      </c>
      <c r="Q1464" s="4" t="str">
        <f>IF(Table1[[#This Row],[STATUS]]='CONDITIONS AND WORKINGS'!$B$6,'CONDITIONS AND WORKINGS'!$B$9,'CONDITIONS AND WORKINGS'!$B$10)</f>
        <v>"COMPLETED"</v>
      </c>
      <c r="R1464" s="10">
        <f>Table1[[#This Row],[TOTAL SALES]]-Table1[[#This Row],[ 8.35% DISCOUNT]]</f>
        <v>3969.8735999999999</v>
      </c>
      <c r="S1464" s="20"/>
      <c r="AQ1464" s="11"/>
      <c r="AR1464" s="11"/>
      <c r="AS1464" s="11"/>
      <c r="AT1464" s="11"/>
      <c r="AV1464" s="11"/>
      <c r="AW1464" s="11"/>
    </row>
    <row r="1465" spans="1:49" x14ac:dyDescent="0.25">
      <c r="A1465">
        <v>1464</v>
      </c>
      <c r="B1465">
        <v>10270</v>
      </c>
      <c r="C1465">
        <v>10</v>
      </c>
      <c r="D1465" s="4" t="str">
        <f>TEXT(Table1[[#This Row],[ORDER DATE]],"MMMM")</f>
        <v>July</v>
      </c>
      <c r="E1465" s="4">
        <f t="shared" si="67"/>
        <v>2004</v>
      </c>
      <c r="F1465" s="1">
        <v>38187</v>
      </c>
      <c r="G1465" t="s">
        <v>12</v>
      </c>
      <c r="H1465" t="s">
        <v>37</v>
      </c>
      <c r="I1465">
        <v>121</v>
      </c>
      <c r="J1465" t="s">
        <v>17</v>
      </c>
      <c r="K1465">
        <v>31</v>
      </c>
      <c r="L1465" s="10">
        <v>96.24</v>
      </c>
      <c r="M1465" s="10">
        <f t="shared" si="68"/>
        <v>2983.44</v>
      </c>
      <c r="N1465">
        <f>'CONDITIONS AND WORKINGS'!$D$2*M1465</f>
        <v>191.53684799999999</v>
      </c>
      <c r="O1465" s="4">
        <f>IF(Table1[[#This Row],[SALES]]&gt;='CONDITIONS AND WORKINGS'!$B$2,Table1[[#This Row],[SALES]]*'CONDITIONS AND WORKINGS'!$B$3,0)</f>
        <v>249.11724000000001</v>
      </c>
      <c r="P1465" s="10">
        <f t="shared" si="66"/>
        <v>3174.9768480000002</v>
      </c>
      <c r="Q1465" s="4" t="str">
        <f>IF(Table1[[#This Row],[STATUS]]='CONDITIONS AND WORKINGS'!$B$6,'CONDITIONS AND WORKINGS'!$B$9,'CONDITIONS AND WORKINGS'!$B$10)</f>
        <v>"COMPLETED"</v>
      </c>
      <c r="R1465" s="10">
        <f>Table1[[#This Row],[TOTAL SALES]]-Table1[[#This Row],[ 8.35% DISCOUNT]]</f>
        <v>2925.8596080000002</v>
      </c>
      <c r="S1465" s="20"/>
      <c r="AQ1465" s="11"/>
      <c r="AR1465" s="11"/>
      <c r="AS1465" s="11"/>
      <c r="AT1465" s="11"/>
      <c r="AV1465" s="11"/>
      <c r="AW1465" s="11"/>
    </row>
    <row r="1466" spans="1:49" x14ac:dyDescent="0.25">
      <c r="A1466">
        <v>1465</v>
      </c>
      <c r="B1466">
        <v>10270</v>
      </c>
      <c r="C1466">
        <v>1</v>
      </c>
      <c r="D1466" s="4" t="str">
        <f>TEXT(Table1[[#This Row],[ORDER DATE]],"MMMM")</f>
        <v>July</v>
      </c>
      <c r="E1466" s="4">
        <f t="shared" si="67"/>
        <v>2004</v>
      </c>
      <c r="F1466" s="1">
        <v>38187</v>
      </c>
      <c r="G1466" t="s">
        <v>12</v>
      </c>
      <c r="H1466" t="s">
        <v>34</v>
      </c>
      <c r="I1466">
        <v>121</v>
      </c>
      <c r="J1466" t="s">
        <v>17</v>
      </c>
      <c r="K1466">
        <v>32</v>
      </c>
      <c r="L1466" s="10">
        <v>85.72</v>
      </c>
      <c r="M1466" s="10">
        <f t="shared" si="68"/>
        <v>2743.04</v>
      </c>
      <c r="N1466">
        <f>'CONDITIONS AND WORKINGS'!$D$2*M1466</f>
        <v>176.10316799999998</v>
      </c>
      <c r="O1466" s="4">
        <f>IF(Table1[[#This Row],[SALES]]&gt;='CONDITIONS AND WORKINGS'!$B$2,Table1[[#This Row],[SALES]]*'CONDITIONS AND WORKINGS'!$B$3,0)</f>
        <v>229.04384000000002</v>
      </c>
      <c r="P1466" s="10">
        <f t="shared" si="66"/>
        <v>2919.1431680000001</v>
      </c>
      <c r="Q1466" s="4" t="str">
        <f>IF(Table1[[#This Row],[STATUS]]='CONDITIONS AND WORKINGS'!$B$6,'CONDITIONS AND WORKINGS'!$B$9,'CONDITIONS AND WORKINGS'!$B$10)</f>
        <v>"COMPLETED"</v>
      </c>
      <c r="R1466" s="10">
        <f>Table1[[#This Row],[TOTAL SALES]]-Table1[[#This Row],[ 8.35% DISCOUNT]]</f>
        <v>2690.0993280000002</v>
      </c>
      <c r="S1466" s="20"/>
      <c r="AQ1466" s="11"/>
      <c r="AR1466" s="11"/>
      <c r="AS1466" s="11"/>
      <c r="AT1466" s="11"/>
      <c r="AV1466" s="11"/>
      <c r="AW1466" s="11"/>
    </row>
    <row r="1467" spans="1:49" x14ac:dyDescent="0.25">
      <c r="A1467">
        <v>1466</v>
      </c>
      <c r="B1467">
        <v>10270</v>
      </c>
      <c r="C1467">
        <v>7</v>
      </c>
      <c r="D1467" s="4" t="str">
        <f>TEXT(Table1[[#This Row],[ORDER DATE]],"MMMM")</f>
        <v>July</v>
      </c>
      <c r="E1467" s="4">
        <f t="shared" si="67"/>
        <v>2004</v>
      </c>
      <c r="F1467" s="1">
        <v>38187</v>
      </c>
      <c r="G1467" t="s">
        <v>12</v>
      </c>
      <c r="H1467" t="s">
        <v>39</v>
      </c>
      <c r="I1467">
        <v>121</v>
      </c>
      <c r="J1467" t="s">
        <v>17</v>
      </c>
      <c r="K1467">
        <v>44</v>
      </c>
      <c r="L1467" s="10">
        <v>58.36</v>
      </c>
      <c r="M1467" s="10">
        <f t="shared" si="68"/>
        <v>2567.84</v>
      </c>
      <c r="N1467">
        <f>'CONDITIONS AND WORKINGS'!$D$2*M1467</f>
        <v>164.85532799999999</v>
      </c>
      <c r="O1467" s="4">
        <f>IF(Table1[[#This Row],[SALES]]&gt;='CONDITIONS AND WORKINGS'!$B$2,Table1[[#This Row],[SALES]]*'CONDITIONS AND WORKINGS'!$B$3,0)</f>
        <v>214.41464000000002</v>
      </c>
      <c r="P1467" s="10">
        <f t="shared" si="66"/>
        <v>2732.6953280000002</v>
      </c>
      <c r="Q1467" s="4" t="str">
        <f>IF(Table1[[#This Row],[STATUS]]='CONDITIONS AND WORKINGS'!$B$6,'CONDITIONS AND WORKINGS'!$B$9,'CONDITIONS AND WORKINGS'!$B$10)</f>
        <v>"COMPLETED"</v>
      </c>
      <c r="R1467" s="10">
        <f>Table1[[#This Row],[TOTAL SALES]]-Table1[[#This Row],[ 8.35% DISCOUNT]]</f>
        <v>2518.2806880000003</v>
      </c>
      <c r="S1467" s="20"/>
      <c r="AQ1467" s="11"/>
      <c r="AR1467" s="11"/>
      <c r="AS1467" s="11"/>
      <c r="AT1467" s="11"/>
      <c r="AV1467" s="11"/>
      <c r="AW1467" s="11"/>
    </row>
    <row r="1468" spans="1:49" x14ac:dyDescent="0.25">
      <c r="A1468">
        <v>1467</v>
      </c>
      <c r="B1468">
        <v>10270</v>
      </c>
      <c r="C1468">
        <v>5</v>
      </c>
      <c r="D1468" s="4" t="str">
        <f>TEXT(Table1[[#This Row],[ORDER DATE]],"MMMM")</f>
        <v>July</v>
      </c>
      <c r="E1468" s="4">
        <f t="shared" si="67"/>
        <v>2004</v>
      </c>
      <c r="F1468" s="1">
        <v>38187</v>
      </c>
      <c r="G1468" t="s">
        <v>12</v>
      </c>
      <c r="H1468" t="s">
        <v>32</v>
      </c>
      <c r="I1468">
        <v>121</v>
      </c>
      <c r="J1468" t="s">
        <v>17</v>
      </c>
      <c r="K1468">
        <v>21</v>
      </c>
      <c r="L1468" s="10">
        <v>63.35</v>
      </c>
      <c r="M1468" s="10">
        <f t="shared" si="68"/>
        <v>1330.3500000000001</v>
      </c>
      <c r="N1468">
        <f>'CONDITIONS AND WORKINGS'!$D$2*M1468</f>
        <v>85.408469999999994</v>
      </c>
      <c r="O1468" s="4">
        <f>IF(Table1[[#This Row],[SALES]]&gt;='CONDITIONS AND WORKINGS'!$B$2,Table1[[#This Row],[SALES]]*'CONDITIONS AND WORKINGS'!$B$3,0)</f>
        <v>0</v>
      </c>
      <c r="P1468" s="10">
        <f t="shared" si="66"/>
        <v>1415.7584700000002</v>
      </c>
      <c r="Q1468" s="4" t="str">
        <f>IF(Table1[[#This Row],[STATUS]]='CONDITIONS AND WORKINGS'!$B$6,'CONDITIONS AND WORKINGS'!$B$9,'CONDITIONS AND WORKINGS'!$B$10)</f>
        <v>"COMPLETED"</v>
      </c>
      <c r="R1468" s="10">
        <f>Table1[[#This Row],[TOTAL SALES]]-Table1[[#This Row],[ 8.35% DISCOUNT]]</f>
        <v>1415.7584700000002</v>
      </c>
      <c r="S1468" s="20"/>
      <c r="AQ1468" s="11"/>
      <c r="AR1468" s="11"/>
      <c r="AS1468" s="11"/>
      <c r="AT1468" s="11"/>
      <c r="AV1468" s="11"/>
      <c r="AW1468" s="11"/>
    </row>
    <row r="1469" spans="1:49" x14ac:dyDescent="0.25">
      <c r="A1469">
        <v>1468</v>
      </c>
      <c r="B1469">
        <v>10271</v>
      </c>
      <c r="C1469">
        <v>4</v>
      </c>
      <c r="D1469" s="4" t="str">
        <f>TEXT(Table1[[#This Row],[ORDER DATE]],"MMMM")</f>
        <v>July</v>
      </c>
      <c r="E1469" s="4">
        <f t="shared" si="67"/>
        <v>2004</v>
      </c>
      <c r="F1469" s="1">
        <v>38188</v>
      </c>
      <c r="G1469" t="s">
        <v>12</v>
      </c>
      <c r="H1469" t="s">
        <v>47</v>
      </c>
      <c r="I1469">
        <v>140</v>
      </c>
      <c r="J1469" t="s">
        <v>55</v>
      </c>
      <c r="K1469">
        <v>50</v>
      </c>
      <c r="L1469" s="10">
        <v>100</v>
      </c>
      <c r="M1469" s="10">
        <f t="shared" si="68"/>
        <v>5000</v>
      </c>
      <c r="N1469">
        <f>'CONDITIONS AND WORKINGS'!$D$2*M1469</f>
        <v>320.99999999999994</v>
      </c>
      <c r="O1469" s="4">
        <f>IF(Table1[[#This Row],[SALES]]&gt;='CONDITIONS AND WORKINGS'!$B$2,Table1[[#This Row],[SALES]]*'CONDITIONS AND WORKINGS'!$B$3,0)</f>
        <v>417.5</v>
      </c>
      <c r="P1469" s="10">
        <f t="shared" si="66"/>
        <v>5321</v>
      </c>
      <c r="Q1469" s="4" t="str">
        <f>IF(Table1[[#This Row],[STATUS]]='CONDITIONS AND WORKINGS'!$B$6,'CONDITIONS AND WORKINGS'!$B$9,'CONDITIONS AND WORKINGS'!$B$10)</f>
        <v>"COMPLETED"</v>
      </c>
      <c r="R1469" s="10">
        <f>Table1[[#This Row],[TOTAL SALES]]-Table1[[#This Row],[ 8.35% DISCOUNT]]</f>
        <v>4903.5</v>
      </c>
      <c r="S1469" s="20"/>
      <c r="AQ1469" s="11"/>
      <c r="AR1469" s="11"/>
      <c r="AS1469" s="11"/>
      <c r="AT1469" s="11"/>
      <c r="AV1469" s="11"/>
      <c r="AW1469" s="11"/>
    </row>
    <row r="1470" spans="1:49" x14ac:dyDescent="0.25">
      <c r="A1470">
        <v>1469</v>
      </c>
      <c r="B1470">
        <v>10271</v>
      </c>
      <c r="C1470">
        <v>10</v>
      </c>
      <c r="D1470" s="4" t="str">
        <f>TEXT(Table1[[#This Row],[ORDER DATE]],"MMMM")</f>
        <v>July</v>
      </c>
      <c r="E1470" s="4">
        <f t="shared" si="67"/>
        <v>2004</v>
      </c>
      <c r="F1470" s="1">
        <v>38188</v>
      </c>
      <c r="G1470" t="s">
        <v>12</v>
      </c>
      <c r="H1470" t="s">
        <v>31</v>
      </c>
      <c r="I1470">
        <v>140</v>
      </c>
      <c r="J1470" t="s">
        <v>14</v>
      </c>
      <c r="K1470">
        <v>43</v>
      </c>
      <c r="L1470" s="10">
        <v>100</v>
      </c>
      <c r="M1470" s="10">
        <f t="shared" si="68"/>
        <v>4300</v>
      </c>
      <c r="N1470">
        <f>'CONDITIONS AND WORKINGS'!$D$2*M1470</f>
        <v>276.05999999999995</v>
      </c>
      <c r="O1470" s="4">
        <f>IF(Table1[[#This Row],[SALES]]&gt;='CONDITIONS AND WORKINGS'!$B$2,Table1[[#This Row],[SALES]]*'CONDITIONS AND WORKINGS'!$B$3,0)</f>
        <v>359.05</v>
      </c>
      <c r="P1470" s="10">
        <f t="shared" si="66"/>
        <v>4576.0599999999995</v>
      </c>
      <c r="Q1470" s="4" t="str">
        <f>IF(Table1[[#This Row],[STATUS]]='CONDITIONS AND WORKINGS'!$B$6,'CONDITIONS AND WORKINGS'!$B$9,'CONDITIONS AND WORKINGS'!$B$10)</f>
        <v>"COMPLETED"</v>
      </c>
      <c r="R1470" s="10">
        <f>Table1[[#This Row],[TOTAL SALES]]-Table1[[#This Row],[ 8.35% DISCOUNT]]</f>
        <v>4217.0099999999993</v>
      </c>
      <c r="S1470" s="20"/>
      <c r="AQ1470" s="11"/>
      <c r="AR1470" s="11"/>
      <c r="AS1470" s="11"/>
      <c r="AT1470" s="11"/>
      <c r="AV1470" s="11"/>
      <c r="AW1470" s="11"/>
    </row>
    <row r="1471" spans="1:49" x14ac:dyDescent="0.25">
      <c r="A1471">
        <v>1470</v>
      </c>
      <c r="B1471">
        <v>10271</v>
      </c>
      <c r="C1471">
        <v>8</v>
      </c>
      <c r="D1471" s="4" t="str">
        <f>TEXT(Table1[[#This Row],[ORDER DATE]],"MMMM")</f>
        <v>July</v>
      </c>
      <c r="E1471" s="4">
        <f t="shared" si="67"/>
        <v>2004</v>
      </c>
      <c r="F1471" s="1">
        <v>38188</v>
      </c>
      <c r="G1471" t="s">
        <v>12</v>
      </c>
      <c r="H1471" t="s">
        <v>45</v>
      </c>
      <c r="I1471">
        <v>140</v>
      </c>
      <c r="J1471" t="s">
        <v>14</v>
      </c>
      <c r="K1471">
        <v>50</v>
      </c>
      <c r="L1471" s="10">
        <v>100</v>
      </c>
      <c r="M1471" s="10">
        <f t="shared" si="68"/>
        <v>5000</v>
      </c>
      <c r="N1471">
        <f>'CONDITIONS AND WORKINGS'!$D$2*M1471</f>
        <v>320.99999999999994</v>
      </c>
      <c r="O1471" s="4">
        <f>IF(Table1[[#This Row],[SALES]]&gt;='CONDITIONS AND WORKINGS'!$B$2,Table1[[#This Row],[SALES]]*'CONDITIONS AND WORKINGS'!$B$3,0)</f>
        <v>417.5</v>
      </c>
      <c r="P1471" s="10">
        <f t="shared" si="66"/>
        <v>5321</v>
      </c>
      <c r="Q1471" s="4" t="str">
        <f>IF(Table1[[#This Row],[STATUS]]='CONDITIONS AND WORKINGS'!$B$6,'CONDITIONS AND WORKINGS'!$B$9,'CONDITIONS AND WORKINGS'!$B$10)</f>
        <v>"COMPLETED"</v>
      </c>
      <c r="R1471" s="10">
        <f>Table1[[#This Row],[TOTAL SALES]]-Table1[[#This Row],[ 8.35% DISCOUNT]]</f>
        <v>4903.5</v>
      </c>
      <c r="S1471" s="20"/>
      <c r="AQ1471" s="11"/>
      <c r="AR1471" s="11"/>
      <c r="AS1471" s="11"/>
      <c r="AT1471" s="11"/>
      <c r="AV1471" s="11"/>
      <c r="AW1471" s="11"/>
    </row>
    <row r="1472" spans="1:49" x14ac:dyDescent="0.25">
      <c r="A1472">
        <v>1471</v>
      </c>
      <c r="B1472">
        <v>10271</v>
      </c>
      <c r="C1472">
        <v>9</v>
      </c>
      <c r="D1472" s="4" t="str">
        <f>TEXT(Table1[[#This Row],[ORDER DATE]],"MMMM")</f>
        <v>July</v>
      </c>
      <c r="E1472" s="4">
        <f t="shared" si="67"/>
        <v>2004</v>
      </c>
      <c r="F1472" s="1">
        <v>38188</v>
      </c>
      <c r="G1472" t="s">
        <v>12</v>
      </c>
      <c r="H1472" t="s">
        <v>44</v>
      </c>
      <c r="I1472">
        <v>140</v>
      </c>
      <c r="J1472" t="s">
        <v>14</v>
      </c>
      <c r="K1472">
        <v>20</v>
      </c>
      <c r="L1472" s="10">
        <v>100</v>
      </c>
      <c r="M1472" s="10">
        <f t="shared" si="68"/>
        <v>2000</v>
      </c>
      <c r="N1472">
        <f>'CONDITIONS AND WORKINGS'!$D$2*M1472</f>
        <v>128.39999999999998</v>
      </c>
      <c r="O1472" s="4">
        <f>IF(Table1[[#This Row],[SALES]]&gt;='CONDITIONS AND WORKINGS'!$B$2,Table1[[#This Row],[SALES]]*'CONDITIONS AND WORKINGS'!$B$3,0)</f>
        <v>0</v>
      </c>
      <c r="P1472" s="10">
        <f t="shared" si="66"/>
        <v>2128.4</v>
      </c>
      <c r="Q1472" s="4" t="str">
        <f>IF(Table1[[#This Row],[STATUS]]='CONDITIONS AND WORKINGS'!$B$6,'CONDITIONS AND WORKINGS'!$B$9,'CONDITIONS AND WORKINGS'!$B$10)</f>
        <v>"COMPLETED"</v>
      </c>
      <c r="R1472" s="10">
        <f>Table1[[#This Row],[TOTAL SALES]]-Table1[[#This Row],[ 8.35% DISCOUNT]]</f>
        <v>2128.4</v>
      </c>
      <c r="S1472" s="20"/>
      <c r="AQ1472" s="11"/>
      <c r="AR1472" s="11"/>
      <c r="AS1472" s="11"/>
      <c r="AT1472" s="11"/>
      <c r="AV1472" s="11"/>
      <c r="AW1472" s="11"/>
    </row>
    <row r="1473" spans="1:49" x14ac:dyDescent="0.25">
      <c r="A1473">
        <v>1472</v>
      </c>
      <c r="B1473">
        <v>10271</v>
      </c>
      <c r="C1473">
        <v>3</v>
      </c>
      <c r="D1473" s="4" t="str">
        <f>TEXT(Table1[[#This Row],[ORDER DATE]],"MMMM")</f>
        <v>July</v>
      </c>
      <c r="E1473" s="4">
        <f t="shared" si="67"/>
        <v>2004</v>
      </c>
      <c r="F1473" s="1">
        <v>38188</v>
      </c>
      <c r="G1473" t="s">
        <v>12</v>
      </c>
      <c r="H1473" t="s">
        <v>46</v>
      </c>
      <c r="I1473">
        <v>140</v>
      </c>
      <c r="J1473" t="s">
        <v>14</v>
      </c>
      <c r="K1473">
        <v>34</v>
      </c>
      <c r="L1473" s="10">
        <v>98.39</v>
      </c>
      <c r="M1473" s="10">
        <f t="shared" si="68"/>
        <v>3345.26</v>
      </c>
      <c r="N1473">
        <f>'CONDITIONS AND WORKINGS'!$D$2*M1473</f>
        <v>214.765692</v>
      </c>
      <c r="O1473" s="4">
        <f>IF(Table1[[#This Row],[SALES]]&gt;='CONDITIONS AND WORKINGS'!$B$2,Table1[[#This Row],[SALES]]*'CONDITIONS AND WORKINGS'!$B$3,0)</f>
        <v>279.32921000000005</v>
      </c>
      <c r="P1473" s="10">
        <f t="shared" si="66"/>
        <v>3560.0256920000002</v>
      </c>
      <c r="Q1473" s="4" t="str">
        <f>IF(Table1[[#This Row],[STATUS]]='CONDITIONS AND WORKINGS'!$B$6,'CONDITIONS AND WORKINGS'!$B$9,'CONDITIONS AND WORKINGS'!$B$10)</f>
        <v>"COMPLETED"</v>
      </c>
      <c r="R1473" s="10">
        <f>Table1[[#This Row],[TOTAL SALES]]-Table1[[#This Row],[ 8.35% DISCOUNT]]</f>
        <v>3280.6964820000003</v>
      </c>
      <c r="S1473" s="20"/>
      <c r="AQ1473" s="11"/>
      <c r="AR1473" s="11"/>
      <c r="AS1473" s="11"/>
      <c r="AT1473" s="11"/>
      <c r="AV1473" s="11"/>
      <c r="AW1473" s="11"/>
    </row>
    <row r="1474" spans="1:49" x14ac:dyDescent="0.25">
      <c r="A1474">
        <v>1473</v>
      </c>
      <c r="B1474">
        <v>10271</v>
      </c>
      <c r="C1474">
        <v>1</v>
      </c>
      <c r="D1474" s="4" t="str">
        <f>TEXT(Table1[[#This Row],[ORDER DATE]],"MMMM")</f>
        <v>July</v>
      </c>
      <c r="E1474" s="4">
        <f t="shared" si="67"/>
        <v>2004</v>
      </c>
      <c r="F1474" s="1">
        <v>38188</v>
      </c>
      <c r="G1474" t="s">
        <v>12</v>
      </c>
      <c r="H1474" t="s">
        <v>49</v>
      </c>
      <c r="I1474">
        <v>140</v>
      </c>
      <c r="J1474" t="s">
        <v>14</v>
      </c>
      <c r="K1474">
        <v>22</v>
      </c>
      <c r="L1474" s="10">
        <v>100</v>
      </c>
      <c r="M1474" s="10">
        <f t="shared" si="68"/>
        <v>2200</v>
      </c>
      <c r="N1474">
        <f>'CONDITIONS AND WORKINGS'!$D$2*M1474</f>
        <v>141.23999999999998</v>
      </c>
      <c r="O1474" s="4">
        <f>IF(Table1[[#This Row],[SALES]]&gt;='CONDITIONS AND WORKINGS'!$B$2,Table1[[#This Row],[SALES]]*'CONDITIONS AND WORKINGS'!$B$3,0)</f>
        <v>0</v>
      </c>
      <c r="P1474" s="10">
        <f t="shared" ref="P1474:P1537" si="69">M1474+N1474</f>
        <v>2341.2399999999998</v>
      </c>
      <c r="Q1474" s="4" t="str">
        <f>IF(Table1[[#This Row],[STATUS]]='CONDITIONS AND WORKINGS'!$B$6,'CONDITIONS AND WORKINGS'!$B$9,'CONDITIONS AND WORKINGS'!$B$10)</f>
        <v>"COMPLETED"</v>
      </c>
      <c r="R1474" s="10">
        <f>Table1[[#This Row],[TOTAL SALES]]-Table1[[#This Row],[ 8.35% DISCOUNT]]</f>
        <v>2341.2399999999998</v>
      </c>
      <c r="S1474" s="20"/>
      <c r="AQ1474" s="11"/>
      <c r="AR1474" s="11"/>
      <c r="AS1474" s="11"/>
      <c r="AT1474" s="11"/>
      <c r="AV1474" s="11"/>
      <c r="AW1474" s="11"/>
    </row>
    <row r="1475" spans="1:49" x14ac:dyDescent="0.25">
      <c r="A1475">
        <v>1474</v>
      </c>
      <c r="B1475">
        <v>10271</v>
      </c>
      <c r="C1475">
        <v>5</v>
      </c>
      <c r="D1475" s="4" t="str">
        <f>TEXT(Table1[[#This Row],[ORDER DATE]],"MMMM")</f>
        <v>July</v>
      </c>
      <c r="E1475" s="4">
        <f t="shared" ref="E1475:E1538" si="70">YEAR(F1475)</f>
        <v>2004</v>
      </c>
      <c r="F1475" s="1">
        <v>38188</v>
      </c>
      <c r="G1475" t="s">
        <v>12</v>
      </c>
      <c r="H1475" t="s">
        <v>43</v>
      </c>
      <c r="I1475">
        <v>140</v>
      </c>
      <c r="J1475" t="s">
        <v>14</v>
      </c>
      <c r="K1475">
        <v>31</v>
      </c>
      <c r="L1475" s="10">
        <v>97.17</v>
      </c>
      <c r="M1475" s="10">
        <f t="shared" ref="M1475:M1538" si="71">K1475*L1475</f>
        <v>3012.27</v>
      </c>
      <c r="N1475">
        <f>'CONDITIONS AND WORKINGS'!$D$2*M1475</f>
        <v>193.38773399999997</v>
      </c>
      <c r="O1475" s="4">
        <f>IF(Table1[[#This Row],[SALES]]&gt;='CONDITIONS AND WORKINGS'!$B$2,Table1[[#This Row],[SALES]]*'CONDITIONS AND WORKINGS'!$B$3,0)</f>
        <v>251.52454500000002</v>
      </c>
      <c r="P1475" s="10">
        <f t="shared" si="69"/>
        <v>3205.6577339999999</v>
      </c>
      <c r="Q1475" s="4" t="str">
        <f>IF(Table1[[#This Row],[STATUS]]='CONDITIONS AND WORKINGS'!$B$6,'CONDITIONS AND WORKINGS'!$B$9,'CONDITIONS AND WORKINGS'!$B$10)</f>
        <v>"COMPLETED"</v>
      </c>
      <c r="R1475" s="10">
        <f>Table1[[#This Row],[TOTAL SALES]]-Table1[[#This Row],[ 8.35% DISCOUNT]]</f>
        <v>2954.1331889999997</v>
      </c>
      <c r="S1475" s="20"/>
      <c r="AQ1475" s="11"/>
      <c r="AR1475" s="11"/>
      <c r="AS1475" s="11"/>
      <c r="AT1475" s="11"/>
      <c r="AV1475" s="11"/>
      <c r="AW1475" s="11"/>
    </row>
    <row r="1476" spans="1:49" x14ac:dyDescent="0.25">
      <c r="A1476">
        <v>1475</v>
      </c>
      <c r="B1476">
        <v>10271</v>
      </c>
      <c r="C1476">
        <v>2</v>
      </c>
      <c r="D1476" s="4" t="str">
        <f>TEXT(Table1[[#This Row],[ORDER DATE]],"MMMM")</f>
        <v>July</v>
      </c>
      <c r="E1476" s="4">
        <f t="shared" si="70"/>
        <v>2004</v>
      </c>
      <c r="F1476" s="1">
        <v>38188</v>
      </c>
      <c r="G1476" t="s">
        <v>12</v>
      </c>
      <c r="H1476" t="s">
        <v>50</v>
      </c>
      <c r="I1476">
        <v>140</v>
      </c>
      <c r="J1476" t="s">
        <v>17</v>
      </c>
      <c r="K1476">
        <v>45</v>
      </c>
      <c r="L1476" s="10">
        <v>64.739999999999995</v>
      </c>
      <c r="M1476" s="10">
        <f t="shared" si="71"/>
        <v>2913.2999999999997</v>
      </c>
      <c r="N1476">
        <f>'CONDITIONS AND WORKINGS'!$D$2*M1476</f>
        <v>187.03385999999998</v>
      </c>
      <c r="O1476" s="4">
        <f>IF(Table1[[#This Row],[SALES]]&gt;='CONDITIONS AND WORKINGS'!$B$2,Table1[[#This Row],[SALES]]*'CONDITIONS AND WORKINGS'!$B$3,0)</f>
        <v>243.26054999999999</v>
      </c>
      <c r="P1476" s="10">
        <f t="shared" si="69"/>
        <v>3100.3338599999997</v>
      </c>
      <c r="Q1476" s="4" t="str">
        <f>IF(Table1[[#This Row],[STATUS]]='CONDITIONS AND WORKINGS'!$B$6,'CONDITIONS AND WORKINGS'!$B$9,'CONDITIONS AND WORKINGS'!$B$10)</f>
        <v>"COMPLETED"</v>
      </c>
      <c r="R1476" s="10">
        <f>Table1[[#This Row],[TOTAL SALES]]-Table1[[#This Row],[ 8.35% DISCOUNT]]</f>
        <v>2857.0733099999998</v>
      </c>
      <c r="S1476" s="20"/>
      <c r="AQ1476" s="11"/>
      <c r="AR1476" s="11"/>
      <c r="AS1476" s="11"/>
      <c r="AT1476" s="11"/>
      <c r="AV1476" s="11"/>
      <c r="AW1476" s="11"/>
    </row>
    <row r="1477" spans="1:49" x14ac:dyDescent="0.25">
      <c r="A1477">
        <v>1476</v>
      </c>
      <c r="B1477">
        <v>10271</v>
      </c>
      <c r="C1477">
        <v>11</v>
      </c>
      <c r="D1477" s="4" t="str">
        <f>TEXT(Table1[[#This Row],[ORDER DATE]],"MMMM")</f>
        <v>July</v>
      </c>
      <c r="E1477" s="4">
        <f t="shared" si="70"/>
        <v>2004</v>
      </c>
      <c r="F1477" s="1">
        <v>38188</v>
      </c>
      <c r="G1477" t="s">
        <v>12</v>
      </c>
      <c r="H1477" t="s">
        <v>40</v>
      </c>
      <c r="I1477">
        <v>140</v>
      </c>
      <c r="J1477" t="s">
        <v>17</v>
      </c>
      <c r="K1477">
        <v>25</v>
      </c>
      <c r="L1477" s="10">
        <v>69.28</v>
      </c>
      <c r="M1477" s="10">
        <f t="shared" si="71"/>
        <v>1732</v>
      </c>
      <c r="N1477">
        <f>'CONDITIONS AND WORKINGS'!$D$2*M1477</f>
        <v>111.19439999999999</v>
      </c>
      <c r="O1477" s="4">
        <f>IF(Table1[[#This Row],[SALES]]&gt;='CONDITIONS AND WORKINGS'!$B$2,Table1[[#This Row],[SALES]]*'CONDITIONS AND WORKINGS'!$B$3,0)</f>
        <v>0</v>
      </c>
      <c r="P1477" s="10">
        <f t="shared" si="69"/>
        <v>1843.1944000000001</v>
      </c>
      <c r="Q1477" s="4" t="str">
        <f>IF(Table1[[#This Row],[STATUS]]='CONDITIONS AND WORKINGS'!$B$6,'CONDITIONS AND WORKINGS'!$B$9,'CONDITIONS AND WORKINGS'!$B$10)</f>
        <v>"COMPLETED"</v>
      </c>
      <c r="R1477" s="10">
        <f>Table1[[#This Row],[TOTAL SALES]]-Table1[[#This Row],[ 8.35% DISCOUNT]]</f>
        <v>1843.1944000000001</v>
      </c>
      <c r="S1477" s="20"/>
      <c r="AQ1477" s="11"/>
      <c r="AR1477" s="11"/>
      <c r="AS1477" s="11"/>
      <c r="AT1477" s="11"/>
      <c r="AV1477" s="11"/>
      <c r="AW1477" s="11"/>
    </row>
    <row r="1478" spans="1:49" x14ac:dyDescent="0.25">
      <c r="A1478">
        <v>1477</v>
      </c>
      <c r="B1478">
        <v>10271</v>
      </c>
      <c r="C1478">
        <v>7</v>
      </c>
      <c r="D1478" s="4" t="str">
        <f>TEXT(Table1[[#This Row],[ORDER DATE]],"MMMM")</f>
        <v>July</v>
      </c>
      <c r="E1478" s="4">
        <f t="shared" si="70"/>
        <v>2004</v>
      </c>
      <c r="F1478" s="1">
        <v>38188</v>
      </c>
      <c r="G1478" t="s">
        <v>12</v>
      </c>
      <c r="H1478" t="s">
        <v>53</v>
      </c>
      <c r="I1478">
        <v>140</v>
      </c>
      <c r="J1478" t="s">
        <v>17</v>
      </c>
      <c r="K1478">
        <v>35</v>
      </c>
      <c r="L1478" s="10">
        <v>47.62</v>
      </c>
      <c r="M1478" s="10">
        <f t="shared" si="71"/>
        <v>1666.6999999999998</v>
      </c>
      <c r="N1478">
        <f>'CONDITIONS AND WORKINGS'!$D$2*M1478</f>
        <v>107.00213999999998</v>
      </c>
      <c r="O1478" s="4">
        <f>IF(Table1[[#This Row],[SALES]]&gt;='CONDITIONS AND WORKINGS'!$B$2,Table1[[#This Row],[SALES]]*'CONDITIONS AND WORKINGS'!$B$3,0)</f>
        <v>0</v>
      </c>
      <c r="P1478" s="10">
        <f t="shared" si="69"/>
        <v>1773.7021399999999</v>
      </c>
      <c r="Q1478" s="4" t="str">
        <f>IF(Table1[[#This Row],[STATUS]]='CONDITIONS AND WORKINGS'!$B$6,'CONDITIONS AND WORKINGS'!$B$9,'CONDITIONS AND WORKINGS'!$B$10)</f>
        <v>"COMPLETED"</v>
      </c>
      <c r="R1478" s="10">
        <f>Table1[[#This Row],[TOTAL SALES]]-Table1[[#This Row],[ 8.35% DISCOUNT]]</f>
        <v>1773.7021399999999</v>
      </c>
      <c r="S1478" s="20"/>
      <c r="AQ1478" s="11"/>
      <c r="AR1478" s="11"/>
      <c r="AS1478" s="11"/>
      <c r="AT1478" s="11"/>
      <c r="AV1478" s="11"/>
      <c r="AW1478" s="11"/>
    </row>
    <row r="1479" spans="1:49" x14ac:dyDescent="0.25">
      <c r="A1479">
        <v>1478</v>
      </c>
      <c r="B1479">
        <v>10271</v>
      </c>
      <c r="C1479">
        <v>6</v>
      </c>
      <c r="D1479" s="4" t="str">
        <f>TEXT(Table1[[#This Row],[ORDER DATE]],"MMMM")</f>
        <v>July</v>
      </c>
      <c r="E1479" s="4">
        <f t="shared" si="70"/>
        <v>2004</v>
      </c>
      <c r="F1479" s="1">
        <v>38188</v>
      </c>
      <c r="G1479" t="s">
        <v>12</v>
      </c>
      <c r="H1479" t="s">
        <v>51</v>
      </c>
      <c r="I1479">
        <v>140</v>
      </c>
      <c r="J1479" t="s">
        <v>17</v>
      </c>
      <c r="K1479">
        <v>38</v>
      </c>
      <c r="L1479" s="10">
        <v>41.72</v>
      </c>
      <c r="M1479" s="10">
        <f t="shared" si="71"/>
        <v>1585.36</v>
      </c>
      <c r="N1479">
        <f>'CONDITIONS AND WORKINGS'!$D$2*M1479</f>
        <v>101.78011199999999</v>
      </c>
      <c r="O1479" s="4">
        <f>IF(Table1[[#This Row],[SALES]]&gt;='CONDITIONS AND WORKINGS'!$B$2,Table1[[#This Row],[SALES]]*'CONDITIONS AND WORKINGS'!$B$3,0)</f>
        <v>0</v>
      </c>
      <c r="P1479" s="10">
        <f t="shared" si="69"/>
        <v>1687.1401119999998</v>
      </c>
      <c r="Q1479" s="4" t="str">
        <f>IF(Table1[[#This Row],[STATUS]]='CONDITIONS AND WORKINGS'!$B$6,'CONDITIONS AND WORKINGS'!$B$9,'CONDITIONS AND WORKINGS'!$B$10)</f>
        <v>"COMPLETED"</v>
      </c>
      <c r="R1479" s="10">
        <f>Table1[[#This Row],[TOTAL SALES]]-Table1[[#This Row],[ 8.35% DISCOUNT]]</f>
        <v>1687.1401119999998</v>
      </c>
      <c r="S1479" s="20"/>
      <c r="AQ1479" s="11"/>
      <c r="AR1479" s="11"/>
      <c r="AS1479" s="11"/>
      <c r="AT1479" s="11"/>
      <c r="AV1479" s="11"/>
      <c r="AW1479" s="11"/>
    </row>
    <row r="1480" spans="1:49" x14ac:dyDescent="0.25">
      <c r="A1480">
        <v>1479</v>
      </c>
      <c r="B1480">
        <v>10272</v>
      </c>
      <c r="C1480">
        <v>1</v>
      </c>
      <c r="D1480" s="4" t="str">
        <f>TEXT(Table1[[#This Row],[ORDER DATE]],"MMMM")</f>
        <v>July</v>
      </c>
      <c r="E1480" s="4">
        <f t="shared" si="70"/>
        <v>2004</v>
      </c>
      <c r="F1480" s="1">
        <v>38188</v>
      </c>
      <c r="G1480" t="s">
        <v>12</v>
      </c>
      <c r="H1480" t="s">
        <v>58</v>
      </c>
      <c r="I1480">
        <v>119</v>
      </c>
      <c r="J1480" t="s">
        <v>55</v>
      </c>
      <c r="K1480">
        <v>39</v>
      </c>
      <c r="L1480" s="10">
        <v>100</v>
      </c>
      <c r="M1480" s="10">
        <f t="shared" si="71"/>
        <v>3900</v>
      </c>
      <c r="N1480">
        <f>'CONDITIONS AND WORKINGS'!$D$2*M1480</f>
        <v>250.37999999999997</v>
      </c>
      <c r="O1480" s="4">
        <f>IF(Table1[[#This Row],[SALES]]&gt;='CONDITIONS AND WORKINGS'!$B$2,Table1[[#This Row],[SALES]]*'CONDITIONS AND WORKINGS'!$B$3,0)</f>
        <v>325.65000000000003</v>
      </c>
      <c r="P1480" s="10">
        <f t="shared" si="69"/>
        <v>4150.38</v>
      </c>
      <c r="Q1480" s="4" t="str">
        <f>IF(Table1[[#This Row],[STATUS]]='CONDITIONS AND WORKINGS'!$B$6,'CONDITIONS AND WORKINGS'!$B$9,'CONDITIONS AND WORKINGS'!$B$10)</f>
        <v>"COMPLETED"</v>
      </c>
      <c r="R1480" s="10">
        <f>Table1[[#This Row],[TOTAL SALES]]-Table1[[#This Row],[ 8.35% DISCOUNT]]</f>
        <v>3824.73</v>
      </c>
      <c r="S1480" s="20"/>
      <c r="AQ1480" s="11"/>
      <c r="AR1480" s="11"/>
      <c r="AS1480" s="11"/>
      <c r="AT1480" s="11"/>
      <c r="AV1480" s="11"/>
      <c r="AW1480" s="11"/>
    </row>
    <row r="1481" spans="1:49" x14ac:dyDescent="0.25">
      <c r="A1481">
        <v>1480</v>
      </c>
      <c r="B1481">
        <v>10272</v>
      </c>
      <c r="C1481">
        <v>2</v>
      </c>
      <c r="D1481" s="4" t="str">
        <f>TEXT(Table1[[#This Row],[ORDER DATE]],"MMMM")</f>
        <v>July</v>
      </c>
      <c r="E1481" s="4">
        <f t="shared" si="70"/>
        <v>2004</v>
      </c>
      <c r="F1481" s="1">
        <v>38188</v>
      </c>
      <c r="G1481" t="s">
        <v>12</v>
      </c>
      <c r="H1481" t="s">
        <v>54</v>
      </c>
      <c r="I1481">
        <v>119</v>
      </c>
      <c r="J1481" t="s">
        <v>14</v>
      </c>
      <c r="K1481">
        <v>35</v>
      </c>
      <c r="L1481" s="10">
        <v>100</v>
      </c>
      <c r="M1481" s="10">
        <f t="shared" si="71"/>
        <v>3500</v>
      </c>
      <c r="N1481">
        <f>'CONDITIONS AND WORKINGS'!$D$2*M1481</f>
        <v>224.7</v>
      </c>
      <c r="O1481" s="4">
        <f>IF(Table1[[#This Row],[SALES]]&gt;='CONDITIONS AND WORKINGS'!$B$2,Table1[[#This Row],[SALES]]*'CONDITIONS AND WORKINGS'!$B$3,0)</f>
        <v>292.25</v>
      </c>
      <c r="P1481" s="10">
        <f t="shared" si="69"/>
        <v>3724.7</v>
      </c>
      <c r="Q1481" s="4" t="str">
        <f>IF(Table1[[#This Row],[STATUS]]='CONDITIONS AND WORKINGS'!$B$6,'CONDITIONS AND WORKINGS'!$B$9,'CONDITIONS AND WORKINGS'!$B$10)</f>
        <v>"COMPLETED"</v>
      </c>
      <c r="R1481" s="10">
        <f>Table1[[#This Row],[TOTAL SALES]]-Table1[[#This Row],[ 8.35% DISCOUNT]]</f>
        <v>3432.45</v>
      </c>
      <c r="S1481" s="20"/>
      <c r="AQ1481" s="11"/>
      <c r="AR1481" s="11"/>
      <c r="AS1481" s="11"/>
      <c r="AT1481" s="11"/>
      <c r="AV1481" s="11"/>
      <c r="AW1481" s="11"/>
    </row>
    <row r="1482" spans="1:49" x14ac:dyDescent="0.25">
      <c r="A1482">
        <v>1481</v>
      </c>
      <c r="B1482">
        <v>10272</v>
      </c>
      <c r="C1482">
        <v>3</v>
      </c>
      <c r="D1482" s="4" t="str">
        <f>TEXT(Table1[[#This Row],[ORDER DATE]],"MMMM")</f>
        <v>July</v>
      </c>
      <c r="E1482" s="4">
        <f t="shared" si="70"/>
        <v>2004</v>
      </c>
      <c r="F1482" s="1">
        <v>38188</v>
      </c>
      <c r="G1482" t="s">
        <v>12</v>
      </c>
      <c r="H1482" t="s">
        <v>41</v>
      </c>
      <c r="I1482">
        <v>119</v>
      </c>
      <c r="J1482" t="s">
        <v>14</v>
      </c>
      <c r="K1482">
        <v>27</v>
      </c>
      <c r="L1482" s="10">
        <v>100</v>
      </c>
      <c r="M1482" s="10">
        <f t="shared" si="71"/>
        <v>2700</v>
      </c>
      <c r="N1482">
        <f>'CONDITIONS AND WORKINGS'!$D$2*M1482</f>
        <v>173.33999999999997</v>
      </c>
      <c r="O1482" s="4">
        <f>IF(Table1[[#This Row],[SALES]]&gt;='CONDITIONS AND WORKINGS'!$B$2,Table1[[#This Row],[SALES]]*'CONDITIONS AND WORKINGS'!$B$3,0)</f>
        <v>225.45000000000002</v>
      </c>
      <c r="P1482" s="10">
        <f t="shared" si="69"/>
        <v>2873.34</v>
      </c>
      <c r="Q1482" s="4" t="str">
        <f>IF(Table1[[#This Row],[STATUS]]='CONDITIONS AND WORKINGS'!$B$6,'CONDITIONS AND WORKINGS'!$B$9,'CONDITIONS AND WORKINGS'!$B$10)</f>
        <v>"COMPLETED"</v>
      </c>
      <c r="R1482" s="10">
        <f>Table1[[#This Row],[TOTAL SALES]]-Table1[[#This Row],[ 8.35% DISCOUNT]]</f>
        <v>2647.8900000000003</v>
      </c>
      <c r="S1482" s="20"/>
      <c r="AQ1482" s="11"/>
      <c r="AR1482" s="11"/>
      <c r="AS1482" s="11"/>
      <c r="AT1482" s="11"/>
      <c r="AV1482" s="11"/>
      <c r="AW1482" s="11"/>
    </row>
    <row r="1483" spans="1:49" x14ac:dyDescent="0.25">
      <c r="A1483">
        <v>1482</v>
      </c>
      <c r="B1483">
        <v>10272</v>
      </c>
      <c r="C1483">
        <v>5</v>
      </c>
      <c r="D1483" s="4" t="str">
        <f>TEXT(Table1[[#This Row],[ORDER DATE]],"MMMM")</f>
        <v>July</v>
      </c>
      <c r="E1483" s="4">
        <f t="shared" si="70"/>
        <v>2004</v>
      </c>
      <c r="F1483" s="1">
        <v>38188</v>
      </c>
      <c r="G1483" t="s">
        <v>12</v>
      </c>
      <c r="H1483" t="s">
        <v>42</v>
      </c>
      <c r="I1483">
        <v>119</v>
      </c>
      <c r="J1483" t="s">
        <v>14</v>
      </c>
      <c r="K1483">
        <v>25</v>
      </c>
      <c r="L1483" s="10">
        <v>100</v>
      </c>
      <c r="M1483" s="10">
        <f t="shared" si="71"/>
        <v>2500</v>
      </c>
      <c r="N1483">
        <f>'CONDITIONS AND WORKINGS'!$D$2*M1483</f>
        <v>160.49999999999997</v>
      </c>
      <c r="O1483" s="4">
        <f>IF(Table1[[#This Row],[SALES]]&gt;='CONDITIONS AND WORKINGS'!$B$2,Table1[[#This Row],[SALES]]*'CONDITIONS AND WORKINGS'!$B$3,0)</f>
        <v>208.75</v>
      </c>
      <c r="P1483" s="10">
        <f t="shared" si="69"/>
        <v>2660.5</v>
      </c>
      <c r="Q1483" s="4" t="str">
        <f>IF(Table1[[#This Row],[STATUS]]='CONDITIONS AND WORKINGS'!$B$6,'CONDITIONS AND WORKINGS'!$B$9,'CONDITIONS AND WORKINGS'!$B$10)</f>
        <v>"COMPLETED"</v>
      </c>
      <c r="R1483" s="10">
        <f>Table1[[#This Row],[TOTAL SALES]]-Table1[[#This Row],[ 8.35% DISCOUNT]]</f>
        <v>2451.75</v>
      </c>
      <c r="S1483" s="20"/>
      <c r="AQ1483" s="11"/>
      <c r="AR1483" s="11"/>
      <c r="AS1483" s="11"/>
      <c r="AT1483" s="11"/>
      <c r="AV1483" s="11"/>
      <c r="AW1483" s="11"/>
    </row>
    <row r="1484" spans="1:49" x14ac:dyDescent="0.25">
      <c r="A1484">
        <v>1483</v>
      </c>
      <c r="B1484">
        <v>10272</v>
      </c>
      <c r="C1484">
        <v>6</v>
      </c>
      <c r="D1484" s="4" t="str">
        <f>TEXT(Table1[[#This Row],[ORDER DATE]],"MMMM")</f>
        <v>July</v>
      </c>
      <c r="E1484" s="4">
        <f t="shared" si="70"/>
        <v>2004</v>
      </c>
      <c r="F1484" s="1">
        <v>38188</v>
      </c>
      <c r="G1484" t="s">
        <v>12</v>
      </c>
      <c r="H1484" t="s">
        <v>48</v>
      </c>
      <c r="I1484">
        <v>119</v>
      </c>
      <c r="J1484" t="s">
        <v>17</v>
      </c>
      <c r="K1484">
        <v>45</v>
      </c>
      <c r="L1484" s="10">
        <v>64.63</v>
      </c>
      <c r="M1484" s="10">
        <f t="shared" si="71"/>
        <v>2908.35</v>
      </c>
      <c r="N1484">
        <f>'CONDITIONS AND WORKINGS'!$D$2*M1484</f>
        <v>186.71606999999997</v>
      </c>
      <c r="O1484" s="4">
        <f>IF(Table1[[#This Row],[SALES]]&gt;='CONDITIONS AND WORKINGS'!$B$2,Table1[[#This Row],[SALES]]*'CONDITIONS AND WORKINGS'!$B$3,0)</f>
        <v>242.84722500000001</v>
      </c>
      <c r="P1484" s="10">
        <f t="shared" si="69"/>
        <v>3095.0660699999999</v>
      </c>
      <c r="Q1484" s="4" t="str">
        <f>IF(Table1[[#This Row],[STATUS]]='CONDITIONS AND WORKINGS'!$B$6,'CONDITIONS AND WORKINGS'!$B$9,'CONDITIONS AND WORKINGS'!$B$10)</f>
        <v>"COMPLETED"</v>
      </c>
      <c r="R1484" s="10">
        <f>Table1[[#This Row],[TOTAL SALES]]-Table1[[#This Row],[ 8.35% DISCOUNT]]</f>
        <v>2852.2188449999999</v>
      </c>
      <c r="S1484" s="20"/>
      <c r="AQ1484" s="11"/>
      <c r="AR1484" s="11"/>
      <c r="AS1484" s="11"/>
      <c r="AT1484" s="11"/>
      <c r="AV1484" s="11"/>
      <c r="AW1484" s="11"/>
    </row>
    <row r="1485" spans="1:49" x14ac:dyDescent="0.25">
      <c r="A1485">
        <v>1484</v>
      </c>
      <c r="B1485">
        <v>10272</v>
      </c>
      <c r="C1485">
        <v>4</v>
      </c>
      <c r="D1485" s="4" t="str">
        <f>TEXT(Table1[[#This Row],[ORDER DATE]],"MMMM")</f>
        <v>July</v>
      </c>
      <c r="E1485" s="4">
        <f t="shared" si="70"/>
        <v>2004</v>
      </c>
      <c r="F1485" s="1">
        <v>38188</v>
      </c>
      <c r="G1485" t="s">
        <v>12</v>
      </c>
      <c r="H1485" t="s">
        <v>52</v>
      </c>
      <c r="I1485">
        <v>119</v>
      </c>
      <c r="J1485" t="s">
        <v>17</v>
      </c>
      <c r="K1485">
        <v>43</v>
      </c>
      <c r="L1485" s="10">
        <v>56.82</v>
      </c>
      <c r="M1485" s="10">
        <f t="shared" si="71"/>
        <v>2443.2600000000002</v>
      </c>
      <c r="N1485">
        <f>'CONDITIONS AND WORKINGS'!$D$2*M1485</f>
        <v>156.857292</v>
      </c>
      <c r="O1485" s="4">
        <f>IF(Table1[[#This Row],[SALES]]&gt;='CONDITIONS AND WORKINGS'!$B$2,Table1[[#This Row],[SALES]]*'CONDITIONS AND WORKINGS'!$B$3,0)</f>
        <v>204.01221000000004</v>
      </c>
      <c r="P1485" s="10">
        <f t="shared" si="69"/>
        <v>2600.1172920000004</v>
      </c>
      <c r="Q1485" s="4" t="str">
        <f>IF(Table1[[#This Row],[STATUS]]='CONDITIONS AND WORKINGS'!$B$6,'CONDITIONS AND WORKINGS'!$B$9,'CONDITIONS AND WORKINGS'!$B$10)</f>
        <v>"COMPLETED"</v>
      </c>
      <c r="R1485" s="10">
        <f>Table1[[#This Row],[TOTAL SALES]]-Table1[[#This Row],[ 8.35% DISCOUNT]]</f>
        <v>2396.1050820000005</v>
      </c>
      <c r="S1485" s="20"/>
      <c r="AQ1485" s="11"/>
      <c r="AR1485" s="11"/>
      <c r="AS1485" s="11"/>
      <c r="AT1485" s="11"/>
      <c r="AV1485" s="11"/>
      <c r="AW1485" s="11"/>
    </row>
    <row r="1486" spans="1:49" x14ac:dyDescent="0.25">
      <c r="A1486">
        <v>1485</v>
      </c>
      <c r="B1486">
        <v>10273</v>
      </c>
      <c r="C1486">
        <v>15</v>
      </c>
      <c r="D1486" s="4" t="str">
        <f>TEXT(Table1[[#This Row],[ORDER DATE]],"MMMM")</f>
        <v>July</v>
      </c>
      <c r="E1486" s="4">
        <f t="shared" si="70"/>
        <v>2004</v>
      </c>
      <c r="F1486" s="1">
        <v>38189</v>
      </c>
      <c r="G1486" t="s">
        <v>12</v>
      </c>
      <c r="H1486" t="s">
        <v>59</v>
      </c>
      <c r="I1486">
        <v>157</v>
      </c>
      <c r="J1486" t="s">
        <v>14</v>
      </c>
      <c r="K1486">
        <v>47</v>
      </c>
      <c r="L1486" s="10">
        <v>100</v>
      </c>
      <c r="M1486" s="10">
        <f t="shared" si="71"/>
        <v>4700</v>
      </c>
      <c r="N1486">
        <f>'CONDITIONS AND WORKINGS'!$D$2*M1486</f>
        <v>301.73999999999995</v>
      </c>
      <c r="O1486" s="4">
        <f>IF(Table1[[#This Row],[SALES]]&gt;='CONDITIONS AND WORKINGS'!$B$2,Table1[[#This Row],[SALES]]*'CONDITIONS AND WORKINGS'!$B$3,0)</f>
        <v>392.45000000000005</v>
      </c>
      <c r="P1486" s="10">
        <f t="shared" si="69"/>
        <v>5001.74</v>
      </c>
      <c r="Q1486" s="4" t="str">
        <f>IF(Table1[[#This Row],[STATUS]]='CONDITIONS AND WORKINGS'!$B$6,'CONDITIONS AND WORKINGS'!$B$9,'CONDITIONS AND WORKINGS'!$B$10)</f>
        <v>"COMPLETED"</v>
      </c>
      <c r="R1486" s="10">
        <f>Table1[[#This Row],[TOTAL SALES]]-Table1[[#This Row],[ 8.35% DISCOUNT]]</f>
        <v>4609.29</v>
      </c>
      <c r="S1486" s="20"/>
      <c r="AQ1486" s="11"/>
      <c r="AR1486" s="11"/>
      <c r="AS1486" s="11"/>
      <c r="AT1486" s="11"/>
      <c r="AV1486" s="11"/>
      <c r="AW1486" s="11"/>
    </row>
    <row r="1487" spans="1:49" x14ac:dyDescent="0.25">
      <c r="A1487">
        <v>1486</v>
      </c>
      <c r="B1487">
        <v>10273</v>
      </c>
      <c r="C1487">
        <v>13</v>
      </c>
      <c r="D1487" s="4" t="str">
        <f>TEXT(Table1[[#This Row],[ORDER DATE]],"MMMM")</f>
        <v>July</v>
      </c>
      <c r="E1487" s="4">
        <f t="shared" si="70"/>
        <v>2004</v>
      </c>
      <c r="F1487" s="1">
        <v>38189</v>
      </c>
      <c r="G1487" t="s">
        <v>12</v>
      </c>
      <c r="H1487" t="s">
        <v>64</v>
      </c>
      <c r="I1487">
        <v>157</v>
      </c>
      <c r="J1487" t="s">
        <v>14</v>
      </c>
      <c r="K1487">
        <v>40</v>
      </c>
      <c r="L1487" s="10">
        <v>100</v>
      </c>
      <c r="M1487" s="10">
        <f t="shared" si="71"/>
        <v>4000</v>
      </c>
      <c r="N1487">
        <f>'CONDITIONS AND WORKINGS'!$D$2*M1487</f>
        <v>256.79999999999995</v>
      </c>
      <c r="O1487" s="4">
        <f>IF(Table1[[#This Row],[SALES]]&gt;='CONDITIONS AND WORKINGS'!$B$2,Table1[[#This Row],[SALES]]*'CONDITIONS AND WORKINGS'!$B$3,0)</f>
        <v>334</v>
      </c>
      <c r="P1487" s="10">
        <f t="shared" si="69"/>
        <v>4256.8</v>
      </c>
      <c r="Q1487" s="4" t="str">
        <f>IF(Table1[[#This Row],[STATUS]]='CONDITIONS AND WORKINGS'!$B$6,'CONDITIONS AND WORKINGS'!$B$9,'CONDITIONS AND WORKINGS'!$B$10)</f>
        <v>"COMPLETED"</v>
      </c>
      <c r="R1487" s="10">
        <f>Table1[[#This Row],[TOTAL SALES]]-Table1[[#This Row],[ 8.35% DISCOUNT]]</f>
        <v>3922.8</v>
      </c>
      <c r="S1487" s="20"/>
      <c r="AQ1487" s="11"/>
      <c r="AR1487" s="11"/>
      <c r="AS1487" s="11"/>
      <c r="AT1487" s="11"/>
      <c r="AV1487" s="11"/>
      <c r="AW1487" s="11"/>
    </row>
    <row r="1488" spans="1:49" x14ac:dyDescent="0.25">
      <c r="A1488">
        <v>1487</v>
      </c>
      <c r="B1488">
        <v>10273</v>
      </c>
      <c r="C1488">
        <v>1</v>
      </c>
      <c r="D1488" s="4" t="str">
        <f>TEXT(Table1[[#This Row],[ORDER DATE]],"MMMM")</f>
        <v>July</v>
      </c>
      <c r="E1488" s="4">
        <f t="shared" si="70"/>
        <v>2004</v>
      </c>
      <c r="F1488" s="1">
        <v>38189</v>
      </c>
      <c r="G1488" t="s">
        <v>12</v>
      </c>
      <c r="H1488" t="s">
        <v>71</v>
      </c>
      <c r="I1488">
        <v>157</v>
      </c>
      <c r="J1488" t="s">
        <v>14</v>
      </c>
      <c r="K1488">
        <v>50</v>
      </c>
      <c r="L1488" s="10">
        <v>85.75</v>
      </c>
      <c r="M1488" s="10">
        <f t="shared" si="71"/>
        <v>4287.5</v>
      </c>
      <c r="N1488">
        <f>'CONDITIONS AND WORKINGS'!$D$2*M1488</f>
        <v>275.25749999999999</v>
      </c>
      <c r="O1488" s="4">
        <f>IF(Table1[[#This Row],[SALES]]&gt;='CONDITIONS AND WORKINGS'!$B$2,Table1[[#This Row],[SALES]]*'CONDITIONS AND WORKINGS'!$B$3,0)</f>
        <v>358.00625000000002</v>
      </c>
      <c r="P1488" s="10">
        <f t="shared" si="69"/>
        <v>4562.7574999999997</v>
      </c>
      <c r="Q1488" s="4" t="str">
        <f>IF(Table1[[#This Row],[STATUS]]='CONDITIONS AND WORKINGS'!$B$6,'CONDITIONS AND WORKINGS'!$B$9,'CONDITIONS AND WORKINGS'!$B$10)</f>
        <v>"COMPLETED"</v>
      </c>
      <c r="R1488" s="10">
        <f>Table1[[#This Row],[TOTAL SALES]]-Table1[[#This Row],[ 8.35% DISCOUNT]]</f>
        <v>4204.7512499999993</v>
      </c>
      <c r="S1488" s="20"/>
      <c r="AQ1488" s="11"/>
      <c r="AR1488" s="11"/>
      <c r="AS1488" s="11"/>
      <c r="AT1488" s="11"/>
      <c r="AV1488" s="11"/>
      <c r="AW1488" s="11"/>
    </row>
    <row r="1489" spans="1:49" x14ac:dyDescent="0.25">
      <c r="A1489">
        <v>1488</v>
      </c>
      <c r="B1489">
        <v>10273</v>
      </c>
      <c r="C1489">
        <v>3</v>
      </c>
      <c r="D1489" s="4" t="str">
        <f>TEXT(Table1[[#This Row],[ORDER DATE]],"MMMM")</f>
        <v>July</v>
      </c>
      <c r="E1489" s="4">
        <f t="shared" si="70"/>
        <v>2004</v>
      </c>
      <c r="F1489" s="1">
        <v>38189</v>
      </c>
      <c r="G1489" t="s">
        <v>12</v>
      </c>
      <c r="H1489" t="s">
        <v>60</v>
      </c>
      <c r="I1489">
        <v>157</v>
      </c>
      <c r="J1489" t="s">
        <v>14</v>
      </c>
      <c r="K1489">
        <v>48</v>
      </c>
      <c r="L1489" s="10">
        <v>83.02</v>
      </c>
      <c r="M1489" s="10">
        <f t="shared" si="71"/>
        <v>3984.96</v>
      </c>
      <c r="N1489">
        <f>'CONDITIONS AND WORKINGS'!$D$2*M1489</f>
        <v>255.83443199999996</v>
      </c>
      <c r="O1489" s="4">
        <f>IF(Table1[[#This Row],[SALES]]&gt;='CONDITIONS AND WORKINGS'!$B$2,Table1[[#This Row],[SALES]]*'CONDITIONS AND WORKINGS'!$B$3,0)</f>
        <v>332.74416000000002</v>
      </c>
      <c r="P1489" s="10">
        <f t="shared" si="69"/>
        <v>4240.7944319999997</v>
      </c>
      <c r="Q1489" s="4" t="str">
        <f>IF(Table1[[#This Row],[STATUS]]='CONDITIONS AND WORKINGS'!$B$6,'CONDITIONS AND WORKINGS'!$B$9,'CONDITIONS AND WORKINGS'!$B$10)</f>
        <v>"COMPLETED"</v>
      </c>
      <c r="R1489" s="10">
        <f>Table1[[#This Row],[TOTAL SALES]]-Table1[[#This Row],[ 8.35% DISCOUNT]]</f>
        <v>3908.0502719999995</v>
      </c>
      <c r="S1489" s="20"/>
      <c r="AQ1489" s="11"/>
      <c r="AR1489" s="11"/>
      <c r="AS1489" s="11"/>
      <c r="AT1489" s="11"/>
      <c r="AV1489" s="11"/>
      <c r="AW1489" s="11"/>
    </row>
    <row r="1490" spans="1:49" x14ac:dyDescent="0.25">
      <c r="A1490">
        <v>1489</v>
      </c>
      <c r="B1490">
        <v>10273</v>
      </c>
      <c r="C1490">
        <v>4</v>
      </c>
      <c r="D1490" s="4" t="str">
        <f>TEXT(Table1[[#This Row],[ORDER DATE]],"MMMM")</f>
        <v>July</v>
      </c>
      <c r="E1490" s="4">
        <f t="shared" si="70"/>
        <v>2004</v>
      </c>
      <c r="F1490" s="1">
        <v>38189</v>
      </c>
      <c r="G1490" t="s">
        <v>12</v>
      </c>
      <c r="H1490" t="s">
        <v>56</v>
      </c>
      <c r="I1490">
        <v>157</v>
      </c>
      <c r="J1490" t="s">
        <v>14</v>
      </c>
      <c r="K1490">
        <v>30</v>
      </c>
      <c r="L1490" s="10">
        <v>100</v>
      </c>
      <c r="M1490" s="10">
        <f t="shared" si="71"/>
        <v>3000</v>
      </c>
      <c r="N1490">
        <f>'CONDITIONS AND WORKINGS'!$D$2*M1490</f>
        <v>192.59999999999997</v>
      </c>
      <c r="O1490" s="4">
        <f>IF(Table1[[#This Row],[SALES]]&gt;='CONDITIONS AND WORKINGS'!$B$2,Table1[[#This Row],[SALES]]*'CONDITIONS AND WORKINGS'!$B$3,0)</f>
        <v>250.50000000000003</v>
      </c>
      <c r="P1490" s="10">
        <f t="shared" si="69"/>
        <v>3192.6</v>
      </c>
      <c r="Q1490" s="4" t="str">
        <f>IF(Table1[[#This Row],[STATUS]]='CONDITIONS AND WORKINGS'!$B$6,'CONDITIONS AND WORKINGS'!$B$9,'CONDITIONS AND WORKINGS'!$B$10)</f>
        <v>"COMPLETED"</v>
      </c>
      <c r="R1490" s="10">
        <f>Table1[[#This Row],[TOTAL SALES]]-Table1[[#This Row],[ 8.35% DISCOUNT]]</f>
        <v>2942.1</v>
      </c>
      <c r="S1490" s="20"/>
      <c r="AQ1490" s="11"/>
      <c r="AR1490" s="11"/>
      <c r="AS1490" s="11"/>
      <c r="AT1490" s="11"/>
      <c r="AV1490" s="11"/>
      <c r="AW1490" s="11"/>
    </row>
    <row r="1491" spans="1:49" x14ac:dyDescent="0.25">
      <c r="A1491">
        <v>1490</v>
      </c>
      <c r="B1491">
        <v>10273</v>
      </c>
      <c r="C1491">
        <v>8</v>
      </c>
      <c r="D1491" s="4" t="str">
        <f>TEXT(Table1[[#This Row],[ORDER DATE]],"MMMM")</f>
        <v>July</v>
      </c>
      <c r="E1491" s="4">
        <f t="shared" si="70"/>
        <v>2004</v>
      </c>
      <c r="F1491" s="1">
        <v>38189</v>
      </c>
      <c r="G1491" t="s">
        <v>12</v>
      </c>
      <c r="H1491" t="s">
        <v>63</v>
      </c>
      <c r="I1491">
        <v>157</v>
      </c>
      <c r="J1491" t="s">
        <v>14</v>
      </c>
      <c r="K1491">
        <v>40</v>
      </c>
      <c r="L1491" s="10">
        <v>86.15</v>
      </c>
      <c r="M1491" s="10">
        <f t="shared" si="71"/>
        <v>3446</v>
      </c>
      <c r="N1491">
        <f>'CONDITIONS AND WORKINGS'!$D$2*M1491</f>
        <v>221.23319999999998</v>
      </c>
      <c r="O1491" s="4">
        <f>IF(Table1[[#This Row],[SALES]]&gt;='CONDITIONS AND WORKINGS'!$B$2,Table1[[#This Row],[SALES]]*'CONDITIONS AND WORKINGS'!$B$3,0)</f>
        <v>287.74100000000004</v>
      </c>
      <c r="P1491" s="10">
        <f t="shared" si="69"/>
        <v>3667.2332000000001</v>
      </c>
      <c r="Q1491" s="4" t="str">
        <f>IF(Table1[[#This Row],[STATUS]]='CONDITIONS AND WORKINGS'!$B$6,'CONDITIONS AND WORKINGS'!$B$9,'CONDITIONS AND WORKINGS'!$B$10)</f>
        <v>"COMPLETED"</v>
      </c>
      <c r="R1491" s="10">
        <f>Table1[[#This Row],[TOTAL SALES]]-Table1[[#This Row],[ 8.35% DISCOUNT]]</f>
        <v>3379.4922000000001</v>
      </c>
      <c r="S1491" s="20"/>
      <c r="AQ1491" s="11"/>
      <c r="AR1491" s="11"/>
      <c r="AS1491" s="11"/>
      <c r="AT1491" s="11"/>
      <c r="AV1491" s="11"/>
      <c r="AW1491" s="11"/>
    </row>
    <row r="1492" spans="1:49" x14ac:dyDescent="0.25">
      <c r="A1492">
        <v>1491</v>
      </c>
      <c r="B1492">
        <v>10273</v>
      </c>
      <c r="C1492">
        <v>2</v>
      </c>
      <c r="D1492" s="4" t="str">
        <f>TEXT(Table1[[#This Row],[ORDER DATE]],"MMMM")</f>
        <v>July</v>
      </c>
      <c r="E1492" s="4">
        <f t="shared" si="70"/>
        <v>2004</v>
      </c>
      <c r="F1492" s="1">
        <v>38189</v>
      </c>
      <c r="G1492" t="s">
        <v>12</v>
      </c>
      <c r="H1492" t="s">
        <v>75</v>
      </c>
      <c r="I1492">
        <v>157</v>
      </c>
      <c r="J1492" t="s">
        <v>14</v>
      </c>
      <c r="K1492">
        <v>34</v>
      </c>
      <c r="L1492" s="10">
        <v>98.06</v>
      </c>
      <c r="M1492" s="10">
        <f t="shared" si="71"/>
        <v>3334.04</v>
      </c>
      <c r="N1492">
        <f>'CONDITIONS AND WORKINGS'!$D$2*M1492</f>
        <v>214.04536799999997</v>
      </c>
      <c r="O1492" s="4">
        <f>IF(Table1[[#This Row],[SALES]]&gt;='CONDITIONS AND WORKINGS'!$B$2,Table1[[#This Row],[SALES]]*'CONDITIONS AND WORKINGS'!$B$3,0)</f>
        <v>278.39233999999999</v>
      </c>
      <c r="P1492" s="10">
        <f t="shared" si="69"/>
        <v>3548.085368</v>
      </c>
      <c r="Q1492" s="4" t="str">
        <f>IF(Table1[[#This Row],[STATUS]]='CONDITIONS AND WORKINGS'!$B$6,'CONDITIONS AND WORKINGS'!$B$9,'CONDITIONS AND WORKINGS'!$B$10)</f>
        <v>"COMPLETED"</v>
      </c>
      <c r="R1492" s="10">
        <f>Table1[[#This Row],[TOTAL SALES]]-Table1[[#This Row],[ 8.35% DISCOUNT]]</f>
        <v>3269.6930280000001</v>
      </c>
      <c r="S1492" s="20"/>
      <c r="AQ1492" s="11"/>
      <c r="AR1492" s="11"/>
      <c r="AS1492" s="11"/>
      <c r="AT1492" s="11"/>
      <c r="AV1492" s="11"/>
      <c r="AW1492" s="11"/>
    </row>
    <row r="1493" spans="1:49" x14ac:dyDescent="0.25">
      <c r="A1493">
        <v>1492</v>
      </c>
      <c r="B1493">
        <v>10273</v>
      </c>
      <c r="C1493">
        <v>9</v>
      </c>
      <c r="D1493" s="4" t="str">
        <f>TEXT(Table1[[#This Row],[ORDER DATE]],"MMMM")</f>
        <v>July</v>
      </c>
      <c r="E1493" s="4">
        <f t="shared" si="70"/>
        <v>2004</v>
      </c>
      <c r="F1493" s="1">
        <v>38189</v>
      </c>
      <c r="G1493" t="s">
        <v>12</v>
      </c>
      <c r="H1493" t="s">
        <v>66</v>
      </c>
      <c r="I1493">
        <v>157</v>
      </c>
      <c r="J1493" t="s">
        <v>17</v>
      </c>
      <c r="K1493">
        <v>26</v>
      </c>
      <c r="L1493" s="10">
        <v>100</v>
      </c>
      <c r="M1493" s="10">
        <f t="shared" si="71"/>
        <v>2600</v>
      </c>
      <c r="N1493">
        <f>'CONDITIONS AND WORKINGS'!$D$2*M1493</f>
        <v>166.92</v>
      </c>
      <c r="O1493" s="4">
        <f>IF(Table1[[#This Row],[SALES]]&gt;='CONDITIONS AND WORKINGS'!$B$2,Table1[[#This Row],[SALES]]*'CONDITIONS AND WORKINGS'!$B$3,0)</f>
        <v>217.10000000000002</v>
      </c>
      <c r="P1493" s="10">
        <f t="shared" si="69"/>
        <v>2766.92</v>
      </c>
      <c r="Q1493" s="4" t="str">
        <f>IF(Table1[[#This Row],[STATUS]]='CONDITIONS AND WORKINGS'!$B$6,'CONDITIONS AND WORKINGS'!$B$9,'CONDITIONS AND WORKINGS'!$B$10)</f>
        <v>"COMPLETED"</v>
      </c>
      <c r="R1493" s="10">
        <f>Table1[[#This Row],[TOTAL SALES]]-Table1[[#This Row],[ 8.35% DISCOUNT]]</f>
        <v>2549.8200000000002</v>
      </c>
      <c r="S1493" s="20"/>
      <c r="AQ1493" s="11"/>
      <c r="AR1493" s="11"/>
      <c r="AS1493" s="11"/>
      <c r="AT1493" s="11"/>
      <c r="AV1493" s="11"/>
      <c r="AW1493" s="11"/>
    </row>
    <row r="1494" spans="1:49" x14ac:dyDescent="0.25">
      <c r="A1494">
        <v>1493</v>
      </c>
      <c r="B1494">
        <v>10273</v>
      </c>
      <c r="C1494">
        <v>6</v>
      </c>
      <c r="D1494" s="4" t="str">
        <f>TEXT(Table1[[#This Row],[ORDER DATE]],"MMMM")</f>
        <v>July</v>
      </c>
      <c r="E1494" s="4">
        <f t="shared" si="70"/>
        <v>2004</v>
      </c>
      <c r="F1494" s="1">
        <v>38189</v>
      </c>
      <c r="G1494" t="s">
        <v>12</v>
      </c>
      <c r="H1494" t="s">
        <v>62</v>
      </c>
      <c r="I1494">
        <v>157</v>
      </c>
      <c r="J1494" t="s">
        <v>17</v>
      </c>
      <c r="K1494">
        <v>27</v>
      </c>
      <c r="L1494" s="10">
        <v>100</v>
      </c>
      <c r="M1494" s="10">
        <f t="shared" si="71"/>
        <v>2700</v>
      </c>
      <c r="N1494">
        <f>'CONDITIONS AND WORKINGS'!$D$2*M1494</f>
        <v>173.33999999999997</v>
      </c>
      <c r="O1494" s="4">
        <f>IF(Table1[[#This Row],[SALES]]&gt;='CONDITIONS AND WORKINGS'!$B$2,Table1[[#This Row],[SALES]]*'CONDITIONS AND WORKINGS'!$B$3,0)</f>
        <v>225.45000000000002</v>
      </c>
      <c r="P1494" s="10">
        <f t="shared" si="69"/>
        <v>2873.34</v>
      </c>
      <c r="Q1494" s="4" t="str">
        <f>IF(Table1[[#This Row],[STATUS]]='CONDITIONS AND WORKINGS'!$B$6,'CONDITIONS AND WORKINGS'!$B$9,'CONDITIONS AND WORKINGS'!$B$10)</f>
        <v>"COMPLETED"</v>
      </c>
      <c r="R1494" s="10">
        <f>Table1[[#This Row],[TOTAL SALES]]-Table1[[#This Row],[ 8.35% DISCOUNT]]</f>
        <v>2647.8900000000003</v>
      </c>
      <c r="S1494" s="20"/>
      <c r="AQ1494" s="11"/>
      <c r="AR1494" s="11"/>
      <c r="AS1494" s="11"/>
      <c r="AT1494" s="11"/>
      <c r="AV1494" s="11"/>
      <c r="AW1494" s="11"/>
    </row>
    <row r="1495" spans="1:49" x14ac:dyDescent="0.25">
      <c r="A1495">
        <v>1494</v>
      </c>
      <c r="B1495">
        <v>10273</v>
      </c>
      <c r="C1495">
        <v>11</v>
      </c>
      <c r="D1495" s="4" t="str">
        <f>TEXT(Table1[[#This Row],[ORDER DATE]],"MMMM")</f>
        <v>July</v>
      </c>
      <c r="E1495" s="4">
        <f t="shared" si="70"/>
        <v>2004</v>
      </c>
      <c r="F1495" s="1">
        <v>38189</v>
      </c>
      <c r="G1495" t="s">
        <v>12</v>
      </c>
      <c r="H1495" t="s">
        <v>57</v>
      </c>
      <c r="I1495">
        <v>157</v>
      </c>
      <c r="J1495" t="s">
        <v>17</v>
      </c>
      <c r="K1495">
        <v>22</v>
      </c>
      <c r="L1495" s="10">
        <v>100</v>
      </c>
      <c r="M1495" s="10">
        <f t="shared" si="71"/>
        <v>2200</v>
      </c>
      <c r="N1495">
        <f>'CONDITIONS AND WORKINGS'!$D$2*M1495</f>
        <v>141.23999999999998</v>
      </c>
      <c r="O1495" s="4">
        <f>IF(Table1[[#This Row],[SALES]]&gt;='CONDITIONS AND WORKINGS'!$B$2,Table1[[#This Row],[SALES]]*'CONDITIONS AND WORKINGS'!$B$3,0)</f>
        <v>0</v>
      </c>
      <c r="P1495" s="10">
        <f t="shared" si="69"/>
        <v>2341.2399999999998</v>
      </c>
      <c r="Q1495" s="4" t="str">
        <f>IF(Table1[[#This Row],[STATUS]]='CONDITIONS AND WORKINGS'!$B$6,'CONDITIONS AND WORKINGS'!$B$9,'CONDITIONS AND WORKINGS'!$B$10)</f>
        <v>"COMPLETED"</v>
      </c>
      <c r="R1495" s="10">
        <f>Table1[[#This Row],[TOTAL SALES]]-Table1[[#This Row],[ 8.35% DISCOUNT]]</f>
        <v>2341.2399999999998</v>
      </c>
      <c r="S1495" s="20"/>
      <c r="AQ1495" s="11"/>
      <c r="AR1495" s="11"/>
      <c r="AS1495" s="11"/>
      <c r="AT1495" s="11"/>
      <c r="AV1495" s="11"/>
      <c r="AW1495" s="11"/>
    </row>
    <row r="1496" spans="1:49" x14ac:dyDescent="0.25">
      <c r="A1496">
        <v>1495</v>
      </c>
      <c r="B1496">
        <v>10273</v>
      </c>
      <c r="C1496">
        <v>5</v>
      </c>
      <c r="D1496" s="4" t="str">
        <f>TEXT(Table1[[#This Row],[ORDER DATE]],"MMMM")</f>
        <v>July</v>
      </c>
      <c r="E1496" s="4">
        <f t="shared" si="70"/>
        <v>2004</v>
      </c>
      <c r="F1496" s="1">
        <v>38189</v>
      </c>
      <c r="G1496" t="s">
        <v>12</v>
      </c>
      <c r="H1496" t="s">
        <v>67</v>
      </c>
      <c r="I1496">
        <v>157</v>
      </c>
      <c r="J1496" t="s">
        <v>17</v>
      </c>
      <c r="K1496">
        <v>42</v>
      </c>
      <c r="L1496" s="10">
        <v>62.16</v>
      </c>
      <c r="M1496" s="10">
        <f t="shared" si="71"/>
        <v>2610.7199999999998</v>
      </c>
      <c r="N1496">
        <f>'CONDITIONS AND WORKINGS'!$D$2*M1496</f>
        <v>167.60822399999998</v>
      </c>
      <c r="O1496" s="4">
        <f>IF(Table1[[#This Row],[SALES]]&gt;='CONDITIONS AND WORKINGS'!$B$2,Table1[[#This Row],[SALES]]*'CONDITIONS AND WORKINGS'!$B$3,0)</f>
        <v>217.99511999999999</v>
      </c>
      <c r="P1496" s="10">
        <f t="shared" si="69"/>
        <v>2778.3282239999999</v>
      </c>
      <c r="Q1496" s="4" t="str">
        <f>IF(Table1[[#This Row],[STATUS]]='CONDITIONS AND WORKINGS'!$B$6,'CONDITIONS AND WORKINGS'!$B$9,'CONDITIONS AND WORKINGS'!$B$10)</f>
        <v>"COMPLETED"</v>
      </c>
      <c r="R1496" s="10">
        <f>Table1[[#This Row],[TOTAL SALES]]-Table1[[#This Row],[ 8.35% DISCOUNT]]</f>
        <v>2560.3331039999998</v>
      </c>
      <c r="S1496" s="20"/>
      <c r="AQ1496" s="11"/>
      <c r="AR1496" s="11"/>
      <c r="AS1496" s="11"/>
      <c r="AT1496" s="11"/>
      <c r="AV1496" s="11"/>
      <c r="AW1496" s="11"/>
    </row>
    <row r="1497" spans="1:49" x14ac:dyDescent="0.25">
      <c r="A1497">
        <v>1496</v>
      </c>
      <c r="B1497">
        <v>10273</v>
      </c>
      <c r="C1497">
        <v>12</v>
      </c>
      <c r="D1497" s="4" t="str">
        <f>TEXT(Table1[[#This Row],[ORDER DATE]],"MMMM")</f>
        <v>July</v>
      </c>
      <c r="E1497" s="4">
        <f t="shared" si="70"/>
        <v>2004</v>
      </c>
      <c r="F1497" s="1">
        <v>38189</v>
      </c>
      <c r="G1497" t="s">
        <v>12</v>
      </c>
      <c r="H1497" t="s">
        <v>61</v>
      </c>
      <c r="I1497">
        <v>157</v>
      </c>
      <c r="J1497" t="s">
        <v>17</v>
      </c>
      <c r="K1497">
        <v>33</v>
      </c>
      <c r="L1497" s="10">
        <v>71.09</v>
      </c>
      <c r="M1497" s="10">
        <f t="shared" si="71"/>
        <v>2345.9700000000003</v>
      </c>
      <c r="N1497">
        <f>'CONDITIONS AND WORKINGS'!$D$2*M1497</f>
        <v>150.61127400000001</v>
      </c>
      <c r="O1497" s="4">
        <f>IF(Table1[[#This Row],[SALES]]&gt;='CONDITIONS AND WORKINGS'!$B$2,Table1[[#This Row],[SALES]]*'CONDITIONS AND WORKINGS'!$B$3,0)</f>
        <v>195.88849500000003</v>
      </c>
      <c r="P1497" s="10">
        <f t="shared" si="69"/>
        <v>2496.5812740000001</v>
      </c>
      <c r="Q1497" s="4" t="str">
        <f>IF(Table1[[#This Row],[STATUS]]='CONDITIONS AND WORKINGS'!$B$6,'CONDITIONS AND WORKINGS'!$B$9,'CONDITIONS AND WORKINGS'!$B$10)</f>
        <v>"COMPLETED"</v>
      </c>
      <c r="R1497" s="10">
        <f>Table1[[#This Row],[TOTAL SALES]]-Table1[[#This Row],[ 8.35% DISCOUNT]]</f>
        <v>2300.692779</v>
      </c>
      <c r="S1497" s="20"/>
      <c r="AQ1497" s="11"/>
      <c r="AR1497" s="11"/>
      <c r="AS1497" s="11"/>
      <c r="AT1497" s="11"/>
      <c r="AV1497" s="11"/>
      <c r="AW1497" s="11"/>
    </row>
    <row r="1498" spans="1:49" x14ac:dyDescent="0.25">
      <c r="A1498">
        <v>1497</v>
      </c>
      <c r="B1498">
        <v>10273</v>
      </c>
      <c r="C1498">
        <v>14</v>
      </c>
      <c r="D1498" s="4" t="str">
        <f>TEXT(Table1[[#This Row],[ORDER DATE]],"MMMM")</f>
        <v>July</v>
      </c>
      <c r="E1498" s="4">
        <f t="shared" si="70"/>
        <v>2004</v>
      </c>
      <c r="F1498" s="1">
        <v>38189</v>
      </c>
      <c r="G1498" t="s">
        <v>12</v>
      </c>
      <c r="H1498" t="s">
        <v>68</v>
      </c>
      <c r="I1498">
        <v>157</v>
      </c>
      <c r="J1498" t="s">
        <v>17</v>
      </c>
      <c r="K1498">
        <v>21</v>
      </c>
      <c r="L1498" s="10">
        <v>100</v>
      </c>
      <c r="M1498" s="10">
        <f t="shared" si="71"/>
        <v>2100</v>
      </c>
      <c r="N1498">
        <f>'CONDITIONS AND WORKINGS'!$D$2*M1498</f>
        <v>134.82</v>
      </c>
      <c r="O1498" s="4">
        <f>IF(Table1[[#This Row],[SALES]]&gt;='CONDITIONS AND WORKINGS'!$B$2,Table1[[#This Row],[SALES]]*'CONDITIONS AND WORKINGS'!$B$3,0)</f>
        <v>0</v>
      </c>
      <c r="P1498" s="10">
        <f t="shared" si="69"/>
        <v>2234.8200000000002</v>
      </c>
      <c r="Q1498" s="4" t="str">
        <f>IF(Table1[[#This Row],[STATUS]]='CONDITIONS AND WORKINGS'!$B$6,'CONDITIONS AND WORKINGS'!$B$9,'CONDITIONS AND WORKINGS'!$B$10)</f>
        <v>"COMPLETED"</v>
      </c>
      <c r="R1498" s="10">
        <f>Table1[[#This Row],[TOTAL SALES]]-Table1[[#This Row],[ 8.35% DISCOUNT]]</f>
        <v>2234.8200000000002</v>
      </c>
      <c r="S1498" s="20"/>
      <c r="AQ1498" s="11"/>
      <c r="AR1498" s="11"/>
      <c r="AS1498" s="11"/>
      <c r="AT1498" s="11"/>
      <c r="AV1498" s="11"/>
      <c r="AW1498" s="11"/>
    </row>
    <row r="1499" spans="1:49" x14ac:dyDescent="0.25">
      <c r="A1499">
        <v>1498</v>
      </c>
      <c r="B1499">
        <v>10273</v>
      </c>
      <c r="C1499">
        <v>10</v>
      </c>
      <c r="D1499" s="4" t="str">
        <f>TEXT(Table1[[#This Row],[ORDER DATE]],"MMMM")</f>
        <v>July</v>
      </c>
      <c r="E1499" s="4">
        <f t="shared" si="70"/>
        <v>2004</v>
      </c>
      <c r="F1499" s="1">
        <v>38189</v>
      </c>
      <c r="G1499" t="s">
        <v>12</v>
      </c>
      <c r="H1499" t="s">
        <v>69</v>
      </c>
      <c r="I1499">
        <v>157</v>
      </c>
      <c r="J1499" t="s">
        <v>17</v>
      </c>
      <c r="K1499">
        <v>37</v>
      </c>
      <c r="L1499" s="10">
        <v>45.86</v>
      </c>
      <c r="M1499" s="10">
        <f t="shared" si="71"/>
        <v>1696.82</v>
      </c>
      <c r="N1499">
        <f>'CONDITIONS AND WORKINGS'!$D$2*M1499</f>
        <v>108.93584399999999</v>
      </c>
      <c r="O1499" s="4">
        <f>IF(Table1[[#This Row],[SALES]]&gt;='CONDITIONS AND WORKINGS'!$B$2,Table1[[#This Row],[SALES]]*'CONDITIONS AND WORKINGS'!$B$3,0)</f>
        <v>0</v>
      </c>
      <c r="P1499" s="10">
        <f t="shared" si="69"/>
        <v>1805.755844</v>
      </c>
      <c r="Q1499" s="4" t="str">
        <f>IF(Table1[[#This Row],[STATUS]]='CONDITIONS AND WORKINGS'!$B$6,'CONDITIONS AND WORKINGS'!$B$9,'CONDITIONS AND WORKINGS'!$B$10)</f>
        <v>"COMPLETED"</v>
      </c>
      <c r="R1499" s="10">
        <f>Table1[[#This Row],[TOTAL SALES]]-Table1[[#This Row],[ 8.35% DISCOUNT]]</f>
        <v>1805.755844</v>
      </c>
      <c r="S1499" s="20"/>
      <c r="AQ1499" s="11"/>
      <c r="AR1499" s="11"/>
      <c r="AS1499" s="11"/>
      <c r="AT1499" s="11"/>
      <c r="AV1499" s="11"/>
      <c r="AW1499" s="11"/>
    </row>
    <row r="1500" spans="1:49" x14ac:dyDescent="0.25">
      <c r="A1500">
        <v>1499</v>
      </c>
      <c r="B1500">
        <v>10273</v>
      </c>
      <c r="C1500">
        <v>7</v>
      </c>
      <c r="D1500" s="4" t="str">
        <f>TEXT(Table1[[#This Row],[ORDER DATE]],"MMMM")</f>
        <v>July</v>
      </c>
      <c r="E1500" s="4">
        <f t="shared" si="70"/>
        <v>2004</v>
      </c>
      <c r="F1500" s="1">
        <v>38189</v>
      </c>
      <c r="G1500" t="s">
        <v>12</v>
      </c>
      <c r="H1500" t="s">
        <v>65</v>
      </c>
      <c r="I1500">
        <v>157</v>
      </c>
      <c r="J1500" t="s">
        <v>17</v>
      </c>
      <c r="K1500">
        <v>21</v>
      </c>
      <c r="L1500" s="10">
        <v>65.34</v>
      </c>
      <c r="M1500" s="10">
        <f t="shared" si="71"/>
        <v>1372.14</v>
      </c>
      <c r="N1500">
        <f>'CONDITIONS AND WORKINGS'!$D$2*M1500</f>
        <v>88.091387999999995</v>
      </c>
      <c r="O1500" s="4">
        <f>IF(Table1[[#This Row],[SALES]]&gt;='CONDITIONS AND WORKINGS'!$B$2,Table1[[#This Row],[SALES]]*'CONDITIONS AND WORKINGS'!$B$3,0)</f>
        <v>0</v>
      </c>
      <c r="P1500" s="10">
        <f t="shared" si="69"/>
        <v>1460.2313880000002</v>
      </c>
      <c r="Q1500" s="4" t="str">
        <f>IF(Table1[[#This Row],[STATUS]]='CONDITIONS AND WORKINGS'!$B$6,'CONDITIONS AND WORKINGS'!$B$9,'CONDITIONS AND WORKINGS'!$B$10)</f>
        <v>"COMPLETED"</v>
      </c>
      <c r="R1500" s="10">
        <f>Table1[[#This Row],[TOTAL SALES]]-Table1[[#This Row],[ 8.35% DISCOUNT]]</f>
        <v>1460.2313880000002</v>
      </c>
      <c r="S1500" s="20"/>
      <c r="AQ1500" s="11"/>
      <c r="AR1500" s="11"/>
      <c r="AS1500" s="11"/>
      <c r="AT1500" s="11"/>
      <c r="AV1500" s="11"/>
      <c r="AW1500" s="11"/>
    </row>
    <row r="1501" spans="1:49" x14ac:dyDescent="0.25">
      <c r="A1501">
        <v>1500</v>
      </c>
      <c r="B1501">
        <v>10274</v>
      </c>
      <c r="C1501">
        <v>1</v>
      </c>
      <c r="D1501" s="4" t="str">
        <f>TEXT(Table1[[#This Row],[ORDER DATE]],"MMMM")</f>
        <v>July</v>
      </c>
      <c r="E1501" s="4">
        <f t="shared" si="70"/>
        <v>2004</v>
      </c>
      <c r="F1501" s="1">
        <v>38189</v>
      </c>
      <c r="G1501" t="s">
        <v>12</v>
      </c>
      <c r="H1501" t="s">
        <v>70</v>
      </c>
      <c r="I1501">
        <v>142</v>
      </c>
      <c r="J1501" t="s">
        <v>14</v>
      </c>
      <c r="K1501">
        <v>41</v>
      </c>
      <c r="L1501" s="10">
        <v>100</v>
      </c>
      <c r="M1501" s="10">
        <f t="shared" si="71"/>
        <v>4100</v>
      </c>
      <c r="N1501">
        <f>'CONDITIONS AND WORKINGS'!$D$2*M1501</f>
        <v>263.21999999999997</v>
      </c>
      <c r="O1501" s="4">
        <f>IF(Table1[[#This Row],[SALES]]&gt;='CONDITIONS AND WORKINGS'!$B$2,Table1[[#This Row],[SALES]]*'CONDITIONS AND WORKINGS'!$B$3,0)</f>
        <v>342.35</v>
      </c>
      <c r="P1501" s="10">
        <f t="shared" si="69"/>
        <v>4363.22</v>
      </c>
      <c r="Q1501" s="4" t="str">
        <f>IF(Table1[[#This Row],[STATUS]]='CONDITIONS AND WORKINGS'!$B$6,'CONDITIONS AND WORKINGS'!$B$9,'CONDITIONS AND WORKINGS'!$B$10)</f>
        <v>"COMPLETED"</v>
      </c>
      <c r="R1501" s="10">
        <f>Table1[[#This Row],[TOTAL SALES]]-Table1[[#This Row],[ 8.35% DISCOUNT]]</f>
        <v>4020.8700000000003</v>
      </c>
      <c r="S1501" s="20"/>
      <c r="AQ1501" s="11"/>
      <c r="AR1501" s="11"/>
      <c r="AS1501" s="11"/>
      <c r="AT1501" s="11"/>
      <c r="AV1501" s="11"/>
      <c r="AW1501" s="11"/>
    </row>
    <row r="1502" spans="1:49" x14ac:dyDescent="0.25">
      <c r="A1502">
        <v>1501</v>
      </c>
      <c r="B1502">
        <v>10274</v>
      </c>
      <c r="C1502">
        <v>2</v>
      </c>
      <c r="D1502" s="4" t="str">
        <f>TEXT(Table1[[#This Row],[ORDER DATE]],"MMMM")</f>
        <v>July</v>
      </c>
      <c r="E1502" s="4">
        <f t="shared" si="70"/>
        <v>2004</v>
      </c>
      <c r="F1502" s="1">
        <v>38189</v>
      </c>
      <c r="G1502" t="s">
        <v>12</v>
      </c>
      <c r="H1502" t="s">
        <v>74</v>
      </c>
      <c r="I1502">
        <v>142</v>
      </c>
      <c r="J1502" t="s">
        <v>17</v>
      </c>
      <c r="K1502">
        <v>40</v>
      </c>
      <c r="L1502" s="10">
        <v>65.08</v>
      </c>
      <c r="M1502" s="10">
        <f t="shared" si="71"/>
        <v>2603.1999999999998</v>
      </c>
      <c r="N1502">
        <f>'CONDITIONS AND WORKINGS'!$D$2*M1502</f>
        <v>167.12543999999997</v>
      </c>
      <c r="O1502" s="4">
        <f>IF(Table1[[#This Row],[SALES]]&gt;='CONDITIONS AND WORKINGS'!$B$2,Table1[[#This Row],[SALES]]*'CONDITIONS AND WORKINGS'!$B$3,0)</f>
        <v>217.3672</v>
      </c>
      <c r="P1502" s="10">
        <f t="shared" si="69"/>
        <v>2770.3254399999996</v>
      </c>
      <c r="Q1502" s="4" t="str">
        <f>IF(Table1[[#This Row],[STATUS]]='CONDITIONS AND WORKINGS'!$B$6,'CONDITIONS AND WORKINGS'!$B$9,'CONDITIONS AND WORKINGS'!$B$10)</f>
        <v>"COMPLETED"</v>
      </c>
      <c r="R1502" s="10">
        <f>Table1[[#This Row],[TOTAL SALES]]-Table1[[#This Row],[ 8.35% DISCOUNT]]</f>
        <v>2552.9582399999995</v>
      </c>
      <c r="S1502" s="20"/>
      <c r="AQ1502" s="11"/>
      <c r="AR1502" s="11"/>
      <c r="AS1502" s="11"/>
      <c r="AT1502" s="11"/>
      <c r="AV1502" s="11"/>
      <c r="AW1502" s="11"/>
    </row>
    <row r="1503" spans="1:49" x14ac:dyDescent="0.25">
      <c r="A1503">
        <v>1502</v>
      </c>
      <c r="B1503">
        <v>10274</v>
      </c>
      <c r="C1503">
        <v>5</v>
      </c>
      <c r="D1503" s="4" t="str">
        <f>TEXT(Table1[[#This Row],[ORDER DATE]],"MMMM")</f>
        <v>July</v>
      </c>
      <c r="E1503" s="4">
        <f t="shared" si="70"/>
        <v>2004</v>
      </c>
      <c r="F1503" s="1">
        <v>38189</v>
      </c>
      <c r="G1503" t="s">
        <v>12</v>
      </c>
      <c r="H1503" t="s">
        <v>79</v>
      </c>
      <c r="I1503">
        <v>142</v>
      </c>
      <c r="J1503" t="s">
        <v>17</v>
      </c>
      <c r="K1503">
        <v>24</v>
      </c>
      <c r="L1503" s="10">
        <v>90.52</v>
      </c>
      <c r="M1503" s="10">
        <f t="shared" si="71"/>
        <v>2172.48</v>
      </c>
      <c r="N1503">
        <f>'CONDITIONS AND WORKINGS'!$D$2*M1503</f>
        <v>139.47321599999998</v>
      </c>
      <c r="O1503" s="4">
        <f>IF(Table1[[#This Row],[SALES]]&gt;='CONDITIONS AND WORKINGS'!$B$2,Table1[[#This Row],[SALES]]*'CONDITIONS AND WORKINGS'!$B$3,0)</f>
        <v>0</v>
      </c>
      <c r="P1503" s="10">
        <f t="shared" si="69"/>
        <v>2311.9532159999999</v>
      </c>
      <c r="Q1503" s="4" t="str">
        <f>IF(Table1[[#This Row],[STATUS]]='CONDITIONS AND WORKINGS'!$B$6,'CONDITIONS AND WORKINGS'!$B$9,'CONDITIONS AND WORKINGS'!$B$10)</f>
        <v>"COMPLETED"</v>
      </c>
      <c r="R1503" s="10">
        <f>Table1[[#This Row],[TOTAL SALES]]-Table1[[#This Row],[ 8.35% DISCOUNT]]</f>
        <v>2311.9532159999999</v>
      </c>
      <c r="S1503" s="20"/>
      <c r="AQ1503" s="11"/>
      <c r="AR1503" s="11"/>
      <c r="AS1503" s="11"/>
      <c r="AT1503" s="11"/>
      <c r="AV1503" s="11"/>
      <c r="AW1503" s="11"/>
    </row>
    <row r="1504" spans="1:49" x14ac:dyDescent="0.25">
      <c r="A1504">
        <v>1503</v>
      </c>
      <c r="B1504">
        <v>10274</v>
      </c>
      <c r="C1504">
        <v>4</v>
      </c>
      <c r="D1504" s="4" t="str">
        <f>TEXT(Table1[[#This Row],[ORDER DATE]],"MMMM")</f>
        <v>July</v>
      </c>
      <c r="E1504" s="4">
        <f t="shared" si="70"/>
        <v>2004</v>
      </c>
      <c r="F1504" s="1">
        <v>38189</v>
      </c>
      <c r="G1504" t="s">
        <v>12</v>
      </c>
      <c r="H1504" t="s">
        <v>82</v>
      </c>
      <c r="I1504">
        <v>142</v>
      </c>
      <c r="J1504" t="s">
        <v>17</v>
      </c>
      <c r="K1504">
        <v>32</v>
      </c>
      <c r="L1504" s="10">
        <v>58.6</v>
      </c>
      <c r="M1504" s="10">
        <f t="shared" si="71"/>
        <v>1875.2</v>
      </c>
      <c r="N1504">
        <f>'CONDITIONS AND WORKINGS'!$D$2*M1504</f>
        <v>120.38784</v>
      </c>
      <c r="O1504" s="4">
        <f>IF(Table1[[#This Row],[SALES]]&gt;='CONDITIONS AND WORKINGS'!$B$2,Table1[[#This Row],[SALES]]*'CONDITIONS AND WORKINGS'!$B$3,0)</f>
        <v>0</v>
      </c>
      <c r="P1504" s="10">
        <f t="shared" si="69"/>
        <v>1995.5878400000001</v>
      </c>
      <c r="Q1504" s="4" t="str">
        <f>IF(Table1[[#This Row],[STATUS]]='CONDITIONS AND WORKINGS'!$B$6,'CONDITIONS AND WORKINGS'!$B$9,'CONDITIONS AND WORKINGS'!$B$10)</f>
        <v>"COMPLETED"</v>
      </c>
      <c r="R1504" s="10">
        <f>Table1[[#This Row],[TOTAL SALES]]-Table1[[#This Row],[ 8.35% DISCOUNT]]</f>
        <v>1995.5878400000001</v>
      </c>
      <c r="S1504" s="20"/>
      <c r="AQ1504" s="11"/>
      <c r="AR1504" s="11"/>
      <c r="AS1504" s="11"/>
      <c r="AT1504" s="11"/>
      <c r="AV1504" s="11"/>
      <c r="AW1504" s="11"/>
    </row>
    <row r="1505" spans="1:49" x14ac:dyDescent="0.25">
      <c r="A1505">
        <v>1504</v>
      </c>
      <c r="B1505">
        <v>10274</v>
      </c>
      <c r="C1505">
        <v>3</v>
      </c>
      <c r="D1505" s="4" t="str">
        <f>TEXT(Table1[[#This Row],[ORDER DATE]],"MMMM")</f>
        <v>July</v>
      </c>
      <c r="E1505" s="4">
        <f t="shared" si="70"/>
        <v>2004</v>
      </c>
      <c r="F1505" s="1">
        <v>38189</v>
      </c>
      <c r="G1505" t="s">
        <v>12</v>
      </c>
      <c r="H1505" t="s">
        <v>86</v>
      </c>
      <c r="I1505">
        <v>142</v>
      </c>
      <c r="J1505" t="s">
        <v>17</v>
      </c>
      <c r="K1505">
        <v>24</v>
      </c>
      <c r="L1505" s="10">
        <v>72.33</v>
      </c>
      <c r="M1505" s="10">
        <f t="shared" si="71"/>
        <v>1735.92</v>
      </c>
      <c r="N1505">
        <f>'CONDITIONS AND WORKINGS'!$D$2*M1505</f>
        <v>111.44606399999999</v>
      </c>
      <c r="O1505" s="4">
        <f>IF(Table1[[#This Row],[SALES]]&gt;='CONDITIONS AND WORKINGS'!$B$2,Table1[[#This Row],[SALES]]*'CONDITIONS AND WORKINGS'!$B$3,0)</f>
        <v>0</v>
      </c>
      <c r="P1505" s="10">
        <f t="shared" si="69"/>
        <v>1847.3660640000001</v>
      </c>
      <c r="Q1505" s="4" t="str">
        <f>IF(Table1[[#This Row],[STATUS]]='CONDITIONS AND WORKINGS'!$B$6,'CONDITIONS AND WORKINGS'!$B$9,'CONDITIONS AND WORKINGS'!$B$10)</f>
        <v>"COMPLETED"</v>
      </c>
      <c r="R1505" s="10">
        <f>Table1[[#This Row],[TOTAL SALES]]-Table1[[#This Row],[ 8.35% DISCOUNT]]</f>
        <v>1847.3660640000001</v>
      </c>
      <c r="S1505" s="20"/>
      <c r="AQ1505" s="11"/>
      <c r="AR1505" s="11"/>
      <c r="AS1505" s="11"/>
      <c r="AT1505" s="11"/>
      <c r="AV1505" s="11"/>
      <c r="AW1505" s="11"/>
    </row>
    <row r="1506" spans="1:49" x14ac:dyDescent="0.25">
      <c r="A1506">
        <v>1505</v>
      </c>
      <c r="B1506">
        <v>10275</v>
      </c>
      <c r="C1506">
        <v>3</v>
      </c>
      <c r="D1506" s="4" t="str">
        <f>TEXT(Table1[[#This Row],[ORDER DATE]],"MMMM")</f>
        <v>July</v>
      </c>
      <c r="E1506" s="4">
        <f t="shared" si="70"/>
        <v>2004</v>
      </c>
      <c r="F1506" s="1">
        <v>38191</v>
      </c>
      <c r="G1506" t="s">
        <v>12</v>
      </c>
      <c r="H1506" t="s">
        <v>88</v>
      </c>
      <c r="I1506">
        <v>115</v>
      </c>
      <c r="J1506" t="s">
        <v>14</v>
      </c>
      <c r="K1506">
        <v>36</v>
      </c>
      <c r="L1506" s="10">
        <v>100</v>
      </c>
      <c r="M1506" s="10">
        <f t="shared" si="71"/>
        <v>3600</v>
      </c>
      <c r="N1506">
        <f>'CONDITIONS AND WORKINGS'!$D$2*M1506</f>
        <v>231.11999999999998</v>
      </c>
      <c r="O1506" s="4">
        <f>IF(Table1[[#This Row],[SALES]]&gt;='CONDITIONS AND WORKINGS'!$B$2,Table1[[#This Row],[SALES]]*'CONDITIONS AND WORKINGS'!$B$3,0)</f>
        <v>300.60000000000002</v>
      </c>
      <c r="P1506" s="10">
        <f t="shared" si="69"/>
        <v>3831.12</v>
      </c>
      <c r="Q1506" s="4" t="str">
        <f>IF(Table1[[#This Row],[STATUS]]='CONDITIONS AND WORKINGS'!$B$6,'CONDITIONS AND WORKINGS'!$B$9,'CONDITIONS AND WORKINGS'!$B$10)</f>
        <v>"COMPLETED"</v>
      </c>
      <c r="R1506" s="10">
        <f>Table1[[#This Row],[TOTAL SALES]]-Table1[[#This Row],[ 8.35% DISCOUNT]]</f>
        <v>3530.52</v>
      </c>
      <c r="S1506" s="20"/>
      <c r="AQ1506" s="11"/>
      <c r="AR1506" s="11"/>
      <c r="AS1506" s="11"/>
      <c r="AT1506" s="11"/>
      <c r="AV1506" s="11"/>
      <c r="AW1506" s="11"/>
    </row>
    <row r="1507" spans="1:49" x14ac:dyDescent="0.25">
      <c r="A1507">
        <v>1506</v>
      </c>
      <c r="B1507">
        <v>10275</v>
      </c>
      <c r="C1507">
        <v>8</v>
      </c>
      <c r="D1507" s="4" t="str">
        <f>TEXT(Table1[[#This Row],[ORDER DATE]],"MMMM")</f>
        <v>July</v>
      </c>
      <c r="E1507" s="4">
        <f t="shared" si="70"/>
        <v>2004</v>
      </c>
      <c r="F1507" s="1">
        <v>38191</v>
      </c>
      <c r="G1507" t="s">
        <v>12</v>
      </c>
      <c r="H1507" t="s">
        <v>72</v>
      </c>
      <c r="I1507">
        <v>115</v>
      </c>
      <c r="J1507" t="s">
        <v>14</v>
      </c>
      <c r="K1507">
        <v>48</v>
      </c>
      <c r="L1507" s="10">
        <v>100</v>
      </c>
      <c r="M1507" s="10">
        <f t="shared" si="71"/>
        <v>4800</v>
      </c>
      <c r="N1507">
        <f>'CONDITIONS AND WORKINGS'!$D$2*M1507</f>
        <v>308.15999999999997</v>
      </c>
      <c r="O1507" s="4">
        <f>IF(Table1[[#This Row],[SALES]]&gt;='CONDITIONS AND WORKINGS'!$B$2,Table1[[#This Row],[SALES]]*'CONDITIONS AND WORKINGS'!$B$3,0)</f>
        <v>400.8</v>
      </c>
      <c r="P1507" s="10">
        <f t="shared" si="69"/>
        <v>5108.16</v>
      </c>
      <c r="Q1507" s="4" t="str">
        <f>IF(Table1[[#This Row],[STATUS]]='CONDITIONS AND WORKINGS'!$B$6,'CONDITIONS AND WORKINGS'!$B$9,'CONDITIONS AND WORKINGS'!$B$10)</f>
        <v>"COMPLETED"</v>
      </c>
      <c r="R1507" s="10">
        <f>Table1[[#This Row],[TOTAL SALES]]-Table1[[#This Row],[ 8.35% DISCOUNT]]</f>
        <v>4707.3599999999997</v>
      </c>
      <c r="S1507" s="20"/>
      <c r="AQ1507" s="11"/>
      <c r="AR1507" s="11"/>
      <c r="AS1507" s="11"/>
      <c r="AT1507" s="11"/>
      <c r="AV1507" s="11"/>
      <c r="AW1507" s="11"/>
    </row>
    <row r="1508" spans="1:49" x14ac:dyDescent="0.25">
      <c r="A1508">
        <v>1507</v>
      </c>
      <c r="B1508">
        <v>10275</v>
      </c>
      <c r="C1508">
        <v>16</v>
      </c>
      <c r="D1508" s="4" t="str">
        <f>TEXT(Table1[[#This Row],[ORDER DATE]],"MMMM")</f>
        <v>July</v>
      </c>
      <c r="E1508" s="4">
        <f t="shared" si="70"/>
        <v>2004</v>
      </c>
      <c r="F1508" s="1">
        <v>38191</v>
      </c>
      <c r="G1508" t="s">
        <v>12</v>
      </c>
      <c r="H1508" t="s">
        <v>73</v>
      </c>
      <c r="I1508">
        <v>115</v>
      </c>
      <c r="J1508" t="s">
        <v>14</v>
      </c>
      <c r="K1508">
        <v>39</v>
      </c>
      <c r="L1508" s="10">
        <v>100</v>
      </c>
      <c r="M1508" s="10">
        <f t="shared" si="71"/>
        <v>3900</v>
      </c>
      <c r="N1508">
        <f>'CONDITIONS AND WORKINGS'!$D$2*M1508</f>
        <v>250.37999999999997</v>
      </c>
      <c r="O1508" s="4">
        <f>IF(Table1[[#This Row],[SALES]]&gt;='CONDITIONS AND WORKINGS'!$B$2,Table1[[#This Row],[SALES]]*'CONDITIONS AND WORKINGS'!$B$3,0)</f>
        <v>325.65000000000003</v>
      </c>
      <c r="P1508" s="10">
        <f t="shared" si="69"/>
        <v>4150.38</v>
      </c>
      <c r="Q1508" s="4" t="str">
        <f>IF(Table1[[#This Row],[STATUS]]='CONDITIONS AND WORKINGS'!$B$6,'CONDITIONS AND WORKINGS'!$B$9,'CONDITIONS AND WORKINGS'!$B$10)</f>
        <v>"COMPLETED"</v>
      </c>
      <c r="R1508" s="10">
        <f>Table1[[#This Row],[TOTAL SALES]]-Table1[[#This Row],[ 8.35% DISCOUNT]]</f>
        <v>3824.73</v>
      </c>
      <c r="S1508" s="20"/>
      <c r="AQ1508" s="11"/>
      <c r="AR1508" s="11"/>
      <c r="AS1508" s="11"/>
      <c r="AT1508" s="11"/>
      <c r="AV1508" s="11"/>
      <c r="AW1508" s="11"/>
    </row>
    <row r="1509" spans="1:49" x14ac:dyDescent="0.25">
      <c r="A1509">
        <v>1508</v>
      </c>
      <c r="B1509">
        <v>10275</v>
      </c>
      <c r="C1509">
        <v>1</v>
      </c>
      <c r="D1509" s="4" t="str">
        <f>TEXT(Table1[[#This Row],[ORDER DATE]],"MMMM")</f>
        <v>July</v>
      </c>
      <c r="E1509" s="4">
        <f t="shared" si="70"/>
        <v>2004</v>
      </c>
      <c r="F1509" s="1">
        <v>38191</v>
      </c>
      <c r="G1509" t="s">
        <v>12</v>
      </c>
      <c r="H1509" t="s">
        <v>92</v>
      </c>
      <c r="I1509">
        <v>115</v>
      </c>
      <c r="J1509" t="s">
        <v>14</v>
      </c>
      <c r="K1509">
        <v>45</v>
      </c>
      <c r="L1509" s="10">
        <v>92.83</v>
      </c>
      <c r="M1509" s="10">
        <f t="shared" si="71"/>
        <v>4177.3500000000004</v>
      </c>
      <c r="N1509">
        <f>'CONDITIONS AND WORKINGS'!$D$2*M1509</f>
        <v>268.18587000000002</v>
      </c>
      <c r="O1509" s="4">
        <f>IF(Table1[[#This Row],[SALES]]&gt;='CONDITIONS AND WORKINGS'!$B$2,Table1[[#This Row],[SALES]]*'CONDITIONS AND WORKINGS'!$B$3,0)</f>
        <v>348.80872500000004</v>
      </c>
      <c r="P1509" s="10">
        <f t="shared" si="69"/>
        <v>4445.5358700000006</v>
      </c>
      <c r="Q1509" s="4" t="str">
        <f>IF(Table1[[#This Row],[STATUS]]='CONDITIONS AND WORKINGS'!$B$6,'CONDITIONS AND WORKINGS'!$B$9,'CONDITIONS AND WORKINGS'!$B$10)</f>
        <v>"COMPLETED"</v>
      </c>
      <c r="R1509" s="10">
        <f>Table1[[#This Row],[TOTAL SALES]]-Table1[[#This Row],[ 8.35% DISCOUNT]]</f>
        <v>4096.7271450000007</v>
      </c>
      <c r="S1509" s="20"/>
      <c r="AQ1509" s="11"/>
      <c r="AR1509" s="11"/>
      <c r="AS1509" s="11"/>
      <c r="AT1509" s="11"/>
      <c r="AV1509" s="11"/>
      <c r="AW1509" s="11"/>
    </row>
    <row r="1510" spans="1:49" x14ac:dyDescent="0.25">
      <c r="A1510">
        <v>1509</v>
      </c>
      <c r="B1510">
        <v>10275</v>
      </c>
      <c r="C1510">
        <v>18</v>
      </c>
      <c r="D1510" s="4" t="str">
        <f>TEXT(Table1[[#This Row],[ORDER DATE]],"MMMM")</f>
        <v>July</v>
      </c>
      <c r="E1510" s="4">
        <f t="shared" si="70"/>
        <v>2004</v>
      </c>
      <c r="F1510" s="1">
        <v>38191</v>
      </c>
      <c r="G1510" t="s">
        <v>12</v>
      </c>
      <c r="H1510" t="s">
        <v>78</v>
      </c>
      <c r="I1510">
        <v>115</v>
      </c>
      <c r="J1510" t="s">
        <v>14</v>
      </c>
      <c r="K1510">
        <v>41</v>
      </c>
      <c r="L1510" s="10">
        <v>81.89</v>
      </c>
      <c r="M1510" s="10">
        <f t="shared" si="71"/>
        <v>3357.4900000000002</v>
      </c>
      <c r="N1510">
        <f>'CONDITIONS AND WORKINGS'!$D$2*M1510</f>
        <v>215.55085800000001</v>
      </c>
      <c r="O1510" s="4">
        <f>IF(Table1[[#This Row],[SALES]]&gt;='CONDITIONS AND WORKINGS'!$B$2,Table1[[#This Row],[SALES]]*'CONDITIONS AND WORKINGS'!$B$3,0)</f>
        <v>280.35041500000005</v>
      </c>
      <c r="P1510" s="10">
        <f t="shared" si="69"/>
        <v>3573.0408580000003</v>
      </c>
      <c r="Q1510" s="4" t="str">
        <f>IF(Table1[[#This Row],[STATUS]]='CONDITIONS AND WORKINGS'!$B$6,'CONDITIONS AND WORKINGS'!$B$9,'CONDITIONS AND WORKINGS'!$B$10)</f>
        <v>"COMPLETED"</v>
      </c>
      <c r="R1510" s="10">
        <f>Table1[[#This Row],[TOTAL SALES]]-Table1[[#This Row],[ 8.35% DISCOUNT]]</f>
        <v>3292.6904430000004</v>
      </c>
      <c r="S1510" s="20"/>
      <c r="AQ1510" s="11"/>
      <c r="AR1510" s="11"/>
      <c r="AS1510" s="11"/>
      <c r="AT1510" s="11"/>
      <c r="AV1510" s="11"/>
      <c r="AW1510" s="11"/>
    </row>
    <row r="1511" spans="1:49" x14ac:dyDescent="0.25">
      <c r="A1511">
        <v>1510</v>
      </c>
      <c r="B1511">
        <v>10275</v>
      </c>
      <c r="C1511">
        <v>15</v>
      </c>
      <c r="D1511" s="4" t="str">
        <f>TEXT(Table1[[#This Row],[ORDER DATE]],"MMMM")</f>
        <v>July</v>
      </c>
      <c r="E1511" s="4">
        <f t="shared" si="70"/>
        <v>2004</v>
      </c>
      <c r="F1511" s="1">
        <v>38191</v>
      </c>
      <c r="G1511" t="s">
        <v>12</v>
      </c>
      <c r="H1511" t="s">
        <v>77</v>
      </c>
      <c r="I1511">
        <v>115</v>
      </c>
      <c r="J1511" t="s">
        <v>14</v>
      </c>
      <c r="K1511">
        <v>43</v>
      </c>
      <c r="L1511" s="10">
        <v>73.599999999999994</v>
      </c>
      <c r="M1511" s="10">
        <f t="shared" si="71"/>
        <v>3164.7999999999997</v>
      </c>
      <c r="N1511">
        <f>'CONDITIONS AND WORKINGS'!$D$2*M1511</f>
        <v>203.18015999999997</v>
      </c>
      <c r="O1511" s="4">
        <f>IF(Table1[[#This Row],[SALES]]&gt;='CONDITIONS AND WORKINGS'!$B$2,Table1[[#This Row],[SALES]]*'CONDITIONS AND WORKINGS'!$B$3,0)</f>
        <v>264.26080000000002</v>
      </c>
      <c r="P1511" s="10">
        <f t="shared" si="69"/>
        <v>3367.9801599999996</v>
      </c>
      <c r="Q1511" s="4" t="str">
        <f>IF(Table1[[#This Row],[STATUS]]='CONDITIONS AND WORKINGS'!$B$6,'CONDITIONS AND WORKINGS'!$B$9,'CONDITIONS AND WORKINGS'!$B$10)</f>
        <v>"COMPLETED"</v>
      </c>
      <c r="R1511" s="10">
        <f>Table1[[#This Row],[TOTAL SALES]]-Table1[[#This Row],[ 8.35% DISCOUNT]]</f>
        <v>3103.7193599999996</v>
      </c>
      <c r="S1511" s="20"/>
      <c r="AQ1511" s="11"/>
      <c r="AR1511" s="11"/>
      <c r="AS1511" s="11"/>
      <c r="AT1511" s="11"/>
      <c r="AV1511" s="11"/>
      <c r="AW1511" s="11"/>
    </row>
    <row r="1512" spans="1:49" x14ac:dyDescent="0.25">
      <c r="A1512">
        <v>1511</v>
      </c>
      <c r="B1512">
        <v>10275</v>
      </c>
      <c r="C1512">
        <v>9</v>
      </c>
      <c r="D1512" s="4" t="str">
        <f>TEXT(Table1[[#This Row],[ORDER DATE]],"MMMM")</f>
        <v>July</v>
      </c>
      <c r="E1512" s="4">
        <f t="shared" si="70"/>
        <v>2004</v>
      </c>
      <c r="F1512" s="1">
        <v>38191</v>
      </c>
      <c r="G1512" t="s">
        <v>12</v>
      </c>
      <c r="H1512" t="s">
        <v>80</v>
      </c>
      <c r="I1512">
        <v>115</v>
      </c>
      <c r="J1512" t="s">
        <v>14</v>
      </c>
      <c r="K1512">
        <v>35</v>
      </c>
      <c r="L1512" s="10">
        <v>90.39</v>
      </c>
      <c r="M1512" s="10">
        <f t="shared" si="71"/>
        <v>3163.65</v>
      </c>
      <c r="N1512">
        <f>'CONDITIONS AND WORKINGS'!$D$2*M1512</f>
        <v>203.10632999999999</v>
      </c>
      <c r="O1512" s="4">
        <f>IF(Table1[[#This Row],[SALES]]&gt;='CONDITIONS AND WORKINGS'!$B$2,Table1[[#This Row],[SALES]]*'CONDITIONS AND WORKINGS'!$B$3,0)</f>
        <v>264.16477500000002</v>
      </c>
      <c r="P1512" s="10">
        <f t="shared" si="69"/>
        <v>3366.7563300000002</v>
      </c>
      <c r="Q1512" s="4" t="str">
        <f>IF(Table1[[#This Row],[STATUS]]='CONDITIONS AND WORKINGS'!$B$6,'CONDITIONS AND WORKINGS'!$B$9,'CONDITIONS AND WORKINGS'!$B$10)</f>
        <v>"COMPLETED"</v>
      </c>
      <c r="R1512" s="10">
        <f>Table1[[#This Row],[TOTAL SALES]]-Table1[[#This Row],[ 8.35% DISCOUNT]]</f>
        <v>3102.591555</v>
      </c>
      <c r="S1512" s="20"/>
      <c r="AQ1512" s="11"/>
      <c r="AR1512" s="11"/>
      <c r="AS1512" s="11"/>
      <c r="AT1512" s="11"/>
      <c r="AV1512" s="11"/>
      <c r="AW1512" s="11"/>
    </row>
    <row r="1513" spans="1:49" x14ac:dyDescent="0.25">
      <c r="A1513">
        <v>1512</v>
      </c>
      <c r="B1513">
        <v>10275</v>
      </c>
      <c r="C1513">
        <v>4</v>
      </c>
      <c r="D1513" s="4" t="str">
        <f>TEXT(Table1[[#This Row],[ORDER DATE]],"MMMM")</f>
        <v>July</v>
      </c>
      <c r="E1513" s="4">
        <f t="shared" si="70"/>
        <v>2004</v>
      </c>
      <c r="F1513" s="1">
        <v>38191</v>
      </c>
      <c r="G1513" t="s">
        <v>12</v>
      </c>
      <c r="H1513" t="s">
        <v>89</v>
      </c>
      <c r="I1513">
        <v>115</v>
      </c>
      <c r="J1513" t="s">
        <v>17</v>
      </c>
      <c r="K1513">
        <v>22</v>
      </c>
      <c r="L1513" s="10">
        <v>100</v>
      </c>
      <c r="M1513" s="10">
        <f t="shared" si="71"/>
        <v>2200</v>
      </c>
      <c r="N1513">
        <f>'CONDITIONS AND WORKINGS'!$D$2*M1513</f>
        <v>141.23999999999998</v>
      </c>
      <c r="O1513" s="4">
        <f>IF(Table1[[#This Row],[SALES]]&gt;='CONDITIONS AND WORKINGS'!$B$2,Table1[[#This Row],[SALES]]*'CONDITIONS AND WORKINGS'!$B$3,0)</f>
        <v>0</v>
      </c>
      <c r="P1513" s="10">
        <f t="shared" si="69"/>
        <v>2341.2399999999998</v>
      </c>
      <c r="Q1513" s="4" t="str">
        <f>IF(Table1[[#This Row],[STATUS]]='CONDITIONS AND WORKINGS'!$B$6,'CONDITIONS AND WORKINGS'!$B$9,'CONDITIONS AND WORKINGS'!$B$10)</f>
        <v>"COMPLETED"</v>
      </c>
      <c r="R1513" s="10">
        <f>Table1[[#This Row],[TOTAL SALES]]-Table1[[#This Row],[ 8.35% DISCOUNT]]</f>
        <v>2341.2399999999998</v>
      </c>
      <c r="S1513" s="20"/>
      <c r="AQ1513" s="11"/>
      <c r="AR1513" s="11"/>
      <c r="AS1513" s="11"/>
      <c r="AT1513" s="11"/>
      <c r="AV1513" s="11"/>
      <c r="AW1513" s="11"/>
    </row>
    <row r="1514" spans="1:49" x14ac:dyDescent="0.25">
      <c r="A1514">
        <v>1513</v>
      </c>
      <c r="B1514">
        <v>10275</v>
      </c>
      <c r="C1514">
        <v>14</v>
      </c>
      <c r="D1514" s="4" t="str">
        <f>TEXT(Table1[[#This Row],[ORDER DATE]],"MMMM")</f>
        <v>July</v>
      </c>
      <c r="E1514" s="4">
        <f t="shared" si="70"/>
        <v>2004</v>
      </c>
      <c r="F1514" s="1">
        <v>38191</v>
      </c>
      <c r="G1514" t="s">
        <v>12</v>
      </c>
      <c r="H1514" t="s">
        <v>76</v>
      </c>
      <c r="I1514">
        <v>115</v>
      </c>
      <c r="J1514" t="s">
        <v>17</v>
      </c>
      <c r="K1514">
        <v>32</v>
      </c>
      <c r="L1514" s="10">
        <v>89.51</v>
      </c>
      <c r="M1514" s="10">
        <f t="shared" si="71"/>
        <v>2864.32</v>
      </c>
      <c r="N1514">
        <f>'CONDITIONS AND WORKINGS'!$D$2*M1514</f>
        <v>183.88934399999999</v>
      </c>
      <c r="O1514" s="4">
        <f>IF(Table1[[#This Row],[SALES]]&gt;='CONDITIONS AND WORKINGS'!$B$2,Table1[[#This Row],[SALES]]*'CONDITIONS AND WORKINGS'!$B$3,0)</f>
        <v>239.17072000000002</v>
      </c>
      <c r="P1514" s="10">
        <f t="shared" si="69"/>
        <v>3048.2093440000003</v>
      </c>
      <c r="Q1514" s="4" t="str">
        <f>IF(Table1[[#This Row],[STATUS]]='CONDITIONS AND WORKINGS'!$B$6,'CONDITIONS AND WORKINGS'!$B$9,'CONDITIONS AND WORKINGS'!$B$10)</f>
        <v>"COMPLETED"</v>
      </c>
      <c r="R1514" s="10">
        <f>Table1[[#This Row],[TOTAL SALES]]-Table1[[#This Row],[ 8.35% DISCOUNT]]</f>
        <v>2809.0386240000003</v>
      </c>
      <c r="S1514" s="20"/>
      <c r="AQ1514" s="11"/>
      <c r="AR1514" s="11"/>
      <c r="AS1514" s="11"/>
      <c r="AT1514" s="11"/>
      <c r="AV1514" s="11"/>
      <c r="AW1514" s="11"/>
    </row>
    <row r="1515" spans="1:49" x14ac:dyDescent="0.25">
      <c r="A1515">
        <v>1514</v>
      </c>
      <c r="B1515">
        <v>10275</v>
      </c>
      <c r="C1515">
        <v>6</v>
      </c>
      <c r="D1515" s="4" t="str">
        <f>TEXT(Table1[[#This Row],[ORDER DATE]],"MMMM")</f>
        <v>July</v>
      </c>
      <c r="E1515" s="4">
        <f t="shared" si="70"/>
        <v>2004</v>
      </c>
      <c r="F1515" s="1">
        <v>38191</v>
      </c>
      <c r="G1515" t="s">
        <v>12</v>
      </c>
      <c r="H1515" t="s">
        <v>90</v>
      </c>
      <c r="I1515">
        <v>115</v>
      </c>
      <c r="J1515" t="s">
        <v>17</v>
      </c>
      <c r="K1515">
        <v>30</v>
      </c>
      <c r="L1515" s="10">
        <v>79.98</v>
      </c>
      <c r="M1515" s="10">
        <f t="shared" si="71"/>
        <v>2399.4</v>
      </c>
      <c r="N1515">
        <f>'CONDITIONS AND WORKINGS'!$D$2*M1515</f>
        <v>154.04147999999998</v>
      </c>
      <c r="O1515" s="4">
        <f>IF(Table1[[#This Row],[SALES]]&gt;='CONDITIONS AND WORKINGS'!$B$2,Table1[[#This Row],[SALES]]*'CONDITIONS AND WORKINGS'!$B$3,0)</f>
        <v>200.34990000000002</v>
      </c>
      <c r="P1515" s="10">
        <f t="shared" si="69"/>
        <v>2553.44148</v>
      </c>
      <c r="Q1515" s="4" t="str">
        <f>IF(Table1[[#This Row],[STATUS]]='CONDITIONS AND WORKINGS'!$B$6,'CONDITIONS AND WORKINGS'!$B$9,'CONDITIONS AND WORKINGS'!$B$10)</f>
        <v>"COMPLETED"</v>
      </c>
      <c r="R1515" s="10">
        <f>Table1[[#This Row],[TOTAL SALES]]-Table1[[#This Row],[ 8.35% DISCOUNT]]</f>
        <v>2353.0915799999998</v>
      </c>
      <c r="S1515" s="20"/>
      <c r="AQ1515" s="11"/>
      <c r="AR1515" s="11"/>
      <c r="AS1515" s="11"/>
      <c r="AT1515" s="11"/>
      <c r="AV1515" s="11"/>
      <c r="AW1515" s="11"/>
    </row>
    <row r="1516" spans="1:49" x14ac:dyDescent="0.25">
      <c r="A1516">
        <v>1515</v>
      </c>
      <c r="B1516">
        <v>10275</v>
      </c>
      <c r="C1516">
        <v>11</v>
      </c>
      <c r="D1516" s="4" t="str">
        <f>TEXT(Table1[[#This Row],[ORDER DATE]],"MMMM")</f>
        <v>July</v>
      </c>
      <c r="E1516" s="4">
        <f t="shared" si="70"/>
        <v>2004</v>
      </c>
      <c r="F1516" s="1">
        <v>38191</v>
      </c>
      <c r="G1516" t="s">
        <v>12</v>
      </c>
      <c r="H1516" t="s">
        <v>83</v>
      </c>
      <c r="I1516">
        <v>115</v>
      </c>
      <c r="J1516" t="s">
        <v>17</v>
      </c>
      <c r="K1516">
        <v>25</v>
      </c>
      <c r="L1516" s="10">
        <v>95.2</v>
      </c>
      <c r="M1516" s="10">
        <f t="shared" si="71"/>
        <v>2380</v>
      </c>
      <c r="N1516">
        <f>'CONDITIONS AND WORKINGS'!$D$2*M1516</f>
        <v>152.79599999999999</v>
      </c>
      <c r="O1516" s="4">
        <f>IF(Table1[[#This Row],[SALES]]&gt;='CONDITIONS AND WORKINGS'!$B$2,Table1[[#This Row],[SALES]]*'CONDITIONS AND WORKINGS'!$B$3,0)</f>
        <v>198.73000000000002</v>
      </c>
      <c r="P1516" s="10">
        <f t="shared" si="69"/>
        <v>2532.7959999999998</v>
      </c>
      <c r="Q1516" s="4" t="str">
        <f>IF(Table1[[#This Row],[STATUS]]='CONDITIONS AND WORKINGS'!$B$6,'CONDITIONS AND WORKINGS'!$B$9,'CONDITIONS AND WORKINGS'!$B$10)</f>
        <v>"COMPLETED"</v>
      </c>
      <c r="R1516" s="10">
        <f>Table1[[#This Row],[TOTAL SALES]]-Table1[[#This Row],[ 8.35% DISCOUNT]]</f>
        <v>2334.0659999999998</v>
      </c>
      <c r="S1516" s="20"/>
      <c r="AQ1516" s="11"/>
      <c r="AR1516" s="11"/>
      <c r="AS1516" s="11"/>
      <c r="AT1516" s="11"/>
      <c r="AV1516" s="11"/>
      <c r="AW1516" s="11"/>
    </row>
    <row r="1517" spans="1:49" x14ac:dyDescent="0.25">
      <c r="A1517">
        <v>1516</v>
      </c>
      <c r="B1517">
        <v>10275</v>
      </c>
      <c r="C1517">
        <v>5</v>
      </c>
      <c r="D1517" s="4" t="str">
        <f>TEXT(Table1[[#This Row],[ORDER DATE]],"MMMM")</f>
        <v>July</v>
      </c>
      <c r="E1517" s="4">
        <f t="shared" si="70"/>
        <v>2004</v>
      </c>
      <c r="F1517" s="1">
        <v>38191</v>
      </c>
      <c r="G1517" t="s">
        <v>12</v>
      </c>
      <c r="H1517" t="s">
        <v>94</v>
      </c>
      <c r="I1517">
        <v>115</v>
      </c>
      <c r="J1517" t="s">
        <v>17</v>
      </c>
      <c r="K1517">
        <v>37</v>
      </c>
      <c r="L1517" s="10">
        <v>63.6</v>
      </c>
      <c r="M1517" s="10">
        <f t="shared" si="71"/>
        <v>2353.2000000000003</v>
      </c>
      <c r="N1517">
        <f>'CONDITIONS AND WORKINGS'!$D$2*M1517</f>
        <v>151.07544000000001</v>
      </c>
      <c r="O1517" s="4">
        <f>IF(Table1[[#This Row],[SALES]]&gt;='CONDITIONS AND WORKINGS'!$B$2,Table1[[#This Row],[SALES]]*'CONDITIONS AND WORKINGS'!$B$3,0)</f>
        <v>196.49220000000003</v>
      </c>
      <c r="P1517" s="10">
        <f t="shared" si="69"/>
        <v>2504.2754400000003</v>
      </c>
      <c r="Q1517" s="4" t="str">
        <f>IF(Table1[[#This Row],[STATUS]]='CONDITIONS AND WORKINGS'!$B$6,'CONDITIONS AND WORKINGS'!$B$9,'CONDITIONS AND WORKINGS'!$B$10)</f>
        <v>"COMPLETED"</v>
      </c>
      <c r="R1517" s="10">
        <f>Table1[[#This Row],[TOTAL SALES]]-Table1[[#This Row],[ 8.35% DISCOUNT]]</f>
        <v>2307.7832400000002</v>
      </c>
      <c r="S1517" s="20"/>
      <c r="AQ1517" s="11"/>
      <c r="AR1517" s="11"/>
      <c r="AS1517" s="11"/>
      <c r="AT1517" s="11"/>
      <c r="AV1517" s="11"/>
      <c r="AW1517" s="11"/>
    </row>
    <row r="1518" spans="1:49" x14ac:dyDescent="0.25">
      <c r="A1518">
        <v>1517</v>
      </c>
      <c r="B1518">
        <v>10275</v>
      </c>
      <c r="C1518">
        <v>17</v>
      </c>
      <c r="D1518" s="4" t="str">
        <f>TEXT(Table1[[#This Row],[ORDER DATE]],"MMMM")</f>
        <v>July</v>
      </c>
      <c r="E1518" s="4">
        <f t="shared" si="70"/>
        <v>2004</v>
      </c>
      <c r="F1518" s="1">
        <v>38191</v>
      </c>
      <c r="G1518" t="s">
        <v>12</v>
      </c>
      <c r="H1518" t="s">
        <v>81</v>
      </c>
      <c r="I1518">
        <v>115</v>
      </c>
      <c r="J1518" t="s">
        <v>17</v>
      </c>
      <c r="K1518">
        <v>31</v>
      </c>
      <c r="L1518" s="10">
        <v>72.55</v>
      </c>
      <c r="M1518" s="10">
        <f t="shared" si="71"/>
        <v>2249.0499999999997</v>
      </c>
      <c r="N1518">
        <f>'CONDITIONS AND WORKINGS'!$D$2*M1518</f>
        <v>144.38900999999996</v>
      </c>
      <c r="O1518" s="4">
        <f>IF(Table1[[#This Row],[SALES]]&gt;='CONDITIONS AND WORKINGS'!$B$2,Table1[[#This Row],[SALES]]*'CONDITIONS AND WORKINGS'!$B$3,0)</f>
        <v>0</v>
      </c>
      <c r="P1518" s="10">
        <f t="shared" si="69"/>
        <v>2393.4390099999996</v>
      </c>
      <c r="Q1518" s="4" t="str">
        <f>IF(Table1[[#This Row],[STATUS]]='CONDITIONS AND WORKINGS'!$B$6,'CONDITIONS AND WORKINGS'!$B$9,'CONDITIONS AND WORKINGS'!$B$10)</f>
        <v>"COMPLETED"</v>
      </c>
      <c r="R1518" s="10">
        <f>Table1[[#This Row],[TOTAL SALES]]-Table1[[#This Row],[ 8.35% DISCOUNT]]</f>
        <v>2393.4390099999996</v>
      </c>
      <c r="S1518" s="20"/>
      <c r="AQ1518" s="11"/>
      <c r="AR1518" s="11"/>
      <c r="AS1518" s="11"/>
      <c r="AT1518" s="11"/>
      <c r="AV1518" s="11"/>
      <c r="AW1518" s="11"/>
    </row>
    <row r="1519" spans="1:49" x14ac:dyDescent="0.25">
      <c r="A1519">
        <v>1518</v>
      </c>
      <c r="B1519">
        <v>10275</v>
      </c>
      <c r="C1519">
        <v>2</v>
      </c>
      <c r="D1519" s="4" t="str">
        <f>TEXT(Table1[[#This Row],[ORDER DATE]],"MMMM")</f>
        <v>July</v>
      </c>
      <c r="E1519" s="4">
        <f t="shared" si="70"/>
        <v>2004</v>
      </c>
      <c r="F1519" s="1">
        <v>38191</v>
      </c>
      <c r="G1519" t="s">
        <v>12</v>
      </c>
      <c r="H1519" t="s">
        <v>93</v>
      </c>
      <c r="I1519">
        <v>115</v>
      </c>
      <c r="J1519" t="s">
        <v>17</v>
      </c>
      <c r="K1519">
        <v>21</v>
      </c>
      <c r="L1519" s="10">
        <v>100</v>
      </c>
      <c r="M1519" s="10">
        <f t="shared" si="71"/>
        <v>2100</v>
      </c>
      <c r="N1519">
        <f>'CONDITIONS AND WORKINGS'!$D$2*M1519</f>
        <v>134.82</v>
      </c>
      <c r="O1519" s="4">
        <f>IF(Table1[[#This Row],[SALES]]&gt;='CONDITIONS AND WORKINGS'!$B$2,Table1[[#This Row],[SALES]]*'CONDITIONS AND WORKINGS'!$B$3,0)</f>
        <v>0</v>
      </c>
      <c r="P1519" s="10">
        <f t="shared" si="69"/>
        <v>2234.8200000000002</v>
      </c>
      <c r="Q1519" s="4" t="str">
        <f>IF(Table1[[#This Row],[STATUS]]='CONDITIONS AND WORKINGS'!$B$6,'CONDITIONS AND WORKINGS'!$B$9,'CONDITIONS AND WORKINGS'!$B$10)</f>
        <v>"COMPLETED"</v>
      </c>
      <c r="R1519" s="10">
        <f>Table1[[#This Row],[TOTAL SALES]]-Table1[[#This Row],[ 8.35% DISCOUNT]]</f>
        <v>2234.8200000000002</v>
      </c>
      <c r="S1519" s="20"/>
      <c r="AQ1519" s="11"/>
      <c r="AR1519" s="11"/>
      <c r="AS1519" s="11"/>
      <c r="AT1519" s="11"/>
      <c r="AV1519" s="11"/>
      <c r="AW1519" s="11"/>
    </row>
    <row r="1520" spans="1:49" x14ac:dyDescent="0.25">
      <c r="A1520">
        <v>1519</v>
      </c>
      <c r="B1520">
        <v>10275</v>
      </c>
      <c r="C1520">
        <v>7</v>
      </c>
      <c r="D1520" s="4" t="str">
        <f>TEXT(Table1[[#This Row],[ORDER DATE]],"MMMM")</f>
        <v>July</v>
      </c>
      <c r="E1520" s="4">
        <f t="shared" si="70"/>
        <v>2004</v>
      </c>
      <c r="F1520" s="1">
        <v>38191</v>
      </c>
      <c r="G1520" t="s">
        <v>12</v>
      </c>
      <c r="H1520" t="s">
        <v>95</v>
      </c>
      <c r="I1520">
        <v>115</v>
      </c>
      <c r="J1520" t="s">
        <v>17</v>
      </c>
      <c r="K1520">
        <v>23</v>
      </c>
      <c r="L1520" s="10">
        <v>81.91</v>
      </c>
      <c r="M1520" s="10">
        <f t="shared" si="71"/>
        <v>1883.9299999999998</v>
      </c>
      <c r="N1520">
        <f>'CONDITIONS AND WORKINGS'!$D$2*M1520</f>
        <v>120.94830599999997</v>
      </c>
      <c r="O1520" s="4">
        <f>IF(Table1[[#This Row],[SALES]]&gt;='CONDITIONS AND WORKINGS'!$B$2,Table1[[#This Row],[SALES]]*'CONDITIONS AND WORKINGS'!$B$3,0)</f>
        <v>0</v>
      </c>
      <c r="P1520" s="10">
        <f t="shared" si="69"/>
        <v>2004.8783059999998</v>
      </c>
      <c r="Q1520" s="4" t="str">
        <f>IF(Table1[[#This Row],[STATUS]]='CONDITIONS AND WORKINGS'!$B$6,'CONDITIONS AND WORKINGS'!$B$9,'CONDITIONS AND WORKINGS'!$B$10)</f>
        <v>"COMPLETED"</v>
      </c>
      <c r="R1520" s="10">
        <f>Table1[[#This Row],[TOTAL SALES]]-Table1[[#This Row],[ 8.35% DISCOUNT]]</f>
        <v>2004.8783059999998</v>
      </c>
      <c r="S1520" s="20"/>
      <c r="AQ1520" s="11"/>
      <c r="AR1520" s="11"/>
      <c r="AS1520" s="11"/>
      <c r="AT1520" s="11"/>
      <c r="AV1520" s="11"/>
      <c r="AW1520" s="11"/>
    </row>
    <row r="1521" spans="1:49" x14ac:dyDescent="0.25">
      <c r="A1521">
        <v>1520</v>
      </c>
      <c r="B1521">
        <v>10275</v>
      </c>
      <c r="C1521">
        <v>12</v>
      </c>
      <c r="D1521" s="4" t="str">
        <f>TEXT(Table1[[#This Row],[ORDER DATE]],"MMMM")</f>
        <v>July</v>
      </c>
      <c r="E1521" s="4">
        <f t="shared" si="70"/>
        <v>2004</v>
      </c>
      <c r="F1521" s="1">
        <v>38191</v>
      </c>
      <c r="G1521" t="s">
        <v>12</v>
      </c>
      <c r="H1521" t="s">
        <v>84</v>
      </c>
      <c r="I1521">
        <v>115</v>
      </c>
      <c r="J1521" t="s">
        <v>17</v>
      </c>
      <c r="K1521">
        <v>28</v>
      </c>
      <c r="L1521" s="10">
        <v>63.97</v>
      </c>
      <c r="M1521" s="10">
        <f t="shared" si="71"/>
        <v>1791.1599999999999</v>
      </c>
      <c r="N1521">
        <f>'CONDITIONS AND WORKINGS'!$D$2*M1521</f>
        <v>114.99247199999998</v>
      </c>
      <c r="O1521" s="4">
        <f>IF(Table1[[#This Row],[SALES]]&gt;='CONDITIONS AND WORKINGS'!$B$2,Table1[[#This Row],[SALES]]*'CONDITIONS AND WORKINGS'!$B$3,0)</f>
        <v>0</v>
      </c>
      <c r="P1521" s="10">
        <f t="shared" si="69"/>
        <v>1906.1524719999998</v>
      </c>
      <c r="Q1521" s="4" t="str">
        <f>IF(Table1[[#This Row],[STATUS]]='CONDITIONS AND WORKINGS'!$B$6,'CONDITIONS AND WORKINGS'!$B$9,'CONDITIONS AND WORKINGS'!$B$10)</f>
        <v>"COMPLETED"</v>
      </c>
      <c r="R1521" s="10">
        <f>Table1[[#This Row],[TOTAL SALES]]-Table1[[#This Row],[ 8.35% DISCOUNT]]</f>
        <v>1906.1524719999998</v>
      </c>
      <c r="S1521" s="20"/>
      <c r="AQ1521" s="11"/>
      <c r="AR1521" s="11"/>
      <c r="AS1521" s="11"/>
      <c r="AT1521" s="11"/>
      <c r="AV1521" s="11"/>
      <c r="AW1521" s="11"/>
    </row>
    <row r="1522" spans="1:49" x14ac:dyDescent="0.25">
      <c r="A1522">
        <v>1521</v>
      </c>
      <c r="B1522">
        <v>10275</v>
      </c>
      <c r="C1522">
        <v>13</v>
      </c>
      <c r="D1522" s="4" t="str">
        <f>TEXT(Table1[[#This Row],[ORDER DATE]],"MMMM")</f>
        <v>July</v>
      </c>
      <c r="E1522" s="4">
        <f t="shared" si="70"/>
        <v>2004</v>
      </c>
      <c r="F1522" s="1">
        <v>38191</v>
      </c>
      <c r="G1522" t="s">
        <v>12</v>
      </c>
      <c r="H1522" t="s">
        <v>87</v>
      </c>
      <c r="I1522">
        <v>115</v>
      </c>
      <c r="J1522" t="s">
        <v>17</v>
      </c>
      <c r="K1522">
        <v>38</v>
      </c>
      <c r="L1522" s="10">
        <v>45.39</v>
      </c>
      <c r="M1522" s="10">
        <f t="shared" si="71"/>
        <v>1724.82</v>
      </c>
      <c r="N1522">
        <f>'CONDITIONS AND WORKINGS'!$D$2*M1522</f>
        <v>110.73344399999998</v>
      </c>
      <c r="O1522" s="4">
        <f>IF(Table1[[#This Row],[SALES]]&gt;='CONDITIONS AND WORKINGS'!$B$2,Table1[[#This Row],[SALES]]*'CONDITIONS AND WORKINGS'!$B$3,0)</f>
        <v>0</v>
      </c>
      <c r="P1522" s="10">
        <f t="shared" si="69"/>
        <v>1835.5534439999999</v>
      </c>
      <c r="Q1522" s="4" t="str">
        <f>IF(Table1[[#This Row],[STATUS]]='CONDITIONS AND WORKINGS'!$B$6,'CONDITIONS AND WORKINGS'!$B$9,'CONDITIONS AND WORKINGS'!$B$10)</f>
        <v>"COMPLETED"</v>
      </c>
      <c r="R1522" s="10">
        <f>Table1[[#This Row],[TOTAL SALES]]-Table1[[#This Row],[ 8.35% DISCOUNT]]</f>
        <v>1835.5534439999999</v>
      </c>
      <c r="S1522" s="20"/>
      <c r="AQ1522" s="11"/>
      <c r="AR1522" s="11"/>
      <c r="AS1522" s="11"/>
      <c r="AT1522" s="11"/>
      <c r="AV1522" s="11"/>
      <c r="AW1522" s="11"/>
    </row>
    <row r="1523" spans="1:49" x14ac:dyDescent="0.25">
      <c r="A1523">
        <v>1522</v>
      </c>
      <c r="B1523">
        <v>10275</v>
      </c>
      <c r="C1523">
        <v>10</v>
      </c>
      <c r="D1523" s="4" t="str">
        <f>TEXT(Table1[[#This Row],[ORDER DATE]],"MMMM")</f>
        <v>July</v>
      </c>
      <c r="E1523" s="4">
        <f t="shared" si="70"/>
        <v>2004</v>
      </c>
      <c r="F1523" s="1">
        <v>38191</v>
      </c>
      <c r="G1523" t="s">
        <v>12</v>
      </c>
      <c r="H1523" t="s">
        <v>85</v>
      </c>
      <c r="I1523">
        <v>115</v>
      </c>
      <c r="J1523" t="s">
        <v>17</v>
      </c>
      <c r="K1523">
        <v>27</v>
      </c>
      <c r="L1523" s="10">
        <v>62.31</v>
      </c>
      <c r="M1523" s="10">
        <f t="shared" si="71"/>
        <v>1682.3700000000001</v>
      </c>
      <c r="N1523">
        <f>'CONDITIONS AND WORKINGS'!$D$2*M1523</f>
        <v>108.00815399999999</v>
      </c>
      <c r="O1523" s="4">
        <f>IF(Table1[[#This Row],[SALES]]&gt;='CONDITIONS AND WORKINGS'!$B$2,Table1[[#This Row],[SALES]]*'CONDITIONS AND WORKINGS'!$B$3,0)</f>
        <v>0</v>
      </c>
      <c r="P1523" s="10">
        <f t="shared" si="69"/>
        <v>1790.378154</v>
      </c>
      <c r="Q1523" s="4" t="str">
        <f>IF(Table1[[#This Row],[STATUS]]='CONDITIONS AND WORKINGS'!$B$6,'CONDITIONS AND WORKINGS'!$B$9,'CONDITIONS AND WORKINGS'!$B$10)</f>
        <v>"COMPLETED"</v>
      </c>
      <c r="R1523" s="10">
        <f>Table1[[#This Row],[TOTAL SALES]]-Table1[[#This Row],[ 8.35% DISCOUNT]]</f>
        <v>1790.378154</v>
      </c>
      <c r="S1523" s="20"/>
      <c r="AQ1523" s="11"/>
      <c r="AR1523" s="11"/>
      <c r="AS1523" s="11"/>
      <c r="AT1523" s="11"/>
      <c r="AV1523" s="11"/>
      <c r="AW1523" s="11"/>
    </row>
    <row r="1524" spans="1:49" x14ac:dyDescent="0.25">
      <c r="A1524">
        <v>1523</v>
      </c>
      <c r="B1524">
        <v>10276</v>
      </c>
      <c r="C1524">
        <v>3</v>
      </c>
      <c r="D1524" s="4" t="str">
        <f>TEXT(Table1[[#This Row],[ORDER DATE]],"MMMM")</f>
        <v>August</v>
      </c>
      <c r="E1524" s="4">
        <f t="shared" si="70"/>
        <v>2004</v>
      </c>
      <c r="F1524" s="1">
        <v>38201</v>
      </c>
      <c r="G1524" t="s">
        <v>12</v>
      </c>
      <c r="H1524" t="s">
        <v>99</v>
      </c>
      <c r="I1524">
        <v>172</v>
      </c>
      <c r="J1524" t="s">
        <v>55</v>
      </c>
      <c r="K1524">
        <v>50</v>
      </c>
      <c r="L1524" s="10">
        <v>100</v>
      </c>
      <c r="M1524" s="10">
        <f t="shared" si="71"/>
        <v>5000</v>
      </c>
      <c r="N1524">
        <f>'CONDITIONS AND WORKINGS'!$D$2*M1524</f>
        <v>320.99999999999994</v>
      </c>
      <c r="O1524" s="4">
        <f>IF(Table1[[#This Row],[SALES]]&gt;='CONDITIONS AND WORKINGS'!$B$2,Table1[[#This Row],[SALES]]*'CONDITIONS AND WORKINGS'!$B$3,0)</f>
        <v>417.5</v>
      </c>
      <c r="P1524" s="10">
        <f t="shared" si="69"/>
        <v>5321</v>
      </c>
      <c r="Q1524" s="4" t="str">
        <f>IF(Table1[[#This Row],[STATUS]]='CONDITIONS AND WORKINGS'!$B$6,'CONDITIONS AND WORKINGS'!$B$9,'CONDITIONS AND WORKINGS'!$B$10)</f>
        <v>"COMPLETED"</v>
      </c>
      <c r="R1524" s="10">
        <f>Table1[[#This Row],[TOTAL SALES]]-Table1[[#This Row],[ 8.35% DISCOUNT]]</f>
        <v>4903.5</v>
      </c>
      <c r="S1524" s="20"/>
      <c r="AQ1524" s="11"/>
      <c r="AR1524" s="11"/>
      <c r="AS1524" s="11"/>
      <c r="AT1524" s="11"/>
      <c r="AV1524" s="11"/>
      <c r="AW1524" s="11"/>
    </row>
    <row r="1525" spans="1:49" x14ac:dyDescent="0.25">
      <c r="A1525">
        <v>1524</v>
      </c>
      <c r="B1525">
        <v>10276</v>
      </c>
      <c r="C1525">
        <v>8</v>
      </c>
      <c r="D1525" s="4" t="str">
        <f>TEXT(Table1[[#This Row],[ORDER DATE]],"MMMM")</f>
        <v>August</v>
      </c>
      <c r="E1525" s="4">
        <f t="shared" si="70"/>
        <v>2004</v>
      </c>
      <c r="F1525" s="1">
        <v>38201</v>
      </c>
      <c r="G1525" t="s">
        <v>12</v>
      </c>
      <c r="H1525" t="s">
        <v>97</v>
      </c>
      <c r="I1525">
        <v>172</v>
      </c>
      <c r="J1525" t="s">
        <v>14</v>
      </c>
      <c r="K1525">
        <v>48</v>
      </c>
      <c r="L1525" s="10">
        <v>100</v>
      </c>
      <c r="M1525" s="10">
        <f t="shared" si="71"/>
        <v>4800</v>
      </c>
      <c r="N1525">
        <f>'CONDITIONS AND WORKINGS'!$D$2*M1525</f>
        <v>308.15999999999997</v>
      </c>
      <c r="O1525" s="4">
        <f>IF(Table1[[#This Row],[SALES]]&gt;='CONDITIONS AND WORKINGS'!$B$2,Table1[[#This Row],[SALES]]*'CONDITIONS AND WORKINGS'!$B$3,0)</f>
        <v>400.8</v>
      </c>
      <c r="P1525" s="10">
        <f t="shared" si="69"/>
        <v>5108.16</v>
      </c>
      <c r="Q1525" s="4" t="str">
        <f>IF(Table1[[#This Row],[STATUS]]='CONDITIONS AND WORKINGS'!$B$6,'CONDITIONS AND WORKINGS'!$B$9,'CONDITIONS AND WORKINGS'!$B$10)</f>
        <v>"COMPLETED"</v>
      </c>
      <c r="R1525" s="10">
        <f>Table1[[#This Row],[TOTAL SALES]]-Table1[[#This Row],[ 8.35% DISCOUNT]]</f>
        <v>4707.3599999999997</v>
      </c>
      <c r="S1525" s="20"/>
      <c r="AQ1525" s="11"/>
      <c r="AR1525" s="11"/>
      <c r="AS1525" s="11"/>
      <c r="AT1525" s="11"/>
      <c r="AV1525" s="11"/>
      <c r="AW1525" s="11"/>
    </row>
    <row r="1526" spans="1:49" x14ac:dyDescent="0.25">
      <c r="A1526">
        <v>1525</v>
      </c>
      <c r="B1526">
        <v>10276</v>
      </c>
      <c r="C1526">
        <v>1</v>
      </c>
      <c r="D1526" s="4" t="str">
        <f>TEXT(Table1[[#This Row],[ORDER DATE]],"MMMM")</f>
        <v>August</v>
      </c>
      <c r="E1526" s="4">
        <f t="shared" si="70"/>
        <v>2004</v>
      </c>
      <c r="F1526" s="1">
        <v>38201</v>
      </c>
      <c r="G1526" t="s">
        <v>12</v>
      </c>
      <c r="H1526" t="s">
        <v>96</v>
      </c>
      <c r="I1526">
        <v>172</v>
      </c>
      <c r="J1526" t="s">
        <v>14</v>
      </c>
      <c r="K1526">
        <v>47</v>
      </c>
      <c r="L1526" s="10">
        <v>100</v>
      </c>
      <c r="M1526" s="10">
        <f t="shared" si="71"/>
        <v>4700</v>
      </c>
      <c r="N1526">
        <f>'CONDITIONS AND WORKINGS'!$D$2*M1526</f>
        <v>301.73999999999995</v>
      </c>
      <c r="O1526" s="4">
        <f>IF(Table1[[#This Row],[SALES]]&gt;='CONDITIONS AND WORKINGS'!$B$2,Table1[[#This Row],[SALES]]*'CONDITIONS AND WORKINGS'!$B$3,0)</f>
        <v>392.45000000000005</v>
      </c>
      <c r="P1526" s="10">
        <f t="shared" si="69"/>
        <v>5001.74</v>
      </c>
      <c r="Q1526" s="4" t="str">
        <f>IF(Table1[[#This Row],[STATUS]]='CONDITIONS AND WORKINGS'!$B$6,'CONDITIONS AND WORKINGS'!$B$9,'CONDITIONS AND WORKINGS'!$B$10)</f>
        <v>"COMPLETED"</v>
      </c>
      <c r="R1526" s="10">
        <f>Table1[[#This Row],[TOTAL SALES]]-Table1[[#This Row],[ 8.35% DISCOUNT]]</f>
        <v>4609.29</v>
      </c>
      <c r="S1526" s="20"/>
      <c r="AQ1526" s="11"/>
      <c r="AR1526" s="11"/>
      <c r="AS1526" s="11"/>
      <c r="AT1526" s="11"/>
      <c r="AV1526" s="11"/>
      <c r="AW1526" s="11"/>
    </row>
    <row r="1527" spans="1:49" x14ac:dyDescent="0.25">
      <c r="A1527">
        <v>1526</v>
      </c>
      <c r="B1527">
        <v>10276</v>
      </c>
      <c r="C1527">
        <v>14</v>
      </c>
      <c r="D1527" s="4" t="str">
        <f>TEXT(Table1[[#This Row],[ORDER DATE]],"MMMM")</f>
        <v>August</v>
      </c>
      <c r="E1527" s="4">
        <f t="shared" si="70"/>
        <v>2004</v>
      </c>
      <c r="F1527" s="1">
        <v>38201</v>
      </c>
      <c r="G1527" t="s">
        <v>12</v>
      </c>
      <c r="H1527" t="s">
        <v>91</v>
      </c>
      <c r="I1527">
        <v>172</v>
      </c>
      <c r="J1527" t="s">
        <v>14</v>
      </c>
      <c r="K1527">
        <v>43</v>
      </c>
      <c r="L1527" s="10">
        <v>100</v>
      </c>
      <c r="M1527" s="10">
        <f t="shared" si="71"/>
        <v>4300</v>
      </c>
      <c r="N1527">
        <f>'CONDITIONS AND WORKINGS'!$D$2*M1527</f>
        <v>276.05999999999995</v>
      </c>
      <c r="O1527" s="4">
        <f>IF(Table1[[#This Row],[SALES]]&gt;='CONDITIONS AND WORKINGS'!$B$2,Table1[[#This Row],[SALES]]*'CONDITIONS AND WORKINGS'!$B$3,0)</f>
        <v>359.05</v>
      </c>
      <c r="P1527" s="10">
        <f t="shared" si="69"/>
        <v>4576.0599999999995</v>
      </c>
      <c r="Q1527" s="4" t="str">
        <f>IF(Table1[[#This Row],[STATUS]]='CONDITIONS AND WORKINGS'!$B$6,'CONDITIONS AND WORKINGS'!$B$9,'CONDITIONS AND WORKINGS'!$B$10)</f>
        <v>"COMPLETED"</v>
      </c>
      <c r="R1527" s="10">
        <f>Table1[[#This Row],[TOTAL SALES]]-Table1[[#This Row],[ 8.35% DISCOUNT]]</f>
        <v>4217.0099999999993</v>
      </c>
      <c r="S1527" s="20"/>
      <c r="AQ1527" s="11"/>
      <c r="AR1527" s="11"/>
      <c r="AS1527" s="11"/>
      <c r="AT1527" s="11"/>
      <c r="AV1527" s="11"/>
      <c r="AW1527" s="11"/>
    </row>
    <row r="1528" spans="1:49" x14ac:dyDescent="0.25">
      <c r="A1528">
        <v>1527</v>
      </c>
      <c r="B1528">
        <v>10276</v>
      </c>
      <c r="C1528">
        <v>13</v>
      </c>
      <c r="D1528" s="4" t="str">
        <f>TEXT(Table1[[#This Row],[ORDER DATE]],"MMMM")</f>
        <v>August</v>
      </c>
      <c r="E1528" s="4">
        <f t="shared" si="70"/>
        <v>2004</v>
      </c>
      <c r="F1528" s="1">
        <v>38201</v>
      </c>
      <c r="G1528" t="s">
        <v>12</v>
      </c>
      <c r="H1528" t="s">
        <v>102</v>
      </c>
      <c r="I1528">
        <v>172</v>
      </c>
      <c r="J1528" t="s">
        <v>14</v>
      </c>
      <c r="K1528">
        <v>38</v>
      </c>
      <c r="L1528" s="10">
        <v>100</v>
      </c>
      <c r="M1528" s="10">
        <f t="shared" si="71"/>
        <v>3800</v>
      </c>
      <c r="N1528">
        <f>'CONDITIONS AND WORKINGS'!$D$2*M1528</f>
        <v>243.95999999999998</v>
      </c>
      <c r="O1528" s="4">
        <f>IF(Table1[[#This Row],[SALES]]&gt;='CONDITIONS AND WORKINGS'!$B$2,Table1[[#This Row],[SALES]]*'CONDITIONS AND WORKINGS'!$B$3,0)</f>
        <v>317.3</v>
      </c>
      <c r="P1528" s="10">
        <f t="shared" si="69"/>
        <v>4043.96</v>
      </c>
      <c r="Q1528" s="4" t="str">
        <f>IF(Table1[[#This Row],[STATUS]]='CONDITIONS AND WORKINGS'!$B$6,'CONDITIONS AND WORKINGS'!$B$9,'CONDITIONS AND WORKINGS'!$B$10)</f>
        <v>"COMPLETED"</v>
      </c>
      <c r="R1528" s="10">
        <f>Table1[[#This Row],[TOTAL SALES]]-Table1[[#This Row],[ 8.35% DISCOUNT]]</f>
        <v>3726.66</v>
      </c>
      <c r="S1528" s="20"/>
      <c r="AQ1528" s="11"/>
      <c r="AR1528" s="11"/>
      <c r="AS1528" s="11"/>
      <c r="AT1528" s="11"/>
      <c r="AV1528" s="11"/>
      <c r="AW1528" s="11"/>
    </row>
    <row r="1529" spans="1:49" x14ac:dyDescent="0.25">
      <c r="A1529">
        <v>1528</v>
      </c>
      <c r="B1529">
        <v>10276</v>
      </c>
      <c r="C1529">
        <v>5</v>
      </c>
      <c r="D1529" s="4" t="str">
        <f>TEXT(Table1[[#This Row],[ORDER DATE]],"MMMM")</f>
        <v>August</v>
      </c>
      <c r="E1529" s="4">
        <f t="shared" si="70"/>
        <v>2004</v>
      </c>
      <c r="F1529" s="1">
        <v>38201</v>
      </c>
      <c r="G1529" t="s">
        <v>12</v>
      </c>
      <c r="H1529" t="s">
        <v>100</v>
      </c>
      <c r="I1529">
        <v>172</v>
      </c>
      <c r="J1529" t="s">
        <v>14</v>
      </c>
      <c r="K1529">
        <v>30</v>
      </c>
      <c r="L1529" s="10">
        <v>100</v>
      </c>
      <c r="M1529" s="10">
        <f t="shared" si="71"/>
        <v>3000</v>
      </c>
      <c r="N1529">
        <f>'CONDITIONS AND WORKINGS'!$D$2*M1529</f>
        <v>192.59999999999997</v>
      </c>
      <c r="O1529" s="4">
        <f>IF(Table1[[#This Row],[SALES]]&gt;='CONDITIONS AND WORKINGS'!$B$2,Table1[[#This Row],[SALES]]*'CONDITIONS AND WORKINGS'!$B$3,0)</f>
        <v>250.50000000000003</v>
      </c>
      <c r="P1529" s="10">
        <f t="shared" si="69"/>
        <v>3192.6</v>
      </c>
      <c r="Q1529" s="4" t="str">
        <f>IF(Table1[[#This Row],[STATUS]]='CONDITIONS AND WORKINGS'!$B$6,'CONDITIONS AND WORKINGS'!$B$9,'CONDITIONS AND WORKINGS'!$B$10)</f>
        <v>"COMPLETED"</v>
      </c>
      <c r="R1529" s="10">
        <f>Table1[[#This Row],[TOTAL SALES]]-Table1[[#This Row],[ 8.35% DISCOUNT]]</f>
        <v>2942.1</v>
      </c>
      <c r="S1529" s="20"/>
      <c r="AQ1529" s="11"/>
      <c r="AR1529" s="11"/>
      <c r="AS1529" s="11"/>
      <c r="AT1529" s="11"/>
      <c r="AV1529" s="11"/>
      <c r="AW1529" s="11"/>
    </row>
    <row r="1530" spans="1:49" x14ac:dyDescent="0.25">
      <c r="A1530">
        <v>1529</v>
      </c>
      <c r="B1530">
        <v>10276</v>
      </c>
      <c r="C1530">
        <v>7</v>
      </c>
      <c r="D1530" s="4" t="str">
        <f>TEXT(Table1[[#This Row],[ORDER DATE]],"MMMM")</f>
        <v>August</v>
      </c>
      <c r="E1530" s="4">
        <f t="shared" si="70"/>
        <v>2004</v>
      </c>
      <c r="F1530" s="1">
        <v>38201</v>
      </c>
      <c r="G1530" t="s">
        <v>12</v>
      </c>
      <c r="H1530" t="s">
        <v>107</v>
      </c>
      <c r="I1530">
        <v>172</v>
      </c>
      <c r="J1530" t="s">
        <v>14</v>
      </c>
      <c r="K1530">
        <v>48</v>
      </c>
      <c r="L1530" s="10">
        <v>75.180000000000007</v>
      </c>
      <c r="M1530" s="10">
        <f t="shared" si="71"/>
        <v>3608.6400000000003</v>
      </c>
      <c r="N1530">
        <f>'CONDITIONS AND WORKINGS'!$D$2*M1530</f>
        <v>231.674688</v>
      </c>
      <c r="O1530" s="4">
        <f>IF(Table1[[#This Row],[SALES]]&gt;='CONDITIONS AND WORKINGS'!$B$2,Table1[[#This Row],[SALES]]*'CONDITIONS AND WORKINGS'!$B$3,0)</f>
        <v>301.32144000000005</v>
      </c>
      <c r="P1530" s="10">
        <f t="shared" si="69"/>
        <v>3840.3146880000004</v>
      </c>
      <c r="Q1530" s="4" t="str">
        <f>IF(Table1[[#This Row],[STATUS]]='CONDITIONS AND WORKINGS'!$B$6,'CONDITIONS AND WORKINGS'!$B$9,'CONDITIONS AND WORKINGS'!$B$10)</f>
        <v>"COMPLETED"</v>
      </c>
      <c r="R1530" s="10">
        <f>Table1[[#This Row],[TOTAL SALES]]-Table1[[#This Row],[ 8.35% DISCOUNT]]</f>
        <v>3538.9932480000002</v>
      </c>
      <c r="S1530" s="20"/>
      <c r="AQ1530" s="11"/>
      <c r="AR1530" s="11"/>
      <c r="AS1530" s="11"/>
      <c r="AT1530" s="11"/>
      <c r="AV1530" s="11"/>
      <c r="AW1530" s="11"/>
    </row>
    <row r="1531" spans="1:49" x14ac:dyDescent="0.25">
      <c r="A1531">
        <v>1530</v>
      </c>
      <c r="B1531">
        <v>10276</v>
      </c>
      <c r="C1531">
        <v>12</v>
      </c>
      <c r="D1531" s="4" t="str">
        <f>TEXT(Table1[[#This Row],[ORDER DATE]],"MMMM")</f>
        <v>August</v>
      </c>
      <c r="E1531" s="4">
        <f t="shared" si="70"/>
        <v>2004</v>
      </c>
      <c r="F1531" s="1">
        <v>38201</v>
      </c>
      <c r="G1531" t="s">
        <v>12</v>
      </c>
      <c r="H1531" t="s">
        <v>108</v>
      </c>
      <c r="I1531">
        <v>172</v>
      </c>
      <c r="J1531" t="s">
        <v>14</v>
      </c>
      <c r="K1531">
        <v>46</v>
      </c>
      <c r="L1531" s="10">
        <v>75.489999999999995</v>
      </c>
      <c r="M1531" s="10">
        <f t="shared" si="71"/>
        <v>3472.54</v>
      </c>
      <c r="N1531">
        <f>'CONDITIONS AND WORKINGS'!$D$2*M1531</f>
        <v>222.93706799999998</v>
      </c>
      <c r="O1531" s="4">
        <f>IF(Table1[[#This Row],[SALES]]&gt;='CONDITIONS AND WORKINGS'!$B$2,Table1[[#This Row],[SALES]]*'CONDITIONS AND WORKINGS'!$B$3,0)</f>
        <v>289.95708999999999</v>
      </c>
      <c r="P1531" s="10">
        <f t="shared" si="69"/>
        <v>3695.4770680000001</v>
      </c>
      <c r="Q1531" s="4" t="str">
        <f>IF(Table1[[#This Row],[STATUS]]='CONDITIONS AND WORKINGS'!$B$6,'CONDITIONS AND WORKINGS'!$B$9,'CONDITIONS AND WORKINGS'!$B$10)</f>
        <v>"COMPLETED"</v>
      </c>
      <c r="R1531" s="10">
        <f>Table1[[#This Row],[TOTAL SALES]]-Table1[[#This Row],[ 8.35% DISCOUNT]]</f>
        <v>3405.5199780000003</v>
      </c>
      <c r="S1531" s="20"/>
      <c r="AQ1531" s="11"/>
      <c r="AR1531" s="11"/>
      <c r="AS1531" s="11"/>
      <c r="AT1531" s="11"/>
      <c r="AV1531" s="11"/>
      <c r="AW1531" s="11"/>
    </row>
    <row r="1532" spans="1:49" x14ac:dyDescent="0.25">
      <c r="A1532">
        <v>1531</v>
      </c>
      <c r="B1532">
        <v>10276</v>
      </c>
      <c r="C1532">
        <v>4</v>
      </c>
      <c r="D1532" s="4" t="str">
        <f>TEXT(Table1[[#This Row],[ORDER DATE]],"MMMM")</f>
        <v>August</v>
      </c>
      <c r="E1532" s="4">
        <f t="shared" si="70"/>
        <v>2004</v>
      </c>
      <c r="F1532" s="1">
        <v>38201</v>
      </c>
      <c r="G1532" t="s">
        <v>12</v>
      </c>
      <c r="H1532" t="s">
        <v>103</v>
      </c>
      <c r="I1532">
        <v>172</v>
      </c>
      <c r="J1532" t="s">
        <v>14</v>
      </c>
      <c r="K1532">
        <v>38</v>
      </c>
      <c r="L1532" s="10">
        <v>83.79</v>
      </c>
      <c r="M1532" s="10">
        <f t="shared" si="71"/>
        <v>3184.0200000000004</v>
      </c>
      <c r="N1532">
        <f>'CONDITIONS AND WORKINGS'!$D$2*M1532</f>
        <v>204.414084</v>
      </c>
      <c r="O1532" s="4">
        <f>IF(Table1[[#This Row],[SALES]]&gt;='CONDITIONS AND WORKINGS'!$B$2,Table1[[#This Row],[SALES]]*'CONDITIONS AND WORKINGS'!$B$3,0)</f>
        <v>265.86567000000008</v>
      </c>
      <c r="P1532" s="10">
        <f t="shared" si="69"/>
        <v>3388.4340840000004</v>
      </c>
      <c r="Q1532" s="4" t="str">
        <f>IF(Table1[[#This Row],[STATUS]]='CONDITIONS AND WORKINGS'!$B$6,'CONDITIONS AND WORKINGS'!$B$9,'CONDITIONS AND WORKINGS'!$B$10)</f>
        <v>"COMPLETED"</v>
      </c>
      <c r="R1532" s="10">
        <f>Table1[[#This Row],[TOTAL SALES]]-Table1[[#This Row],[ 8.35% DISCOUNT]]</f>
        <v>3122.5684140000003</v>
      </c>
      <c r="S1532" s="20"/>
      <c r="AQ1532" s="11"/>
      <c r="AR1532" s="11"/>
      <c r="AS1532" s="11"/>
      <c r="AT1532" s="11"/>
      <c r="AV1532" s="11"/>
      <c r="AW1532" s="11"/>
    </row>
    <row r="1533" spans="1:49" x14ac:dyDescent="0.25">
      <c r="A1533">
        <v>1532</v>
      </c>
      <c r="B1533">
        <v>10276</v>
      </c>
      <c r="C1533">
        <v>6</v>
      </c>
      <c r="D1533" s="4" t="str">
        <f>TEXT(Table1[[#This Row],[ORDER DATE]],"MMMM")</f>
        <v>August</v>
      </c>
      <c r="E1533" s="4">
        <f t="shared" si="70"/>
        <v>2004</v>
      </c>
      <c r="F1533" s="1">
        <v>38201</v>
      </c>
      <c r="G1533" t="s">
        <v>12</v>
      </c>
      <c r="H1533" t="s">
        <v>110</v>
      </c>
      <c r="I1533">
        <v>172</v>
      </c>
      <c r="J1533" t="s">
        <v>17</v>
      </c>
      <c r="K1533">
        <v>38</v>
      </c>
      <c r="L1533" s="10">
        <v>69.959999999999994</v>
      </c>
      <c r="M1533" s="10">
        <f t="shared" si="71"/>
        <v>2658.4799999999996</v>
      </c>
      <c r="N1533">
        <f>'CONDITIONS AND WORKINGS'!$D$2*M1533</f>
        <v>170.67441599999995</v>
      </c>
      <c r="O1533" s="4">
        <f>IF(Table1[[#This Row],[SALES]]&gt;='CONDITIONS AND WORKINGS'!$B$2,Table1[[#This Row],[SALES]]*'CONDITIONS AND WORKINGS'!$B$3,0)</f>
        <v>221.98307999999997</v>
      </c>
      <c r="P1533" s="10">
        <f t="shared" si="69"/>
        <v>2829.1544159999994</v>
      </c>
      <c r="Q1533" s="4" t="str">
        <f>IF(Table1[[#This Row],[STATUS]]='CONDITIONS AND WORKINGS'!$B$6,'CONDITIONS AND WORKINGS'!$B$9,'CONDITIONS AND WORKINGS'!$B$10)</f>
        <v>"COMPLETED"</v>
      </c>
      <c r="R1533" s="10">
        <f>Table1[[#This Row],[TOTAL SALES]]-Table1[[#This Row],[ 8.35% DISCOUNT]]</f>
        <v>2607.1713359999994</v>
      </c>
      <c r="S1533" s="20"/>
      <c r="AQ1533" s="11"/>
      <c r="AR1533" s="11"/>
      <c r="AS1533" s="11"/>
      <c r="AT1533" s="11"/>
      <c r="AV1533" s="11"/>
      <c r="AW1533" s="11"/>
    </row>
    <row r="1534" spans="1:49" x14ac:dyDescent="0.25">
      <c r="A1534">
        <v>1533</v>
      </c>
      <c r="B1534">
        <v>10276</v>
      </c>
      <c r="C1534">
        <v>9</v>
      </c>
      <c r="D1534" s="4" t="str">
        <f>TEXT(Table1[[#This Row],[ORDER DATE]],"MMMM")</f>
        <v>August</v>
      </c>
      <c r="E1534" s="4">
        <f t="shared" si="70"/>
        <v>2004</v>
      </c>
      <c r="F1534" s="1">
        <v>38201</v>
      </c>
      <c r="G1534" t="s">
        <v>12</v>
      </c>
      <c r="H1534" t="s">
        <v>105</v>
      </c>
      <c r="I1534">
        <v>172</v>
      </c>
      <c r="J1534" t="s">
        <v>17</v>
      </c>
      <c r="K1534">
        <v>33</v>
      </c>
      <c r="L1534" s="10">
        <v>50.36</v>
      </c>
      <c r="M1534" s="10">
        <f t="shared" si="71"/>
        <v>1661.8799999999999</v>
      </c>
      <c r="N1534">
        <f>'CONDITIONS AND WORKINGS'!$D$2*M1534</f>
        <v>106.69269599999998</v>
      </c>
      <c r="O1534" s="4">
        <f>IF(Table1[[#This Row],[SALES]]&gt;='CONDITIONS AND WORKINGS'!$B$2,Table1[[#This Row],[SALES]]*'CONDITIONS AND WORKINGS'!$B$3,0)</f>
        <v>0</v>
      </c>
      <c r="P1534" s="10">
        <f t="shared" si="69"/>
        <v>1768.572696</v>
      </c>
      <c r="Q1534" s="4" t="str">
        <f>IF(Table1[[#This Row],[STATUS]]='CONDITIONS AND WORKINGS'!$B$6,'CONDITIONS AND WORKINGS'!$B$9,'CONDITIONS AND WORKINGS'!$B$10)</f>
        <v>"COMPLETED"</v>
      </c>
      <c r="R1534" s="10">
        <f>Table1[[#This Row],[TOTAL SALES]]-Table1[[#This Row],[ 8.35% DISCOUNT]]</f>
        <v>1768.572696</v>
      </c>
      <c r="S1534" s="20"/>
      <c r="AQ1534" s="11"/>
      <c r="AR1534" s="11"/>
      <c r="AS1534" s="11"/>
      <c r="AT1534" s="11"/>
      <c r="AV1534" s="11"/>
      <c r="AW1534" s="11"/>
    </row>
    <row r="1535" spans="1:49" x14ac:dyDescent="0.25">
      <c r="A1535">
        <v>1534</v>
      </c>
      <c r="B1535">
        <v>10276</v>
      </c>
      <c r="C1535">
        <v>11</v>
      </c>
      <c r="D1535" s="4" t="str">
        <f>TEXT(Table1[[#This Row],[ORDER DATE]],"MMMM")</f>
        <v>August</v>
      </c>
      <c r="E1535" s="4">
        <f t="shared" si="70"/>
        <v>2004</v>
      </c>
      <c r="F1535" s="1">
        <v>38201</v>
      </c>
      <c r="G1535" t="s">
        <v>12</v>
      </c>
      <c r="H1535" t="s">
        <v>106</v>
      </c>
      <c r="I1535">
        <v>172</v>
      </c>
      <c r="J1535" t="s">
        <v>17</v>
      </c>
      <c r="K1535">
        <v>21</v>
      </c>
      <c r="L1535" s="10">
        <v>70.78</v>
      </c>
      <c r="M1535" s="10">
        <f t="shared" si="71"/>
        <v>1486.38</v>
      </c>
      <c r="N1535">
        <f>'CONDITIONS AND WORKINGS'!$D$2*M1535</f>
        <v>95.425595999999999</v>
      </c>
      <c r="O1535" s="4">
        <f>IF(Table1[[#This Row],[SALES]]&gt;='CONDITIONS AND WORKINGS'!$B$2,Table1[[#This Row],[SALES]]*'CONDITIONS AND WORKINGS'!$B$3,0)</f>
        <v>0</v>
      </c>
      <c r="P1535" s="10">
        <f t="shared" si="69"/>
        <v>1581.8055960000002</v>
      </c>
      <c r="Q1535" s="4" t="str">
        <f>IF(Table1[[#This Row],[STATUS]]='CONDITIONS AND WORKINGS'!$B$6,'CONDITIONS AND WORKINGS'!$B$9,'CONDITIONS AND WORKINGS'!$B$10)</f>
        <v>"COMPLETED"</v>
      </c>
      <c r="R1535" s="10">
        <f>Table1[[#This Row],[TOTAL SALES]]-Table1[[#This Row],[ 8.35% DISCOUNT]]</f>
        <v>1581.8055960000002</v>
      </c>
      <c r="S1535" s="20"/>
      <c r="AQ1535" s="11"/>
      <c r="AR1535" s="11"/>
      <c r="AS1535" s="11"/>
      <c r="AT1535" s="11"/>
      <c r="AV1535" s="11"/>
      <c r="AW1535" s="11"/>
    </row>
    <row r="1536" spans="1:49" x14ac:dyDescent="0.25">
      <c r="A1536">
        <v>1535</v>
      </c>
      <c r="B1536">
        <v>10276</v>
      </c>
      <c r="C1536">
        <v>2</v>
      </c>
      <c r="D1536" s="4" t="str">
        <f>TEXT(Table1[[#This Row],[ORDER DATE]],"MMMM")</f>
        <v>August</v>
      </c>
      <c r="E1536" s="4">
        <f t="shared" si="70"/>
        <v>2004</v>
      </c>
      <c r="F1536" s="1">
        <v>38201</v>
      </c>
      <c r="G1536" t="s">
        <v>12</v>
      </c>
      <c r="H1536" t="s">
        <v>109</v>
      </c>
      <c r="I1536">
        <v>172</v>
      </c>
      <c r="J1536" t="s">
        <v>17</v>
      </c>
      <c r="K1536">
        <v>20</v>
      </c>
      <c r="L1536" s="10">
        <v>61.23</v>
      </c>
      <c r="M1536" s="10">
        <f t="shared" si="71"/>
        <v>1224.5999999999999</v>
      </c>
      <c r="N1536">
        <f>'CONDITIONS AND WORKINGS'!$D$2*M1536</f>
        <v>78.619319999999988</v>
      </c>
      <c r="O1536" s="4">
        <f>IF(Table1[[#This Row],[SALES]]&gt;='CONDITIONS AND WORKINGS'!$B$2,Table1[[#This Row],[SALES]]*'CONDITIONS AND WORKINGS'!$B$3,0)</f>
        <v>0</v>
      </c>
      <c r="P1536" s="10">
        <f t="shared" si="69"/>
        <v>1303.2193199999999</v>
      </c>
      <c r="Q1536" s="4" t="str">
        <f>IF(Table1[[#This Row],[STATUS]]='CONDITIONS AND WORKINGS'!$B$6,'CONDITIONS AND WORKINGS'!$B$9,'CONDITIONS AND WORKINGS'!$B$10)</f>
        <v>"COMPLETED"</v>
      </c>
      <c r="R1536" s="10">
        <f>Table1[[#This Row],[TOTAL SALES]]-Table1[[#This Row],[ 8.35% DISCOUNT]]</f>
        <v>1303.2193199999999</v>
      </c>
      <c r="S1536" s="20"/>
      <c r="AQ1536" s="11"/>
      <c r="AR1536" s="11"/>
      <c r="AS1536" s="11"/>
      <c r="AT1536" s="11"/>
      <c r="AV1536" s="11"/>
      <c r="AW1536" s="11"/>
    </row>
    <row r="1537" spans="1:49" x14ac:dyDescent="0.25">
      <c r="A1537">
        <v>1536</v>
      </c>
      <c r="B1537">
        <v>10276</v>
      </c>
      <c r="C1537">
        <v>10</v>
      </c>
      <c r="D1537" s="4" t="str">
        <f>TEXT(Table1[[#This Row],[ORDER DATE]],"MMMM")</f>
        <v>August</v>
      </c>
      <c r="E1537" s="4">
        <f t="shared" si="70"/>
        <v>2004</v>
      </c>
      <c r="F1537" s="1">
        <v>38201</v>
      </c>
      <c r="G1537" t="s">
        <v>12</v>
      </c>
      <c r="H1537" t="s">
        <v>111</v>
      </c>
      <c r="I1537">
        <v>172</v>
      </c>
      <c r="J1537" t="s">
        <v>17</v>
      </c>
      <c r="K1537">
        <v>27</v>
      </c>
      <c r="L1537" s="10">
        <v>36.61</v>
      </c>
      <c r="M1537" s="10">
        <f t="shared" si="71"/>
        <v>988.47</v>
      </c>
      <c r="N1537">
        <f>'CONDITIONS AND WORKINGS'!$D$2*M1537</f>
        <v>63.459773999999996</v>
      </c>
      <c r="O1537" s="4">
        <f>IF(Table1[[#This Row],[SALES]]&gt;='CONDITIONS AND WORKINGS'!$B$2,Table1[[#This Row],[SALES]]*'CONDITIONS AND WORKINGS'!$B$3,0)</f>
        <v>0</v>
      </c>
      <c r="P1537" s="10">
        <f t="shared" si="69"/>
        <v>1051.929774</v>
      </c>
      <c r="Q1537" s="4" t="str">
        <f>IF(Table1[[#This Row],[STATUS]]='CONDITIONS AND WORKINGS'!$B$6,'CONDITIONS AND WORKINGS'!$B$9,'CONDITIONS AND WORKINGS'!$B$10)</f>
        <v>"COMPLETED"</v>
      </c>
      <c r="R1537" s="10">
        <f>Table1[[#This Row],[TOTAL SALES]]-Table1[[#This Row],[ 8.35% DISCOUNT]]</f>
        <v>1051.929774</v>
      </c>
      <c r="S1537" s="20"/>
      <c r="AQ1537" s="11"/>
      <c r="AR1537" s="11"/>
      <c r="AS1537" s="11"/>
      <c r="AT1537" s="11"/>
      <c r="AV1537" s="11"/>
      <c r="AW1537" s="11"/>
    </row>
    <row r="1538" spans="1:49" x14ac:dyDescent="0.25">
      <c r="A1538">
        <v>1537</v>
      </c>
      <c r="B1538">
        <v>10277</v>
      </c>
      <c r="C1538">
        <v>1</v>
      </c>
      <c r="D1538" s="4" t="str">
        <f>TEXT(Table1[[#This Row],[ORDER DATE]],"MMMM")</f>
        <v>August</v>
      </c>
      <c r="E1538" s="4">
        <f t="shared" si="70"/>
        <v>2004</v>
      </c>
      <c r="F1538" s="1">
        <v>38203</v>
      </c>
      <c r="G1538" t="s">
        <v>12</v>
      </c>
      <c r="H1538" t="s">
        <v>101</v>
      </c>
      <c r="I1538">
        <v>127</v>
      </c>
      <c r="J1538" t="s">
        <v>14</v>
      </c>
      <c r="K1538">
        <v>28</v>
      </c>
      <c r="L1538" s="10">
        <v>100</v>
      </c>
      <c r="M1538" s="10">
        <f t="shared" si="71"/>
        <v>2800</v>
      </c>
      <c r="N1538">
        <f>'CONDITIONS AND WORKINGS'!$D$2*M1538</f>
        <v>179.76</v>
      </c>
      <c r="O1538" s="4">
        <f>IF(Table1[[#This Row],[SALES]]&gt;='CONDITIONS AND WORKINGS'!$B$2,Table1[[#This Row],[SALES]]*'CONDITIONS AND WORKINGS'!$B$3,0)</f>
        <v>233.8</v>
      </c>
      <c r="P1538" s="10">
        <f t="shared" ref="P1538:P1601" si="72">M1538+N1538</f>
        <v>2979.76</v>
      </c>
      <c r="Q1538" s="4" t="str">
        <f>IF(Table1[[#This Row],[STATUS]]='CONDITIONS AND WORKINGS'!$B$6,'CONDITIONS AND WORKINGS'!$B$9,'CONDITIONS AND WORKINGS'!$B$10)</f>
        <v>"COMPLETED"</v>
      </c>
      <c r="R1538" s="10">
        <f>Table1[[#This Row],[TOTAL SALES]]-Table1[[#This Row],[ 8.35% DISCOUNT]]</f>
        <v>2745.96</v>
      </c>
      <c r="S1538" s="20"/>
      <c r="AQ1538" s="11"/>
      <c r="AR1538" s="11"/>
      <c r="AS1538" s="11"/>
      <c r="AT1538" s="11"/>
      <c r="AV1538" s="11"/>
      <c r="AW1538" s="11"/>
    </row>
    <row r="1539" spans="1:49" x14ac:dyDescent="0.25">
      <c r="A1539">
        <v>1538</v>
      </c>
      <c r="B1539">
        <v>10278</v>
      </c>
      <c r="C1539">
        <v>7</v>
      </c>
      <c r="D1539" s="4" t="str">
        <f>TEXT(Table1[[#This Row],[ORDER DATE]],"MMMM")</f>
        <v>August</v>
      </c>
      <c r="E1539" s="4">
        <f t="shared" ref="E1539:E1602" si="73">YEAR(F1539)</f>
        <v>2004</v>
      </c>
      <c r="F1539" s="1">
        <v>38205</v>
      </c>
      <c r="G1539" t="s">
        <v>12</v>
      </c>
      <c r="H1539" t="s">
        <v>44</v>
      </c>
      <c r="I1539">
        <v>185</v>
      </c>
      <c r="J1539" t="s">
        <v>14</v>
      </c>
      <c r="K1539">
        <v>42</v>
      </c>
      <c r="L1539" s="10">
        <v>100</v>
      </c>
      <c r="M1539" s="10">
        <f t="shared" ref="M1539:M1602" si="74">K1539*L1539</f>
        <v>4200</v>
      </c>
      <c r="N1539">
        <f>'CONDITIONS AND WORKINGS'!$D$2*M1539</f>
        <v>269.64</v>
      </c>
      <c r="O1539" s="4">
        <f>IF(Table1[[#This Row],[SALES]]&gt;='CONDITIONS AND WORKINGS'!$B$2,Table1[[#This Row],[SALES]]*'CONDITIONS AND WORKINGS'!$B$3,0)</f>
        <v>350.70000000000005</v>
      </c>
      <c r="P1539" s="10">
        <f t="shared" si="72"/>
        <v>4469.6400000000003</v>
      </c>
      <c r="Q1539" s="4" t="str">
        <f>IF(Table1[[#This Row],[STATUS]]='CONDITIONS AND WORKINGS'!$B$6,'CONDITIONS AND WORKINGS'!$B$9,'CONDITIONS AND WORKINGS'!$B$10)</f>
        <v>"COMPLETED"</v>
      </c>
      <c r="R1539" s="10">
        <f>Table1[[#This Row],[TOTAL SALES]]-Table1[[#This Row],[ 8.35% DISCOUNT]]</f>
        <v>4118.9400000000005</v>
      </c>
      <c r="S1539" s="20"/>
      <c r="AQ1539" s="11"/>
      <c r="AR1539" s="11"/>
      <c r="AS1539" s="11"/>
      <c r="AT1539" s="11"/>
      <c r="AV1539" s="11"/>
      <c r="AW1539" s="11"/>
    </row>
    <row r="1540" spans="1:49" x14ac:dyDescent="0.25">
      <c r="A1540">
        <v>1539</v>
      </c>
      <c r="B1540">
        <v>10278</v>
      </c>
      <c r="C1540">
        <v>6</v>
      </c>
      <c r="D1540" s="4" t="str">
        <f>TEXT(Table1[[#This Row],[ORDER DATE]],"MMMM")</f>
        <v>August</v>
      </c>
      <c r="E1540" s="4">
        <f t="shared" si="73"/>
        <v>2004</v>
      </c>
      <c r="F1540" s="1">
        <v>38205</v>
      </c>
      <c r="G1540" t="s">
        <v>12</v>
      </c>
      <c r="H1540" t="s">
        <v>114</v>
      </c>
      <c r="I1540">
        <v>185</v>
      </c>
      <c r="J1540" t="s">
        <v>14</v>
      </c>
      <c r="K1540">
        <v>34</v>
      </c>
      <c r="L1540" s="10">
        <v>100</v>
      </c>
      <c r="M1540" s="10">
        <f t="shared" si="74"/>
        <v>3400</v>
      </c>
      <c r="N1540">
        <f>'CONDITIONS AND WORKINGS'!$D$2*M1540</f>
        <v>218.27999999999997</v>
      </c>
      <c r="O1540" s="4">
        <f>IF(Table1[[#This Row],[SALES]]&gt;='CONDITIONS AND WORKINGS'!$B$2,Table1[[#This Row],[SALES]]*'CONDITIONS AND WORKINGS'!$B$3,0)</f>
        <v>283.90000000000003</v>
      </c>
      <c r="P1540" s="10">
        <f t="shared" si="72"/>
        <v>3618.2799999999997</v>
      </c>
      <c r="Q1540" s="4" t="str">
        <f>IF(Table1[[#This Row],[STATUS]]='CONDITIONS AND WORKINGS'!$B$6,'CONDITIONS AND WORKINGS'!$B$9,'CONDITIONS AND WORKINGS'!$B$10)</f>
        <v>"COMPLETED"</v>
      </c>
      <c r="R1540" s="10">
        <f>Table1[[#This Row],[TOTAL SALES]]-Table1[[#This Row],[ 8.35% DISCOUNT]]</f>
        <v>3334.3799999999997</v>
      </c>
      <c r="S1540" s="20"/>
      <c r="AQ1540" s="11"/>
      <c r="AR1540" s="11"/>
      <c r="AS1540" s="11"/>
      <c r="AT1540" s="11"/>
      <c r="AV1540" s="11"/>
      <c r="AW1540" s="11"/>
    </row>
    <row r="1541" spans="1:49" x14ac:dyDescent="0.25">
      <c r="A1541">
        <v>1540</v>
      </c>
      <c r="B1541">
        <v>10278</v>
      </c>
      <c r="C1541">
        <v>3</v>
      </c>
      <c r="D1541" s="4" t="str">
        <f>TEXT(Table1[[#This Row],[ORDER DATE]],"MMMM")</f>
        <v>August</v>
      </c>
      <c r="E1541" s="4">
        <f t="shared" si="73"/>
        <v>2004</v>
      </c>
      <c r="F1541" s="1">
        <v>38205</v>
      </c>
      <c r="G1541" t="s">
        <v>12</v>
      </c>
      <c r="H1541" t="s">
        <v>115</v>
      </c>
      <c r="I1541">
        <v>185</v>
      </c>
      <c r="J1541" t="s">
        <v>14</v>
      </c>
      <c r="K1541">
        <v>39</v>
      </c>
      <c r="L1541" s="10">
        <v>100</v>
      </c>
      <c r="M1541" s="10">
        <f t="shared" si="74"/>
        <v>3900</v>
      </c>
      <c r="N1541">
        <f>'CONDITIONS AND WORKINGS'!$D$2*M1541</f>
        <v>250.37999999999997</v>
      </c>
      <c r="O1541" s="4">
        <f>IF(Table1[[#This Row],[SALES]]&gt;='CONDITIONS AND WORKINGS'!$B$2,Table1[[#This Row],[SALES]]*'CONDITIONS AND WORKINGS'!$B$3,0)</f>
        <v>325.65000000000003</v>
      </c>
      <c r="P1541" s="10">
        <f t="shared" si="72"/>
        <v>4150.38</v>
      </c>
      <c r="Q1541" s="4" t="str">
        <f>IF(Table1[[#This Row],[STATUS]]='CONDITIONS AND WORKINGS'!$B$6,'CONDITIONS AND WORKINGS'!$B$9,'CONDITIONS AND WORKINGS'!$B$10)</f>
        <v>"COMPLETED"</v>
      </c>
      <c r="R1541" s="10">
        <f>Table1[[#This Row],[TOTAL SALES]]-Table1[[#This Row],[ 8.35% DISCOUNT]]</f>
        <v>3824.73</v>
      </c>
      <c r="S1541" s="20"/>
      <c r="AQ1541" s="11"/>
      <c r="AR1541" s="11"/>
      <c r="AS1541" s="11"/>
      <c r="AT1541" s="11"/>
      <c r="AV1541" s="11"/>
      <c r="AW1541" s="11"/>
    </row>
    <row r="1542" spans="1:49" x14ac:dyDescent="0.25">
      <c r="A1542">
        <v>1541</v>
      </c>
      <c r="B1542">
        <v>10278</v>
      </c>
      <c r="C1542">
        <v>4</v>
      </c>
      <c r="D1542" s="4" t="str">
        <f>TEXT(Table1[[#This Row],[ORDER DATE]],"MMMM")</f>
        <v>August</v>
      </c>
      <c r="E1542" s="4">
        <f t="shared" si="73"/>
        <v>2004</v>
      </c>
      <c r="F1542" s="1">
        <v>38205</v>
      </c>
      <c r="G1542" t="s">
        <v>12</v>
      </c>
      <c r="H1542" t="s">
        <v>112</v>
      </c>
      <c r="I1542">
        <v>185</v>
      </c>
      <c r="J1542" t="s">
        <v>14</v>
      </c>
      <c r="K1542">
        <v>31</v>
      </c>
      <c r="L1542" s="10">
        <v>100</v>
      </c>
      <c r="M1542" s="10">
        <f t="shared" si="74"/>
        <v>3100</v>
      </c>
      <c r="N1542">
        <f>'CONDITIONS AND WORKINGS'!$D$2*M1542</f>
        <v>199.01999999999998</v>
      </c>
      <c r="O1542" s="4">
        <f>IF(Table1[[#This Row],[SALES]]&gt;='CONDITIONS AND WORKINGS'!$B$2,Table1[[#This Row],[SALES]]*'CONDITIONS AND WORKINGS'!$B$3,0)</f>
        <v>258.85000000000002</v>
      </c>
      <c r="P1542" s="10">
        <f t="shared" si="72"/>
        <v>3299.02</v>
      </c>
      <c r="Q1542" s="4" t="str">
        <f>IF(Table1[[#This Row],[STATUS]]='CONDITIONS AND WORKINGS'!$B$6,'CONDITIONS AND WORKINGS'!$B$9,'CONDITIONS AND WORKINGS'!$B$10)</f>
        <v>"COMPLETED"</v>
      </c>
      <c r="R1542" s="10">
        <f>Table1[[#This Row],[TOTAL SALES]]-Table1[[#This Row],[ 8.35% DISCOUNT]]</f>
        <v>3040.17</v>
      </c>
      <c r="S1542" s="20"/>
      <c r="AQ1542" s="11"/>
      <c r="AR1542" s="11"/>
      <c r="AS1542" s="11"/>
      <c r="AT1542" s="11"/>
      <c r="AV1542" s="11"/>
      <c r="AW1542" s="11"/>
    </row>
    <row r="1543" spans="1:49" x14ac:dyDescent="0.25">
      <c r="A1543">
        <v>1542</v>
      </c>
      <c r="B1543">
        <v>10278</v>
      </c>
      <c r="C1543">
        <v>5</v>
      </c>
      <c r="D1543" s="4" t="str">
        <f>TEXT(Table1[[#This Row],[ORDER DATE]],"MMMM")</f>
        <v>August</v>
      </c>
      <c r="E1543" s="4">
        <f t="shared" si="73"/>
        <v>2004</v>
      </c>
      <c r="F1543" s="1">
        <v>38205</v>
      </c>
      <c r="G1543" t="s">
        <v>12</v>
      </c>
      <c r="H1543" t="s">
        <v>113</v>
      </c>
      <c r="I1543">
        <v>185</v>
      </c>
      <c r="J1543" t="s">
        <v>14</v>
      </c>
      <c r="K1543">
        <v>29</v>
      </c>
      <c r="L1543" s="10">
        <v>100</v>
      </c>
      <c r="M1543" s="10">
        <f t="shared" si="74"/>
        <v>2900</v>
      </c>
      <c r="N1543">
        <f>'CONDITIONS AND WORKINGS'!$D$2*M1543</f>
        <v>186.17999999999998</v>
      </c>
      <c r="O1543" s="4">
        <f>IF(Table1[[#This Row],[SALES]]&gt;='CONDITIONS AND WORKINGS'!$B$2,Table1[[#This Row],[SALES]]*'CONDITIONS AND WORKINGS'!$B$3,0)</f>
        <v>242.15</v>
      </c>
      <c r="P1543" s="10">
        <f t="shared" si="72"/>
        <v>3086.18</v>
      </c>
      <c r="Q1543" s="4" t="str">
        <f>IF(Table1[[#This Row],[STATUS]]='CONDITIONS AND WORKINGS'!$B$6,'CONDITIONS AND WORKINGS'!$B$9,'CONDITIONS AND WORKINGS'!$B$10)</f>
        <v>"COMPLETED"</v>
      </c>
      <c r="R1543" s="10">
        <f>Table1[[#This Row],[TOTAL SALES]]-Table1[[#This Row],[ 8.35% DISCOUNT]]</f>
        <v>2844.0299999999997</v>
      </c>
      <c r="S1543" s="20"/>
      <c r="AQ1543" s="11"/>
      <c r="AR1543" s="11"/>
      <c r="AS1543" s="11"/>
      <c r="AT1543" s="11"/>
      <c r="AV1543" s="11"/>
      <c r="AW1543" s="11"/>
    </row>
    <row r="1544" spans="1:49" x14ac:dyDescent="0.25">
      <c r="A1544">
        <v>1543</v>
      </c>
      <c r="B1544">
        <v>10278</v>
      </c>
      <c r="C1544">
        <v>9</v>
      </c>
      <c r="D1544" s="4" t="str">
        <f>TEXT(Table1[[#This Row],[ORDER DATE]],"MMMM")</f>
        <v>August</v>
      </c>
      <c r="E1544" s="4">
        <f t="shared" si="73"/>
        <v>2004</v>
      </c>
      <c r="F1544" s="1">
        <v>38205</v>
      </c>
      <c r="G1544" t="s">
        <v>12</v>
      </c>
      <c r="H1544" t="s">
        <v>98</v>
      </c>
      <c r="I1544">
        <v>185</v>
      </c>
      <c r="J1544" t="s">
        <v>14</v>
      </c>
      <c r="K1544">
        <v>25</v>
      </c>
      <c r="L1544" s="10">
        <v>100</v>
      </c>
      <c r="M1544" s="10">
        <f t="shared" si="74"/>
        <v>2500</v>
      </c>
      <c r="N1544">
        <f>'CONDITIONS AND WORKINGS'!$D$2*M1544</f>
        <v>160.49999999999997</v>
      </c>
      <c r="O1544" s="4">
        <f>IF(Table1[[#This Row],[SALES]]&gt;='CONDITIONS AND WORKINGS'!$B$2,Table1[[#This Row],[SALES]]*'CONDITIONS AND WORKINGS'!$B$3,0)</f>
        <v>208.75</v>
      </c>
      <c r="P1544" s="10">
        <f t="shared" si="72"/>
        <v>2660.5</v>
      </c>
      <c r="Q1544" s="4" t="str">
        <f>IF(Table1[[#This Row],[STATUS]]='CONDITIONS AND WORKINGS'!$B$6,'CONDITIONS AND WORKINGS'!$B$9,'CONDITIONS AND WORKINGS'!$B$10)</f>
        <v>"COMPLETED"</v>
      </c>
      <c r="R1544" s="10">
        <f>Table1[[#This Row],[TOTAL SALES]]-Table1[[#This Row],[ 8.35% DISCOUNT]]</f>
        <v>2451.75</v>
      </c>
      <c r="S1544" s="20"/>
      <c r="AQ1544" s="11"/>
      <c r="AR1544" s="11"/>
      <c r="AS1544" s="11"/>
      <c r="AT1544" s="11"/>
      <c r="AV1544" s="11"/>
      <c r="AW1544" s="11"/>
    </row>
    <row r="1545" spans="1:49" x14ac:dyDescent="0.25">
      <c r="A1545">
        <v>1544</v>
      </c>
      <c r="B1545">
        <v>10278</v>
      </c>
      <c r="C1545">
        <v>10</v>
      </c>
      <c r="D1545" s="4" t="str">
        <f>TEXT(Table1[[#This Row],[ORDER DATE]],"MMMM")</f>
        <v>August</v>
      </c>
      <c r="E1545" s="4">
        <f t="shared" si="73"/>
        <v>2004</v>
      </c>
      <c r="F1545" s="1">
        <v>38205</v>
      </c>
      <c r="G1545" t="s">
        <v>12</v>
      </c>
      <c r="H1545" t="s">
        <v>104</v>
      </c>
      <c r="I1545">
        <v>185</v>
      </c>
      <c r="J1545" t="s">
        <v>17</v>
      </c>
      <c r="K1545">
        <v>29</v>
      </c>
      <c r="L1545" s="10">
        <v>90.86</v>
      </c>
      <c r="M1545" s="10">
        <f t="shared" si="74"/>
        <v>2634.94</v>
      </c>
      <c r="N1545">
        <f>'CONDITIONS AND WORKINGS'!$D$2*M1545</f>
        <v>169.16314799999998</v>
      </c>
      <c r="O1545" s="4">
        <f>IF(Table1[[#This Row],[SALES]]&gt;='CONDITIONS AND WORKINGS'!$B$2,Table1[[#This Row],[SALES]]*'CONDITIONS AND WORKINGS'!$B$3,0)</f>
        <v>220.01749000000001</v>
      </c>
      <c r="P1545" s="10">
        <f t="shared" si="72"/>
        <v>2804.1031480000001</v>
      </c>
      <c r="Q1545" s="4" t="str">
        <f>IF(Table1[[#This Row],[STATUS]]='CONDITIONS AND WORKINGS'!$B$6,'CONDITIONS AND WORKINGS'!$B$9,'CONDITIONS AND WORKINGS'!$B$10)</f>
        <v>"COMPLETED"</v>
      </c>
      <c r="R1545" s="10">
        <f>Table1[[#This Row],[TOTAL SALES]]-Table1[[#This Row],[ 8.35% DISCOUNT]]</f>
        <v>2584.085658</v>
      </c>
      <c r="S1545" s="20"/>
      <c r="AQ1545" s="11"/>
      <c r="AR1545" s="11"/>
      <c r="AS1545" s="11"/>
      <c r="AT1545" s="11"/>
      <c r="AV1545" s="11"/>
      <c r="AW1545" s="11"/>
    </row>
    <row r="1546" spans="1:49" x14ac:dyDescent="0.25">
      <c r="A1546">
        <v>1545</v>
      </c>
      <c r="B1546">
        <v>10278</v>
      </c>
      <c r="C1546">
        <v>2</v>
      </c>
      <c r="D1546" s="4" t="str">
        <f>TEXT(Table1[[#This Row],[ORDER DATE]],"MMMM")</f>
        <v>August</v>
      </c>
      <c r="E1546" s="4">
        <f t="shared" si="73"/>
        <v>2004</v>
      </c>
      <c r="F1546" s="1">
        <v>38205</v>
      </c>
      <c r="G1546" t="s">
        <v>12</v>
      </c>
      <c r="H1546" t="s">
        <v>118</v>
      </c>
      <c r="I1546">
        <v>185</v>
      </c>
      <c r="J1546" t="s">
        <v>17</v>
      </c>
      <c r="K1546">
        <v>23</v>
      </c>
      <c r="L1546" s="10">
        <v>100</v>
      </c>
      <c r="M1546" s="10">
        <f t="shared" si="74"/>
        <v>2300</v>
      </c>
      <c r="N1546">
        <f>'CONDITIONS AND WORKINGS'!$D$2*M1546</f>
        <v>147.66</v>
      </c>
      <c r="O1546" s="4">
        <f>IF(Table1[[#This Row],[SALES]]&gt;='CONDITIONS AND WORKINGS'!$B$2,Table1[[#This Row],[SALES]]*'CONDITIONS AND WORKINGS'!$B$3,0)</f>
        <v>192.05</v>
      </c>
      <c r="P1546" s="10">
        <f t="shared" si="72"/>
        <v>2447.66</v>
      </c>
      <c r="Q1546" s="4" t="str">
        <f>IF(Table1[[#This Row],[STATUS]]='CONDITIONS AND WORKINGS'!$B$6,'CONDITIONS AND WORKINGS'!$B$9,'CONDITIONS AND WORKINGS'!$B$10)</f>
        <v>"COMPLETED"</v>
      </c>
      <c r="R1546" s="10">
        <f>Table1[[#This Row],[TOTAL SALES]]-Table1[[#This Row],[ 8.35% DISCOUNT]]</f>
        <v>2255.6099999999997</v>
      </c>
      <c r="S1546" s="20"/>
      <c r="AQ1546" s="11"/>
      <c r="AR1546" s="11"/>
      <c r="AS1546" s="11"/>
      <c r="AT1546" s="11"/>
      <c r="AV1546" s="11"/>
      <c r="AW1546" s="11"/>
    </row>
    <row r="1547" spans="1:49" x14ac:dyDescent="0.25">
      <c r="A1547">
        <v>1546</v>
      </c>
      <c r="B1547">
        <v>10278</v>
      </c>
      <c r="C1547">
        <v>1</v>
      </c>
      <c r="D1547" s="4" t="str">
        <f>TEXT(Table1[[#This Row],[ORDER DATE]],"MMMM")</f>
        <v>August</v>
      </c>
      <c r="E1547" s="4">
        <f t="shared" si="73"/>
        <v>2004</v>
      </c>
      <c r="F1547" s="1">
        <v>38205</v>
      </c>
      <c r="G1547" t="s">
        <v>12</v>
      </c>
      <c r="H1547" t="s">
        <v>124</v>
      </c>
      <c r="I1547">
        <v>185</v>
      </c>
      <c r="J1547" t="s">
        <v>17</v>
      </c>
      <c r="K1547">
        <v>35</v>
      </c>
      <c r="L1547" s="10">
        <v>45.28</v>
      </c>
      <c r="M1547" s="10">
        <f t="shared" si="74"/>
        <v>1584.8</v>
      </c>
      <c r="N1547">
        <f>'CONDITIONS AND WORKINGS'!$D$2*M1547</f>
        <v>101.74415999999998</v>
      </c>
      <c r="O1547" s="4">
        <f>IF(Table1[[#This Row],[SALES]]&gt;='CONDITIONS AND WORKINGS'!$B$2,Table1[[#This Row],[SALES]]*'CONDITIONS AND WORKINGS'!$B$3,0)</f>
        <v>0</v>
      </c>
      <c r="P1547" s="10">
        <f t="shared" si="72"/>
        <v>1686.5441599999999</v>
      </c>
      <c r="Q1547" s="4" t="str">
        <f>IF(Table1[[#This Row],[STATUS]]='CONDITIONS AND WORKINGS'!$B$6,'CONDITIONS AND WORKINGS'!$B$9,'CONDITIONS AND WORKINGS'!$B$10)</f>
        <v>"COMPLETED"</v>
      </c>
      <c r="R1547" s="10">
        <f>Table1[[#This Row],[TOTAL SALES]]-Table1[[#This Row],[ 8.35% DISCOUNT]]</f>
        <v>1686.5441599999999</v>
      </c>
      <c r="S1547" s="20"/>
      <c r="AQ1547" s="11"/>
      <c r="AR1547" s="11"/>
      <c r="AS1547" s="11"/>
      <c r="AT1547" s="11"/>
      <c r="AV1547" s="11"/>
      <c r="AW1547" s="11"/>
    </row>
    <row r="1548" spans="1:49" x14ac:dyDescent="0.25">
      <c r="A1548">
        <v>1547</v>
      </c>
      <c r="B1548">
        <v>10278</v>
      </c>
      <c r="C1548">
        <v>8</v>
      </c>
      <c r="D1548" s="4" t="str">
        <f>TEXT(Table1[[#This Row],[ORDER DATE]],"MMMM")</f>
        <v>August</v>
      </c>
      <c r="E1548" s="4">
        <f t="shared" si="73"/>
        <v>2004</v>
      </c>
      <c r="F1548" s="1">
        <v>38205</v>
      </c>
      <c r="G1548" t="s">
        <v>12</v>
      </c>
      <c r="H1548" t="s">
        <v>116</v>
      </c>
      <c r="I1548">
        <v>185</v>
      </c>
      <c r="J1548" t="s">
        <v>17</v>
      </c>
      <c r="K1548">
        <v>31</v>
      </c>
      <c r="L1548" s="10">
        <v>38.89</v>
      </c>
      <c r="M1548" s="10">
        <f t="shared" si="74"/>
        <v>1205.5899999999999</v>
      </c>
      <c r="N1548">
        <f>'CONDITIONS AND WORKINGS'!$D$2*M1548</f>
        <v>77.398877999999982</v>
      </c>
      <c r="O1548" s="4">
        <f>IF(Table1[[#This Row],[SALES]]&gt;='CONDITIONS AND WORKINGS'!$B$2,Table1[[#This Row],[SALES]]*'CONDITIONS AND WORKINGS'!$B$3,0)</f>
        <v>0</v>
      </c>
      <c r="P1548" s="10">
        <f t="shared" si="72"/>
        <v>1282.9888779999999</v>
      </c>
      <c r="Q1548" s="4" t="str">
        <f>IF(Table1[[#This Row],[STATUS]]='CONDITIONS AND WORKINGS'!$B$6,'CONDITIONS AND WORKINGS'!$B$9,'CONDITIONS AND WORKINGS'!$B$10)</f>
        <v>"COMPLETED"</v>
      </c>
      <c r="R1548" s="10">
        <f>Table1[[#This Row],[TOTAL SALES]]-Table1[[#This Row],[ 8.35% DISCOUNT]]</f>
        <v>1282.9888779999999</v>
      </c>
      <c r="S1548" s="20"/>
      <c r="AQ1548" s="11"/>
      <c r="AR1548" s="11"/>
      <c r="AS1548" s="11"/>
      <c r="AT1548" s="11"/>
      <c r="AV1548" s="11"/>
      <c r="AW1548" s="11"/>
    </row>
    <row r="1549" spans="1:49" x14ac:dyDescent="0.25">
      <c r="A1549">
        <v>1548</v>
      </c>
      <c r="B1549">
        <v>10279</v>
      </c>
      <c r="C1549">
        <v>6</v>
      </c>
      <c r="D1549" s="4" t="str">
        <f>TEXT(Table1[[#This Row],[ORDER DATE]],"MMMM")</f>
        <v>August</v>
      </c>
      <c r="E1549" s="4">
        <f t="shared" si="73"/>
        <v>2004</v>
      </c>
      <c r="F1549" s="1">
        <v>38208</v>
      </c>
      <c r="G1549" t="s">
        <v>12</v>
      </c>
      <c r="H1549" t="s">
        <v>119</v>
      </c>
      <c r="I1549">
        <v>124</v>
      </c>
      <c r="J1549" t="s">
        <v>14</v>
      </c>
      <c r="K1549">
        <v>48</v>
      </c>
      <c r="L1549" s="10">
        <v>100</v>
      </c>
      <c r="M1549" s="10">
        <f t="shared" si="74"/>
        <v>4800</v>
      </c>
      <c r="N1549">
        <f>'CONDITIONS AND WORKINGS'!$D$2*M1549</f>
        <v>308.15999999999997</v>
      </c>
      <c r="O1549" s="4">
        <f>IF(Table1[[#This Row],[SALES]]&gt;='CONDITIONS AND WORKINGS'!$B$2,Table1[[#This Row],[SALES]]*'CONDITIONS AND WORKINGS'!$B$3,0)</f>
        <v>400.8</v>
      </c>
      <c r="P1549" s="10">
        <f t="shared" si="72"/>
        <v>5108.16</v>
      </c>
      <c r="Q1549" s="4" t="str">
        <f>IF(Table1[[#This Row],[STATUS]]='CONDITIONS AND WORKINGS'!$B$6,'CONDITIONS AND WORKINGS'!$B$9,'CONDITIONS AND WORKINGS'!$B$10)</f>
        <v>"COMPLETED"</v>
      </c>
      <c r="R1549" s="10">
        <f>Table1[[#This Row],[TOTAL SALES]]-Table1[[#This Row],[ 8.35% DISCOUNT]]</f>
        <v>4707.3599999999997</v>
      </c>
      <c r="S1549" s="20"/>
      <c r="AQ1549" s="11"/>
      <c r="AR1549" s="11"/>
      <c r="AS1549" s="11"/>
      <c r="AT1549" s="11"/>
      <c r="AV1549" s="11"/>
      <c r="AW1549" s="11"/>
    </row>
    <row r="1550" spans="1:49" x14ac:dyDescent="0.25">
      <c r="A1550">
        <v>1549</v>
      </c>
      <c r="B1550">
        <v>10279</v>
      </c>
      <c r="C1550">
        <v>2</v>
      </c>
      <c r="D1550" s="4" t="str">
        <f>TEXT(Table1[[#This Row],[ORDER DATE]],"MMMM")</f>
        <v>August</v>
      </c>
      <c r="E1550" s="4">
        <f t="shared" si="73"/>
        <v>2004</v>
      </c>
      <c r="F1550" s="1">
        <v>38208</v>
      </c>
      <c r="G1550" t="s">
        <v>12</v>
      </c>
      <c r="H1550" t="s">
        <v>117</v>
      </c>
      <c r="I1550">
        <v>124</v>
      </c>
      <c r="J1550" t="s">
        <v>14</v>
      </c>
      <c r="K1550">
        <v>48</v>
      </c>
      <c r="L1550" s="10">
        <v>100</v>
      </c>
      <c r="M1550" s="10">
        <f t="shared" si="74"/>
        <v>4800</v>
      </c>
      <c r="N1550">
        <f>'CONDITIONS AND WORKINGS'!$D$2*M1550</f>
        <v>308.15999999999997</v>
      </c>
      <c r="O1550" s="4">
        <f>IF(Table1[[#This Row],[SALES]]&gt;='CONDITIONS AND WORKINGS'!$B$2,Table1[[#This Row],[SALES]]*'CONDITIONS AND WORKINGS'!$B$3,0)</f>
        <v>400.8</v>
      </c>
      <c r="P1550" s="10">
        <f t="shared" si="72"/>
        <v>5108.16</v>
      </c>
      <c r="Q1550" s="4" t="str">
        <f>IF(Table1[[#This Row],[STATUS]]='CONDITIONS AND WORKINGS'!$B$6,'CONDITIONS AND WORKINGS'!$B$9,'CONDITIONS AND WORKINGS'!$B$10)</f>
        <v>"COMPLETED"</v>
      </c>
      <c r="R1550" s="10">
        <f>Table1[[#This Row],[TOTAL SALES]]-Table1[[#This Row],[ 8.35% DISCOUNT]]</f>
        <v>4707.3599999999997</v>
      </c>
      <c r="S1550" s="20"/>
      <c r="AQ1550" s="11"/>
      <c r="AR1550" s="11"/>
      <c r="AS1550" s="11"/>
      <c r="AT1550" s="11"/>
      <c r="AV1550" s="11"/>
      <c r="AW1550" s="11"/>
    </row>
    <row r="1551" spans="1:49" x14ac:dyDescent="0.25">
      <c r="A1551">
        <v>1550</v>
      </c>
      <c r="B1551">
        <v>10279</v>
      </c>
      <c r="C1551">
        <v>3</v>
      </c>
      <c r="D1551" s="4" t="str">
        <f>TEXT(Table1[[#This Row],[ORDER DATE]],"MMMM")</f>
        <v>August</v>
      </c>
      <c r="E1551" s="4">
        <f t="shared" si="73"/>
        <v>2004</v>
      </c>
      <c r="F1551" s="1">
        <v>38208</v>
      </c>
      <c r="G1551" t="s">
        <v>12</v>
      </c>
      <c r="H1551" t="s">
        <v>120</v>
      </c>
      <c r="I1551">
        <v>124</v>
      </c>
      <c r="J1551" t="s">
        <v>14</v>
      </c>
      <c r="K1551">
        <v>49</v>
      </c>
      <c r="L1551" s="10">
        <v>79.97</v>
      </c>
      <c r="M1551" s="10">
        <f t="shared" si="74"/>
        <v>3918.5299999999997</v>
      </c>
      <c r="N1551">
        <f>'CONDITIONS AND WORKINGS'!$D$2*M1551</f>
        <v>251.56962599999997</v>
      </c>
      <c r="O1551" s="4">
        <f>IF(Table1[[#This Row],[SALES]]&gt;='CONDITIONS AND WORKINGS'!$B$2,Table1[[#This Row],[SALES]]*'CONDITIONS AND WORKINGS'!$B$3,0)</f>
        <v>327.19725499999998</v>
      </c>
      <c r="P1551" s="10">
        <f t="shared" si="72"/>
        <v>4170.0996259999993</v>
      </c>
      <c r="Q1551" s="4" t="str">
        <f>IF(Table1[[#This Row],[STATUS]]='CONDITIONS AND WORKINGS'!$B$6,'CONDITIONS AND WORKINGS'!$B$9,'CONDITIONS AND WORKINGS'!$B$10)</f>
        <v>"COMPLETED"</v>
      </c>
      <c r="R1551" s="10">
        <f>Table1[[#This Row],[TOTAL SALES]]-Table1[[#This Row],[ 8.35% DISCOUNT]]</f>
        <v>3842.9023709999992</v>
      </c>
      <c r="S1551" s="20"/>
      <c r="AQ1551" s="11"/>
      <c r="AR1551" s="11"/>
      <c r="AS1551" s="11"/>
      <c r="AT1551" s="11"/>
      <c r="AV1551" s="11"/>
      <c r="AW1551" s="11"/>
    </row>
    <row r="1552" spans="1:49" x14ac:dyDescent="0.25">
      <c r="A1552">
        <v>1551</v>
      </c>
      <c r="B1552">
        <v>10279</v>
      </c>
      <c r="C1552">
        <v>5</v>
      </c>
      <c r="D1552" s="4" t="str">
        <f>TEXT(Table1[[#This Row],[ORDER DATE]],"MMMM")</f>
        <v>August</v>
      </c>
      <c r="E1552" s="4">
        <f t="shared" si="73"/>
        <v>2004</v>
      </c>
      <c r="F1552" s="1">
        <v>38208</v>
      </c>
      <c r="G1552" t="s">
        <v>12</v>
      </c>
      <c r="H1552" t="s">
        <v>121</v>
      </c>
      <c r="I1552">
        <v>124</v>
      </c>
      <c r="J1552" t="s">
        <v>17</v>
      </c>
      <c r="K1552">
        <v>32</v>
      </c>
      <c r="L1552" s="10">
        <v>74.959999999999994</v>
      </c>
      <c r="M1552" s="10">
        <f t="shared" si="74"/>
        <v>2398.7199999999998</v>
      </c>
      <c r="N1552">
        <f>'CONDITIONS AND WORKINGS'!$D$2*M1552</f>
        <v>153.99782399999998</v>
      </c>
      <c r="O1552" s="4">
        <f>IF(Table1[[#This Row],[SALES]]&gt;='CONDITIONS AND WORKINGS'!$B$2,Table1[[#This Row],[SALES]]*'CONDITIONS AND WORKINGS'!$B$3,0)</f>
        <v>200.29311999999999</v>
      </c>
      <c r="P1552" s="10">
        <f t="shared" si="72"/>
        <v>2552.7178239999998</v>
      </c>
      <c r="Q1552" s="4" t="str">
        <f>IF(Table1[[#This Row],[STATUS]]='CONDITIONS AND WORKINGS'!$B$6,'CONDITIONS AND WORKINGS'!$B$9,'CONDITIONS AND WORKINGS'!$B$10)</f>
        <v>"COMPLETED"</v>
      </c>
      <c r="R1552" s="10">
        <f>Table1[[#This Row],[TOTAL SALES]]-Table1[[#This Row],[ 8.35% DISCOUNT]]</f>
        <v>2352.424704</v>
      </c>
      <c r="S1552" s="20"/>
      <c r="AQ1552" s="11"/>
      <c r="AR1552" s="11"/>
      <c r="AS1552" s="11"/>
      <c r="AT1552" s="11"/>
      <c r="AV1552" s="11"/>
      <c r="AW1552" s="11"/>
    </row>
    <row r="1553" spans="1:49" x14ac:dyDescent="0.25">
      <c r="A1553">
        <v>1552</v>
      </c>
      <c r="B1553">
        <v>10279</v>
      </c>
      <c r="C1553">
        <v>4</v>
      </c>
      <c r="D1553" s="4" t="str">
        <f>TEXT(Table1[[#This Row],[ORDER DATE]],"MMMM")</f>
        <v>August</v>
      </c>
      <c r="E1553" s="4">
        <f t="shared" si="73"/>
        <v>2004</v>
      </c>
      <c r="F1553" s="1">
        <v>38208</v>
      </c>
      <c r="G1553" t="s">
        <v>12</v>
      </c>
      <c r="H1553" t="s">
        <v>123</v>
      </c>
      <c r="I1553">
        <v>124</v>
      </c>
      <c r="J1553" t="s">
        <v>17</v>
      </c>
      <c r="K1553">
        <v>33</v>
      </c>
      <c r="L1553" s="10">
        <v>71.06</v>
      </c>
      <c r="M1553" s="10">
        <f t="shared" si="74"/>
        <v>2344.98</v>
      </c>
      <c r="N1553">
        <f>'CONDITIONS AND WORKINGS'!$D$2*M1553</f>
        <v>150.54771599999998</v>
      </c>
      <c r="O1553" s="4">
        <f>IF(Table1[[#This Row],[SALES]]&gt;='CONDITIONS AND WORKINGS'!$B$2,Table1[[#This Row],[SALES]]*'CONDITIONS AND WORKINGS'!$B$3,0)</f>
        <v>195.80583000000001</v>
      </c>
      <c r="P1553" s="10">
        <f t="shared" si="72"/>
        <v>2495.5277160000001</v>
      </c>
      <c r="Q1553" s="4" t="str">
        <f>IF(Table1[[#This Row],[STATUS]]='CONDITIONS AND WORKINGS'!$B$6,'CONDITIONS AND WORKINGS'!$B$9,'CONDITIONS AND WORKINGS'!$B$10)</f>
        <v>"COMPLETED"</v>
      </c>
      <c r="R1553" s="10">
        <f>Table1[[#This Row],[TOTAL SALES]]-Table1[[#This Row],[ 8.35% DISCOUNT]]</f>
        <v>2299.7218860000003</v>
      </c>
      <c r="S1553" s="20"/>
      <c r="AQ1553" s="11"/>
      <c r="AR1553" s="11"/>
      <c r="AS1553" s="11"/>
      <c r="AT1553" s="11"/>
      <c r="AV1553" s="11"/>
      <c r="AW1553" s="11"/>
    </row>
    <row r="1554" spans="1:49" x14ac:dyDescent="0.25">
      <c r="A1554">
        <v>1553</v>
      </c>
      <c r="B1554">
        <v>10279</v>
      </c>
      <c r="C1554">
        <v>1</v>
      </c>
      <c r="D1554" s="4" t="str">
        <f>TEXT(Table1[[#This Row],[ORDER DATE]],"MMMM")</f>
        <v>August</v>
      </c>
      <c r="E1554" s="4">
        <f t="shared" si="73"/>
        <v>2004</v>
      </c>
      <c r="F1554" s="1">
        <v>38208</v>
      </c>
      <c r="G1554" t="s">
        <v>12</v>
      </c>
      <c r="H1554" t="s">
        <v>122</v>
      </c>
      <c r="I1554">
        <v>124</v>
      </c>
      <c r="J1554" t="s">
        <v>17</v>
      </c>
      <c r="K1554">
        <v>26</v>
      </c>
      <c r="L1554" s="10">
        <v>60.58</v>
      </c>
      <c r="M1554" s="10">
        <f t="shared" si="74"/>
        <v>1575.08</v>
      </c>
      <c r="N1554">
        <f>'CONDITIONS AND WORKINGS'!$D$2*M1554</f>
        <v>101.12013599999999</v>
      </c>
      <c r="O1554" s="4">
        <f>IF(Table1[[#This Row],[SALES]]&gt;='CONDITIONS AND WORKINGS'!$B$2,Table1[[#This Row],[SALES]]*'CONDITIONS AND WORKINGS'!$B$3,0)</f>
        <v>0</v>
      </c>
      <c r="P1554" s="10">
        <f t="shared" si="72"/>
        <v>1676.2001359999999</v>
      </c>
      <c r="Q1554" s="4" t="str">
        <f>IF(Table1[[#This Row],[STATUS]]='CONDITIONS AND WORKINGS'!$B$6,'CONDITIONS AND WORKINGS'!$B$9,'CONDITIONS AND WORKINGS'!$B$10)</f>
        <v>"COMPLETED"</v>
      </c>
      <c r="R1554" s="10">
        <f>Table1[[#This Row],[TOTAL SALES]]-Table1[[#This Row],[ 8.35% DISCOUNT]]</f>
        <v>1676.2001359999999</v>
      </c>
      <c r="S1554" s="20"/>
      <c r="AQ1554" s="11"/>
      <c r="AR1554" s="11"/>
      <c r="AS1554" s="11"/>
      <c r="AT1554" s="11"/>
      <c r="AV1554" s="11"/>
      <c r="AW1554" s="11"/>
    </row>
    <row r="1555" spans="1:49" x14ac:dyDescent="0.25">
      <c r="A1555">
        <v>1554</v>
      </c>
      <c r="B1555">
        <v>10280</v>
      </c>
      <c r="C1555">
        <v>2</v>
      </c>
      <c r="D1555" s="4" t="str">
        <f>TEXT(Table1[[#This Row],[ORDER DATE]],"MMMM")</f>
        <v>August</v>
      </c>
      <c r="E1555" s="4">
        <f t="shared" si="73"/>
        <v>2004</v>
      </c>
      <c r="F1555" s="1">
        <v>38216</v>
      </c>
      <c r="G1555" t="s">
        <v>12</v>
      </c>
      <c r="H1555" t="s">
        <v>25</v>
      </c>
      <c r="I1555">
        <v>137</v>
      </c>
      <c r="J1555" t="s">
        <v>55</v>
      </c>
      <c r="K1555">
        <v>34</v>
      </c>
      <c r="L1555" s="10">
        <v>100</v>
      </c>
      <c r="M1555" s="10">
        <f t="shared" si="74"/>
        <v>3400</v>
      </c>
      <c r="N1555">
        <f>'CONDITIONS AND WORKINGS'!$D$2*M1555</f>
        <v>218.27999999999997</v>
      </c>
      <c r="O1555" s="4">
        <f>IF(Table1[[#This Row],[SALES]]&gt;='CONDITIONS AND WORKINGS'!$B$2,Table1[[#This Row],[SALES]]*'CONDITIONS AND WORKINGS'!$B$3,0)</f>
        <v>283.90000000000003</v>
      </c>
      <c r="P1555" s="10">
        <f t="shared" si="72"/>
        <v>3618.2799999999997</v>
      </c>
      <c r="Q1555" s="4" t="str">
        <f>IF(Table1[[#This Row],[STATUS]]='CONDITIONS AND WORKINGS'!$B$6,'CONDITIONS AND WORKINGS'!$B$9,'CONDITIONS AND WORKINGS'!$B$10)</f>
        <v>"COMPLETED"</v>
      </c>
      <c r="R1555" s="10">
        <f>Table1[[#This Row],[TOTAL SALES]]-Table1[[#This Row],[ 8.35% DISCOUNT]]</f>
        <v>3334.3799999999997</v>
      </c>
      <c r="S1555" s="20"/>
      <c r="AQ1555" s="11"/>
      <c r="AR1555" s="11"/>
      <c r="AS1555" s="11"/>
      <c r="AT1555" s="11"/>
      <c r="AV1555" s="11"/>
      <c r="AW1555" s="11"/>
    </row>
    <row r="1556" spans="1:49" x14ac:dyDescent="0.25">
      <c r="A1556">
        <v>1555</v>
      </c>
      <c r="B1556">
        <v>10280</v>
      </c>
      <c r="C1556">
        <v>9</v>
      </c>
      <c r="D1556" s="4" t="str">
        <f>TEXT(Table1[[#This Row],[ORDER DATE]],"MMMM")</f>
        <v>August</v>
      </c>
      <c r="E1556" s="4">
        <f t="shared" si="73"/>
        <v>2004</v>
      </c>
      <c r="F1556" s="1">
        <v>38216</v>
      </c>
      <c r="G1556" t="s">
        <v>12</v>
      </c>
      <c r="H1556" t="s">
        <v>23</v>
      </c>
      <c r="I1556">
        <v>137</v>
      </c>
      <c r="J1556" t="s">
        <v>14</v>
      </c>
      <c r="K1556">
        <v>50</v>
      </c>
      <c r="L1556" s="10">
        <v>100</v>
      </c>
      <c r="M1556" s="10">
        <f t="shared" si="74"/>
        <v>5000</v>
      </c>
      <c r="N1556">
        <f>'CONDITIONS AND WORKINGS'!$D$2*M1556</f>
        <v>320.99999999999994</v>
      </c>
      <c r="O1556" s="4">
        <f>IF(Table1[[#This Row],[SALES]]&gt;='CONDITIONS AND WORKINGS'!$B$2,Table1[[#This Row],[SALES]]*'CONDITIONS AND WORKINGS'!$B$3,0)</f>
        <v>417.5</v>
      </c>
      <c r="P1556" s="10">
        <f t="shared" si="72"/>
        <v>5321</v>
      </c>
      <c r="Q1556" s="4" t="str">
        <f>IF(Table1[[#This Row],[STATUS]]='CONDITIONS AND WORKINGS'!$B$6,'CONDITIONS AND WORKINGS'!$B$9,'CONDITIONS AND WORKINGS'!$B$10)</f>
        <v>"COMPLETED"</v>
      </c>
      <c r="R1556" s="10">
        <f>Table1[[#This Row],[TOTAL SALES]]-Table1[[#This Row],[ 8.35% DISCOUNT]]</f>
        <v>4903.5</v>
      </c>
      <c r="S1556" s="20"/>
      <c r="AQ1556" s="11"/>
      <c r="AR1556" s="11"/>
      <c r="AS1556" s="11"/>
      <c r="AT1556" s="11"/>
      <c r="AV1556" s="11"/>
      <c r="AW1556" s="11"/>
    </row>
    <row r="1557" spans="1:49" x14ac:dyDescent="0.25">
      <c r="A1557">
        <v>1556</v>
      </c>
      <c r="B1557">
        <v>10280</v>
      </c>
      <c r="C1557">
        <v>3</v>
      </c>
      <c r="D1557" s="4" t="str">
        <f>TEXT(Table1[[#This Row],[ORDER DATE]],"MMMM")</f>
        <v>August</v>
      </c>
      <c r="E1557" s="4">
        <f t="shared" si="73"/>
        <v>2004</v>
      </c>
      <c r="F1557" s="1">
        <v>38216</v>
      </c>
      <c r="G1557" t="s">
        <v>12</v>
      </c>
      <c r="H1557" t="s">
        <v>37</v>
      </c>
      <c r="I1557">
        <v>137</v>
      </c>
      <c r="J1557" t="s">
        <v>14</v>
      </c>
      <c r="K1557">
        <v>46</v>
      </c>
      <c r="L1557" s="10">
        <v>100</v>
      </c>
      <c r="M1557" s="10">
        <f t="shared" si="74"/>
        <v>4600</v>
      </c>
      <c r="N1557">
        <f>'CONDITIONS AND WORKINGS'!$D$2*M1557</f>
        <v>295.32</v>
      </c>
      <c r="O1557" s="4">
        <f>IF(Table1[[#This Row],[SALES]]&gt;='CONDITIONS AND WORKINGS'!$B$2,Table1[[#This Row],[SALES]]*'CONDITIONS AND WORKINGS'!$B$3,0)</f>
        <v>384.1</v>
      </c>
      <c r="P1557" s="10">
        <f t="shared" si="72"/>
        <v>4895.32</v>
      </c>
      <c r="Q1557" s="4" t="str">
        <f>IF(Table1[[#This Row],[STATUS]]='CONDITIONS AND WORKINGS'!$B$6,'CONDITIONS AND WORKINGS'!$B$9,'CONDITIONS AND WORKINGS'!$B$10)</f>
        <v>"COMPLETED"</v>
      </c>
      <c r="R1557" s="10">
        <f>Table1[[#This Row],[TOTAL SALES]]-Table1[[#This Row],[ 8.35% DISCOUNT]]</f>
        <v>4511.2199999999993</v>
      </c>
      <c r="S1557" s="20"/>
      <c r="AQ1557" s="11"/>
      <c r="AR1557" s="11"/>
      <c r="AS1557" s="11"/>
      <c r="AT1557" s="11"/>
      <c r="AV1557" s="11"/>
      <c r="AW1557" s="11"/>
    </row>
    <row r="1558" spans="1:49" x14ac:dyDescent="0.25">
      <c r="A1558">
        <v>1557</v>
      </c>
      <c r="B1558">
        <v>10280</v>
      </c>
      <c r="C1558">
        <v>13</v>
      </c>
      <c r="D1558" s="4" t="str">
        <f>TEXT(Table1[[#This Row],[ORDER DATE]],"MMMM")</f>
        <v>August</v>
      </c>
      <c r="E1558" s="4">
        <f t="shared" si="73"/>
        <v>2004</v>
      </c>
      <c r="F1558" s="1">
        <v>38216</v>
      </c>
      <c r="G1558" t="s">
        <v>12</v>
      </c>
      <c r="H1558" t="s">
        <v>19</v>
      </c>
      <c r="I1558">
        <v>137</v>
      </c>
      <c r="J1558" t="s">
        <v>14</v>
      </c>
      <c r="K1558">
        <v>37</v>
      </c>
      <c r="L1558" s="10">
        <v>100</v>
      </c>
      <c r="M1558" s="10">
        <f t="shared" si="74"/>
        <v>3700</v>
      </c>
      <c r="N1558">
        <f>'CONDITIONS AND WORKINGS'!$D$2*M1558</f>
        <v>237.53999999999996</v>
      </c>
      <c r="O1558" s="4">
        <f>IF(Table1[[#This Row],[SALES]]&gt;='CONDITIONS AND WORKINGS'!$B$2,Table1[[#This Row],[SALES]]*'CONDITIONS AND WORKINGS'!$B$3,0)</f>
        <v>308.95000000000005</v>
      </c>
      <c r="P1558" s="10">
        <f t="shared" si="72"/>
        <v>3937.54</v>
      </c>
      <c r="Q1558" s="4" t="str">
        <f>IF(Table1[[#This Row],[STATUS]]='CONDITIONS AND WORKINGS'!$B$6,'CONDITIONS AND WORKINGS'!$B$9,'CONDITIONS AND WORKINGS'!$B$10)</f>
        <v>"COMPLETED"</v>
      </c>
      <c r="R1558" s="10">
        <f>Table1[[#This Row],[TOTAL SALES]]-Table1[[#This Row],[ 8.35% DISCOUNT]]</f>
        <v>3628.59</v>
      </c>
      <c r="S1558" s="20"/>
      <c r="AQ1558" s="11"/>
      <c r="AR1558" s="11"/>
      <c r="AS1558" s="11"/>
      <c r="AT1558" s="11"/>
      <c r="AV1558" s="11"/>
      <c r="AW1558" s="11"/>
    </row>
    <row r="1559" spans="1:49" x14ac:dyDescent="0.25">
      <c r="A1559">
        <v>1558</v>
      </c>
      <c r="B1559">
        <v>10280</v>
      </c>
      <c r="C1559">
        <v>10</v>
      </c>
      <c r="D1559" s="4" t="str">
        <f>TEXT(Table1[[#This Row],[ORDER DATE]],"MMMM")</f>
        <v>August</v>
      </c>
      <c r="E1559" s="4">
        <f t="shared" si="73"/>
        <v>2004</v>
      </c>
      <c r="F1559" s="1">
        <v>38216</v>
      </c>
      <c r="G1559" t="s">
        <v>12</v>
      </c>
      <c r="H1559" t="s">
        <v>20</v>
      </c>
      <c r="I1559">
        <v>137</v>
      </c>
      <c r="J1559" t="s">
        <v>14</v>
      </c>
      <c r="K1559">
        <v>22</v>
      </c>
      <c r="L1559" s="10">
        <v>100</v>
      </c>
      <c r="M1559" s="10">
        <f t="shared" si="74"/>
        <v>2200</v>
      </c>
      <c r="N1559">
        <f>'CONDITIONS AND WORKINGS'!$D$2*M1559</f>
        <v>141.23999999999998</v>
      </c>
      <c r="O1559" s="4">
        <f>IF(Table1[[#This Row],[SALES]]&gt;='CONDITIONS AND WORKINGS'!$B$2,Table1[[#This Row],[SALES]]*'CONDITIONS AND WORKINGS'!$B$3,0)</f>
        <v>0</v>
      </c>
      <c r="P1559" s="10">
        <f t="shared" si="72"/>
        <v>2341.2399999999998</v>
      </c>
      <c r="Q1559" s="4" t="str">
        <f>IF(Table1[[#This Row],[STATUS]]='CONDITIONS AND WORKINGS'!$B$6,'CONDITIONS AND WORKINGS'!$B$9,'CONDITIONS AND WORKINGS'!$B$10)</f>
        <v>"COMPLETED"</v>
      </c>
      <c r="R1559" s="10">
        <f>Table1[[#This Row],[TOTAL SALES]]-Table1[[#This Row],[ 8.35% DISCOUNT]]</f>
        <v>2341.2399999999998</v>
      </c>
      <c r="S1559" s="20"/>
      <c r="AQ1559" s="11"/>
      <c r="AR1559" s="11"/>
      <c r="AS1559" s="11"/>
      <c r="AT1559" s="11"/>
      <c r="AV1559" s="11"/>
      <c r="AW1559" s="11"/>
    </row>
    <row r="1560" spans="1:49" x14ac:dyDescent="0.25">
      <c r="A1560">
        <v>1559</v>
      </c>
      <c r="B1560">
        <v>10280</v>
      </c>
      <c r="C1560">
        <v>17</v>
      </c>
      <c r="D1560" s="4" t="str">
        <f>TEXT(Table1[[#This Row],[ORDER DATE]],"MMMM")</f>
        <v>August</v>
      </c>
      <c r="E1560" s="4">
        <f t="shared" si="73"/>
        <v>2004</v>
      </c>
      <c r="F1560" s="1">
        <v>38216</v>
      </c>
      <c r="G1560" t="s">
        <v>12</v>
      </c>
      <c r="H1560" t="s">
        <v>16</v>
      </c>
      <c r="I1560">
        <v>137</v>
      </c>
      <c r="J1560" t="s">
        <v>14</v>
      </c>
      <c r="K1560">
        <v>35</v>
      </c>
      <c r="L1560" s="10">
        <v>100</v>
      </c>
      <c r="M1560" s="10">
        <f t="shared" si="74"/>
        <v>3500</v>
      </c>
      <c r="N1560">
        <f>'CONDITIONS AND WORKINGS'!$D$2*M1560</f>
        <v>224.7</v>
      </c>
      <c r="O1560" s="4">
        <f>IF(Table1[[#This Row],[SALES]]&gt;='CONDITIONS AND WORKINGS'!$B$2,Table1[[#This Row],[SALES]]*'CONDITIONS AND WORKINGS'!$B$3,0)</f>
        <v>292.25</v>
      </c>
      <c r="P1560" s="10">
        <f t="shared" si="72"/>
        <v>3724.7</v>
      </c>
      <c r="Q1560" s="4" t="str">
        <f>IF(Table1[[#This Row],[STATUS]]='CONDITIONS AND WORKINGS'!$B$6,'CONDITIONS AND WORKINGS'!$B$9,'CONDITIONS AND WORKINGS'!$B$10)</f>
        <v>"COMPLETED"</v>
      </c>
      <c r="R1560" s="10">
        <f>Table1[[#This Row],[TOTAL SALES]]-Table1[[#This Row],[ 8.35% DISCOUNT]]</f>
        <v>3432.45</v>
      </c>
      <c r="S1560" s="20"/>
      <c r="AQ1560" s="11"/>
      <c r="AR1560" s="11"/>
      <c r="AS1560" s="11"/>
      <c r="AT1560" s="11"/>
      <c r="AV1560" s="11"/>
      <c r="AW1560" s="11"/>
    </row>
    <row r="1561" spans="1:49" x14ac:dyDescent="0.25">
      <c r="A1561">
        <v>1560</v>
      </c>
      <c r="B1561">
        <v>10280</v>
      </c>
      <c r="C1561">
        <v>16</v>
      </c>
      <c r="D1561" s="4" t="str">
        <f>TEXT(Table1[[#This Row],[ORDER DATE]],"MMMM")</f>
        <v>August</v>
      </c>
      <c r="E1561" s="4">
        <f t="shared" si="73"/>
        <v>2004</v>
      </c>
      <c r="F1561" s="1">
        <v>38216</v>
      </c>
      <c r="G1561" t="s">
        <v>12</v>
      </c>
      <c r="H1561" t="s">
        <v>13</v>
      </c>
      <c r="I1561">
        <v>137</v>
      </c>
      <c r="J1561" t="s">
        <v>14</v>
      </c>
      <c r="K1561">
        <v>26</v>
      </c>
      <c r="L1561" s="10">
        <v>100</v>
      </c>
      <c r="M1561" s="10">
        <f t="shared" si="74"/>
        <v>2600</v>
      </c>
      <c r="N1561">
        <f>'CONDITIONS AND WORKINGS'!$D$2*M1561</f>
        <v>166.92</v>
      </c>
      <c r="O1561" s="4">
        <f>IF(Table1[[#This Row],[SALES]]&gt;='CONDITIONS AND WORKINGS'!$B$2,Table1[[#This Row],[SALES]]*'CONDITIONS AND WORKINGS'!$B$3,0)</f>
        <v>217.10000000000002</v>
      </c>
      <c r="P1561" s="10">
        <f t="shared" si="72"/>
        <v>2766.92</v>
      </c>
      <c r="Q1561" s="4" t="str">
        <f>IF(Table1[[#This Row],[STATUS]]='CONDITIONS AND WORKINGS'!$B$6,'CONDITIONS AND WORKINGS'!$B$9,'CONDITIONS AND WORKINGS'!$B$10)</f>
        <v>"COMPLETED"</v>
      </c>
      <c r="R1561" s="10">
        <f>Table1[[#This Row],[TOTAL SALES]]-Table1[[#This Row],[ 8.35% DISCOUNT]]</f>
        <v>2549.8200000000002</v>
      </c>
      <c r="S1561" s="20"/>
      <c r="AQ1561" s="11"/>
      <c r="AR1561" s="11"/>
      <c r="AS1561" s="11"/>
      <c r="AT1561" s="11"/>
      <c r="AV1561" s="11"/>
      <c r="AW1561" s="11"/>
    </row>
    <row r="1562" spans="1:49" x14ac:dyDescent="0.25">
      <c r="A1562">
        <v>1561</v>
      </c>
      <c r="B1562">
        <v>10280</v>
      </c>
      <c r="C1562">
        <v>7</v>
      </c>
      <c r="D1562" s="4" t="str">
        <f>TEXT(Table1[[#This Row],[ORDER DATE]],"MMMM")</f>
        <v>August</v>
      </c>
      <c r="E1562" s="4">
        <f t="shared" si="73"/>
        <v>2004</v>
      </c>
      <c r="F1562" s="1">
        <v>38216</v>
      </c>
      <c r="G1562" t="s">
        <v>12</v>
      </c>
      <c r="H1562" t="s">
        <v>27</v>
      </c>
      <c r="I1562">
        <v>137</v>
      </c>
      <c r="J1562" t="s">
        <v>14</v>
      </c>
      <c r="K1562">
        <v>34</v>
      </c>
      <c r="L1562" s="10">
        <v>100</v>
      </c>
      <c r="M1562" s="10">
        <f t="shared" si="74"/>
        <v>3400</v>
      </c>
      <c r="N1562">
        <f>'CONDITIONS AND WORKINGS'!$D$2*M1562</f>
        <v>218.27999999999997</v>
      </c>
      <c r="O1562" s="4">
        <f>IF(Table1[[#This Row],[SALES]]&gt;='CONDITIONS AND WORKINGS'!$B$2,Table1[[#This Row],[SALES]]*'CONDITIONS AND WORKINGS'!$B$3,0)</f>
        <v>283.90000000000003</v>
      </c>
      <c r="P1562" s="10">
        <f t="shared" si="72"/>
        <v>3618.2799999999997</v>
      </c>
      <c r="Q1562" s="4" t="str">
        <f>IF(Table1[[#This Row],[STATUS]]='CONDITIONS AND WORKINGS'!$B$6,'CONDITIONS AND WORKINGS'!$B$9,'CONDITIONS AND WORKINGS'!$B$10)</f>
        <v>"COMPLETED"</v>
      </c>
      <c r="R1562" s="10">
        <f>Table1[[#This Row],[TOTAL SALES]]-Table1[[#This Row],[ 8.35% DISCOUNT]]</f>
        <v>3334.3799999999997</v>
      </c>
      <c r="S1562" s="20"/>
      <c r="AQ1562" s="11"/>
      <c r="AR1562" s="11"/>
      <c r="AS1562" s="11"/>
      <c r="AT1562" s="11"/>
      <c r="AV1562" s="11"/>
      <c r="AW1562" s="11"/>
    </row>
    <row r="1563" spans="1:49" x14ac:dyDescent="0.25">
      <c r="A1563">
        <v>1562</v>
      </c>
      <c r="B1563">
        <v>10280</v>
      </c>
      <c r="C1563">
        <v>4</v>
      </c>
      <c r="D1563" s="4" t="str">
        <f>TEXT(Table1[[#This Row],[ORDER DATE]],"MMMM")</f>
        <v>August</v>
      </c>
      <c r="E1563" s="4">
        <f t="shared" si="73"/>
        <v>2004</v>
      </c>
      <c r="F1563" s="1">
        <v>38216</v>
      </c>
      <c r="G1563" t="s">
        <v>12</v>
      </c>
      <c r="H1563" t="s">
        <v>36</v>
      </c>
      <c r="I1563">
        <v>137</v>
      </c>
      <c r="J1563" t="s">
        <v>14</v>
      </c>
      <c r="K1563">
        <v>29</v>
      </c>
      <c r="L1563" s="10">
        <v>100</v>
      </c>
      <c r="M1563" s="10">
        <f t="shared" si="74"/>
        <v>2900</v>
      </c>
      <c r="N1563">
        <f>'CONDITIONS AND WORKINGS'!$D$2*M1563</f>
        <v>186.17999999999998</v>
      </c>
      <c r="O1563" s="4">
        <f>IF(Table1[[#This Row],[SALES]]&gt;='CONDITIONS AND WORKINGS'!$B$2,Table1[[#This Row],[SALES]]*'CONDITIONS AND WORKINGS'!$B$3,0)</f>
        <v>242.15</v>
      </c>
      <c r="P1563" s="10">
        <f t="shared" si="72"/>
        <v>3086.18</v>
      </c>
      <c r="Q1563" s="4" t="str">
        <f>IF(Table1[[#This Row],[STATUS]]='CONDITIONS AND WORKINGS'!$B$6,'CONDITIONS AND WORKINGS'!$B$9,'CONDITIONS AND WORKINGS'!$B$10)</f>
        <v>"COMPLETED"</v>
      </c>
      <c r="R1563" s="10">
        <f>Table1[[#This Row],[TOTAL SALES]]-Table1[[#This Row],[ 8.35% DISCOUNT]]</f>
        <v>2844.0299999999997</v>
      </c>
      <c r="S1563" s="20"/>
      <c r="AQ1563" s="11"/>
      <c r="AR1563" s="11"/>
      <c r="AS1563" s="11"/>
      <c r="AT1563" s="11"/>
      <c r="AV1563" s="11"/>
      <c r="AW1563" s="11"/>
    </row>
    <row r="1564" spans="1:49" x14ac:dyDescent="0.25">
      <c r="A1564">
        <v>1563</v>
      </c>
      <c r="B1564">
        <v>10280</v>
      </c>
      <c r="C1564">
        <v>5</v>
      </c>
      <c r="D1564" s="4" t="str">
        <f>TEXT(Table1[[#This Row],[ORDER DATE]],"MMMM")</f>
        <v>August</v>
      </c>
      <c r="E1564" s="4">
        <f t="shared" si="73"/>
        <v>2004</v>
      </c>
      <c r="F1564" s="1">
        <v>38216</v>
      </c>
      <c r="G1564" t="s">
        <v>12</v>
      </c>
      <c r="H1564" t="s">
        <v>38</v>
      </c>
      <c r="I1564">
        <v>137</v>
      </c>
      <c r="J1564" t="s">
        <v>17</v>
      </c>
      <c r="K1564">
        <v>43</v>
      </c>
      <c r="L1564" s="10">
        <v>68.709999999999994</v>
      </c>
      <c r="M1564" s="10">
        <f t="shared" si="74"/>
        <v>2954.5299999999997</v>
      </c>
      <c r="N1564">
        <f>'CONDITIONS AND WORKINGS'!$D$2*M1564</f>
        <v>189.68082599999997</v>
      </c>
      <c r="O1564" s="4">
        <f>IF(Table1[[#This Row],[SALES]]&gt;='CONDITIONS AND WORKINGS'!$B$2,Table1[[#This Row],[SALES]]*'CONDITIONS AND WORKINGS'!$B$3,0)</f>
        <v>246.70325499999998</v>
      </c>
      <c r="P1564" s="10">
        <f t="shared" si="72"/>
        <v>3144.2108259999995</v>
      </c>
      <c r="Q1564" s="4" t="str">
        <f>IF(Table1[[#This Row],[STATUS]]='CONDITIONS AND WORKINGS'!$B$6,'CONDITIONS AND WORKINGS'!$B$9,'CONDITIONS AND WORKINGS'!$B$10)</f>
        <v>"COMPLETED"</v>
      </c>
      <c r="R1564" s="10">
        <f>Table1[[#This Row],[TOTAL SALES]]-Table1[[#This Row],[ 8.35% DISCOUNT]]</f>
        <v>2897.5075709999996</v>
      </c>
      <c r="S1564" s="20"/>
      <c r="AQ1564" s="11"/>
      <c r="AR1564" s="11"/>
      <c r="AS1564" s="11"/>
      <c r="AT1564" s="11"/>
      <c r="AV1564" s="11"/>
      <c r="AW1564" s="11"/>
    </row>
    <row r="1565" spans="1:49" x14ac:dyDescent="0.25">
      <c r="A1565">
        <v>1564</v>
      </c>
      <c r="B1565">
        <v>10280</v>
      </c>
      <c r="C1565">
        <v>1</v>
      </c>
      <c r="D1565" s="4" t="str">
        <f>TEXT(Table1[[#This Row],[ORDER DATE]],"MMMM")</f>
        <v>August</v>
      </c>
      <c r="E1565" s="4">
        <f t="shared" si="73"/>
        <v>2004</v>
      </c>
      <c r="F1565" s="1">
        <v>38216</v>
      </c>
      <c r="G1565" t="s">
        <v>12</v>
      </c>
      <c r="H1565" t="s">
        <v>30</v>
      </c>
      <c r="I1565">
        <v>137</v>
      </c>
      <c r="J1565" t="s">
        <v>17</v>
      </c>
      <c r="K1565">
        <v>24</v>
      </c>
      <c r="L1565" s="10">
        <v>100</v>
      </c>
      <c r="M1565" s="10">
        <f t="shared" si="74"/>
        <v>2400</v>
      </c>
      <c r="N1565">
        <f>'CONDITIONS AND WORKINGS'!$D$2*M1565</f>
        <v>154.07999999999998</v>
      </c>
      <c r="O1565" s="4">
        <f>IF(Table1[[#This Row],[SALES]]&gt;='CONDITIONS AND WORKINGS'!$B$2,Table1[[#This Row],[SALES]]*'CONDITIONS AND WORKINGS'!$B$3,0)</f>
        <v>200.4</v>
      </c>
      <c r="P1565" s="10">
        <f t="shared" si="72"/>
        <v>2554.08</v>
      </c>
      <c r="Q1565" s="4" t="str">
        <f>IF(Table1[[#This Row],[STATUS]]='CONDITIONS AND WORKINGS'!$B$6,'CONDITIONS AND WORKINGS'!$B$9,'CONDITIONS AND WORKINGS'!$B$10)</f>
        <v>"COMPLETED"</v>
      </c>
      <c r="R1565" s="10">
        <f>Table1[[#This Row],[TOTAL SALES]]-Table1[[#This Row],[ 8.35% DISCOUNT]]</f>
        <v>2353.6799999999998</v>
      </c>
      <c r="S1565" s="20"/>
      <c r="AQ1565" s="11"/>
      <c r="AR1565" s="11"/>
      <c r="AS1565" s="11"/>
      <c r="AT1565" s="11"/>
      <c r="AV1565" s="11"/>
      <c r="AW1565" s="11"/>
    </row>
    <row r="1566" spans="1:49" x14ac:dyDescent="0.25">
      <c r="A1566">
        <v>1565</v>
      </c>
      <c r="B1566">
        <v>10280</v>
      </c>
      <c r="C1566">
        <v>11</v>
      </c>
      <c r="D1566" s="4" t="str">
        <f>TEXT(Table1[[#This Row],[ORDER DATE]],"MMMM")</f>
        <v>August</v>
      </c>
      <c r="E1566" s="4">
        <f t="shared" si="73"/>
        <v>2004</v>
      </c>
      <c r="F1566" s="1">
        <v>38216</v>
      </c>
      <c r="G1566" t="s">
        <v>12</v>
      </c>
      <c r="H1566" t="s">
        <v>21</v>
      </c>
      <c r="I1566">
        <v>137</v>
      </c>
      <c r="J1566" t="s">
        <v>17</v>
      </c>
      <c r="K1566">
        <v>45</v>
      </c>
      <c r="L1566" s="10">
        <v>47.49</v>
      </c>
      <c r="M1566" s="10">
        <f t="shared" si="74"/>
        <v>2137.0500000000002</v>
      </c>
      <c r="N1566">
        <f>'CONDITIONS AND WORKINGS'!$D$2*M1566</f>
        <v>137.19861</v>
      </c>
      <c r="O1566" s="4">
        <f>IF(Table1[[#This Row],[SALES]]&gt;='CONDITIONS AND WORKINGS'!$B$2,Table1[[#This Row],[SALES]]*'CONDITIONS AND WORKINGS'!$B$3,0)</f>
        <v>0</v>
      </c>
      <c r="P1566" s="10">
        <f t="shared" si="72"/>
        <v>2274.2486100000001</v>
      </c>
      <c r="Q1566" s="4" t="str">
        <f>IF(Table1[[#This Row],[STATUS]]='CONDITIONS AND WORKINGS'!$B$6,'CONDITIONS AND WORKINGS'!$B$9,'CONDITIONS AND WORKINGS'!$B$10)</f>
        <v>"COMPLETED"</v>
      </c>
      <c r="R1566" s="10">
        <f>Table1[[#This Row],[TOTAL SALES]]-Table1[[#This Row],[ 8.35% DISCOUNT]]</f>
        <v>2274.2486100000001</v>
      </c>
      <c r="S1566" s="20"/>
      <c r="AQ1566" s="11"/>
      <c r="AR1566" s="11"/>
      <c r="AS1566" s="11"/>
      <c r="AT1566" s="11"/>
      <c r="AV1566" s="11"/>
      <c r="AW1566" s="11"/>
    </row>
    <row r="1567" spans="1:49" x14ac:dyDescent="0.25">
      <c r="A1567">
        <v>1566</v>
      </c>
      <c r="B1567">
        <v>10280</v>
      </c>
      <c r="C1567">
        <v>6</v>
      </c>
      <c r="D1567" s="4" t="str">
        <f>TEXT(Table1[[#This Row],[ORDER DATE]],"MMMM")</f>
        <v>August</v>
      </c>
      <c r="E1567" s="4">
        <f t="shared" si="73"/>
        <v>2004</v>
      </c>
      <c r="F1567" s="1">
        <v>38216</v>
      </c>
      <c r="G1567" t="s">
        <v>12</v>
      </c>
      <c r="H1567" t="s">
        <v>35</v>
      </c>
      <c r="I1567">
        <v>137</v>
      </c>
      <c r="J1567" t="s">
        <v>17</v>
      </c>
      <c r="K1567">
        <v>21</v>
      </c>
      <c r="L1567" s="10">
        <v>78.89</v>
      </c>
      <c r="M1567" s="10">
        <f t="shared" si="74"/>
        <v>1656.69</v>
      </c>
      <c r="N1567">
        <f>'CONDITIONS AND WORKINGS'!$D$2*M1567</f>
        <v>106.35949799999999</v>
      </c>
      <c r="O1567" s="4">
        <f>IF(Table1[[#This Row],[SALES]]&gt;='CONDITIONS AND WORKINGS'!$B$2,Table1[[#This Row],[SALES]]*'CONDITIONS AND WORKINGS'!$B$3,0)</f>
        <v>0</v>
      </c>
      <c r="P1567" s="10">
        <f t="shared" si="72"/>
        <v>1763.0494980000001</v>
      </c>
      <c r="Q1567" s="4" t="str">
        <f>IF(Table1[[#This Row],[STATUS]]='CONDITIONS AND WORKINGS'!$B$6,'CONDITIONS AND WORKINGS'!$B$9,'CONDITIONS AND WORKINGS'!$B$10)</f>
        <v>"COMPLETED"</v>
      </c>
      <c r="R1567" s="10">
        <f>Table1[[#This Row],[TOTAL SALES]]-Table1[[#This Row],[ 8.35% DISCOUNT]]</f>
        <v>1763.0494980000001</v>
      </c>
      <c r="S1567" s="20"/>
      <c r="AQ1567" s="11"/>
      <c r="AR1567" s="11"/>
      <c r="AS1567" s="11"/>
      <c r="AT1567" s="11"/>
      <c r="AV1567" s="11"/>
      <c r="AW1567" s="11"/>
    </row>
    <row r="1568" spans="1:49" x14ac:dyDescent="0.25">
      <c r="A1568">
        <v>1567</v>
      </c>
      <c r="B1568">
        <v>10280</v>
      </c>
      <c r="C1568">
        <v>15</v>
      </c>
      <c r="D1568" s="4" t="str">
        <f>TEXT(Table1[[#This Row],[ORDER DATE]],"MMMM")</f>
        <v>August</v>
      </c>
      <c r="E1568" s="4">
        <f t="shared" si="73"/>
        <v>2004</v>
      </c>
      <c r="F1568" s="1">
        <v>38216</v>
      </c>
      <c r="G1568" t="s">
        <v>12</v>
      </c>
      <c r="H1568" t="s">
        <v>15</v>
      </c>
      <c r="I1568">
        <v>137</v>
      </c>
      <c r="J1568" t="s">
        <v>17</v>
      </c>
      <c r="K1568">
        <v>25</v>
      </c>
      <c r="L1568" s="10">
        <v>62.96</v>
      </c>
      <c r="M1568" s="10">
        <f t="shared" si="74"/>
        <v>1574</v>
      </c>
      <c r="N1568">
        <f>'CONDITIONS AND WORKINGS'!$D$2*M1568</f>
        <v>101.0508</v>
      </c>
      <c r="O1568" s="4">
        <f>IF(Table1[[#This Row],[SALES]]&gt;='CONDITIONS AND WORKINGS'!$B$2,Table1[[#This Row],[SALES]]*'CONDITIONS AND WORKINGS'!$B$3,0)</f>
        <v>0</v>
      </c>
      <c r="P1568" s="10">
        <f t="shared" si="72"/>
        <v>1675.0508</v>
      </c>
      <c r="Q1568" s="4" t="str">
        <f>IF(Table1[[#This Row],[STATUS]]='CONDITIONS AND WORKINGS'!$B$6,'CONDITIONS AND WORKINGS'!$B$9,'CONDITIONS AND WORKINGS'!$B$10)</f>
        <v>"COMPLETED"</v>
      </c>
      <c r="R1568" s="10">
        <f>Table1[[#This Row],[TOTAL SALES]]-Table1[[#This Row],[ 8.35% DISCOUNT]]</f>
        <v>1675.0508</v>
      </c>
      <c r="S1568" s="20"/>
      <c r="AQ1568" s="11"/>
      <c r="AR1568" s="11"/>
      <c r="AS1568" s="11"/>
      <c r="AT1568" s="11"/>
      <c r="AV1568" s="11"/>
      <c r="AW1568" s="11"/>
    </row>
    <row r="1569" spans="1:49" x14ac:dyDescent="0.25">
      <c r="A1569">
        <v>1568</v>
      </c>
      <c r="B1569">
        <v>10280</v>
      </c>
      <c r="C1569">
        <v>8</v>
      </c>
      <c r="D1569" s="4" t="str">
        <f>TEXT(Table1[[#This Row],[ORDER DATE]],"MMMM")</f>
        <v>August</v>
      </c>
      <c r="E1569" s="4">
        <f t="shared" si="73"/>
        <v>2004</v>
      </c>
      <c r="F1569" s="1">
        <v>38216</v>
      </c>
      <c r="G1569" t="s">
        <v>12</v>
      </c>
      <c r="H1569" t="s">
        <v>24</v>
      </c>
      <c r="I1569">
        <v>137</v>
      </c>
      <c r="J1569" t="s">
        <v>17</v>
      </c>
      <c r="K1569">
        <v>27</v>
      </c>
      <c r="L1569" s="10">
        <v>57.68</v>
      </c>
      <c r="M1569" s="10">
        <f t="shared" si="74"/>
        <v>1557.36</v>
      </c>
      <c r="N1569">
        <f>'CONDITIONS AND WORKINGS'!$D$2*M1569</f>
        <v>99.982511999999986</v>
      </c>
      <c r="O1569" s="4">
        <f>IF(Table1[[#This Row],[SALES]]&gt;='CONDITIONS AND WORKINGS'!$B$2,Table1[[#This Row],[SALES]]*'CONDITIONS AND WORKINGS'!$B$3,0)</f>
        <v>0</v>
      </c>
      <c r="P1569" s="10">
        <f t="shared" si="72"/>
        <v>1657.3425119999999</v>
      </c>
      <c r="Q1569" s="4" t="str">
        <f>IF(Table1[[#This Row],[STATUS]]='CONDITIONS AND WORKINGS'!$B$6,'CONDITIONS AND WORKINGS'!$B$9,'CONDITIONS AND WORKINGS'!$B$10)</f>
        <v>"COMPLETED"</v>
      </c>
      <c r="R1569" s="10">
        <f>Table1[[#This Row],[TOTAL SALES]]-Table1[[#This Row],[ 8.35% DISCOUNT]]</f>
        <v>1657.3425119999999</v>
      </c>
      <c r="S1569" s="20"/>
      <c r="AQ1569" s="11"/>
      <c r="AR1569" s="11"/>
      <c r="AS1569" s="11"/>
      <c r="AT1569" s="11"/>
      <c r="AV1569" s="11"/>
      <c r="AW1569" s="11"/>
    </row>
    <row r="1570" spans="1:49" x14ac:dyDescent="0.25">
      <c r="A1570">
        <v>1569</v>
      </c>
      <c r="B1570">
        <v>10280</v>
      </c>
      <c r="C1570">
        <v>14</v>
      </c>
      <c r="D1570" s="4" t="str">
        <f>TEXT(Table1[[#This Row],[ORDER DATE]],"MMMM")</f>
        <v>August</v>
      </c>
      <c r="E1570" s="4">
        <f t="shared" si="73"/>
        <v>2004</v>
      </c>
      <c r="F1570" s="1">
        <v>38216</v>
      </c>
      <c r="G1570" t="s">
        <v>12</v>
      </c>
      <c r="H1570" t="s">
        <v>18</v>
      </c>
      <c r="I1570">
        <v>137</v>
      </c>
      <c r="J1570" t="s">
        <v>17</v>
      </c>
      <c r="K1570">
        <v>33</v>
      </c>
      <c r="L1570" s="10">
        <v>41.85</v>
      </c>
      <c r="M1570" s="10">
        <f t="shared" si="74"/>
        <v>1381.05</v>
      </c>
      <c r="N1570">
        <f>'CONDITIONS AND WORKINGS'!$D$2*M1570</f>
        <v>88.663409999999985</v>
      </c>
      <c r="O1570" s="4">
        <f>IF(Table1[[#This Row],[SALES]]&gt;='CONDITIONS AND WORKINGS'!$B$2,Table1[[#This Row],[SALES]]*'CONDITIONS AND WORKINGS'!$B$3,0)</f>
        <v>0</v>
      </c>
      <c r="P1570" s="10">
        <f t="shared" si="72"/>
        <v>1469.7134099999998</v>
      </c>
      <c r="Q1570" s="4" t="str">
        <f>IF(Table1[[#This Row],[STATUS]]='CONDITIONS AND WORKINGS'!$B$6,'CONDITIONS AND WORKINGS'!$B$9,'CONDITIONS AND WORKINGS'!$B$10)</f>
        <v>"COMPLETED"</v>
      </c>
      <c r="R1570" s="10">
        <f>Table1[[#This Row],[TOTAL SALES]]-Table1[[#This Row],[ 8.35% DISCOUNT]]</f>
        <v>1469.7134099999998</v>
      </c>
      <c r="S1570" s="20"/>
      <c r="AQ1570" s="11"/>
      <c r="AR1570" s="11"/>
      <c r="AS1570" s="11"/>
      <c r="AT1570" s="11"/>
      <c r="AV1570" s="11"/>
      <c r="AW1570" s="11"/>
    </row>
    <row r="1571" spans="1:49" x14ac:dyDescent="0.25">
      <c r="A1571">
        <v>1570</v>
      </c>
      <c r="B1571">
        <v>10280</v>
      </c>
      <c r="C1571">
        <v>12</v>
      </c>
      <c r="D1571" s="4" t="str">
        <f>TEXT(Table1[[#This Row],[ORDER DATE]],"MMMM")</f>
        <v>August</v>
      </c>
      <c r="E1571" s="4">
        <f t="shared" si="73"/>
        <v>2004</v>
      </c>
      <c r="F1571" s="1">
        <v>38216</v>
      </c>
      <c r="G1571" t="s">
        <v>12</v>
      </c>
      <c r="H1571" t="s">
        <v>22</v>
      </c>
      <c r="I1571">
        <v>137</v>
      </c>
      <c r="J1571" t="s">
        <v>17</v>
      </c>
      <c r="K1571">
        <v>20</v>
      </c>
      <c r="L1571" s="10">
        <v>28.88</v>
      </c>
      <c r="M1571" s="10">
        <f t="shared" si="74"/>
        <v>577.6</v>
      </c>
      <c r="N1571">
        <f>'CONDITIONS AND WORKINGS'!$D$2*M1571</f>
        <v>37.081919999999997</v>
      </c>
      <c r="O1571" s="4">
        <f>IF(Table1[[#This Row],[SALES]]&gt;='CONDITIONS AND WORKINGS'!$B$2,Table1[[#This Row],[SALES]]*'CONDITIONS AND WORKINGS'!$B$3,0)</f>
        <v>0</v>
      </c>
      <c r="P1571" s="10">
        <f t="shared" si="72"/>
        <v>614.68191999999999</v>
      </c>
      <c r="Q1571" s="4" t="str">
        <f>IF(Table1[[#This Row],[STATUS]]='CONDITIONS AND WORKINGS'!$B$6,'CONDITIONS AND WORKINGS'!$B$9,'CONDITIONS AND WORKINGS'!$B$10)</f>
        <v>"COMPLETED"</v>
      </c>
      <c r="R1571" s="10">
        <f>Table1[[#This Row],[TOTAL SALES]]-Table1[[#This Row],[ 8.35% DISCOUNT]]</f>
        <v>614.68191999999999</v>
      </c>
      <c r="S1571" s="20"/>
      <c r="AQ1571" s="11"/>
      <c r="AR1571" s="11"/>
      <c r="AS1571" s="11"/>
      <c r="AT1571" s="11"/>
      <c r="AV1571" s="11"/>
      <c r="AW1571" s="11"/>
    </row>
    <row r="1572" spans="1:49" x14ac:dyDescent="0.25">
      <c r="A1572">
        <v>1571</v>
      </c>
      <c r="B1572">
        <v>10281</v>
      </c>
      <c r="C1572">
        <v>9</v>
      </c>
      <c r="D1572" s="4" t="str">
        <f>TEXT(Table1[[#This Row],[ORDER DATE]],"MMMM")</f>
        <v>August</v>
      </c>
      <c r="E1572" s="4">
        <f t="shared" si="73"/>
        <v>2004</v>
      </c>
      <c r="F1572" s="1">
        <v>38218</v>
      </c>
      <c r="G1572" t="s">
        <v>12</v>
      </c>
      <c r="H1572" t="s">
        <v>26</v>
      </c>
      <c r="I1572">
        <v>119</v>
      </c>
      <c r="J1572" t="s">
        <v>55</v>
      </c>
      <c r="K1572">
        <v>44</v>
      </c>
      <c r="L1572" s="10">
        <v>100</v>
      </c>
      <c r="M1572" s="10">
        <f t="shared" si="74"/>
        <v>4400</v>
      </c>
      <c r="N1572">
        <f>'CONDITIONS AND WORKINGS'!$D$2*M1572</f>
        <v>282.47999999999996</v>
      </c>
      <c r="O1572" s="4">
        <f>IF(Table1[[#This Row],[SALES]]&gt;='CONDITIONS AND WORKINGS'!$B$2,Table1[[#This Row],[SALES]]*'CONDITIONS AND WORKINGS'!$B$3,0)</f>
        <v>367.40000000000003</v>
      </c>
      <c r="P1572" s="10">
        <f t="shared" si="72"/>
        <v>4682.4799999999996</v>
      </c>
      <c r="Q1572" s="4" t="str">
        <f>IF(Table1[[#This Row],[STATUS]]='CONDITIONS AND WORKINGS'!$B$6,'CONDITIONS AND WORKINGS'!$B$9,'CONDITIONS AND WORKINGS'!$B$10)</f>
        <v>"COMPLETED"</v>
      </c>
      <c r="R1572" s="10">
        <f>Table1[[#This Row],[TOTAL SALES]]-Table1[[#This Row],[ 8.35% DISCOUNT]]</f>
        <v>4315.08</v>
      </c>
      <c r="S1572" s="20"/>
      <c r="AQ1572" s="11"/>
      <c r="AR1572" s="11"/>
      <c r="AS1572" s="11"/>
      <c r="AT1572" s="11"/>
      <c r="AV1572" s="11"/>
      <c r="AW1572" s="11"/>
    </row>
    <row r="1573" spans="1:49" x14ac:dyDescent="0.25">
      <c r="A1573">
        <v>1572</v>
      </c>
      <c r="B1573">
        <v>10281</v>
      </c>
      <c r="C1573">
        <v>4</v>
      </c>
      <c r="D1573" s="4" t="str">
        <f>TEXT(Table1[[#This Row],[ORDER DATE]],"MMMM")</f>
        <v>August</v>
      </c>
      <c r="E1573" s="4">
        <f t="shared" si="73"/>
        <v>2004</v>
      </c>
      <c r="F1573" s="1">
        <v>38218</v>
      </c>
      <c r="G1573" t="s">
        <v>12</v>
      </c>
      <c r="H1573" t="s">
        <v>45</v>
      </c>
      <c r="I1573">
        <v>119</v>
      </c>
      <c r="J1573" t="s">
        <v>14</v>
      </c>
      <c r="K1573">
        <v>48</v>
      </c>
      <c r="L1573" s="10">
        <v>100</v>
      </c>
      <c r="M1573" s="10">
        <f t="shared" si="74"/>
        <v>4800</v>
      </c>
      <c r="N1573">
        <f>'CONDITIONS AND WORKINGS'!$D$2*M1573</f>
        <v>308.15999999999997</v>
      </c>
      <c r="O1573" s="4">
        <f>IF(Table1[[#This Row],[SALES]]&gt;='CONDITIONS AND WORKINGS'!$B$2,Table1[[#This Row],[SALES]]*'CONDITIONS AND WORKINGS'!$B$3,0)</f>
        <v>400.8</v>
      </c>
      <c r="P1573" s="10">
        <f t="shared" si="72"/>
        <v>5108.16</v>
      </c>
      <c r="Q1573" s="4" t="str">
        <f>IF(Table1[[#This Row],[STATUS]]='CONDITIONS AND WORKINGS'!$B$6,'CONDITIONS AND WORKINGS'!$B$9,'CONDITIONS AND WORKINGS'!$B$10)</f>
        <v>"COMPLETED"</v>
      </c>
      <c r="R1573" s="10">
        <f>Table1[[#This Row],[TOTAL SALES]]-Table1[[#This Row],[ 8.35% DISCOUNT]]</f>
        <v>4707.3599999999997</v>
      </c>
      <c r="S1573" s="20"/>
      <c r="AQ1573" s="11"/>
      <c r="AR1573" s="11"/>
      <c r="AS1573" s="11"/>
      <c r="AT1573" s="11"/>
      <c r="AV1573" s="11"/>
      <c r="AW1573" s="11"/>
    </row>
    <row r="1574" spans="1:49" x14ac:dyDescent="0.25">
      <c r="A1574">
        <v>1573</v>
      </c>
      <c r="B1574">
        <v>10281</v>
      </c>
      <c r="C1574">
        <v>1</v>
      </c>
      <c r="D1574" s="4" t="str">
        <f>TEXT(Table1[[#This Row],[ORDER DATE]],"MMMM")</f>
        <v>August</v>
      </c>
      <c r="E1574" s="4">
        <f t="shared" si="73"/>
        <v>2004</v>
      </c>
      <c r="F1574" s="1">
        <v>38218</v>
      </c>
      <c r="G1574" t="s">
        <v>12</v>
      </c>
      <c r="H1574" t="s">
        <v>43</v>
      </c>
      <c r="I1574">
        <v>119</v>
      </c>
      <c r="J1574" t="s">
        <v>14</v>
      </c>
      <c r="K1574">
        <v>41</v>
      </c>
      <c r="L1574" s="10">
        <v>100</v>
      </c>
      <c r="M1574" s="10">
        <f t="shared" si="74"/>
        <v>4100</v>
      </c>
      <c r="N1574">
        <f>'CONDITIONS AND WORKINGS'!$D$2*M1574</f>
        <v>263.21999999999997</v>
      </c>
      <c r="O1574" s="4">
        <f>IF(Table1[[#This Row],[SALES]]&gt;='CONDITIONS AND WORKINGS'!$B$2,Table1[[#This Row],[SALES]]*'CONDITIONS AND WORKINGS'!$B$3,0)</f>
        <v>342.35</v>
      </c>
      <c r="P1574" s="10">
        <f t="shared" si="72"/>
        <v>4363.22</v>
      </c>
      <c r="Q1574" s="4" t="str">
        <f>IF(Table1[[#This Row],[STATUS]]='CONDITIONS AND WORKINGS'!$B$6,'CONDITIONS AND WORKINGS'!$B$9,'CONDITIONS AND WORKINGS'!$B$10)</f>
        <v>"COMPLETED"</v>
      </c>
      <c r="R1574" s="10">
        <f>Table1[[#This Row],[TOTAL SALES]]-Table1[[#This Row],[ 8.35% DISCOUNT]]</f>
        <v>4020.8700000000003</v>
      </c>
      <c r="S1574" s="20"/>
      <c r="AQ1574" s="11"/>
      <c r="AR1574" s="11"/>
      <c r="AS1574" s="11"/>
      <c r="AT1574" s="11"/>
      <c r="AV1574" s="11"/>
      <c r="AW1574" s="11"/>
    </row>
    <row r="1575" spans="1:49" x14ac:dyDescent="0.25">
      <c r="A1575">
        <v>1574</v>
      </c>
      <c r="B1575">
        <v>10281</v>
      </c>
      <c r="C1575">
        <v>5</v>
      </c>
      <c r="D1575" s="4" t="str">
        <f>TEXT(Table1[[#This Row],[ORDER DATE]],"MMMM")</f>
        <v>August</v>
      </c>
      <c r="E1575" s="4">
        <f t="shared" si="73"/>
        <v>2004</v>
      </c>
      <c r="F1575" s="1">
        <v>38218</v>
      </c>
      <c r="G1575" t="s">
        <v>12</v>
      </c>
      <c r="H1575" t="s">
        <v>44</v>
      </c>
      <c r="I1575">
        <v>119</v>
      </c>
      <c r="J1575" t="s">
        <v>14</v>
      </c>
      <c r="K1575">
        <v>25</v>
      </c>
      <c r="L1575" s="10">
        <v>100</v>
      </c>
      <c r="M1575" s="10">
        <f t="shared" si="74"/>
        <v>2500</v>
      </c>
      <c r="N1575">
        <f>'CONDITIONS AND WORKINGS'!$D$2*M1575</f>
        <v>160.49999999999997</v>
      </c>
      <c r="O1575" s="4">
        <f>IF(Table1[[#This Row],[SALES]]&gt;='CONDITIONS AND WORKINGS'!$B$2,Table1[[#This Row],[SALES]]*'CONDITIONS AND WORKINGS'!$B$3,0)</f>
        <v>208.75</v>
      </c>
      <c r="P1575" s="10">
        <f t="shared" si="72"/>
        <v>2660.5</v>
      </c>
      <c r="Q1575" s="4" t="str">
        <f>IF(Table1[[#This Row],[STATUS]]='CONDITIONS AND WORKINGS'!$B$6,'CONDITIONS AND WORKINGS'!$B$9,'CONDITIONS AND WORKINGS'!$B$10)</f>
        <v>"COMPLETED"</v>
      </c>
      <c r="R1575" s="10">
        <f>Table1[[#This Row],[TOTAL SALES]]-Table1[[#This Row],[ 8.35% DISCOUNT]]</f>
        <v>2451.75</v>
      </c>
      <c r="S1575" s="20"/>
      <c r="AQ1575" s="11"/>
      <c r="AR1575" s="11"/>
      <c r="AS1575" s="11"/>
      <c r="AT1575" s="11"/>
      <c r="AV1575" s="11"/>
      <c r="AW1575" s="11"/>
    </row>
    <row r="1576" spans="1:49" x14ac:dyDescent="0.25">
      <c r="A1576">
        <v>1575</v>
      </c>
      <c r="B1576">
        <v>10281</v>
      </c>
      <c r="C1576">
        <v>13</v>
      </c>
      <c r="D1576" s="4" t="str">
        <f>TEXT(Table1[[#This Row],[ORDER DATE]],"MMMM")</f>
        <v>August</v>
      </c>
      <c r="E1576" s="4">
        <f t="shared" si="73"/>
        <v>2004</v>
      </c>
      <c r="F1576" s="1">
        <v>38218</v>
      </c>
      <c r="G1576" t="s">
        <v>12</v>
      </c>
      <c r="H1576" t="s">
        <v>33</v>
      </c>
      <c r="I1576">
        <v>119</v>
      </c>
      <c r="J1576" t="s">
        <v>17</v>
      </c>
      <c r="K1576">
        <v>25</v>
      </c>
      <c r="L1576" s="10">
        <v>100</v>
      </c>
      <c r="M1576" s="10">
        <f t="shared" si="74"/>
        <v>2500</v>
      </c>
      <c r="N1576">
        <f>'CONDITIONS AND WORKINGS'!$D$2*M1576</f>
        <v>160.49999999999997</v>
      </c>
      <c r="O1576" s="4">
        <f>IF(Table1[[#This Row],[SALES]]&gt;='CONDITIONS AND WORKINGS'!$B$2,Table1[[#This Row],[SALES]]*'CONDITIONS AND WORKINGS'!$B$3,0)</f>
        <v>208.75</v>
      </c>
      <c r="P1576" s="10">
        <f t="shared" si="72"/>
        <v>2660.5</v>
      </c>
      <c r="Q1576" s="4" t="str">
        <f>IF(Table1[[#This Row],[STATUS]]='CONDITIONS AND WORKINGS'!$B$6,'CONDITIONS AND WORKINGS'!$B$9,'CONDITIONS AND WORKINGS'!$B$10)</f>
        <v>"COMPLETED"</v>
      </c>
      <c r="R1576" s="10">
        <f>Table1[[#This Row],[TOTAL SALES]]-Table1[[#This Row],[ 8.35% DISCOUNT]]</f>
        <v>2451.75</v>
      </c>
      <c r="S1576" s="20"/>
      <c r="AQ1576" s="11"/>
      <c r="AR1576" s="11"/>
      <c r="AS1576" s="11"/>
      <c r="AT1576" s="11"/>
      <c r="AV1576" s="11"/>
      <c r="AW1576" s="11"/>
    </row>
    <row r="1577" spans="1:49" x14ac:dyDescent="0.25">
      <c r="A1577">
        <v>1576</v>
      </c>
      <c r="B1577">
        <v>10281</v>
      </c>
      <c r="C1577">
        <v>12</v>
      </c>
      <c r="D1577" s="4" t="str">
        <f>TEXT(Table1[[#This Row],[ORDER DATE]],"MMMM")</f>
        <v>August</v>
      </c>
      <c r="E1577" s="4">
        <f t="shared" si="73"/>
        <v>2004</v>
      </c>
      <c r="F1577" s="1">
        <v>38218</v>
      </c>
      <c r="G1577" t="s">
        <v>12</v>
      </c>
      <c r="H1577" t="s">
        <v>32</v>
      </c>
      <c r="I1577">
        <v>119</v>
      </c>
      <c r="J1577" t="s">
        <v>17</v>
      </c>
      <c r="K1577">
        <v>36</v>
      </c>
      <c r="L1577" s="10">
        <v>77.569999999999993</v>
      </c>
      <c r="M1577" s="10">
        <f t="shared" si="74"/>
        <v>2792.5199999999995</v>
      </c>
      <c r="N1577">
        <f>'CONDITIONS AND WORKINGS'!$D$2*M1577</f>
        <v>179.27978399999995</v>
      </c>
      <c r="O1577" s="4">
        <f>IF(Table1[[#This Row],[SALES]]&gt;='CONDITIONS AND WORKINGS'!$B$2,Table1[[#This Row],[SALES]]*'CONDITIONS AND WORKINGS'!$B$3,0)</f>
        <v>233.17541999999997</v>
      </c>
      <c r="P1577" s="10">
        <f t="shared" si="72"/>
        <v>2971.7997839999994</v>
      </c>
      <c r="Q1577" s="4" t="str">
        <f>IF(Table1[[#This Row],[STATUS]]='CONDITIONS AND WORKINGS'!$B$6,'CONDITIONS AND WORKINGS'!$B$9,'CONDITIONS AND WORKINGS'!$B$10)</f>
        <v>"COMPLETED"</v>
      </c>
      <c r="R1577" s="10">
        <f>Table1[[#This Row],[TOTAL SALES]]-Table1[[#This Row],[ 8.35% DISCOUNT]]</f>
        <v>2738.6243639999993</v>
      </c>
      <c r="S1577" s="20"/>
      <c r="AQ1577" s="11"/>
      <c r="AR1577" s="11"/>
      <c r="AS1577" s="11"/>
      <c r="AT1577" s="11"/>
      <c r="AV1577" s="11"/>
      <c r="AW1577" s="11"/>
    </row>
    <row r="1578" spans="1:49" x14ac:dyDescent="0.25">
      <c r="A1578">
        <v>1577</v>
      </c>
      <c r="B1578">
        <v>10281</v>
      </c>
      <c r="C1578">
        <v>6</v>
      </c>
      <c r="D1578" s="4" t="str">
        <f>TEXT(Table1[[#This Row],[ORDER DATE]],"MMMM")</f>
        <v>August</v>
      </c>
      <c r="E1578" s="4">
        <f t="shared" si="73"/>
        <v>2004</v>
      </c>
      <c r="F1578" s="1">
        <v>38218</v>
      </c>
      <c r="G1578" t="s">
        <v>12</v>
      </c>
      <c r="H1578" t="s">
        <v>31</v>
      </c>
      <c r="I1578">
        <v>119</v>
      </c>
      <c r="J1578" t="s">
        <v>17</v>
      </c>
      <c r="K1578">
        <v>25</v>
      </c>
      <c r="L1578" s="10">
        <v>100</v>
      </c>
      <c r="M1578" s="10">
        <f t="shared" si="74"/>
        <v>2500</v>
      </c>
      <c r="N1578">
        <f>'CONDITIONS AND WORKINGS'!$D$2*M1578</f>
        <v>160.49999999999997</v>
      </c>
      <c r="O1578" s="4">
        <f>IF(Table1[[#This Row],[SALES]]&gt;='CONDITIONS AND WORKINGS'!$B$2,Table1[[#This Row],[SALES]]*'CONDITIONS AND WORKINGS'!$B$3,0)</f>
        <v>208.75</v>
      </c>
      <c r="P1578" s="10">
        <f t="shared" si="72"/>
        <v>2660.5</v>
      </c>
      <c r="Q1578" s="4" t="str">
        <f>IF(Table1[[#This Row],[STATUS]]='CONDITIONS AND WORKINGS'!$B$6,'CONDITIONS AND WORKINGS'!$B$9,'CONDITIONS AND WORKINGS'!$B$10)</f>
        <v>"COMPLETED"</v>
      </c>
      <c r="R1578" s="10">
        <f>Table1[[#This Row],[TOTAL SALES]]-Table1[[#This Row],[ 8.35% DISCOUNT]]</f>
        <v>2451.75</v>
      </c>
      <c r="S1578" s="20"/>
      <c r="AQ1578" s="11"/>
      <c r="AR1578" s="11"/>
      <c r="AS1578" s="11"/>
      <c r="AT1578" s="11"/>
      <c r="AV1578" s="11"/>
      <c r="AW1578" s="11"/>
    </row>
    <row r="1579" spans="1:49" x14ac:dyDescent="0.25">
      <c r="A1579">
        <v>1578</v>
      </c>
      <c r="B1579">
        <v>10281</v>
      </c>
      <c r="C1579">
        <v>14</v>
      </c>
      <c r="D1579" s="4" t="str">
        <f>TEXT(Table1[[#This Row],[ORDER DATE]],"MMMM")</f>
        <v>August</v>
      </c>
      <c r="E1579" s="4">
        <f t="shared" si="73"/>
        <v>2004</v>
      </c>
      <c r="F1579" s="1">
        <v>38218</v>
      </c>
      <c r="G1579" t="s">
        <v>12</v>
      </c>
      <c r="H1579" t="s">
        <v>39</v>
      </c>
      <c r="I1579">
        <v>119</v>
      </c>
      <c r="J1579" t="s">
        <v>17</v>
      </c>
      <c r="K1579">
        <v>44</v>
      </c>
      <c r="L1579" s="10">
        <v>59.87</v>
      </c>
      <c r="M1579" s="10">
        <f t="shared" si="74"/>
        <v>2634.2799999999997</v>
      </c>
      <c r="N1579">
        <f>'CONDITIONS AND WORKINGS'!$D$2*M1579</f>
        <v>169.12077599999998</v>
      </c>
      <c r="O1579" s="4">
        <f>IF(Table1[[#This Row],[SALES]]&gt;='CONDITIONS AND WORKINGS'!$B$2,Table1[[#This Row],[SALES]]*'CONDITIONS AND WORKINGS'!$B$3,0)</f>
        <v>219.96238</v>
      </c>
      <c r="P1579" s="10">
        <f t="shared" si="72"/>
        <v>2803.4007759999995</v>
      </c>
      <c r="Q1579" s="4" t="str">
        <f>IF(Table1[[#This Row],[STATUS]]='CONDITIONS AND WORKINGS'!$B$6,'CONDITIONS AND WORKINGS'!$B$9,'CONDITIONS AND WORKINGS'!$B$10)</f>
        <v>"COMPLETED"</v>
      </c>
      <c r="R1579" s="10">
        <f>Table1[[#This Row],[TOTAL SALES]]-Table1[[#This Row],[ 8.35% DISCOUNT]]</f>
        <v>2583.4383959999996</v>
      </c>
      <c r="S1579" s="20"/>
      <c r="AQ1579" s="11"/>
      <c r="AR1579" s="11"/>
      <c r="AS1579" s="11"/>
      <c r="AT1579" s="11"/>
      <c r="AV1579" s="11"/>
      <c r="AW1579" s="11"/>
    </row>
    <row r="1580" spans="1:49" x14ac:dyDescent="0.25">
      <c r="A1580">
        <v>1579</v>
      </c>
      <c r="B1580">
        <v>10281</v>
      </c>
      <c r="C1580">
        <v>10</v>
      </c>
      <c r="D1580" s="4" t="str">
        <f>TEXT(Table1[[#This Row],[ORDER DATE]],"MMMM")</f>
        <v>August</v>
      </c>
      <c r="E1580" s="4">
        <f t="shared" si="73"/>
        <v>2004</v>
      </c>
      <c r="F1580" s="1">
        <v>38218</v>
      </c>
      <c r="G1580" t="s">
        <v>12</v>
      </c>
      <c r="H1580" t="s">
        <v>29</v>
      </c>
      <c r="I1580">
        <v>119</v>
      </c>
      <c r="J1580" t="s">
        <v>17</v>
      </c>
      <c r="K1580">
        <v>25</v>
      </c>
      <c r="L1580" s="10">
        <v>99.29</v>
      </c>
      <c r="M1580" s="10">
        <f t="shared" si="74"/>
        <v>2482.25</v>
      </c>
      <c r="N1580">
        <f>'CONDITIONS AND WORKINGS'!$D$2*M1580</f>
        <v>159.36044999999999</v>
      </c>
      <c r="O1580" s="4">
        <f>IF(Table1[[#This Row],[SALES]]&gt;='CONDITIONS AND WORKINGS'!$B$2,Table1[[#This Row],[SALES]]*'CONDITIONS AND WORKINGS'!$B$3,0)</f>
        <v>207.267875</v>
      </c>
      <c r="P1580" s="10">
        <f t="shared" si="72"/>
        <v>2641.6104500000001</v>
      </c>
      <c r="Q1580" s="4" t="str">
        <f>IF(Table1[[#This Row],[STATUS]]='CONDITIONS AND WORKINGS'!$B$6,'CONDITIONS AND WORKINGS'!$B$9,'CONDITIONS AND WORKINGS'!$B$10)</f>
        <v>"COMPLETED"</v>
      </c>
      <c r="R1580" s="10">
        <f>Table1[[#This Row],[TOTAL SALES]]-Table1[[#This Row],[ 8.35% DISCOUNT]]</f>
        <v>2434.3425750000001</v>
      </c>
      <c r="S1580" s="20"/>
      <c r="AQ1580" s="11"/>
      <c r="AR1580" s="11"/>
      <c r="AS1580" s="11"/>
      <c r="AT1580" s="11"/>
      <c r="AV1580" s="11"/>
      <c r="AW1580" s="11"/>
    </row>
    <row r="1581" spans="1:49" x14ac:dyDescent="0.25">
      <c r="A1581">
        <v>1580</v>
      </c>
      <c r="B1581">
        <v>10281</v>
      </c>
      <c r="C1581">
        <v>8</v>
      </c>
      <c r="D1581" s="4" t="str">
        <f>TEXT(Table1[[#This Row],[ORDER DATE]],"MMMM")</f>
        <v>August</v>
      </c>
      <c r="E1581" s="4">
        <f t="shared" si="73"/>
        <v>2004</v>
      </c>
      <c r="F1581" s="1">
        <v>38218</v>
      </c>
      <c r="G1581" t="s">
        <v>12</v>
      </c>
      <c r="H1581" t="s">
        <v>34</v>
      </c>
      <c r="I1581">
        <v>119</v>
      </c>
      <c r="J1581" t="s">
        <v>17</v>
      </c>
      <c r="K1581">
        <v>29</v>
      </c>
      <c r="L1581" s="10">
        <v>82.83</v>
      </c>
      <c r="M1581" s="10">
        <f t="shared" si="74"/>
        <v>2402.0700000000002</v>
      </c>
      <c r="N1581">
        <f>'CONDITIONS AND WORKINGS'!$D$2*M1581</f>
        <v>154.21289400000001</v>
      </c>
      <c r="O1581" s="4">
        <f>IF(Table1[[#This Row],[SALES]]&gt;='CONDITIONS AND WORKINGS'!$B$2,Table1[[#This Row],[SALES]]*'CONDITIONS AND WORKINGS'!$B$3,0)</f>
        <v>200.57284500000003</v>
      </c>
      <c r="P1581" s="10">
        <f t="shared" si="72"/>
        <v>2556.2828939999999</v>
      </c>
      <c r="Q1581" s="4" t="str">
        <f>IF(Table1[[#This Row],[STATUS]]='CONDITIONS AND WORKINGS'!$B$6,'CONDITIONS AND WORKINGS'!$B$9,'CONDITIONS AND WORKINGS'!$B$10)</f>
        <v>"COMPLETED"</v>
      </c>
      <c r="R1581" s="10">
        <f>Table1[[#This Row],[TOTAL SALES]]-Table1[[#This Row],[ 8.35% DISCOUNT]]</f>
        <v>2355.7100489999998</v>
      </c>
      <c r="S1581" s="20"/>
      <c r="AQ1581" s="11"/>
      <c r="AR1581" s="11"/>
      <c r="AS1581" s="11"/>
      <c r="AT1581" s="11"/>
      <c r="AV1581" s="11"/>
      <c r="AW1581" s="11"/>
    </row>
    <row r="1582" spans="1:49" x14ac:dyDescent="0.25">
      <c r="A1582">
        <v>1581</v>
      </c>
      <c r="B1582">
        <v>10281</v>
      </c>
      <c r="C1582">
        <v>11</v>
      </c>
      <c r="D1582" s="4" t="str">
        <f>TEXT(Table1[[#This Row],[ORDER DATE]],"MMMM")</f>
        <v>August</v>
      </c>
      <c r="E1582" s="4">
        <f t="shared" si="73"/>
        <v>2004</v>
      </c>
      <c r="F1582" s="1">
        <v>38218</v>
      </c>
      <c r="G1582" t="s">
        <v>12</v>
      </c>
      <c r="H1582" t="s">
        <v>28</v>
      </c>
      <c r="I1582">
        <v>119</v>
      </c>
      <c r="J1582" t="s">
        <v>17</v>
      </c>
      <c r="K1582">
        <v>27</v>
      </c>
      <c r="L1582" s="10">
        <v>85.98</v>
      </c>
      <c r="M1582" s="10">
        <f t="shared" si="74"/>
        <v>2321.46</v>
      </c>
      <c r="N1582">
        <f>'CONDITIONS AND WORKINGS'!$D$2*M1582</f>
        <v>149.03773199999998</v>
      </c>
      <c r="O1582" s="4">
        <f>IF(Table1[[#This Row],[SALES]]&gt;='CONDITIONS AND WORKINGS'!$B$2,Table1[[#This Row],[SALES]]*'CONDITIONS AND WORKINGS'!$B$3,0)</f>
        <v>193.84191000000001</v>
      </c>
      <c r="P1582" s="10">
        <f t="shared" si="72"/>
        <v>2470.4977319999998</v>
      </c>
      <c r="Q1582" s="4" t="str">
        <f>IF(Table1[[#This Row],[STATUS]]='CONDITIONS AND WORKINGS'!$B$6,'CONDITIONS AND WORKINGS'!$B$9,'CONDITIONS AND WORKINGS'!$B$10)</f>
        <v>"COMPLETED"</v>
      </c>
      <c r="R1582" s="10">
        <f>Table1[[#This Row],[TOTAL SALES]]-Table1[[#This Row],[ 8.35% DISCOUNT]]</f>
        <v>2276.6558219999997</v>
      </c>
      <c r="S1582" s="20"/>
      <c r="AQ1582" s="11"/>
      <c r="AR1582" s="11"/>
      <c r="AS1582" s="11"/>
      <c r="AT1582" s="11"/>
      <c r="AV1582" s="11"/>
      <c r="AW1582" s="11"/>
    </row>
    <row r="1583" spans="1:49" x14ac:dyDescent="0.25">
      <c r="A1583">
        <v>1582</v>
      </c>
      <c r="B1583">
        <v>10281</v>
      </c>
      <c r="C1583">
        <v>3</v>
      </c>
      <c r="D1583" s="4" t="str">
        <f>TEXT(Table1[[#This Row],[ORDER DATE]],"MMMM")</f>
        <v>August</v>
      </c>
      <c r="E1583" s="4">
        <f t="shared" si="73"/>
        <v>2004</v>
      </c>
      <c r="F1583" s="1">
        <v>38218</v>
      </c>
      <c r="G1583" t="s">
        <v>12</v>
      </c>
      <c r="H1583" t="s">
        <v>53</v>
      </c>
      <c r="I1583">
        <v>119</v>
      </c>
      <c r="J1583" t="s">
        <v>17</v>
      </c>
      <c r="K1583">
        <v>31</v>
      </c>
      <c r="L1583" s="10">
        <v>55.19</v>
      </c>
      <c r="M1583" s="10">
        <f t="shared" si="74"/>
        <v>1710.8899999999999</v>
      </c>
      <c r="N1583">
        <f>'CONDITIONS AND WORKINGS'!$D$2*M1583</f>
        <v>109.83913799999998</v>
      </c>
      <c r="O1583" s="4">
        <f>IF(Table1[[#This Row],[SALES]]&gt;='CONDITIONS AND WORKINGS'!$B$2,Table1[[#This Row],[SALES]]*'CONDITIONS AND WORKINGS'!$B$3,0)</f>
        <v>0</v>
      </c>
      <c r="P1583" s="10">
        <f t="shared" si="72"/>
        <v>1820.7291379999999</v>
      </c>
      <c r="Q1583" s="4" t="str">
        <f>IF(Table1[[#This Row],[STATUS]]='CONDITIONS AND WORKINGS'!$B$6,'CONDITIONS AND WORKINGS'!$B$9,'CONDITIONS AND WORKINGS'!$B$10)</f>
        <v>"COMPLETED"</v>
      </c>
      <c r="R1583" s="10">
        <f>Table1[[#This Row],[TOTAL SALES]]-Table1[[#This Row],[ 8.35% DISCOUNT]]</f>
        <v>1820.7291379999999</v>
      </c>
      <c r="S1583" s="20"/>
      <c r="AQ1583" s="11"/>
      <c r="AR1583" s="11"/>
      <c r="AS1583" s="11"/>
      <c r="AT1583" s="11"/>
      <c r="AV1583" s="11"/>
      <c r="AW1583" s="11"/>
    </row>
    <row r="1584" spans="1:49" x14ac:dyDescent="0.25">
      <c r="A1584">
        <v>1583</v>
      </c>
      <c r="B1584">
        <v>10281</v>
      </c>
      <c r="C1584">
        <v>7</v>
      </c>
      <c r="D1584" s="4" t="str">
        <f>TEXT(Table1[[#This Row],[ORDER DATE]],"MMMM")</f>
        <v>August</v>
      </c>
      <c r="E1584" s="4">
        <f t="shared" si="73"/>
        <v>2004</v>
      </c>
      <c r="F1584" s="1">
        <v>38218</v>
      </c>
      <c r="G1584" t="s">
        <v>12</v>
      </c>
      <c r="H1584" t="s">
        <v>40</v>
      </c>
      <c r="I1584">
        <v>119</v>
      </c>
      <c r="J1584" t="s">
        <v>17</v>
      </c>
      <c r="K1584">
        <v>29</v>
      </c>
      <c r="L1584" s="10">
        <v>57.73</v>
      </c>
      <c r="M1584" s="10">
        <f t="shared" si="74"/>
        <v>1674.1699999999998</v>
      </c>
      <c r="N1584">
        <f>'CONDITIONS AND WORKINGS'!$D$2*M1584</f>
        <v>107.48171399999998</v>
      </c>
      <c r="O1584" s="4">
        <f>IF(Table1[[#This Row],[SALES]]&gt;='CONDITIONS AND WORKINGS'!$B$2,Table1[[#This Row],[SALES]]*'CONDITIONS AND WORKINGS'!$B$3,0)</f>
        <v>0</v>
      </c>
      <c r="P1584" s="10">
        <f t="shared" si="72"/>
        <v>1781.6517139999999</v>
      </c>
      <c r="Q1584" s="4" t="str">
        <f>IF(Table1[[#This Row],[STATUS]]='CONDITIONS AND WORKINGS'!$B$6,'CONDITIONS AND WORKINGS'!$B$9,'CONDITIONS AND WORKINGS'!$B$10)</f>
        <v>"COMPLETED"</v>
      </c>
      <c r="R1584" s="10">
        <f>Table1[[#This Row],[TOTAL SALES]]-Table1[[#This Row],[ 8.35% DISCOUNT]]</f>
        <v>1781.6517139999999</v>
      </c>
      <c r="S1584" s="20"/>
      <c r="AQ1584" s="11"/>
      <c r="AR1584" s="11"/>
      <c r="AS1584" s="11"/>
      <c r="AT1584" s="11"/>
      <c r="AV1584" s="11"/>
      <c r="AW1584" s="11"/>
    </row>
    <row r="1585" spans="1:49" x14ac:dyDescent="0.25">
      <c r="A1585">
        <v>1584</v>
      </c>
      <c r="B1585">
        <v>10281</v>
      </c>
      <c r="C1585">
        <v>2</v>
      </c>
      <c r="D1585" s="4" t="str">
        <f>TEXT(Table1[[#This Row],[ORDER DATE]],"MMMM")</f>
        <v>August</v>
      </c>
      <c r="E1585" s="4">
        <f t="shared" si="73"/>
        <v>2004</v>
      </c>
      <c r="F1585" s="1">
        <v>38218</v>
      </c>
      <c r="G1585" t="s">
        <v>12</v>
      </c>
      <c r="H1585" t="s">
        <v>51</v>
      </c>
      <c r="I1585">
        <v>119</v>
      </c>
      <c r="J1585" t="s">
        <v>17</v>
      </c>
      <c r="K1585">
        <v>20</v>
      </c>
      <c r="L1585" s="10">
        <v>40.659999999999997</v>
      </c>
      <c r="M1585" s="10">
        <f t="shared" si="74"/>
        <v>813.19999999999993</v>
      </c>
      <c r="N1585">
        <f>'CONDITIONS AND WORKINGS'!$D$2*M1585</f>
        <v>52.207439999999991</v>
      </c>
      <c r="O1585" s="4">
        <f>IF(Table1[[#This Row],[SALES]]&gt;='CONDITIONS AND WORKINGS'!$B$2,Table1[[#This Row],[SALES]]*'CONDITIONS AND WORKINGS'!$B$3,0)</f>
        <v>0</v>
      </c>
      <c r="P1585" s="10">
        <f t="shared" si="72"/>
        <v>865.40743999999995</v>
      </c>
      <c r="Q1585" s="4" t="str">
        <f>IF(Table1[[#This Row],[STATUS]]='CONDITIONS AND WORKINGS'!$B$6,'CONDITIONS AND WORKINGS'!$B$9,'CONDITIONS AND WORKINGS'!$B$10)</f>
        <v>"COMPLETED"</v>
      </c>
      <c r="R1585" s="10">
        <f>Table1[[#This Row],[TOTAL SALES]]-Table1[[#This Row],[ 8.35% DISCOUNT]]</f>
        <v>865.40743999999995</v>
      </c>
      <c r="S1585" s="20"/>
      <c r="AQ1585" s="11"/>
      <c r="AR1585" s="11"/>
      <c r="AS1585" s="11"/>
      <c r="AT1585" s="11"/>
      <c r="AV1585" s="11"/>
      <c r="AW1585" s="11"/>
    </row>
    <row r="1586" spans="1:49" x14ac:dyDescent="0.25">
      <c r="A1586">
        <v>1585</v>
      </c>
      <c r="B1586">
        <v>10282</v>
      </c>
      <c r="C1586">
        <v>5</v>
      </c>
      <c r="D1586" s="4" t="str">
        <f>TEXT(Table1[[#This Row],[ORDER DATE]],"MMMM")</f>
        <v>August</v>
      </c>
      <c r="E1586" s="4">
        <f t="shared" si="73"/>
        <v>2004</v>
      </c>
      <c r="F1586" s="1">
        <v>38219</v>
      </c>
      <c r="G1586" t="s">
        <v>12</v>
      </c>
      <c r="H1586" t="s">
        <v>54</v>
      </c>
      <c r="I1586">
        <v>140</v>
      </c>
      <c r="J1586" t="s">
        <v>55</v>
      </c>
      <c r="K1586">
        <v>41</v>
      </c>
      <c r="L1586" s="10">
        <v>100</v>
      </c>
      <c r="M1586" s="10">
        <f t="shared" si="74"/>
        <v>4100</v>
      </c>
      <c r="N1586">
        <f>'CONDITIONS AND WORKINGS'!$D$2*M1586</f>
        <v>263.21999999999997</v>
      </c>
      <c r="O1586" s="4">
        <f>IF(Table1[[#This Row],[SALES]]&gt;='CONDITIONS AND WORKINGS'!$B$2,Table1[[#This Row],[SALES]]*'CONDITIONS AND WORKINGS'!$B$3,0)</f>
        <v>342.35</v>
      </c>
      <c r="P1586" s="10">
        <f t="shared" si="72"/>
        <v>4363.22</v>
      </c>
      <c r="Q1586" s="4" t="str">
        <f>IF(Table1[[#This Row],[STATUS]]='CONDITIONS AND WORKINGS'!$B$6,'CONDITIONS AND WORKINGS'!$B$9,'CONDITIONS AND WORKINGS'!$B$10)</f>
        <v>"COMPLETED"</v>
      </c>
      <c r="R1586" s="10">
        <f>Table1[[#This Row],[TOTAL SALES]]-Table1[[#This Row],[ 8.35% DISCOUNT]]</f>
        <v>4020.8700000000003</v>
      </c>
      <c r="S1586" s="20"/>
      <c r="AQ1586" s="11"/>
      <c r="AR1586" s="11"/>
      <c r="AS1586" s="11"/>
      <c r="AT1586" s="11"/>
      <c r="AV1586" s="11"/>
      <c r="AW1586" s="11"/>
    </row>
    <row r="1587" spans="1:49" x14ac:dyDescent="0.25">
      <c r="A1587">
        <v>1586</v>
      </c>
      <c r="B1587">
        <v>10282</v>
      </c>
      <c r="C1587">
        <v>1</v>
      </c>
      <c r="D1587" s="4" t="str">
        <f>TEXT(Table1[[#This Row],[ORDER DATE]],"MMMM")</f>
        <v>August</v>
      </c>
      <c r="E1587" s="4">
        <f t="shared" si="73"/>
        <v>2004</v>
      </c>
      <c r="F1587" s="1">
        <v>38219</v>
      </c>
      <c r="G1587" t="s">
        <v>12</v>
      </c>
      <c r="H1587" t="s">
        <v>64</v>
      </c>
      <c r="I1587">
        <v>140</v>
      </c>
      <c r="J1587" t="s">
        <v>14</v>
      </c>
      <c r="K1587">
        <v>43</v>
      </c>
      <c r="L1587" s="10">
        <v>100</v>
      </c>
      <c r="M1587" s="10">
        <f t="shared" si="74"/>
        <v>4300</v>
      </c>
      <c r="N1587">
        <f>'CONDITIONS AND WORKINGS'!$D$2*M1587</f>
        <v>276.05999999999995</v>
      </c>
      <c r="O1587" s="4">
        <f>IF(Table1[[#This Row],[SALES]]&gt;='CONDITIONS AND WORKINGS'!$B$2,Table1[[#This Row],[SALES]]*'CONDITIONS AND WORKINGS'!$B$3,0)</f>
        <v>359.05</v>
      </c>
      <c r="P1587" s="10">
        <f t="shared" si="72"/>
        <v>4576.0599999999995</v>
      </c>
      <c r="Q1587" s="4" t="str">
        <f>IF(Table1[[#This Row],[STATUS]]='CONDITIONS AND WORKINGS'!$B$6,'CONDITIONS AND WORKINGS'!$B$9,'CONDITIONS AND WORKINGS'!$B$10)</f>
        <v>"COMPLETED"</v>
      </c>
      <c r="R1587" s="10">
        <f>Table1[[#This Row],[TOTAL SALES]]-Table1[[#This Row],[ 8.35% DISCOUNT]]</f>
        <v>4217.0099999999993</v>
      </c>
      <c r="S1587" s="20"/>
      <c r="AQ1587" s="11"/>
      <c r="AR1587" s="11"/>
      <c r="AS1587" s="11"/>
      <c r="AT1587" s="11"/>
      <c r="AV1587" s="11"/>
      <c r="AW1587" s="11"/>
    </row>
    <row r="1588" spans="1:49" x14ac:dyDescent="0.25">
      <c r="A1588">
        <v>1587</v>
      </c>
      <c r="B1588">
        <v>10282</v>
      </c>
      <c r="C1588">
        <v>10</v>
      </c>
      <c r="D1588" s="4" t="str">
        <f>TEXT(Table1[[#This Row],[ORDER DATE]],"MMMM")</f>
        <v>August</v>
      </c>
      <c r="E1588" s="4">
        <f t="shared" si="73"/>
        <v>2004</v>
      </c>
      <c r="F1588" s="1">
        <v>38219</v>
      </c>
      <c r="G1588" t="s">
        <v>12</v>
      </c>
      <c r="H1588" t="s">
        <v>49</v>
      </c>
      <c r="I1588">
        <v>140</v>
      </c>
      <c r="J1588" t="s">
        <v>14</v>
      </c>
      <c r="K1588">
        <v>39</v>
      </c>
      <c r="L1588" s="10">
        <v>100</v>
      </c>
      <c r="M1588" s="10">
        <f t="shared" si="74"/>
        <v>3900</v>
      </c>
      <c r="N1588">
        <f>'CONDITIONS AND WORKINGS'!$D$2*M1588</f>
        <v>250.37999999999997</v>
      </c>
      <c r="O1588" s="4">
        <f>IF(Table1[[#This Row],[SALES]]&gt;='CONDITIONS AND WORKINGS'!$B$2,Table1[[#This Row],[SALES]]*'CONDITIONS AND WORKINGS'!$B$3,0)</f>
        <v>325.65000000000003</v>
      </c>
      <c r="P1588" s="10">
        <f t="shared" si="72"/>
        <v>4150.38</v>
      </c>
      <c r="Q1588" s="4" t="str">
        <f>IF(Table1[[#This Row],[STATUS]]='CONDITIONS AND WORKINGS'!$B$6,'CONDITIONS AND WORKINGS'!$B$9,'CONDITIONS AND WORKINGS'!$B$10)</f>
        <v>"COMPLETED"</v>
      </c>
      <c r="R1588" s="10">
        <f>Table1[[#This Row],[TOTAL SALES]]-Table1[[#This Row],[ 8.35% DISCOUNT]]</f>
        <v>3824.73</v>
      </c>
      <c r="S1588" s="20"/>
      <c r="AQ1588" s="11"/>
      <c r="AR1588" s="11"/>
      <c r="AS1588" s="11"/>
      <c r="AT1588" s="11"/>
      <c r="AV1588" s="11"/>
      <c r="AW1588" s="11"/>
    </row>
    <row r="1589" spans="1:49" x14ac:dyDescent="0.25">
      <c r="A1589">
        <v>1588</v>
      </c>
      <c r="B1589">
        <v>10282</v>
      </c>
      <c r="C1589">
        <v>8</v>
      </c>
      <c r="D1589" s="4" t="str">
        <f>TEXT(Table1[[#This Row],[ORDER DATE]],"MMMM")</f>
        <v>August</v>
      </c>
      <c r="E1589" s="4">
        <f t="shared" si="73"/>
        <v>2004</v>
      </c>
      <c r="F1589" s="1">
        <v>38219</v>
      </c>
      <c r="G1589" t="s">
        <v>12</v>
      </c>
      <c r="H1589" t="s">
        <v>42</v>
      </c>
      <c r="I1589">
        <v>140</v>
      </c>
      <c r="J1589" t="s">
        <v>14</v>
      </c>
      <c r="K1589">
        <v>31</v>
      </c>
      <c r="L1589" s="10">
        <v>100</v>
      </c>
      <c r="M1589" s="10">
        <f t="shared" si="74"/>
        <v>3100</v>
      </c>
      <c r="N1589">
        <f>'CONDITIONS AND WORKINGS'!$D$2*M1589</f>
        <v>199.01999999999998</v>
      </c>
      <c r="O1589" s="4">
        <f>IF(Table1[[#This Row],[SALES]]&gt;='CONDITIONS AND WORKINGS'!$B$2,Table1[[#This Row],[SALES]]*'CONDITIONS AND WORKINGS'!$B$3,0)</f>
        <v>258.85000000000002</v>
      </c>
      <c r="P1589" s="10">
        <f t="shared" si="72"/>
        <v>3299.02</v>
      </c>
      <c r="Q1589" s="4" t="str">
        <f>IF(Table1[[#This Row],[STATUS]]='CONDITIONS AND WORKINGS'!$B$6,'CONDITIONS AND WORKINGS'!$B$9,'CONDITIONS AND WORKINGS'!$B$10)</f>
        <v>"COMPLETED"</v>
      </c>
      <c r="R1589" s="10">
        <f>Table1[[#This Row],[TOTAL SALES]]-Table1[[#This Row],[ 8.35% DISCOUNT]]</f>
        <v>3040.17</v>
      </c>
      <c r="S1589" s="20"/>
      <c r="AQ1589" s="11"/>
      <c r="AR1589" s="11"/>
      <c r="AS1589" s="11"/>
      <c r="AT1589" s="11"/>
      <c r="AV1589" s="11"/>
      <c r="AW1589" s="11"/>
    </row>
    <row r="1590" spans="1:49" x14ac:dyDescent="0.25">
      <c r="A1590">
        <v>1589</v>
      </c>
      <c r="B1590">
        <v>10282</v>
      </c>
      <c r="C1590">
        <v>6</v>
      </c>
      <c r="D1590" s="4" t="str">
        <f>TEXT(Table1[[#This Row],[ORDER DATE]],"MMMM")</f>
        <v>August</v>
      </c>
      <c r="E1590" s="4">
        <f t="shared" si="73"/>
        <v>2004</v>
      </c>
      <c r="F1590" s="1">
        <v>38219</v>
      </c>
      <c r="G1590" t="s">
        <v>12</v>
      </c>
      <c r="H1590" t="s">
        <v>41</v>
      </c>
      <c r="I1590">
        <v>140</v>
      </c>
      <c r="J1590" t="s">
        <v>14</v>
      </c>
      <c r="K1590">
        <v>27</v>
      </c>
      <c r="L1590" s="10">
        <v>100</v>
      </c>
      <c r="M1590" s="10">
        <f t="shared" si="74"/>
        <v>2700</v>
      </c>
      <c r="N1590">
        <f>'CONDITIONS AND WORKINGS'!$D$2*M1590</f>
        <v>173.33999999999997</v>
      </c>
      <c r="O1590" s="4">
        <f>IF(Table1[[#This Row],[SALES]]&gt;='CONDITIONS AND WORKINGS'!$B$2,Table1[[#This Row],[SALES]]*'CONDITIONS AND WORKINGS'!$B$3,0)</f>
        <v>225.45000000000002</v>
      </c>
      <c r="P1590" s="10">
        <f t="shared" si="72"/>
        <v>2873.34</v>
      </c>
      <c r="Q1590" s="4" t="str">
        <f>IF(Table1[[#This Row],[STATUS]]='CONDITIONS AND WORKINGS'!$B$6,'CONDITIONS AND WORKINGS'!$B$9,'CONDITIONS AND WORKINGS'!$B$10)</f>
        <v>"COMPLETED"</v>
      </c>
      <c r="R1590" s="10">
        <f>Table1[[#This Row],[TOTAL SALES]]-Table1[[#This Row],[ 8.35% DISCOUNT]]</f>
        <v>2647.8900000000003</v>
      </c>
      <c r="S1590" s="20"/>
      <c r="AQ1590" s="11"/>
      <c r="AR1590" s="11"/>
      <c r="AS1590" s="11"/>
      <c r="AT1590" s="11"/>
      <c r="AV1590" s="11"/>
      <c r="AW1590" s="11"/>
    </row>
    <row r="1591" spans="1:49" x14ac:dyDescent="0.25">
      <c r="A1591">
        <v>1590</v>
      </c>
      <c r="B1591">
        <v>10282</v>
      </c>
      <c r="C1591">
        <v>12</v>
      </c>
      <c r="D1591" s="4" t="str">
        <f>TEXT(Table1[[#This Row],[ORDER DATE]],"MMMM")</f>
        <v>August</v>
      </c>
      <c r="E1591" s="4">
        <f t="shared" si="73"/>
        <v>2004</v>
      </c>
      <c r="F1591" s="1">
        <v>38219</v>
      </c>
      <c r="G1591" t="s">
        <v>12</v>
      </c>
      <c r="H1591" t="s">
        <v>46</v>
      </c>
      <c r="I1591">
        <v>140</v>
      </c>
      <c r="J1591" t="s">
        <v>14</v>
      </c>
      <c r="K1591">
        <v>38</v>
      </c>
      <c r="L1591" s="10">
        <v>100</v>
      </c>
      <c r="M1591" s="10">
        <f t="shared" si="74"/>
        <v>3800</v>
      </c>
      <c r="N1591">
        <f>'CONDITIONS AND WORKINGS'!$D$2*M1591</f>
        <v>243.95999999999998</v>
      </c>
      <c r="O1591" s="4">
        <f>IF(Table1[[#This Row],[SALES]]&gt;='CONDITIONS AND WORKINGS'!$B$2,Table1[[#This Row],[SALES]]*'CONDITIONS AND WORKINGS'!$B$3,0)</f>
        <v>317.3</v>
      </c>
      <c r="P1591" s="10">
        <f t="shared" si="72"/>
        <v>4043.96</v>
      </c>
      <c r="Q1591" s="4" t="str">
        <f>IF(Table1[[#This Row],[STATUS]]='CONDITIONS AND WORKINGS'!$B$6,'CONDITIONS AND WORKINGS'!$B$9,'CONDITIONS AND WORKINGS'!$B$10)</f>
        <v>"COMPLETED"</v>
      </c>
      <c r="R1591" s="10">
        <f>Table1[[#This Row],[TOTAL SALES]]-Table1[[#This Row],[ 8.35% DISCOUNT]]</f>
        <v>3726.66</v>
      </c>
      <c r="S1591" s="20"/>
      <c r="AQ1591" s="11"/>
      <c r="AR1591" s="11"/>
      <c r="AS1591" s="11"/>
      <c r="AT1591" s="11"/>
      <c r="AV1591" s="11"/>
      <c r="AW1591" s="11"/>
    </row>
    <row r="1592" spans="1:49" x14ac:dyDescent="0.25">
      <c r="A1592">
        <v>1591</v>
      </c>
      <c r="B1592">
        <v>10282</v>
      </c>
      <c r="C1592">
        <v>3</v>
      </c>
      <c r="D1592" s="4" t="str">
        <f>TEXT(Table1[[#This Row],[ORDER DATE]],"MMMM")</f>
        <v>August</v>
      </c>
      <c r="E1592" s="4">
        <f t="shared" si="73"/>
        <v>2004</v>
      </c>
      <c r="F1592" s="1">
        <v>38219</v>
      </c>
      <c r="G1592" t="s">
        <v>12</v>
      </c>
      <c r="H1592" t="s">
        <v>59</v>
      </c>
      <c r="I1592">
        <v>140</v>
      </c>
      <c r="J1592" t="s">
        <v>14</v>
      </c>
      <c r="K1592">
        <v>36</v>
      </c>
      <c r="L1592" s="10">
        <v>100</v>
      </c>
      <c r="M1592" s="10">
        <f t="shared" si="74"/>
        <v>3600</v>
      </c>
      <c r="N1592">
        <f>'CONDITIONS AND WORKINGS'!$D$2*M1592</f>
        <v>231.11999999999998</v>
      </c>
      <c r="O1592" s="4">
        <f>IF(Table1[[#This Row],[SALES]]&gt;='CONDITIONS AND WORKINGS'!$B$2,Table1[[#This Row],[SALES]]*'CONDITIONS AND WORKINGS'!$B$3,0)</f>
        <v>300.60000000000002</v>
      </c>
      <c r="P1592" s="10">
        <f t="shared" si="72"/>
        <v>3831.12</v>
      </c>
      <c r="Q1592" s="4" t="str">
        <f>IF(Table1[[#This Row],[STATUS]]='CONDITIONS AND WORKINGS'!$B$6,'CONDITIONS AND WORKINGS'!$B$9,'CONDITIONS AND WORKINGS'!$B$10)</f>
        <v>"COMPLETED"</v>
      </c>
      <c r="R1592" s="10">
        <f>Table1[[#This Row],[TOTAL SALES]]-Table1[[#This Row],[ 8.35% DISCOUNT]]</f>
        <v>3530.52</v>
      </c>
      <c r="S1592" s="20"/>
      <c r="AQ1592" s="11"/>
      <c r="AR1592" s="11"/>
      <c r="AS1592" s="11"/>
      <c r="AT1592" s="11"/>
      <c r="AV1592" s="11"/>
      <c r="AW1592" s="11"/>
    </row>
    <row r="1593" spans="1:49" x14ac:dyDescent="0.25">
      <c r="A1593">
        <v>1592</v>
      </c>
      <c r="B1593">
        <v>10282</v>
      </c>
      <c r="C1593">
        <v>4</v>
      </c>
      <c r="D1593" s="4" t="str">
        <f>TEXT(Table1[[#This Row],[ORDER DATE]],"MMMM")</f>
        <v>August</v>
      </c>
      <c r="E1593" s="4">
        <f t="shared" si="73"/>
        <v>2004</v>
      </c>
      <c r="F1593" s="1">
        <v>38219</v>
      </c>
      <c r="G1593" t="s">
        <v>12</v>
      </c>
      <c r="H1593" t="s">
        <v>58</v>
      </c>
      <c r="I1593">
        <v>140</v>
      </c>
      <c r="J1593" t="s">
        <v>14</v>
      </c>
      <c r="K1593">
        <v>24</v>
      </c>
      <c r="L1593" s="10">
        <v>100</v>
      </c>
      <c r="M1593" s="10">
        <f t="shared" si="74"/>
        <v>2400</v>
      </c>
      <c r="N1593">
        <f>'CONDITIONS AND WORKINGS'!$D$2*M1593</f>
        <v>154.07999999999998</v>
      </c>
      <c r="O1593" s="4">
        <f>IF(Table1[[#This Row],[SALES]]&gt;='CONDITIONS AND WORKINGS'!$B$2,Table1[[#This Row],[SALES]]*'CONDITIONS AND WORKINGS'!$B$3,0)</f>
        <v>200.4</v>
      </c>
      <c r="P1593" s="10">
        <f t="shared" si="72"/>
        <v>2554.08</v>
      </c>
      <c r="Q1593" s="4" t="str">
        <f>IF(Table1[[#This Row],[STATUS]]='CONDITIONS AND WORKINGS'!$B$6,'CONDITIONS AND WORKINGS'!$B$9,'CONDITIONS AND WORKINGS'!$B$10)</f>
        <v>"COMPLETED"</v>
      </c>
      <c r="R1593" s="10">
        <f>Table1[[#This Row],[TOTAL SALES]]-Table1[[#This Row],[ 8.35% DISCOUNT]]</f>
        <v>2353.6799999999998</v>
      </c>
      <c r="S1593" s="20"/>
      <c r="AQ1593" s="11"/>
      <c r="AR1593" s="11"/>
      <c r="AS1593" s="11"/>
      <c r="AT1593" s="11"/>
      <c r="AV1593" s="11"/>
      <c r="AW1593" s="11"/>
    </row>
    <row r="1594" spans="1:49" x14ac:dyDescent="0.25">
      <c r="A1594">
        <v>1593</v>
      </c>
      <c r="B1594">
        <v>10282</v>
      </c>
      <c r="C1594">
        <v>2</v>
      </c>
      <c r="D1594" s="4" t="str">
        <f>TEXT(Table1[[#This Row],[ORDER DATE]],"MMMM")</f>
        <v>August</v>
      </c>
      <c r="E1594" s="4">
        <f t="shared" si="73"/>
        <v>2004</v>
      </c>
      <c r="F1594" s="1">
        <v>38219</v>
      </c>
      <c r="G1594" t="s">
        <v>12</v>
      </c>
      <c r="H1594" t="s">
        <v>68</v>
      </c>
      <c r="I1594">
        <v>140</v>
      </c>
      <c r="J1594" t="s">
        <v>14</v>
      </c>
      <c r="K1594">
        <v>43</v>
      </c>
      <c r="L1594" s="10">
        <v>86.61</v>
      </c>
      <c r="M1594" s="10">
        <f t="shared" si="74"/>
        <v>3724.23</v>
      </c>
      <c r="N1594">
        <f>'CONDITIONS AND WORKINGS'!$D$2*M1594</f>
        <v>239.09556599999996</v>
      </c>
      <c r="O1594" s="4">
        <f>IF(Table1[[#This Row],[SALES]]&gt;='CONDITIONS AND WORKINGS'!$B$2,Table1[[#This Row],[SALES]]*'CONDITIONS AND WORKINGS'!$B$3,0)</f>
        <v>310.97320500000001</v>
      </c>
      <c r="P1594" s="10">
        <f t="shared" si="72"/>
        <v>3963.325566</v>
      </c>
      <c r="Q1594" s="4" t="str">
        <f>IF(Table1[[#This Row],[STATUS]]='CONDITIONS AND WORKINGS'!$B$6,'CONDITIONS AND WORKINGS'!$B$9,'CONDITIONS AND WORKINGS'!$B$10)</f>
        <v>"COMPLETED"</v>
      </c>
      <c r="R1594" s="10">
        <f>Table1[[#This Row],[TOTAL SALES]]-Table1[[#This Row],[ 8.35% DISCOUNT]]</f>
        <v>3652.3523610000002</v>
      </c>
      <c r="S1594" s="20"/>
      <c r="AQ1594" s="11"/>
      <c r="AR1594" s="11"/>
      <c r="AS1594" s="11"/>
      <c r="AT1594" s="11"/>
      <c r="AV1594" s="11"/>
      <c r="AW1594" s="11"/>
    </row>
    <row r="1595" spans="1:49" x14ac:dyDescent="0.25">
      <c r="A1595">
        <v>1594</v>
      </c>
      <c r="B1595">
        <v>10282</v>
      </c>
      <c r="C1595">
        <v>13</v>
      </c>
      <c r="D1595" s="4" t="str">
        <f>TEXT(Table1[[#This Row],[ORDER DATE]],"MMMM")</f>
        <v>August</v>
      </c>
      <c r="E1595" s="4">
        <f t="shared" si="73"/>
        <v>2004</v>
      </c>
      <c r="F1595" s="1">
        <v>38219</v>
      </c>
      <c r="G1595" t="s">
        <v>12</v>
      </c>
      <c r="H1595" t="s">
        <v>47</v>
      </c>
      <c r="I1595">
        <v>140</v>
      </c>
      <c r="J1595" t="s">
        <v>14</v>
      </c>
      <c r="K1595">
        <v>23</v>
      </c>
      <c r="L1595" s="10">
        <v>100</v>
      </c>
      <c r="M1595" s="10">
        <f t="shared" si="74"/>
        <v>2300</v>
      </c>
      <c r="N1595">
        <f>'CONDITIONS AND WORKINGS'!$D$2*M1595</f>
        <v>147.66</v>
      </c>
      <c r="O1595" s="4">
        <f>IF(Table1[[#This Row],[SALES]]&gt;='CONDITIONS AND WORKINGS'!$B$2,Table1[[#This Row],[SALES]]*'CONDITIONS AND WORKINGS'!$B$3,0)</f>
        <v>192.05</v>
      </c>
      <c r="P1595" s="10">
        <f t="shared" si="72"/>
        <v>2447.66</v>
      </c>
      <c r="Q1595" s="4" t="str">
        <f>IF(Table1[[#This Row],[STATUS]]='CONDITIONS AND WORKINGS'!$B$6,'CONDITIONS AND WORKINGS'!$B$9,'CONDITIONS AND WORKINGS'!$B$10)</f>
        <v>"COMPLETED"</v>
      </c>
      <c r="R1595" s="10">
        <f>Table1[[#This Row],[TOTAL SALES]]-Table1[[#This Row],[ 8.35% DISCOUNT]]</f>
        <v>2255.6099999999997</v>
      </c>
      <c r="S1595" s="20"/>
      <c r="AQ1595" s="11"/>
      <c r="AR1595" s="11"/>
      <c r="AS1595" s="11"/>
      <c r="AT1595" s="11"/>
      <c r="AV1595" s="11"/>
      <c r="AW1595" s="11"/>
    </row>
    <row r="1596" spans="1:49" x14ac:dyDescent="0.25">
      <c r="A1596">
        <v>1595</v>
      </c>
      <c r="B1596">
        <v>10282</v>
      </c>
      <c r="C1596">
        <v>7</v>
      </c>
      <c r="D1596" s="4" t="str">
        <f>TEXT(Table1[[#This Row],[ORDER DATE]],"MMMM")</f>
        <v>August</v>
      </c>
      <c r="E1596" s="4">
        <f t="shared" si="73"/>
        <v>2004</v>
      </c>
      <c r="F1596" s="1">
        <v>38219</v>
      </c>
      <c r="G1596" t="s">
        <v>12</v>
      </c>
      <c r="H1596" t="s">
        <v>52</v>
      </c>
      <c r="I1596">
        <v>140</v>
      </c>
      <c r="J1596" t="s">
        <v>17</v>
      </c>
      <c r="K1596">
        <v>37</v>
      </c>
      <c r="L1596" s="10">
        <v>66.78</v>
      </c>
      <c r="M1596" s="10">
        <f t="shared" si="74"/>
        <v>2470.86</v>
      </c>
      <c r="N1596">
        <f>'CONDITIONS AND WORKINGS'!$D$2*M1596</f>
        <v>158.629212</v>
      </c>
      <c r="O1596" s="4">
        <f>IF(Table1[[#This Row],[SALES]]&gt;='CONDITIONS AND WORKINGS'!$B$2,Table1[[#This Row],[SALES]]*'CONDITIONS AND WORKINGS'!$B$3,0)</f>
        <v>206.31681000000003</v>
      </c>
      <c r="P1596" s="10">
        <f t="shared" si="72"/>
        <v>2629.489212</v>
      </c>
      <c r="Q1596" s="4" t="str">
        <f>IF(Table1[[#This Row],[STATUS]]='CONDITIONS AND WORKINGS'!$B$6,'CONDITIONS AND WORKINGS'!$B$9,'CONDITIONS AND WORKINGS'!$B$10)</f>
        <v>"COMPLETED"</v>
      </c>
      <c r="R1596" s="10">
        <f>Table1[[#This Row],[TOTAL SALES]]-Table1[[#This Row],[ 8.35% DISCOUNT]]</f>
        <v>2423.1724020000001</v>
      </c>
      <c r="S1596" s="20"/>
      <c r="AQ1596" s="11"/>
      <c r="AR1596" s="11"/>
      <c r="AS1596" s="11"/>
      <c r="AT1596" s="11"/>
      <c r="AV1596" s="11"/>
      <c r="AW1596" s="11"/>
    </row>
    <row r="1597" spans="1:49" x14ac:dyDescent="0.25">
      <c r="A1597">
        <v>1596</v>
      </c>
      <c r="B1597">
        <v>10282</v>
      </c>
      <c r="C1597">
        <v>9</v>
      </c>
      <c r="D1597" s="4" t="str">
        <f>TEXT(Table1[[#This Row],[ORDER DATE]],"MMMM")</f>
        <v>August</v>
      </c>
      <c r="E1597" s="4">
        <f t="shared" si="73"/>
        <v>2004</v>
      </c>
      <c r="F1597" s="1">
        <v>38219</v>
      </c>
      <c r="G1597" t="s">
        <v>12</v>
      </c>
      <c r="H1597" t="s">
        <v>48</v>
      </c>
      <c r="I1597">
        <v>140</v>
      </c>
      <c r="J1597" t="s">
        <v>17</v>
      </c>
      <c r="K1597">
        <v>36</v>
      </c>
      <c r="L1597" s="10">
        <v>59.65</v>
      </c>
      <c r="M1597" s="10">
        <f t="shared" si="74"/>
        <v>2147.4</v>
      </c>
      <c r="N1597">
        <f>'CONDITIONS AND WORKINGS'!$D$2*M1597</f>
        <v>137.86308</v>
      </c>
      <c r="O1597" s="4">
        <f>IF(Table1[[#This Row],[SALES]]&gt;='CONDITIONS AND WORKINGS'!$B$2,Table1[[#This Row],[SALES]]*'CONDITIONS AND WORKINGS'!$B$3,0)</f>
        <v>0</v>
      </c>
      <c r="P1597" s="10">
        <f t="shared" si="72"/>
        <v>2285.2630800000002</v>
      </c>
      <c r="Q1597" s="4" t="str">
        <f>IF(Table1[[#This Row],[STATUS]]='CONDITIONS AND WORKINGS'!$B$6,'CONDITIONS AND WORKINGS'!$B$9,'CONDITIONS AND WORKINGS'!$B$10)</f>
        <v>"COMPLETED"</v>
      </c>
      <c r="R1597" s="10">
        <f>Table1[[#This Row],[TOTAL SALES]]-Table1[[#This Row],[ 8.35% DISCOUNT]]</f>
        <v>2285.2630800000002</v>
      </c>
      <c r="S1597" s="20"/>
      <c r="AQ1597" s="11"/>
      <c r="AR1597" s="11"/>
      <c r="AS1597" s="11"/>
      <c r="AT1597" s="11"/>
      <c r="AV1597" s="11"/>
      <c r="AW1597" s="11"/>
    </row>
    <row r="1598" spans="1:49" x14ac:dyDescent="0.25">
      <c r="A1598">
        <v>1597</v>
      </c>
      <c r="B1598">
        <v>10282</v>
      </c>
      <c r="C1598">
        <v>11</v>
      </c>
      <c r="D1598" s="4" t="str">
        <f>TEXT(Table1[[#This Row],[ORDER DATE]],"MMMM")</f>
        <v>August</v>
      </c>
      <c r="E1598" s="4">
        <f t="shared" si="73"/>
        <v>2004</v>
      </c>
      <c r="F1598" s="1">
        <v>38219</v>
      </c>
      <c r="G1598" t="s">
        <v>12</v>
      </c>
      <c r="H1598" t="s">
        <v>50</v>
      </c>
      <c r="I1598">
        <v>140</v>
      </c>
      <c r="J1598" t="s">
        <v>17</v>
      </c>
      <c r="K1598">
        <v>29</v>
      </c>
      <c r="L1598" s="10">
        <v>46.82</v>
      </c>
      <c r="M1598" s="10">
        <f t="shared" si="74"/>
        <v>1357.78</v>
      </c>
      <c r="N1598">
        <f>'CONDITIONS AND WORKINGS'!$D$2*M1598</f>
        <v>87.169475999999989</v>
      </c>
      <c r="O1598" s="4">
        <f>IF(Table1[[#This Row],[SALES]]&gt;='CONDITIONS AND WORKINGS'!$B$2,Table1[[#This Row],[SALES]]*'CONDITIONS AND WORKINGS'!$B$3,0)</f>
        <v>0</v>
      </c>
      <c r="P1598" s="10">
        <f t="shared" si="72"/>
        <v>1444.949476</v>
      </c>
      <c r="Q1598" s="4" t="str">
        <f>IF(Table1[[#This Row],[STATUS]]='CONDITIONS AND WORKINGS'!$B$6,'CONDITIONS AND WORKINGS'!$B$9,'CONDITIONS AND WORKINGS'!$B$10)</f>
        <v>"COMPLETED"</v>
      </c>
      <c r="R1598" s="10">
        <f>Table1[[#This Row],[TOTAL SALES]]-Table1[[#This Row],[ 8.35% DISCOUNT]]</f>
        <v>1444.949476</v>
      </c>
      <c r="S1598" s="20"/>
      <c r="AQ1598" s="11"/>
      <c r="AR1598" s="11"/>
      <c r="AS1598" s="11"/>
      <c r="AT1598" s="11"/>
      <c r="AV1598" s="11"/>
      <c r="AW1598" s="11"/>
    </row>
    <row r="1599" spans="1:49" x14ac:dyDescent="0.25">
      <c r="A1599">
        <v>1598</v>
      </c>
      <c r="B1599">
        <v>10283</v>
      </c>
      <c r="C1599">
        <v>3</v>
      </c>
      <c r="D1599" s="4" t="str">
        <f>TEXT(Table1[[#This Row],[ORDER DATE]],"MMMM")</f>
        <v>August</v>
      </c>
      <c r="E1599" s="4">
        <f t="shared" si="73"/>
        <v>2004</v>
      </c>
      <c r="F1599" s="1">
        <v>38219</v>
      </c>
      <c r="G1599" t="s">
        <v>12</v>
      </c>
      <c r="H1599" t="s">
        <v>71</v>
      </c>
      <c r="I1599">
        <v>158</v>
      </c>
      <c r="J1599" t="s">
        <v>14</v>
      </c>
      <c r="K1599">
        <v>46</v>
      </c>
      <c r="L1599" s="10">
        <v>100</v>
      </c>
      <c r="M1599" s="10">
        <f t="shared" si="74"/>
        <v>4600</v>
      </c>
      <c r="N1599">
        <f>'CONDITIONS AND WORKINGS'!$D$2*M1599</f>
        <v>295.32</v>
      </c>
      <c r="O1599" s="4">
        <f>IF(Table1[[#This Row],[SALES]]&gt;='CONDITIONS AND WORKINGS'!$B$2,Table1[[#This Row],[SALES]]*'CONDITIONS AND WORKINGS'!$B$3,0)</f>
        <v>384.1</v>
      </c>
      <c r="P1599" s="10">
        <f t="shared" si="72"/>
        <v>4895.32</v>
      </c>
      <c r="Q1599" s="4" t="str">
        <f>IF(Table1[[#This Row],[STATUS]]='CONDITIONS AND WORKINGS'!$B$6,'CONDITIONS AND WORKINGS'!$B$9,'CONDITIONS AND WORKINGS'!$B$10)</f>
        <v>"COMPLETED"</v>
      </c>
      <c r="R1599" s="10">
        <f>Table1[[#This Row],[TOTAL SALES]]-Table1[[#This Row],[ 8.35% DISCOUNT]]</f>
        <v>4511.2199999999993</v>
      </c>
      <c r="S1599" s="20"/>
      <c r="AQ1599" s="11"/>
      <c r="AR1599" s="11"/>
      <c r="AS1599" s="11"/>
      <c r="AT1599" s="11"/>
      <c r="AV1599" s="11"/>
      <c r="AW1599" s="11"/>
    </row>
    <row r="1600" spans="1:49" x14ac:dyDescent="0.25">
      <c r="A1600">
        <v>1599</v>
      </c>
      <c r="B1600">
        <v>10283</v>
      </c>
      <c r="C1600">
        <v>13</v>
      </c>
      <c r="D1600" s="4" t="str">
        <f>TEXT(Table1[[#This Row],[ORDER DATE]],"MMMM")</f>
        <v>August</v>
      </c>
      <c r="E1600" s="4">
        <f t="shared" si="73"/>
        <v>2004</v>
      </c>
      <c r="F1600" s="1">
        <v>38219</v>
      </c>
      <c r="G1600" t="s">
        <v>12</v>
      </c>
      <c r="H1600" t="s">
        <v>57</v>
      </c>
      <c r="I1600">
        <v>158</v>
      </c>
      <c r="J1600" t="s">
        <v>14</v>
      </c>
      <c r="K1600">
        <v>42</v>
      </c>
      <c r="L1600" s="10">
        <v>100</v>
      </c>
      <c r="M1600" s="10">
        <f t="shared" si="74"/>
        <v>4200</v>
      </c>
      <c r="N1600">
        <f>'CONDITIONS AND WORKINGS'!$D$2*M1600</f>
        <v>269.64</v>
      </c>
      <c r="O1600" s="4">
        <f>IF(Table1[[#This Row],[SALES]]&gt;='CONDITIONS AND WORKINGS'!$B$2,Table1[[#This Row],[SALES]]*'CONDITIONS AND WORKINGS'!$B$3,0)</f>
        <v>350.70000000000005</v>
      </c>
      <c r="P1600" s="10">
        <f t="shared" si="72"/>
        <v>4469.6400000000003</v>
      </c>
      <c r="Q1600" s="4" t="str">
        <f>IF(Table1[[#This Row],[STATUS]]='CONDITIONS AND WORKINGS'!$B$6,'CONDITIONS AND WORKINGS'!$B$9,'CONDITIONS AND WORKINGS'!$B$10)</f>
        <v>"COMPLETED"</v>
      </c>
      <c r="R1600" s="10">
        <f>Table1[[#This Row],[TOTAL SALES]]-Table1[[#This Row],[ 8.35% DISCOUNT]]</f>
        <v>4118.9400000000005</v>
      </c>
      <c r="S1600" s="20"/>
      <c r="AQ1600" s="11"/>
      <c r="AR1600" s="11"/>
      <c r="AS1600" s="11"/>
      <c r="AT1600" s="11"/>
      <c r="AV1600" s="11"/>
      <c r="AW1600" s="11"/>
    </row>
    <row r="1601" spans="1:49" x14ac:dyDescent="0.25">
      <c r="A1601">
        <v>1600</v>
      </c>
      <c r="B1601">
        <v>10283</v>
      </c>
      <c r="C1601">
        <v>14</v>
      </c>
      <c r="D1601" s="4" t="str">
        <f>TEXT(Table1[[#This Row],[ORDER DATE]],"MMMM")</f>
        <v>August</v>
      </c>
      <c r="E1601" s="4">
        <f t="shared" si="73"/>
        <v>2004</v>
      </c>
      <c r="F1601" s="1">
        <v>38219</v>
      </c>
      <c r="G1601" t="s">
        <v>12</v>
      </c>
      <c r="H1601" t="s">
        <v>61</v>
      </c>
      <c r="I1601">
        <v>158</v>
      </c>
      <c r="J1601" t="s">
        <v>14</v>
      </c>
      <c r="K1601">
        <v>34</v>
      </c>
      <c r="L1601" s="10">
        <v>100</v>
      </c>
      <c r="M1601" s="10">
        <f t="shared" si="74"/>
        <v>3400</v>
      </c>
      <c r="N1601">
        <f>'CONDITIONS AND WORKINGS'!$D$2*M1601</f>
        <v>218.27999999999997</v>
      </c>
      <c r="O1601" s="4">
        <f>IF(Table1[[#This Row],[SALES]]&gt;='CONDITIONS AND WORKINGS'!$B$2,Table1[[#This Row],[SALES]]*'CONDITIONS AND WORKINGS'!$B$3,0)</f>
        <v>283.90000000000003</v>
      </c>
      <c r="P1601" s="10">
        <f t="shared" si="72"/>
        <v>3618.2799999999997</v>
      </c>
      <c r="Q1601" s="4" t="str">
        <f>IF(Table1[[#This Row],[STATUS]]='CONDITIONS AND WORKINGS'!$B$6,'CONDITIONS AND WORKINGS'!$B$9,'CONDITIONS AND WORKINGS'!$B$10)</f>
        <v>"COMPLETED"</v>
      </c>
      <c r="R1601" s="10">
        <f>Table1[[#This Row],[TOTAL SALES]]-Table1[[#This Row],[ 8.35% DISCOUNT]]</f>
        <v>3334.3799999999997</v>
      </c>
      <c r="S1601" s="20"/>
      <c r="AQ1601" s="11"/>
      <c r="AR1601" s="11"/>
      <c r="AS1601" s="11"/>
      <c r="AT1601" s="11"/>
      <c r="AV1601" s="11"/>
      <c r="AW1601" s="11"/>
    </row>
    <row r="1602" spans="1:49" x14ac:dyDescent="0.25">
      <c r="A1602">
        <v>1601</v>
      </c>
      <c r="B1602">
        <v>10283</v>
      </c>
      <c r="C1602">
        <v>9</v>
      </c>
      <c r="D1602" s="4" t="str">
        <f>TEXT(Table1[[#This Row],[ORDER DATE]],"MMMM")</f>
        <v>August</v>
      </c>
      <c r="E1602" s="4">
        <f t="shared" si="73"/>
        <v>2004</v>
      </c>
      <c r="F1602" s="1">
        <v>38219</v>
      </c>
      <c r="G1602" t="s">
        <v>12</v>
      </c>
      <c r="H1602" t="s">
        <v>65</v>
      </c>
      <c r="I1602">
        <v>158</v>
      </c>
      <c r="J1602" t="s">
        <v>14</v>
      </c>
      <c r="K1602">
        <v>45</v>
      </c>
      <c r="L1602" s="10">
        <v>78.67</v>
      </c>
      <c r="M1602" s="10">
        <f t="shared" si="74"/>
        <v>3540.15</v>
      </c>
      <c r="N1602">
        <f>'CONDITIONS AND WORKINGS'!$D$2*M1602</f>
        <v>227.27762999999999</v>
      </c>
      <c r="O1602" s="4">
        <f>IF(Table1[[#This Row],[SALES]]&gt;='CONDITIONS AND WORKINGS'!$B$2,Table1[[#This Row],[SALES]]*'CONDITIONS AND WORKINGS'!$B$3,0)</f>
        <v>295.60252500000001</v>
      </c>
      <c r="P1602" s="10">
        <f t="shared" ref="P1602:P1665" si="75">M1602+N1602</f>
        <v>3767.4276300000001</v>
      </c>
      <c r="Q1602" s="4" t="str">
        <f>IF(Table1[[#This Row],[STATUS]]='CONDITIONS AND WORKINGS'!$B$6,'CONDITIONS AND WORKINGS'!$B$9,'CONDITIONS AND WORKINGS'!$B$10)</f>
        <v>"COMPLETED"</v>
      </c>
      <c r="R1602" s="10">
        <f>Table1[[#This Row],[TOTAL SALES]]-Table1[[#This Row],[ 8.35% DISCOUNT]]</f>
        <v>3471.8251049999999</v>
      </c>
      <c r="S1602" s="20"/>
      <c r="AQ1602" s="11"/>
      <c r="AR1602" s="11"/>
      <c r="AS1602" s="11"/>
      <c r="AT1602" s="11"/>
      <c r="AV1602" s="11"/>
      <c r="AW1602" s="11"/>
    </row>
    <row r="1603" spans="1:49" x14ac:dyDescent="0.25">
      <c r="A1603">
        <v>1602</v>
      </c>
      <c r="B1603">
        <v>10283</v>
      </c>
      <c r="C1603">
        <v>11</v>
      </c>
      <c r="D1603" s="4" t="str">
        <f>TEXT(Table1[[#This Row],[ORDER DATE]],"MMMM")</f>
        <v>August</v>
      </c>
      <c r="E1603" s="4">
        <f t="shared" ref="E1603:E1666" si="76">YEAR(F1603)</f>
        <v>2004</v>
      </c>
      <c r="F1603" s="1">
        <v>38219</v>
      </c>
      <c r="G1603" t="s">
        <v>12</v>
      </c>
      <c r="H1603" t="s">
        <v>66</v>
      </c>
      <c r="I1603">
        <v>158</v>
      </c>
      <c r="J1603" t="s">
        <v>14</v>
      </c>
      <c r="K1603">
        <v>38</v>
      </c>
      <c r="L1603" s="10">
        <v>89.38</v>
      </c>
      <c r="M1603" s="10">
        <f t="shared" ref="M1603:M1666" si="77">K1603*L1603</f>
        <v>3396.4399999999996</v>
      </c>
      <c r="N1603">
        <f>'CONDITIONS AND WORKINGS'!$D$2*M1603</f>
        <v>218.05144799999997</v>
      </c>
      <c r="O1603" s="4">
        <f>IF(Table1[[#This Row],[SALES]]&gt;='CONDITIONS AND WORKINGS'!$B$2,Table1[[#This Row],[SALES]]*'CONDITIONS AND WORKINGS'!$B$3,0)</f>
        <v>283.60273999999998</v>
      </c>
      <c r="P1603" s="10">
        <f t="shared" si="75"/>
        <v>3614.4914479999998</v>
      </c>
      <c r="Q1603" s="4" t="str">
        <f>IF(Table1[[#This Row],[STATUS]]='CONDITIONS AND WORKINGS'!$B$6,'CONDITIONS AND WORKINGS'!$B$9,'CONDITIONS AND WORKINGS'!$B$10)</f>
        <v>"COMPLETED"</v>
      </c>
      <c r="R1603" s="10">
        <f>Table1[[#This Row],[TOTAL SALES]]-Table1[[#This Row],[ 8.35% DISCOUNT]]</f>
        <v>3330.888708</v>
      </c>
      <c r="S1603" s="20"/>
      <c r="AQ1603" s="11"/>
      <c r="AR1603" s="11"/>
      <c r="AS1603" s="11"/>
      <c r="AT1603" s="11"/>
      <c r="AV1603" s="11"/>
      <c r="AW1603" s="11"/>
    </row>
    <row r="1604" spans="1:49" x14ac:dyDescent="0.25">
      <c r="A1604">
        <v>1603</v>
      </c>
      <c r="B1604">
        <v>10283</v>
      </c>
      <c r="C1604">
        <v>8</v>
      </c>
      <c r="D1604" s="4" t="str">
        <f>TEXT(Table1[[#This Row],[ORDER DATE]],"MMMM")</f>
        <v>August</v>
      </c>
      <c r="E1604" s="4">
        <f t="shared" si="76"/>
        <v>2004</v>
      </c>
      <c r="F1604" s="1">
        <v>38219</v>
      </c>
      <c r="G1604" t="s">
        <v>12</v>
      </c>
      <c r="H1604" t="s">
        <v>62</v>
      </c>
      <c r="I1604">
        <v>158</v>
      </c>
      <c r="J1604" t="s">
        <v>14</v>
      </c>
      <c r="K1604">
        <v>34</v>
      </c>
      <c r="L1604" s="10">
        <v>92.94</v>
      </c>
      <c r="M1604" s="10">
        <f t="shared" si="77"/>
        <v>3159.96</v>
      </c>
      <c r="N1604">
        <f>'CONDITIONS AND WORKINGS'!$D$2*M1604</f>
        <v>202.86943199999999</v>
      </c>
      <c r="O1604" s="4">
        <f>IF(Table1[[#This Row],[SALES]]&gt;='CONDITIONS AND WORKINGS'!$B$2,Table1[[#This Row],[SALES]]*'CONDITIONS AND WORKINGS'!$B$3,0)</f>
        <v>263.85666000000003</v>
      </c>
      <c r="P1604" s="10">
        <f t="shared" si="75"/>
        <v>3362.829432</v>
      </c>
      <c r="Q1604" s="4" t="str">
        <f>IF(Table1[[#This Row],[STATUS]]='CONDITIONS AND WORKINGS'!$B$6,'CONDITIONS AND WORKINGS'!$B$9,'CONDITIONS AND WORKINGS'!$B$10)</f>
        <v>"COMPLETED"</v>
      </c>
      <c r="R1604" s="10">
        <f>Table1[[#This Row],[TOTAL SALES]]-Table1[[#This Row],[ 8.35% DISCOUNT]]</f>
        <v>3098.9727720000001</v>
      </c>
      <c r="S1604" s="20"/>
      <c r="AQ1604" s="11"/>
      <c r="AR1604" s="11"/>
      <c r="AS1604" s="11"/>
      <c r="AT1604" s="11"/>
      <c r="AV1604" s="11"/>
      <c r="AW1604" s="11"/>
    </row>
    <row r="1605" spans="1:49" x14ac:dyDescent="0.25">
      <c r="A1605">
        <v>1604</v>
      </c>
      <c r="B1605">
        <v>10283</v>
      </c>
      <c r="C1605">
        <v>7</v>
      </c>
      <c r="D1605" s="4" t="str">
        <f>TEXT(Table1[[#This Row],[ORDER DATE]],"MMMM")</f>
        <v>August</v>
      </c>
      <c r="E1605" s="4">
        <f t="shared" si="76"/>
        <v>2004</v>
      </c>
      <c r="F1605" s="1">
        <v>38219</v>
      </c>
      <c r="G1605" t="s">
        <v>12</v>
      </c>
      <c r="H1605" t="s">
        <v>67</v>
      </c>
      <c r="I1605">
        <v>158</v>
      </c>
      <c r="J1605" t="s">
        <v>14</v>
      </c>
      <c r="K1605">
        <v>47</v>
      </c>
      <c r="L1605" s="10">
        <v>65.77</v>
      </c>
      <c r="M1605" s="10">
        <f t="shared" si="77"/>
        <v>3091.1899999999996</v>
      </c>
      <c r="N1605">
        <f>'CONDITIONS AND WORKINGS'!$D$2*M1605</f>
        <v>198.45439799999994</v>
      </c>
      <c r="O1605" s="4">
        <f>IF(Table1[[#This Row],[SALES]]&gt;='CONDITIONS AND WORKINGS'!$B$2,Table1[[#This Row],[SALES]]*'CONDITIONS AND WORKINGS'!$B$3,0)</f>
        <v>258.11436499999996</v>
      </c>
      <c r="P1605" s="10">
        <f t="shared" si="75"/>
        <v>3289.6443979999995</v>
      </c>
      <c r="Q1605" s="4" t="str">
        <f>IF(Table1[[#This Row],[STATUS]]='CONDITIONS AND WORKINGS'!$B$6,'CONDITIONS AND WORKINGS'!$B$9,'CONDITIONS AND WORKINGS'!$B$10)</f>
        <v>"COMPLETED"</v>
      </c>
      <c r="R1605" s="10">
        <f>Table1[[#This Row],[TOTAL SALES]]-Table1[[#This Row],[ 8.35% DISCOUNT]]</f>
        <v>3031.5300329999995</v>
      </c>
      <c r="S1605" s="20"/>
      <c r="AQ1605" s="11"/>
      <c r="AR1605" s="11"/>
      <c r="AS1605" s="11"/>
      <c r="AT1605" s="11"/>
      <c r="AV1605" s="11"/>
      <c r="AW1605" s="11"/>
    </row>
    <row r="1606" spans="1:49" x14ac:dyDescent="0.25">
      <c r="A1606">
        <v>1605</v>
      </c>
      <c r="B1606">
        <v>10283</v>
      </c>
      <c r="C1606">
        <v>6</v>
      </c>
      <c r="D1606" s="4" t="str">
        <f>TEXT(Table1[[#This Row],[ORDER DATE]],"MMMM")</f>
        <v>August</v>
      </c>
      <c r="E1606" s="4">
        <f t="shared" si="76"/>
        <v>2004</v>
      </c>
      <c r="F1606" s="1">
        <v>38219</v>
      </c>
      <c r="G1606" t="s">
        <v>12</v>
      </c>
      <c r="H1606" t="s">
        <v>56</v>
      </c>
      <c r="I1606">
        <v>158</v>
      </c>
      <c r="J1606" t="s">
        <v>17</v>
      </c>
      <c r="K1606">
        <v>25</v>
      </c>
      <c r="L1606" s="10">
        <v>100</v>
      </c>
      <c r="M1606" s="10">
        <f t="shared" si="77"/>
        <v>2500</v>
      </c>
      <c r="N1606">
        <f>'CONDITIONS AND WORKINGS'!$D$2*M1606</f>
        <v>160.49999999999997</v>
      </c>
      <c r="O1606" s="4">
        <f>IF(Table1[[#This Row],[SALES]]&gt;='CONDITIONS AND WORKINGS'!$B$2,Table1[[#This Row],[SALES]]*'CONDITIONS AND WORKINGS'!$B$3,0)</f>
        <v>208.75</v>
      </c>
      <c r="P1606" s="10">
        <f t="shared" si="75"/>
        <v>2660.5</v>
      </c>
      <c r="Q1606" s="4" t="str">
        <f>IF(Table1[[#This Row],[STATUS]]='CONDITIONS AND WORKINGS'!$B$6,'CONDITIONS AND WORKINGS'!$B$9,'CONDITIONS AND WORKINGS'!$B$10)</f>
        <v>"COMPLETED"</v>
      </c>
      <c r="R1606" s="10">
        <f>Table1[[#This Row],[TOTAL SALES]]-Table1[[#This Row],[ 8.35% DISCOUNT]]</f>
        <v>2451.75</v>
      </c>
      <c r="S1606" s="20"/>
      <c r="AQ1606" s="11"/>
      <c r="AR1606" s="11"/>
      <c r="AS1606" s="11"/>
      <c r="AT1606" s="11"/>
      <c r="AV1606" s="11"/>
      <c r="AW1606" s="11"/>
    </row>
    <row r="1607" spans="1:49" x14ac:dyDescent="0.25">
      <c r="A1607">
        <v>1606</v>
      </c>
      <c r="B1607">
        <v>10283</v>
      </c>
      <c r="C1607">
        <v>1</v>
      </c>
      <c r="D1607" s="4" t="str">
        <f>TEXT(Table1[[#This Row],[ORDER DATE]],"MMMM")</f>
        <v>August</v>
      </c>
      <c r="E1607" s="4">
        <f t="shared" si="76"/>
        <v>2004</v>
      </c>
      <c r="F1607" s="1">
        <v>38219</v>
      </c>
      <c r="G1607" t="s">
        <v>12</v>
      </c>
      <c r="H1607" t="s">
        <v>82</v>
      </c>
      <c r="I1607">
        <v>158</v>
      </c>
      <c r="J1607" t="s">
        <v>17</v>
      </c>
      <c r="K1607">
        <v>43</v>
      </c>
      <c r="L1607" s="10">
        <v>57.61</v>
      </c>
      <c r="M1607" s="10">
        <f t="shared" si="77"/>
        <v>2477.23</v>
      </c>
      <c r="N1607">
        <f>'CONDITIONS AND WORKINGS'!$D$2*M1607</f>
        <v>159.03816599999999</v>
      </c>
      <c r="O1607" s="4">
        <f>IF(Table1[[#This Row],[SALES]]&gt;='CONDITIONS AND WORKINGS'!$B$2,Table1[[#This Row],[SALES]]*'CONDITIONS AND WORKINGS'!$B$3,0)</f>
        <v>206.84870500000002</v>
      </c>
      <c r="P1607" s="10">
        <f t="shared" si="75"/>
        <v>2636.2681659999998</v>
      </c>
      <c r="Q1607" s="4" t="str">
        <f>IF(Table1[[#This Row],[STATUS]]='CONDITIONS AND WORKINGS'!$B$6,'CONDITIONS AND WORKINGS'!$B$9,'CONDITIONS AND WORKINGS'!$B$10)</f>
        <v>"COMPLETED"</v>
      </c>
      <c r="R1607" s="10">
        <f>Table1[[#This Row],[TOTAL SALES]]-Table1[[#This Row],[ 8.35% DISCOUNT]]</f>
        <v>2429.419461</v>
      </c>
      <c r="S1607" s="20"/>
      <c r="AQ1607" s="11"/>
      <c r="AR1607" s="11"/>
      <c r="AS1607" s="11"/>
      <c r="AT1607" s="11"/>
      <c r="AV1607" s="11"/>
      <c r="AW1607" s="11"/>
    </row>
    <row r="1608" spans="1:49" x14ac:dyDescent="0.25">
      <c r="A1608">
        <v>1607</v>
      </c>
      <c r="B1608">
        <v>10283</v>
      </c>
      <c r="C1608">
        <v>5</v>
      </c>
      <c r="D1608" s="4" t="str">
        <f>TEXT(Table1[[#This Row],[ORDER DATE]],"MMMM")</f>
        <v>August</v>
      </c>
      <c r="E1608" s="4">
        <f t="shared" si="76"/>
        <v>2004</v>
      </c>
      <c r="F1608" s="1">
        <v>38219</v>
      </c>
      <c r="G1608" t="s">
        <v>12</v>
      </c>
      <c r="H1608" t="s">
        <v>60</v>
      </c>
      <c r="I1608">
        <v>158</v>
      </c>
      <c r="J1608" t="s">
        <v>17</v>
      </c>
      <c r="K1608">
        <v>33</v>
      </c>
      <c r="L1608" s="10">
        <v>72.959999999999994</v>
      </c>
      <c r="M1608" s="10">
        <f t="shared" si="77"/>
        <v>2407.6799999999998</v>
      </c>
      <c r="N1608">
        <f>'CONDITIONS AND WORKINGS'!$D$2*M1608</f>
        <v>154.57305599999998</v>
      </c>
      <c r="O1608" s="4">
        <f>IF(Table1[[#This Row],[SALES]]&gt;='CONDITIONS AND WORKINGS'!$B$2,Table1[[#This Row],[SALES]]*'CONDITIONS AND WORKINGS'!$B$3,0)</f>
        <v>201.04128</v>
      </c>
      <c r="P1608" s="10">
        <f t="shared" si="75"/>
        <v>2562.253056</v>
      </c>
      <c r="Q1608" s="4" t="str">
        <f>IF(Table1[[#This Row],[STATUS]]='CONDITIONS AND WORKINGS'!$B$6,'CONDITIONS AND WORKINGS'!$B$9,'CONDITIONS AND WORKINGS'!$B$10)</f>
        <v>"COMPLETED"</v>
      </c>
      <c r="R1608" s="10">
        <f>Table1[[#This Row],[TOTAL SALES]]-Table1[[#This Row],[ 8.35% DISCOUNT]]</f>
        <v>2361.2117760000001</v>
      </c>
      <c r="S1608" s="20"/>
      <c r="AQ1608" s="11"/>
      <c r="AR1608" s="11"/>
      <c r="AS1608" s="11"/>
      <c r="AT1608" s="11"/>
      <c r="AV1608" s="11"/>
      <c r="AW1608" s="11"/>
    </row>
    <row r="1609" spans="1:49" x14ac:dyDescent="0.25">
      <c r="A1609">
        <v>1608</v>
      </c>
      <c r="B1609">
        <v>10283</v>
      </c>
      <c r="C1609">
        <v>4</v>
      </c>
      <c r="D1609" s="4" t="str">
        <f>TEXT(Table1[[#This Row],[ORDER DATE]],"MMMM")</f>
        <v>August</v>
      </c>
      <c r="E1609" s="4">
        <f t="shared" si="76"/>
        <v>2004</v>
      </c>
      <c r="F1609" s="1">
        <v>38219</v>
      </c>
      <c r="G1609" t="s">
        <v>12</v>
      </c>
      <c r="H1609" t="s">
        <v>75</v>
      </c>
      <c r="I1609">
        <v>158</v>
      </c>
      <c r="J1609" t="s">
        <v>17</v>
      </c>
      <c r="K1609">
        <v>21</v>
      </c>
      <c r="L1609" s="10">
        <v>98.06</v>
      </c>
      <c r="M1609" s="10">
        <f t="shared" si="77"/>
        <v>2059.2600000000002</v>
      </c>
      <c r="N1609">
        <f>'CONDITIONS AND WORKINGS'!$D$2*M1609</f>
        <v>132.20449199999999</v>
      </c>
      <c r="O1609" s="4">
        <f>IF(Table1[[#This Row],[SALES]]&gt;='CONDITIONS AND WORKINGS'!$B$2,Table1[[#This Row],[SALES]]*'CONDITIONS AND WORKINGS'!$B$3,0)</f>
        <v>0</v>
      </c>
      <c r="P1609" s="10">
        <f t="shared" si="75"/>
        <v>2191.4644920000001</v>
      </c>
      <c r="Q1609" s="4" t="str">
        <f>IF(Table1[[#This Row],[STATUS]]='CONDITIONS AND WORKINGS'!$B$6,'CONDITIONS AND WORKINGS'!$B$9,'CONDITIONS AND WORKINGS'!$B$10)</f>
        <v>"COMPLETED"</v>
      </c>
      <c r="R1609" s="10">
        <f>Table1[[#This Row],[TOTAL SALES]]-Table1[[#This Row],[ 8.35% DISCOUNT]]</f>
        <v>2191.4644920000001</v>
      </c>
      <c r="S1609" s="20"/>
      <c r="AQ1609" s="11"/>
      <c r="AR1609" s="11"/>
      <c r="AS1609" s="11"/>
      <c r="AT1609" s="11"/>
      <c r="AV1609" s="11"/>
      <c r="AW1609" s="11"/>
    </row>
    <row r="1610" spans="1:49" x14ac:dyDescent="0.25">
      <c r="A1610">
        <v>1609</v>
      </c>
      <c r="B1610">
        <v>10283</v>
      </c>
      <c r="C1610">
        <v>10</v>
      </c>
      <c r="D1610" s="4" t="str">
        <f>TEXT(Table1[[#This Row],[ORDER DATE]],"MMMM")</f>
        <v>August</v>
      </c>
      <c r="E1610" s="4">
        <f t="shared" si="76"/>
        <v>2004</v>
      </c>
      <c r="F1610" s="1">
        <v>38219</v>
      </c>
      <c r="G1610" t="s">
        <v>12</v>
      </c>
      <c r="H1610" t="s">
        <v>63</v>
      </c>
      <c r="I1610">
        <v>158</v>
      </c>
      <c r="J1610" t="s">
        <v>17</v>
      </c>
      <c r="K1610">
        <v>22</v>
      </c>
      <c r="L1610" s="10">
        <v>88.15</v>
      </c>
      <c r="M1610" s="10">
        <f t="shared" si="77"/>
        <v>1939.3000000000002</v>
      </c>
      <c r="N1610">
        <f>'CONDITIONS AND WORKINGS'!$D$2*M1610</f>
        <v>124.50306</v>
      </c>
      <c r="O1610" s="4">
        <f>IF(Table1[[#This Row],[SALES]]&gt;='CONDITIONS AND WORKINGS'!$B$2,Table1[[#This Row],[SALES]]*'CONDITIONS AND WORKINGS'!$B$3,0)</f>
        <v>0</v>
      </c>
      <c r="P1610" s="10">
        <f t="shared" si="75"/>
        <v>2063.8030600000002</v>
      </c>
      <c r="Q1610" s="4" t="str">
        <f>IF(Table1[[#This Row],[STATUS]]='CONDITIONS AND WORKINGS'!$B$6,'CONDITIONS AND WORKINGS'!$B$9,'CONDITIONS AND WORKINGS'!$B$10)</f>
        <v>"COMPLETED"</v>
      </c>
      <c r="R1610" s="10">
        <f>Table1[[#This Row],[TOTAL SALES]]-Table1[[#This Row],[ 8.35% DISCOUNT]]</f>
        <v>2063.8030600000002</v>
      </c>
      <c r="S1610" s="20"/>
      <c r="AQ1610" s="11"/>
      <c r="AR1610" s="11"/>
      <c r="AS1610" s="11"/>
      <c r="AT1610" s="11"/>
      <c r="AV1610" s="11"/>
      <c r="AW1610" s="11"/>
    </row>
    <row r="1611" spans="1:49" x14ac:dyDescent="0.25">
      <c r="A1611">
        <v>1610</v>
      </c>
      <c r="B1611">
        <v>10283</v>
      </c>
      <c r="C1611">
        <v>2</v>
      </c>
      <c r="D1611" s="4" t="str">
        <f>TEXT(Table1[[#This Row],[ORDER DATE]],"MMMM")</f>
        <v>August</v>
      </c>
      <c r="E1611" s="4">
        <f t="shared" si="76"/>
        <v>2004</v>
      </c>
      <c r="F1611" s="1">
        <v>38219</v>
      </c>
      <c r="G1611" t="s">
        <v>12</v>
      </c>
      <c r="H1611" t="s">
        <v>79</v>
      </c>
      <c r="I1611">
        <v>158</v>
      </c>
      <c r="J1611" t="s">
        <v>17</v>
      </c>
      <c r="K1611">
        <v>20</v>
      </c>
      <c r="L1611" s="10">
        <v>94.14</v>
      </c>
      <c r="M1611" s="10">
        <f t="shared" si="77"/>
        <v>1882.8</v>
      </c>
      <c r="N1611">
        <f>'CONDITIONS AND WORKINGS'!$D$2*M1611</f>
        <v>120.87575999999999</v>
      </c>
      <c r="O1611" s="4">
        <f>IF(Table1[[#This Row],[SALES]]&gt;='CONDITIONS AND WORKINGS'!$B$2,Table1[[#This Row],[SALES]]*'CONDITIONS AND WORKINGS'!$B$3,0)</f>
        <v>0</v>
      </c>
      <c r="P1611" s="10">
        <f t="shared" si="75"/>
        <v>2003.6757599999999</v>
      </c>
      <c r="Q1611" s="4" t="str">
        <f>IF(Table1[[#This Row],[STATUS]]='CONDITIONS AND WORKINGS'!$B$6,'CONDITIONS AND WORKINGS'!$B$9,'CONDITIONS AND WORKINGS'!$B$10)</f>
        <v>"COMPLETED"</v>
      </c>
      <c r="R1611" s="10">
        <f>Table1[[#This Row],[TOTAL SALES]]-Table1[[#This Row],[ 8.35% DISCOUNT]]</f>
        <v>2003.6757599999999</v>
      </c>
      <c r="S1611" s="20"/>
      <c r="AQ1611" s="11"/>
      <c r="AR1611" s="11"/>
      <c r="AS1611" s="11"/>
      <c r="AT1611" s="11"/>
      <c r="AV1611" s="11"/>
      <c r="AW1611" s="11"/>
    </row>
    <row r="1612" spans="1:49" x14ac:dyDescent="0.25">
      <c r="A1612">
        <v>1611</v>
      </c>
      <c r="B1612">
        <v>10283</v>
      </c>
      <c r="C1612">
        <v>12</v>
      </c>
      <c r="D1612" s="4" t="str">
        <f>TEXT(Table1[[#This Row],[ORDER DATE]],"MMMM")</f>
        <v>August</v>
      </c>
      <c r="E1612" s="4">
        <f t="shared" si="76"/>
        <v>2004</v>
      </c>
      <c r="F1612" s="1">
        <v>38219</v>
      </c>
      <c r="G1612" t="s">
        <v>12</v>
      </c>
      <c r="H1612" t="s">
        <v>69</v>
      </c>
      <c r="I1612">
        <v>158</v>
      </c>
      <c r="J1612" t="s">
        <v>17</v>
      </c>
      <c r="K1612">
        <v>33</v>
      </c>
      <c r="L1612" s="10">
        <v>51.32</v>
      </c>
      <c r="M1612" s="10">
        <f t="shared" si="77"/>
        <v>1693.56</v>
      </c>
      <c r="N1612">
        <f>'CONDITIONS AND WORKINGS'!$D$2*M1612</f>
        <v>108.72655199999998</v>
      </c>
      <c r="O1612" s="4">
        <f>IF(Table1[[#This Row],[SALES]]&gt;='CONDITIONS AND WORKINGS'!$B$2,Table1[[#This Row],[SALES]]*'CONDITIONS AND WORKINGS'!$B$3,0)</f>
        <v>0</v>
      </c>
      <c r="P1612" s="10">
        <f t="shared" si="75"/>
        <v>1802.286552</v>
      </c>
      <c r="Q1612" s="4" t="str">
        <f>IF(Table1[[#This Row],[STATUS]]='CONDITIONS AND WORKINGS'!$B$6,'CONDITIONS AND WORKINGS'!$B$9,'CONDITIONS AND WORKINGS'!$B$10)</f>
        <v>"COMPLETED"</v>
      </c>
      <c r="R1612" s="10">
        <f>Table1[[#This Row],[TOTAL SALES]]-Table1[[#This Row],[ 8.35% DISCOUNT]]</f>
        <v>1802.286552</v>
      </c>
      <c r="S1612" s="20"/>
      <c r="AQ1612" s="11"/>
      <c r="AR1612" s="11"/>
      <c r="AS1612" s="11"/>
      <c r="AT1612" s="11"/>
      <c r="AV1612" s="11"/>
      <c r="AW1612" s="11"/>
    </row>
    <row r="1613" spans="1:49" x14ac:dyDescent="0.25">
      <c r="A1613">
        <v>1612</v>
      </c>
      <c r="B1613">
        <v>10284</v>
      </c>
      <c r="C1613">
        <v>11</v>
      </c>
      <c r="D1613" s="4" t="str">
        <f>TEXT(Table1[[#This Row],[ORDER DATE]],"MMMM")</f>
        <v>August</v>
      </c>
      <c r="E1613" s="4">
        <f t="shared" si="76"/>
        <v>2004</v>
      </c>
      <c r="F1613" s="1">
        <v>38220</v>
      </c>
      <c r="G1613" t="s">
        <v>12</v>
      </c>
      <c r="H1613" t="s">
        <v>70</v>
      </c>
      <c r="I1613">
        <v>186</v>
      </c>
      <c r="J1613" t="s">
        <v>14</v>
      </c>
      <c r="K1613">
        <v>45</v>
      </c>
      <c r="L1613" s="10">
        <v>100</v>
      </c>
      <c r="M1613" s="10">
        <f t="shared" si="77"/>
        <v>4500</v>
      </c>
      <c r="N1613">
        <f>'CONDITIONS AND WORKINGS'!$D$2*M1613</f>
        <v>288.89999999999998</v>
      </c>
      <c r="O1613" s="4">
        <f>IF(Table1[[#This Row],[SALES]]&gt;='CONDITIONS AND WORKINGS'!$B$2,Table1[[#This Row],[SALES]]*'CONDITIONS AND WORKINGS'!$B$3,0)</f>
        <v>375.75</v>
      </c>
      <c r="P1613" s="10">
        <f t="shared" si="75"/>
        <v>4788.8999999999996</v>
      </c>
      <c r="Q1613" s="4" t="str">
        <f>IF(Table1[[#This Row],[STATUS]]='CONDITIONS AND WORKINGS'!$B$6,'CONDITIONS AND WORKINGS'!$B$9,'CONDITIONS AND WORKINGS'!$B$10)</f>
        <v>"COMPLETED"</v>
      </c>
      <c r="R1613" s="10">
        <f>Table1[[#This Row],[TOTAL SALES]]-Table1[[#This Row],[ 8.35% DISCOUNT]]</f>
        <v>4413.1499999999996</v>
      </c>
      <c r="S1613" s="20"/>
      <c r="AQ1613" s="11"/>
      <c r="AR1613" s="11"/>
      <c r="AS1613" s="11"/>
      <c r="AT1613" s="11"/>
      <c r="AV1613" s="11"/>
      <c r="AW1613" s="11"/>
    </row>
    <row r="1614" spans="1:49" x14ac:dyDescent="0.25">
      <c r="A1614">
        <v>1613</v>
      </c>
      <c r="B1614">
        <v>10284</v>
      </c>
      <c r="C1614">
        <v>8</v>
      </c>
      <c r="D1614" s="4" t="str">
        <f>TEXT(Table1[[#This Row],[ORDER DATE]],"MMMM")</f>
        <v>August</v>
      </c>
      <c r="E1614" s="4">
        <f t="shared" si="76"/>
        <v>2004</v>
      </c>
      <c r="F1614" s="1">
        <v>38220</v>
      </c>
      <c r="G1614" t="s">
        <v>12</v>
      </c>
      <c r="H1614" t="s">
        <v>73</v>
      </c>
      <c r="I1614">
        <v>186</v>
      </c>
      <c r="J1614" t="s">
        <v>14</v>
      </c>
      <c r="K1614">
        <v>45</v>
      </c>
      <c r="L1614" s="10">
        <v>100</v>
      </c>
      <c r="M1614" s="10">
        <f t="shared" si="77"/>
        <v>4500</v>
      </c>
      <c r="N1614">
        <f>'CONDITIONS AND WORKINGS'!$D$2*M1614</f>
        <v>288.89999999999998</v>
      </c>
      <c r="O1614" s="4">
        <f>IF(Table1[[#This Row],[SALES]]&gt;='CONDITIONS AND WORKINGS'!$B$2,Table1[[#This Row],[SALES]]*'CONDITIONS AND WORKINGS'!$B$3,0)</f>
        <v>375.75</v>
      </c>
      <c r="P1614" s="10">
        <f t="shared" si="75"/>
        <v>4788.8999999999996</v>
      </c>
      <c r="Q1614" s="4" t="str">
        <f>IF(Table1[[#This Row],[STATUS]]='CONDITIONS AND WORKINGS'!$B$6,'CONDITIONS AND WORKINGS'!$B$9,'CONDITIONS AND WORKINGS'!$B$10)</f>
        <v>"COMPLETED"</v>
      </c>
      <c r="R1614" s="10">
        <f>Table1[[#This Row],[TOTAL SALES]]-Table1[[#This Row],[ 8.35% DISCOUNT]]</f>
        <v>4413.1499999999996</v>
      </c>
      <c r="S1614" s="20"/>
      <c r="AQ1614" s="11"/>
      <c r="AR1614" s="11"/>
      <c r="AS1614" s="11"/>
      <c r="AT1614" s="11"/>
      <c r="AV1614" s="11"/>
      <c r="AW1614" s="11"/>
    </row>
    <row r="1615" spans="1:49" x14ac:dyDescent="0.25">
      <c r="A1615">
        <v>1614</v>
      </c>
      <c r="B1615">
        <v>10284</v>
      </c>
      <c r="C1615">
        <v>4</v>
      </c>
      <c r="D1615" s="4" t="str">
        <f>TEXT(Table1[[#This Row],[ORDER DATE]],"MMMM")</f>
        <v>August</v>
      </c>
      <c r="E1615" s="4">
        <f t="shared" si="76"/>
        <v>2004</v>
      </c>
      <c r="F1615" s="1">
        <v>38220</v>
      </c>
      <c r="G1615" t="s">
        <v>12</v>
      </c>
      <c r="H1615" t="s">
        <v>84</v>
      </c>
      <c r="I1615">
        <v>186</v>
      </c>
      <c r="J1615" t="s">
        <v>14</v>
      </c>
      <c r="K1615">
        <v>50</v>
      </c>
      <c r="L1615" s="10">
        <v>81.86</v>
      </c>
      <c r="M1615" s="10">
        <f t="shared" si="77"/>
        <v>4093</v>
      </c>
      <c r="N1615">
        <f>'CONDITIONS AND WORKINGS'!$D$2*M1615</f>
        <v>262.77059999999994</v>
      </c>
      <c r="O1615" s="4">
        <f>IF(Table1[[#This Row],[SALES]]&gt;='CONDITIONS AND WORKINGS'!$B$2,Table1[[#This Row],[SALES]]*'CONDITIONS AND WORKINGS'!$B$3,0)</f>
        <v>341.76550000000003</v>
      </c>
      <c r="P1615" s="10">
        <f t="shared" si="75"/>
        <v>4355.7705999999998</v>
      </c>
      <c r="Q1615" s="4" t="str">
        <f>IF(Table1[[#This Row],[STATUS]]='CONDITIONS AND WORKINGS'!$B$6,'CONDITIONS AND WORKINGS'!$B$9,'CONDITIONS AND WORKINGS'!$B$10)</f>
        <v>"COMPLETED"</v>
      </c>
      <c r="R1615" s="10">
        <f>Table1[[#This Row],[TOTAL SALES]]-Table1[[#This Row],[ 8.35% DISCOUNT]]</f>
        <v>4014.0050999999999</v>
      </c>
      <c r="S1615" s="20"/>
      <c r="AQ1615" s="11"/>
      <c r="AR1615" s="11"/>
      <c r="AS1615" s="11"/>
      <c r="AT1615" s="11"/>
      <c r="AV1615" s="11"/>
      <c r="AW1615" s="11"/>
    </row>
    <row r="1616" spans="1:49" x14ac:dyDescent="0.25">
      <c r="A1616">
        <v>1615</v>
      </c>
      <c r="B1616">
        <v>10284</v>
      </c>
      <c r="C1616">
        <v>13</v>
      </c>
      <c r="D1616" s="4" t="str">
        <f>TEXT(Table1[[#This Row],[ORDER DATE]],"MMMM")</f>
        <v>August</v>
      </c>
      <c r="E1616" s="4">
        <f t="shared" si="76"/>
        <v>2004</v>
      </c>
      <c r="F1616" s="1">
        <v>38220</v>
      </c>
      <c r="G1616" t="s">
        <v>12</v>
      </c>
      <c r="H1616" t="s">
        <v>86</v>
      </c>
      <c r="I1616">
        <v>186</v>
      </c>
      <c r="J1616" t="s">
        <v>17</v>
      </c>
      <c r="K1616">
        <v>39</v>
      </c>
      <c r="L1616" s="10">
        <v>71.67</v>
      </c>
      <c r="M1616" s="10">
        <f t="shared" si="77"/>
        <v>2795.13</v>
      </c>
      <c r="N1616">
        <f>'CONDITIONS AND WORKINGS'!$D$2*M1616</f>
        <v>179.44734599999998</v>
      </c>
      <c r="O1616" s="4">
        <f>IF(Table1[[#This Row],[SALES]]&gt;='CONDITIONS AND WORKINGS'!$B$2,Table1[[#This Row],[SALES]]*'CONDITIONS AND WORKINGS'!$B$3,0)</f>
        <v>233.39335500000001</v>
      </c>
      <c r="P1616" s="10">
        <f t="shared" si="75"/>
        <v>2974.577346</v>
      </c>
      <c r="Q1616" s="4" t="str">
        <f>IF(Table1[[#This Row],[STATUS]]='CONDITIONS AND WORKINGS'!$B$6,'CONDITIONS AND WORKINGS'!$B$9,'CONDITIONS AND WORKINGS'!$B$10)</f>
        <v>"COMPLETED"</v>
      </c>
      <c r="R1616" s="10">
        <f>Table1[[#This Row],[TOTAL SALES]]-Table1[[#This Row],[ 8.35% DISCOUNT]]</f>
        <v>2741.1839909999999</v>
      </c>
      <c r="S1616" s="20"/>
      <c r="AQ1616" s="11"/>
      <c r="AR1616" s="11"/>
      <c r="AS1616" s="11"/>
      <c r="AT1616" s="11"/>
      <c r="AV1616" s="11"/>
      <c r="AW1616" s="11"/>
    </row>
    <row r="1617" spans="1:49" x14ac:dyDescent="0.25">
      <c r="A1617">
        <v>1616</v>
      </c>
      <c r="B1617">
        <v>10284</v>
      </c>
      <c r="C1617">
        <v>3</v>
      </c>
      <c r="D1617" s="4" t="str">
        <f>TEXT(Table1[[#This Row],[ORDER DATE]],"MMMM")</f>
        <v>August</v>
      </c>
      <c r="E1617" s="4">
        <f t="shared" si="76"/>
        <v>2004</v>
      </c>
      <c r="F1617" s="1">
        <v>38220</v>
      </c>
      <c r="G1617" t="s">
        <v>12</v>
      </c>
      <c r="H1617" t="s">
        <v>83</v>
      </c>
      <c r="I1617">
        <v>186</v>
      </c>
      <c r="J1617" t="s">
        <v>17</v>
      </c>
      <c r="K1617">
        <v>22</v>
      </c>
      <c r="L1617" s="10">
        <v>100</v>
      </c>
      <c r="M1617" s="10">
        <f t="shared" si="77"/>
        <v>2200</v>
      </c>
      <c r="N1617">
        <f>'CONDITIONS AND WORKINGS'!$D$2*M1617</f>
        <v>141.23999999999998</v>
      </c>
      <c r="O1617" s="4">
        <f>IF(Table1[[#This Row],[SALES]]&gt;='CONDITIONS AND WORKINGS'!$B$2,Table1[[#This Row],[SALES]]*'CONDITIONS AND WORKINGS'!$B$3,0)</f>
        <v>0</v>
      </c>
      <c r="P1617" s="10">
        <f t="shared" si="75"/>
        <v>2341.2399999999998</v>
      </c>
      <c r="Q1617" s="4" t="str">
        <f>IF(Table1[[#This Row],[STATUS]]='CONDITIONS AND WORKINGS'!$B$6,'CONDITIONS AND WORKINGS'!$B$9,'CONDITIONS AND WORKINGS'!$B$10)</f>
        <v>"COMPLETED"</v>
      </c>
      <c r="R1617" s="10">
        <f>Table1[[#This Row],[TOTAL SALES]]-Table1[[#This Row],[ 8.35% DISCOUNT]]</f>
        <v>2341.2399999999998</v>
      </c>
      <c r="S1617" s="20"/>
      <c r="AQ1617" s="11"/>
      <c r="AR1617" s="11"/>
      <c r="AS1617" s="11"/>
      <c r="AT1617" s="11"/>
      <c r="AV1617" s="11"/>
      <c r="AW1617" s="11"/>
    </row>
    <row r="1618" spans="1:49" x14ac:dyDescent="0.25">
      <c r="A1618">
        <v>1617</v>
      </c>
      <c r="B1618">
        <v>10284</v>
      </c>
      <c r="C1618">
        <v>1</v>
      </c>
      <c r="D1618" s="4" t="str">
        <f>TEXT(Table1[[#This Row],[ORDER DATE]],"MMMM")</f>
        <v>August</v>
      </c>
      <c r="E1618" s="4">
        <f t="shared" si="76"/>
        <v>2004</v>
      </c>
      <c r="F1618" s="1">
        <v>38220</v>
      </c>
      <c r="G1618" t="s">
        <v>12</v>
      </c>
      <c r="H1618" t="s">
        <v>80</v>
      </c>
      <c r="I1618">
        <v>186</v>
      </c>
      <c r="J1618" t="s">
        <v>17</v>
      </c>
      <c r="K1618">
        <v>31</v>
      </c>
      <c r="L1618" s="10">
        <v>71.81</v>
      </c>
      <c r="M1618" s="10">
        <f t="shared" si="77"/>
        <v>2226.11</v>
      </c>
      <c r="N1618">
        <f>'CONDITIONS AND WORKINGS'!$D$2*M1618</f>
        <v>142.91626199999999</v>
      </c>
      <c r="O1618" s="4">
        <f>IF(Table1[[#This Row],[SALES]]&gt;='CONDITIONS AND WORKINGS'!$B$2,Table1[[#This Row],[SALES]]*'CONDITIONS AND WORKINGS'!$B$3,0)</f>
        <v>0</v>
      </c>
      <c r="P1618" s="10">
        <f t="shared" si="75"/>
        <v>2369.0262620000003</v>
      </c>
      <c r="Q1618" s="4" t="str">
        <f>IF(Table1[[#This Row],[STATUS]]='CONDITIONS AND WORKINGS'!$B$6,'CONDITIONS AND WORKINGS'!$B$9,'CONDITIONS AND WORKINGS'!$B$10)</f>
        <v>"COMPLETED"</v>
      </c>
      <c r="R1618" s="10">
        <f>Table1[[#This Row],[TOTAL SALES]]-Table1[[#This Row],[ 8.35% DISCOUNT]]</f>
        <v>2369.0262620000003</v>
      </c>
      <c r="S1618" s="20"/>
      <c r="AQ1618" s="11"/>
      <c r="AR1618" s="11"/>
      <c r="AS1618" s="11"/>
      <c r="AT1618" s="11"/>
      <c r="AV1618" s="11"/>
      <c r="AW1618" s="11"/>
    </row>
    <row r="1619" spans="1:49" x14ac:dyDescent="0.25">
      <c r="A1619">
        <v>1618</v>
      </c>
      <c r="B1619">
        <v>10284</v>
      </c>
      <c r="C1619">
        <v>12</v>
      </c>
      <c r="D1619" s="4" t="str">
        <f>TEXT(Table1[[#This Row],[ORDER DATE]],"MMMM")</f>
        <v>August</v>
      </c>
      <c r="E1619" s="4">
        <f t="shared" si="76"/>
        <v>2004</v>
      </c>
      <c r="F1619" s="1">
        <v>38220</v>
      </c>
      <c r="G1619" t="s">
        <v>12</v>
      </c>
      <c r="H1619" t="s">
        <v>74</v>
      </c>
      <c r="I1619">
        <v>186</v>
      </c>
      <c r="J1619" t="s">
        <v>17</v>
      </c>
      <c r="K1619">
        <v>30</v>
      </c>
      <c r="L1619" s="10">
        <v>73.989999999999995</v>
      </c>
      <c r="M1619" s="10">
        <f t="shared" si="77"/>
        <v>2219.6999999999998</v>
      </c>
      <c r="N1619">
        <f>'CONDITIONS AND WORKINGS'!$D$2*M1619</f>
        <v>142.50473999999997</v>
      </c>
      <c r="O1619" s="4">
        <f>IF(Table1[[#This Row],[SALES]]&gt;='CONDITIONS AND WORKINGS'!$B$2,Table1[[#This Row],[SALES]]*'CONDITIONS AND WORKINGS'!$B$3,0)</f>
        <v>0</v>
      </c>
      <c r="P1619" s="10">
        <f t="shared" si="75"/>
        <v>2362.2047399999997</v>
      </c>
      <c r="Q1619" s="4" t="str">
        <f>IF(Table1[[#This Row],[STATUS]]='CONDITIONS AND WORKINGS'!$B$6,'CONDITIONS AND WORKINGS'!$B$9,'CONDITIONS AND WORKINGS'!$B$10)</f>
        <v>"COMPLETED"</v>
      </c>
      <c r="R1619" s="10">
        <f>Table1[[#This Row],[TOTAL SALES]]-Table1[[#This Row],[ 8.35% DISCOUNT]]</f>
        <v>2362.2047399999997</v>
      </c>
      <c r="S1619" s="20"/>
      <c r="AQ1619" s="11"/>
      <c r="AR1619" s="11"/>
      <c r="AS1619" s="11"/>
      <c r="AT1619" s="11"/>
      <c r="AV1619" s="11"/>
      <c r="AW1619" s="11"/>
    </row>
    <row r="1620" spans="1:49" x14ac:dyDescent="0.25">
      <c r="A1620">
        <v>1619</v>
      </c>
      <c r="B1620">
        <v>10284</v>
      </c>
      <c r="C1620">
        <v>9</v>
      </c>
      <c r="D1620" s="4" t="str">
        <f>TEXT(Table1[[#This Row],[ORDER DATE]],"MMMM")</f>
        <v>August</v>
      </c>
      <c r="E1620" s="4">
        <f t="shared" si="76"/>
        <v>2004</v>
      </c>
      <c r="F1620" s="1">
        <v>38220</v>
      </c>
      <c r="G1620" t="s">
        <v>12</v>
      </c>
      <c r="H1620" t="s">
        <v>81</v>
      </c>
      <c r="I1620">
        <v>186</v>
      </c>
      <c r="J1620" t="s">
        <v>17</v>
      </c>
      <c r="K1620">
        <v>32</v>
      </c>
      <c r="L1620" s="10">
        <v>64.41</v>
      </c>
      <c r="M1620" s="10">
        <f t="shared" si="77"/>
        <v>2061.12</v>
      </c>
      <c r="N1620">
        <f>'CONDITIONS AND WORKINGS'!$D$2*M1620</f>
        <v>132.32390399999997</v>
      </c>
      <c r="O1620" s="4">
        <f>IF(Table1[[#This Row],[SALES]]&gt;='CONDITIONS AND WORKINGS'!$B$2,Table1[[#This Row],[SALES]]*'CONDITIONS AND WORKINGS'!$B$3,0)</f>
        <v>0</v>
      </c>
      <c r="P1620" s="10">
        <f t="shared" si="75"/>
        <v>2193.4439039999997</v>
      </c>
      <c r="Q1620" s="4" t="str">
        <f>IF(Table1[[#This Row],[STATUS]]='CONDITIONS AND WORKINGS'!$B$6,'CONDITIONS AND WORKINGS'!$B$9,'CONDITIONS AND WORKINGS'!$B$10)</f>
        <v>"COMPLETED"</v>
      </c>
      <c r="R1620" s="10">
        <f>Table1[[#This Row],[TOTAL SALES]]-Table1[[#This Row],[ 8.35% DISCOUNT]]</f>
        <v>2193.4439039999997</v>
      </c>
      <c r="S1620" s="20"/>
      <c r="AQ1620" s="11"/>
      <c r="AR1620" s="11"/>
      <c r="AS1620" s="11"/>
      <c r="AT1620" s="11"/>
      <c r="AV1620" s="11"/>
      <c r="AW1620" s="11"/>
    </row>
    <row r="1621" spans="1:49" x14ac:dyDescent="0.25">
      <c r="A1621">
        <v>1620</v>
      </c>
      <c r="B1621">
        <v>10284</v>
      </c>
      <c r="C1621">
        <v>6</v>
      </c>
      <c r="D1621" s="4" t="str">
        <f>TEXT(Table1[[#This Row],[ORDER DATE]],"MMMM")</f>
        <v>August</v>
      </c>
      <c r="E1621" s="4">
        <f t="shared" si="76"/>
        <v>2004</v>
      </c>
      <c r="F1621" s="1">
        <v>38220</v>
      </c>
      <c r="G1621" t="s">
        <v>12</v>
      </c>
      <c r="H1621" t="s">
        <v>76</v>
      </c>
      <c r="I1621">
        <v>186</v>
      </c>
      <c r="J1621" t="s">
        <v>17</v>
      </c>
      <c r="K1621">
        <v>24</v>
      </c>
      <c r="L1621" s="10">
        <v>83.12</v>
      </c>
      <c r="M1621" s="10">
        <f t="shared" si="77"/>
        <v>1994.88</v>
      </c>
      <c r="N1621">
        <f>'CONDITIONS AND WORKINGS'!$D$2*M1621</f>
        <v>128.07129599999999</v>
      </c>
      <c r="O1621" s="4">
        <f>IF(Table1[[#This Row],[SALES]]&gt;='CONDITIONS AND WORKINGS'!$B$2,Table1[[#This Row],[SALES]]*'CONDITIONS AND WORKINGS'!$B$3,0)</f>
        <v>0</v>
      </c>
      <c r="P1621" s="10">
        <f t="shared" si="75"/>
        <v>2122.9512960000002</v>
      </c>
      <c r="Q1621" s="4" t="str">
        <f>IF(Table1[[#This Row],[STATUS]]='CONDITIONS AND WORKINGS'!$B$6,'CONDITIONS AND WORKINGS'!$B$9,'CONDITIONS AND WORKINGS'!$B$10)</f>
        <v>"COMPLETED"</v>
      </c>
      <c r="R1621" s="10">
        <f>Table1[[#This Row],[TOTAL SALES]]-Table1[[#This Row],[ 8.35% DISCOUNT]]</f>
        <v>2122.9512960000002</v>
      </c>
      <c r="S1621" s="20"/>
      <c r="AQ1621" s="11"/>
      <c r="AR1621" s="11"/>
      <c r="AS1621" s="11"/>
      <c r="AT1621" s="11"/>
      <c r="AV1621" s="11"/>
      <c r="AW1621" s="11"/>
    </row>
    <row r="1622" spans="1:49" x14ac:dyDescent="0.25">
      <c r="A1622">
        <v>1621</v>
      </c>
      <c r="B1622">
        <v>10284</v>
      </c>
      <c r="C1622">
        <v>7</v>
      </c>
      <c r="D1622" s="4" t="str">
        <f>TEXT(Table1[[#This Row],[ORDER DATE]],"MMMM")</f>
        <v>August</v>
      </c>
      <c r="E1622" s="4">
        <f t="shared" si="76"/>
        <v>2004</v>
      </c>
      <c r="F1622" s="1">
        <v>38220</v>
      </c>
      <c r="G1622" t="s">
        <v>12</v>
      </c>
      <c r="H1622" t="s">
        <v>77</v>
      </c>
      <c r="I1622">
        <v>186</v>
      </c>
      <c r="J1622" t="s">
        <v>17</v>
      </c>
      <c r="K1622">
        <v>25</v>
      </c>
      <c r="L1622" s="10">
        <v>69.599999999999994</v>
      </c>
      <c r="M1622" s="10">
        <f t="shared" si="77"/>
        <v>1739.9999999999998</v>
      </c>
      <c r="N1622">
        <f>'CONDITIONS AND WORKINGS'!$D$2*M1622</f>
        <v>111.70799999999997</v>
      </c>
      <c r="O1622" s="4">
        <f>IF(Table1[[#This Row],[SALES]]&gt;='CONDITIONS AND WORKINGS'!$B$2,Table1[[#This Row],[SALES]]*'CONDITIONS AND WORKINGS'!$B$3,0)</f>
        <v>0</v>
      </c>
      <c r="P1622" s="10">
        <f t="shared" si="75"/>
        <v>1851.7079999999996</v>
      </c>
      <c r="Q1622" s="4" t="str">
        <f>IF(Table1[[#This Row],[STATUS]]='CONDITIONS AND WORKINGS'!$B$6,'CONDITIONS AND WORKINGS'!$B$9,'CONDITIONS AND WORKINGS'!$B$10)</f>
        <v>"COMPLETED"</v>
      </c>
      <c r="R1622" s="10">
        <f>Table1[[#This Row],[TOTAL SALES]]-Table1[[#This Row],[ 8.35% DISCOUNT]]</f>
        <v>1851.7079999999996</v>
      </c>
      <c r="S1622" s="20"/>
      <c r="AQ1622" s="11"/>
      <c r="AR1622" s="11"/>
      <c r="AS1622" s="11"/>
      <c r="AT1622" s="11"/>
      <c r="AV1622" s="11"/>
      <c r="AW1622" s="11"/>
    </row>
    <row r="1623" spans="1:49" x14ac:dyDescent="0.25">
      <c r="A1623">
        <v>1622</v>
      </c>
      <c r="B1623">
        <v>10284</v>
      </c>
      <c r="C1623">
        <v>5</v>
      </c>
      <c r="D1623" s="4" t="str">
        <f>TEXT(Table1[[#This Row],[ORDER DATE]],"MMMM")</f>
        <v>August</v>
      </c>
      <c r="E1623" s="4">
        <f t="shared" si="76"/>
        <v>2004</v>
      </c>
      <c r="F1623" s="1">
        <v>38220</v>
      </c>
      <c r="G1623" t="s">
        <v>12</v>
      </c>
      <c r="H1623" t="s">
        <v>87</v>
      </c>
      <c r="I1623">
        <v>186</v>
      </c>
      <c r="J1623" t="s">
        <v>17</v>
      </c>
      <c r="K1623">
        <v>33</v>
      </c>
      <c r="L1623" s="10">
        <v>51.93</v>
      </c>
      <c r="M1623" s="10">
        <f t="shared" si="77"/>
        <v>1713.69</v>
      </c>
      <c r="N1623">
        <f>'CONDITIONS AND WORKINGS'!$D$2*M1623</f>
        <v>110.01889799999999</v>
      </c>
      <c r="O1623" s="4">
        <f>IF(Table1[[#This Row],[SALES]]&gt;='CONDITIONS AND WORKINGS'!$B$2,Table1[[#This Row],[SALES]]*'CONDITIONS AND WORKINGS'!$B$3,0)</f>
        <v>0</v>
      </c>
      <c r="P1623" s="10">
        <f t="shared" si="75"/>
        <v>1823.7088980000001</v>
      </c>
      <c r="Q1623" s="4" t="str">
        <f>IF(Table1[[#This Row],[STATUS]]='CONDITIONS AND WORKINGS'!$B$6,'CONDITIONS AND WORKINGS'!$B$9,'CONDITIONS AND WORKINGS'!$B$10)</f>
        <v>"COMPLETED"</v>
      </c>
      <c r="R1623" s="10">
        <f>Table1[[#This Row],[TOTAL SALES]]-Table1[[#This Row],[ 8.35% DISCOUNT]]</f>
        <v>1823.7088980000001</v>
      </c>
      <c r="S1623" s="20"/>
      <c r="AQ1623" s="11"/>
      <c r="AR1623" s="11"/>
      <c r="AS1623" s="11"/>
      <c r="AT1623" s="11"/>
      <c r="AV1623" s="11"/>
      <c r="AW1623" s="11"/>
    </row>
    <row r="1624" spans="1:49" x14ac:dyDescent="0.25">
      <c r="A1624">
        <v>1623</v>
      </c>
      <c r="B1624">
        <v>10284</v>
      </c>
      <c r="C1624">
        <v>2</v>
      </c>
      <c r="D1624" s="4" t="str">
        <f>TEXT(Table1[[#This Row],[ORDER DATE]],"MMMM")</f>
        <v>August</v>
      </c>
      <c r="E1624" s="4">
        <f t="shared" si="76"/>
        <v>2004</v>
      </c>
      <c r="F1624" s="1">
        <v>38220</v>
      </c>
      <c r="G1624" t="s">
        <v>12</v>
      </c>
      <c r="H1624" t="s">
        <v>85</v>
      </c>
      <c r="I1624">
        <v>186</v>
      </c>
      <c r="J1624" t="s">
        <v>17</v>
      </c>
      <c r="K1624">
        <v>21</v>
      </c>
      <c r="L1624" s="10">
        <v>71</v>
      </c>
      <c r="M1624" s="10">
        <f t="shared" si="77"/>
        <v>1491</v>
      </c>
      <c r="N1624">
        <f>'CONDITIONS AND WORKINGS'!$D$2*M1624</f>
        <v>95.722199999999987</v>
      </c>
      <c r="O1624" s="4">
        <f>IF(Table1[[#This Row],[SALES]]&gt;='CONDITIONS AND WORKINGS'!$B$2,Table1[[#This Row],[SALES]]*'CONDITIONS AND WORKINGS'!$B$3,0)</f>
        <v>0</v>
      </c>
      <c r="P1624" s="10">
        <f t="shared" si="75"/>
        <v>1586.7221999999999</v>
      </c>
      <c r="Q1624" s="4" t="str">
        <f>IF(Table1[[#This Row],[STATUS]]='CONDITIONS AND WORKINGS'!$B$6,'CONDITIONS AND WORKINGS'!$B$9,'CONDITIONS AND WORKINGS'!$B$10)</f>
        <v>"COMPLETED"</v>
      </c>
      <c r="R1624" s="10">
        <f>Table1[[#This Row],[TOTAL SALES]]-Table1[[#This Row],[ 8.35% DISCOUNT]]</f>
        <v>1586.7221999999999</v>
      </c>
      <c r="S1624" s="20"/>
      <c r="AQ1624" s="11"/>
      <c r="AR1624" s="11"/>
      <c r="AS1624" s="11"/>
      <c r="AT1624" s="11"/>
      <c r="AV1624" s="11"/>
      <c r="AW1624" s="11"/>
    </row>
    <row r="1625" spans="1:49" x14ac:dyDescent="0.25">
      <c r="A1625">
        <v>1624</v>
      </c>
      <c r="B1625">
        <v>10284</v>
      </c>
      <c r="C1625">
        <v>10</v>
      </c>
      <c r="D1625" s="4" t="str">
        <f>TEXT(Table1[[#This Row],[ORDER DATE]],"MMMM")</f>
        <v>August</v>
      </c>
      <c r="E1625" s="4">
        <f t="shared" si="76"/>
        <v>2004</v>
      </c>
      <c r="F1625" s="1">
        <v>38220</v>
      </c>
      <c r="G1625" t="s">
        <v>12</v>
      </c>
      <c r="H1625" t="s">
        <v>78</v>
      </c>
      <c r="I1625">
        <v>186</v>
      </c>
      <c r="J1625" t="s">
        <v>17</v>
      </c>
      <c r="K1625">
        <v>21</v>
      </c>
      <c r="L1625" s="10">
        <v>55.96</v>
      </c>
      <c r="M1625" s="10">
        <f t="shared" si="77"/>
        <v>1175.1600000000001</v>
      </c>
      <c r="N1625">
        <f>'CONDITIONS AND WORKINGS'!$D$2*M1625</f>
        <v>75.445272000000003</v>
      </c>
      <c r="O1625" s="4">
        <f>IF(Table1[[#This Row],[SALES]]&gt;='CONDITIONS AND WORKINGS'!$B$2,Table1[[#This Row],[SALES]]*'CONDITIONS AND WORKINGS'!$B$3,0)</f>
        <v>0</v>
      </c>
      <c r="P1625" s="10">
        <f t="shared" si="75"/>
        <v>1250.605272</v>
      </c>
      <c r="Q1625" s="4" t="str">
        <f>IF(Table1[[#This Row],[STATUS]]='CONDITIONS AND WORKINGS'!$B$6,'CONDITIONS AND WORKINGS'!$B$9,'CONDITIONS AND WORKINGS'!$B$10)</f>
        <v>"COMPLETED"</v>
      </c>
      <c r="R1625" s="10">
        <f>Table1[[#This Row],[TOTAL SALES]]-Table1[[#This Row],[ 8.35% DISCOUNT]]</f>
        <v>1250.605272</v>
      </c>
      <c r="S1625" s="20"/>
      <c r="AQ1625" s="11"/>
      <c r="AR1625" s="11"/>
      <c r="AS1625" s="11"/>
      <c r="AT1625" s="11"/>
      <c r="AV1625" s="11"/>
      <c r="AW1625" s="11"/>
    </row>
    <row r="1626" spans="1:49" x14ac:dyDescent="0.25">
      <c r="A1626">
        <v>1625</v>
      </c>
      <c r="B1626">
        <v>10285</v>
      </c>
      <c r="C1626">
        <v>5</v>
      </c>
      <c r="D1626" s="4" t="str">
        <f>TEXT(Table1[[#This Row],[ORDER DATE]],"MMMM")</f>
        <v>August</v>
      </c>
      <c r="E1626" s="4">
        <f t="shared" si="76"/>
        <v>2004</v>
      </c>
      <c r="F1626" s="1">
        <v>38226</v>
      </c>
      <c r="G1626" t="s">
        <v>12</v>
      </c>
      <c r="H1626" t="s">
        <v>91</v>
      </c>
      <c r="I1626">
        <v>116</v>
      </c>
      <c r="J1626" t="s">
        <v>14</v>
      </c>
      <c r="K1626">
        <v>49</v>
      </c>
      <c r="L1626" s="10">
        <v>100</v>
      </c>
      <c r="M1626" s="10">
        <f t="shared" si="77"/>
        <v>4900</v>
      </c>
      <c r="N1626">
        <f>'CONDITIONS AND WORKINGS'!$D$2*M1626</f>
        <v>314.58</v>
      </c>
      <c r="O1626" s="4">
        <f>IF(Table1[[#This Row],[SALES]]&gt;='CONDITIONS AND WORKINGS'!$B$2,Table1[[#This Row],[SALES]]*'CONDITIONS AND WORKINGS'!$B$3,0)</f>
        <v>409.15000000000003</v>
      </c>
      <c r="P1626" s="10">
        <f t="shared" si="75"/>
        <v>5214.58</v>
      </c>
      <c r="Q1626" s="4" t="str">
        <f>IF(Table1[[#This Row],[STATUS]]='CONDITIONS AND WORKINGS'!$B$6,'CONDITIONS AND WORKINGS'!$B$9,'CONDITIONS AND WORKINGS'!$B$10)</f>
        <v>"COMPLETED"</v>
      </c>
      <c r="R1626" s="10">
        <f>Table1[[#This Row],[TOTAL SALES]]-Table1[[#This Row],[ 8.35% DISCOUNT]]</f>
        <v>4805.43</v>
      </c>
      <c r="S1626" s="20"/>
      <c r="AQ1626" s="11"/>
      <c r="AR1626" s="11"/>
      <c r="AS1626" s="11"/>
      <c r="AT1626" s="11"/>
      <c r="AV1626" s="11"/>
      <c r="AW1626" s="11"/>
    </row>
    <row r="1627" spans="1:49" x14ac:dyDescent="0.25">
      <c r="A1627">
        <v>1626</v>
      </c>
      <c r="B1627">
        <v>10285</v>
      </c>
      <c r="C1627">
        <v>9</v>
      </c>
      <c r="D1627" s="4" t="str">
        <f>TEXT(Table1[[#This Row],[ORDER DATE]],"MMMM")</f>
        <v>August</v>
      </c>
      <c r="E1627" s="4">
        <f t="shared" si="76"/>
        <v>2004</v>
      </c>
      <c r="F1627" s="1">
        <v>38226</v>
      </c>
      <c r="G1627" t="s">
        <v>12</v>
      </c>
      <c r="H1627" t="s">
        <v>89</v>
      </c>
      <c r="I1627">
        <v>116</v>
      </c>
      <c r="J1627" t="s">
        <v>14</v>
      </c>
      <c r="K1627">
        <v>47</v>
      </c>
      <c r="L1627" s="10">
        <v>100</v>
      </c>
      <c r="M1627" s="10">
        <f t="shared" si="77"/>
        <v>4700</v>
      </c>
      <c r="N1627">
        <f>'CONDITIONS AND WORKINGS'!$D$2*M1627</f>
        <v>301.73999999999995</v>
      </c>
      <c r="O1627" s="4">
        <f>IF(Table1[[#This Row],[SALES]]&gt;='CONDITIONS AND WORKINGS'!$B$2,Table1[[#This Row],[SALES]]*'CONDITIONS AND WORKINGS'!$B$3,0)</f>
        <v>392.45000000000005</v>
      </c>
      <c r="P1627" s="10">
        <f t="shared" si="75"/>
        <v>5001.74</v>
      </c>
      <c r="Q1627" s="4" t="str">
        <f>IF(Table1[[#This Row],[STATUS]]='CONDITIONS AND WORKINGS'!$B$6,'CONDITIONS AND WORKINGS'!$B$9,'CONDITIONS AND WORKINGS'!$B$10)</f>
        <v>"COMPLETED"</v>
      </c>
      <c r="R1627" s="10">
        <f>Table1[[#This Row],[TOTAL SALES]]-Table1[[#This Row],[ 8.35% DISCOUNT]]</f>
        <v>4609.29</v>
      </c>
      <c r="S1627" s="20"/>
      <c r="AQ1627" s="11"/>
      <c r="AR1627" s="11"/>
      <c r="AS1627" s="11"/>
      <c r="AT1627" s="11"/>
      <c r="AV1627" s="11"/>
      <c r="AW1627" s="11"/>
    </row>
    <row r="1628" spans="1:49" x14ac:dyDescent="0.25">
      <c r="A1628">
        <v>1627</v>
      </c>
      <c r="B1628">
        <v>10285</v>
      </c>
      <c r="C1628">
        <v>8</v>
      </c>
      <c r="D1628" s="4" t="str">
        <f>TEXT(Table1[[#This Row],[ORDER DATE]],"MMMM")</f>
        <v>August</v>
      </c>
      <c r="E1628" s="4">
        <f t="shared" si="76"/>
        <v>2004</v>
      </c>
      <c r="F1628" s="1">
        <v>38226</v>
      </c>
      <c r="G1628" t="s">
        <v>12</v>
      </c>
      <c r="H1628" t="s">
        <v>88</v>
      </c>
      <c r="I1628">
        <v>116</v>
      </c>
      <c r="J1628" t="s">
        <v>14</v>
      </c>
      <c r="K1628">
        <v>27</v>
      </c>
      <c r="L1628" s="10">
        <v>100</v>
      </c>
      <c r="M1628" s="10">
        <f t="shared" si="77"/>
        <v>2700</v>
      </c>
      <c r="N1628">
        <f>'CONDITIONS AND WORKINGS'!$D$2*M1628</f>
        <v>173.33999999999997</v>
      </c>
      <c r="O1628" s="4">
        <f>IF(Table1[[#This Row],[SALES]]&gt;='CONDITIONS AND WORKINGS'!$B$2,Table1[[#This Row],[SALES]]*'CONDITIONS AND WORKINGS'!$B$3,0)</f>
        <v>225.45000000000002</v>
      </c>
      <c r="P1628" s="10">
        <f t="shared" si="75"/>
        <v>2873.34</v>
      </c>
      <c r="Q1628" s="4" t="str">
        <f>IF(Table1[[#This Row],[STATUS]]='CONDITIONS AND WORKINGS'!$B$6,'CONDITIONS AND WORKINGS'!$B$9,'CONDITIONS AND WORKINGS'!$B$10)</f>
        <v>"COMPLETED"</v>
      </c>
      <c r="R1628" s="10">
        <f>Table1[[#This Row],[TOTAL SALES]]-Table1[[#This Row],[ 8.35% DISCOUNT]]</f>
        <v>2647.8900000000003</v>
      </c>
      <c r="S1628" s="20"/>
      <c r="AQ1628" s="11"/>
      <c r="AR1628" s="11"/>
      <c r="AS1628" s="11"/>
      <c r="AT1628" s="11"/>
      <c r="AV1628" s="11"/>
      <c r="AW1628" s="11"/>
    </row>
    <row r="1629" spans="1:49" x14ac:dyDescent="0.25">
      <c r="A1629">
        <v>1628</v>
      </c>
      <c r="B1629">
        <v>10285</v>
      </c>
      <c r="C1629">
        <v>13</v>
      </c>
      <c r="D1629" s="4" t="str">
        <f>TEXT(Table1[[#This Row],[ORDER DATE]],"MMMM")</f>
        <v>August</v>
      </c>
      <c r="E1629" s="4">
        <f t="shared" si="76"/>
        <v>2004</v>
      </c>
      <c r="F1629" s="1">
        <v>38226</v>
      </c>
      <c r="G1629" t="s">
        <v>12</v>
      </c>
      <c r="H1629" t="s">
        <v>72</v>
      </c>
      <c r="I1629">
        <v>116</v>
      </c>
      <c r="J1629" t="s">
        <v>14</v>
      </c>
      <c r="K1629">
        <v>45</v>
      </c>
      <c r="L1629" s="10">
        <v>100</v>
      </c>
      <c r="M1629" s="10">
        <f t="shared" si="77"/>
        <v>4500</v>
      </c>
      <c r="N1629">
        <f>'CONDITIONS AND WORKINGS'!$D$2*M1629</f>
        <v>288.89999999999998</v>
      </c>
      <c r="O1629" s="4">
        <f>IF(Table1[[#This Row],[SALES]]&gt;='CONDITIONS AND WORKINGS'!$B$2,Table1[[#This Row],[SALES]]*'CONDITIONS AND WORKINGS'!$B$3,0)</f>
        <v>375.75</v>
      </c>
      <c r="P1629" s="10">
        <f t="shared" si="75"/>
        <v>4788.8999999999996</v>
      </c>
      <c r="Q1629" s="4" t="str">
        <f>IF(Table1[[#This Row],[STATUS]]='CONDITIONS AND WORKINGS'!$B$6,'CONDITIONS AND WORKINGS'!$B$9,'CONDITIONS AND WORKINGS'!$B$10)</f>
        <v>"COMPLETED"</v>
      </c>
      <c r="R1629" s="10">
        <f>Table1[[#This Row],[TOTAL SALES]]-Table1[[#This Row],[ 8.35% DISCOUNT]]</f>
        <v>4413.1499999999996</v>
      </c>
      <c r="S1629" s="20"/>
      <c r="AQ1629" s="11"/>
      <c r="AR1629" s="11"/>
      <c r="AS1629" s="11"/>
      <c r="AT1629" s="11"/>
      <c r="AV1629" s="11"/>
      <c r="AW1629" s="11"/>
    </row>
    <row r="1630" spans="1:49" x14ac:dyDescent="0.25">
      <c r="A1630">
        <v>1629</v>
      </c>
      <c r="B1630">
        <v>10285</v>
      </c>
      <c r="C1630">
        <v>6</v>
      </c>
      <c r="D1630" s="4" t="str">
        <f>TEXT(Table1[[#This Row],[ORDER DATE]],"MMMM")</f>
        <v>August</v>
      </c>
      <c r="E1630" s="4">
        <f t="shared" si="76"/>
        <v>2004</v>
      </c>
      <c r="F1630" s="1">
        <v>38226</v>
      </c>
      <c r="G1630" t="s">
        <v>12</v>
      </c>
      <c r="H1630" t="s">
        <v>92</v>
      </c>
      <c r="I1630">
        <v>116</v>
      </c>
      <c r="J1630" t="s">
        <v>14</v>
      </c>
      <c r="K1630">
        <v>36</v>
      </c>
      <c r="L1630" s="10">
        <v>100</v>
      </c>
      <c r="M1630" s="10">
        <f t="shared" si="77"/>
        <v>3600</v>
      </c>
      <c r="N1630">
        <f>'CONDITIONS AND WORKINGS'!$D$2*M1630</f>
        <v>231.11999999999998</v>
      </c>
      <c r="O1630" s="4">
        <f>IF(Table1[[#This Row],[SALES]]&gt;='CONDITIONS AND WORKINGS'!$B$2,Table1[[#This Row],[SALES]]*'CONDITIONS AND WORKINGS'!$B$3,0)</f>
        <v>300.60000000000002</v>
      </c>
      <c r="P1630" s="10">
        <f t="shared" si="75"/>
        <v>3831.12</v>
      </c>
      <c r="Q1630" s="4" t="str">
        <f>IF(Table1[[#This Row],[STATUS]]='CONDITIONS AND WORKINGS'!$B$6,'CONDITIONS AND WORKINGS'!$B$9,'CONDITIONS AND WORKINGS'!$B$10)</f>
        <v>"COMPLETED"</v>
      </c>
      <c r="R1630" s="10">
        <f>Table1[[#This Row],[TOTAL SALES]]-Table1[[#This Row],[ 8.35% DISCOUNT]]</f>
        <v>3530.52</v>
      </c>
      <c r="S1630" s="20"/>
      <c r="AQ1630" s="11"/>
      <c r="AR1630" s="11"/>
      <c r="AS1630" s="11"/>
      <c r="AT1630" s="11"/>
      <c r="AV1630" s="11"/>
      <c r="AW1630" s="11"/>
    </row>
    <row r="1631" spans="1:49" x14ac:dyDescent="0.25">
      <c r="A1631">
        <v>1630</v>
      </c>
      <c r="B1631">
        <v>10285</v>
      </c>
      <c r="C1631">
        <v>7</v>
      </c>
      <c r="D1631" s="4" t="str">
        <f>TEXT(Table1[[#This Row],[ORDER DATE]],"MMMM")</f>
        <v>August</v>
      </c>
      <c r="E1631" s="4">
        <f t="shared" si="76"/>
        <v>2004</v>
      </c>
      <c r="F1631" s="1">
        <v>38226</v>
      </c>
      <c r="G1631" t="s">
        <v>12</v>
      </c>
      <c r="H1631" t="s">
        <v>93</v>
      </c>
      <c r="I1631">
        <v>116</v>
      </c>
      <c r="J1631" t="s">
        <v>14</v>
      </c>
      <c r="K1631">
        <v>34</v>
      </c>
      <c r="L1631" s="10">
        <v>100</v>
      </c>
      <c r="M1631" s="10">
        <f t="shared" si="77"/>
        <v>3400</v>
      </c>
      <c r="N1631">
        <f>'CONDITIONS AND WORKINGS'!$D$2*M1631</f>
        <v>218.27999999999997</v>
      </c>
      <c r="O1631" s="4">
        <f>IF(Table1[[#This Row],[SALES]]&gt;='CONDITIONS AND WORKINGS'!$B$2,Table1[[#This Row],[SALES]]*'CONDITIONS AND WORKINGS'!$B$3,0)</f>
        <v>283.90000000000003</v>
      </c>
      <c r="P1631" s="10">
        <f t="shared" si="75"/>
        <v>3618.2799999999997</v>
      </c>
      <c r="Q1631" s="4" t="str">
        <f>IF(Table1[[#This Row],[STATUS]]='CONDITIONS AND WORKINGS'!$B$6,'CONDITIONS AND WORKINGS'!$B$9,'CONDITIONS AND WORKINGS'!$B$10)</f>
        <v>"COMPLETED"</v>
      </c>
      <c r="R1631" s="10">
        <f>Table1[[#This Row],[TOTAL SALES]]-Table1[[#This Row],[ 8.35% DISCOUNT]]</f>
        <v>3334.3799999999997</v>
      </c>
      <c r="S1631" s="20"/>
      <c r="AQ1631" s="11"/>
      <c r="AR1631" s="11"/>
      <c r="AS1631" s="11"/>
      <c r="AT1631" s="11"/>
      <c r="AV1631" s="11"/>
      <c r="AW1631" s="11"/>
    </row>
    <row r="1632" spans="1:49" x14ac:dyDescent="0.25">
      <c r="A1632">
        <v>1631</v>
      </c>
      <c r="B1632">
        <v>10285</v>
      </c>
      <c r="C1632">
        <v>12</v>
      </c>
      <c r="D1632" s="4" t="str">
        <f>TEXT(Table1[[#This Row],[ORDER DATE]],"MMMM")</f>
        <v>August</v>
      </c>
      <c r="E1632" s="4">
        <f t="shared" si="76"/>
        <v>2004</v>
      </c>
      <c r="F1632" s="1">
        <v>38226</v>
      </c>
      <c r="G1632" t="s">
        <v>12</v>
      </c>
      <c r="H1632" t="s">
        <v>95</v>
      </c>
      <c r="I1632">
        <v>116</v>
      </c>
      <c r="J1632" t="s">
        <v>14</v>
      </c>
      <c r="K1632">
        <v>37</v>
      </c>
      <c r="L1632" s="10">
        <v>98.89</v>
      </c>
      <c r="M1632" s="10">
        <f t="shared" si="77"/>
        <v>3658.93</v>
      </c>
      <c r="N1632">
        <f>'CONDITIONS AND WORKINGS'!$D$2*M1632</f>
        <v>234.90330599999996</v>
      </c>
      <c r="O1632" s="4">
        <f>IF(Table1[[#This Row],[SALES]]&gt;='CONDITIONS AND WORKINGS'!$B$2,Table1[[#This Row],[SALES]]*'CONDITIONS AND WORKINGS'!$B$3,0)</f>
        <v>305.52065499999998</v>
      </c>
      <c r="P1632" s="10">
        <f t="shared" si="75"/>
        <v>3893.833306</v>
      </c>
      <c r="Q1632" s="4" t="str">
        <f>IF(Table1[[#This Row],[STATUS]]='CONDITIONS AND WORKINGS'!$B$6,'CONDITIONS AND WORKINGS'!$B$9,'CONDITIONS AND WORKINGS'!$B$10)</f>
        <v>"COMPLETED"</v>
      </c>
      <c r="R1632" s="10">
        <f>Table1[[#This Row],[TOTAL SALES]]-Table1[[#This Row],[ 8.35% DISCOUNT]]</f>
        <v>3588.3126510000002</v>
      </c>
      <c r="S1632" s="20"/>
      <c r="AQ1632" s="11"/>
      <c r="AR1632" s="11"/>
      <c r="AS1632" s="11"/>
      <c r="AT1632" s="11"/>
      <c r="AV1632" s="11"/>
      <c r="AW1632" s="11"/>
    </row>
    <row r="1633" spans="1:49" x14ac:dyDescent="0.25">
      <c r="A1633">
        <v>1632</v>
      </c>
      <c r="B1633">
        <v>10285</v>
      </c>
      <c r="C1633">
        <v>2</v>
      </c>
      <c r="D1633" s="4" t="str">
        <f>TEXT(Table1[[#This Row],[ORDER DATE]],"MMMM")</f>
        <v>August</v>
      </c>
      <c r="E1633" s="4">
        <f t="shared" si="76"/>
        <v>2004</v>
      </c>
      <c r="F1633" s="1">
        <v>38226</v>
      </c>
      <c r="G1633" t="s">
        <v>12</v>
      </c>
      <c r="H1633" t="s">
        <v>106</v>
      </c>
      <c r="I1633">
        <v>116</v>
      </c>
      <c r="J1633" t="s">
        <v>14</v>
      </c>
      <c r="K1633">
        <v>39</v>
      </c>
      <c r="L1633" s="10">
        <v>78.92</v>
      </c>
      <c r="M1633" s="10">
        <f t="shared" si="77"/>
        <v>3077.88</v>
      </c>
      <c r="N1633">
        <f>'CONDITIONS AND WORKINGS'!$D$2*M1633</f>
        <v>197.59989599999997</v>
      </c>
      <c r="O1633" s="4">
        <f>IF(Table1[[#This Row],[SALES]]&gt;='CONDITIONS AND WORKINGS'!$B$2,Table1[[#This Row],[SALES]]*'CONDITIONS AND WORKINGS'!$B$3,0)</f>
        <v>257.00298000000004</v>
      </c>
      <c r="P1633" s="10">
        <f t="shared" si="75"/>
        <v>3275.4798960000003</v>
      </c>
      <c r="Q1633" s="4" t="str">
        <f>IF(Table1[[#This Row],[STATUS]]='CONDITIONS AND WORKINGS'!$B$6,'CONDITIONS AND WORKINGS'!$B$9,'CONDITIONS AND WORKINGS'!$B$10)</f>
        <v>"COMPLETED"</v>
      </c>
      <c r="R1633" s="10">
        <f>Table1[[#This Row],[TOTAL SALES]]-Table1[[#This Row],[ 8.35% DISCOUNT]]</f>
        <v>3018.4769160000001</v>
      </c>
      <c r="S1633" s="20"/>
      <c r="AQ1633" s="11"/>
      <c r="AR1633" s="11"/>
      <c r="AS1633" s="11"/>
      <c r="AT1633" s="11"/>
      <c r="AV1633" s="11"/>
      <c r="AW1633" s="11"/>
    </row>
    <row r="1634" spans="1:49" x14ac:dyDescent="0.25">
      <c r="A1634">
        <v>1633</v>
      </c>
      <c r="B1634">
        <v>10285</v>
      </c>
      <c r="C1634">
        <v>11</v>
      </c>
      <c r="D1634" s="4" t="str">
        <f>TEXT(Table1[[#This Row],[ORDER DATE]],"MMMM")</f>
        <v>August</v>
      </c>
      <c r="E1634" s="4">
        <f t="shared" si="76"/>
        <v>2004</v>
      </c>
      <c r="F1634" s="1">
        <v>38226</v>
      </c>
      <c r="G1634" t="s">
        <v>12</v>
      </c>
      <c r="H1634" t="s">
        <v>90</v>
      </c>
      <c r="I1634">
        <v>116</v>
      </c>
      <c r="J1634" t="s">
        <v>17</v>
      </c>
      <c r="K1634">
        <v>39</v>
      </c>
      <c r="L1634" s="10">
        <v>70.08</v>
      </c>
      <c r="M1634" s="10">
        <f t="shared" si="77"/>
        <v>2733.12</v>
      </c>
      <c r="N1634">
        <f>'CONDITIONS AND WORKINGS'!$D$2*M1634</f>
        <v>175.46630399999998</v>
      </c>
      <c r="O1634" s="4">
        <f>IF(Table1[[#This Row],[SALES]]&gt;='CONDITIONS AND WORKINGS'!$B$2,Table1[[#This Row],[SALES]]*'CONDITIONS AND WORKINGS'!$B$3,0)</f>
        <v>228.21552</v>
      </c>
      <c r="P1634" s="10">
        <f t="shared" si="75"/>
        <v>2908.5863039999999</v>
      </c>
      <c r="Q1634" s="4" t="str">
        <f>IF(Table1[[#This Row],[STATUS]]='CONDITIONS AND WORKINGS'!$B$6,'CONDITIONS AND WORKINGS'!$B$9,'CONDITIONS AND WORKINGS'!$B$10)</f>
        <v>"COMPLETED"</v>
      </c>
      <c r="R1634" s="10">
        <f>Table1[[#This Row],[TOTAL SALES]]-Table1[[#This Row],[ 8.35% DISCOUNT]]</f>
        <v>2680.3707839999997</v>
      </c>
      <c r="S1634" s="20"/>
      <c r="AQ1634" s="11"/>
      <c r="AR1634" s="11"/>
      <c r="AS1634" s="11"/>
      <c r="AT1634" s="11"/>
      <c r="AV1634" s="11"/>
      <c r="AW1634" s="11"/>
    </row>
    <row r="1635" spans="1:49" x14ac:dyDescent="0.25">
      <c r="A1635">
        <v>1634</v>
      </c>
      <c r="B1635">
        <v>10285</v>
      </c>
      <c r="C1635">
        <v>4</v>
      </c>
      <c r="D1635" s="4" t="str">
        <f>TEXT(Table1[[#This Row],[ORDER DATE]],"MMMM")</f>
        <v>August</v>
      </c>
      <c r="E1635" s="4">
        <f t="shared" si="76"/>
        <v>2004</v>
      </c>
      <c r="F1635" s="1">
        <v>38226</v>
      </c>
      <c r="G1635" t="s">
        <v>12</v>
      </c>
      <c r="H1635" t="s">
        <v>102</v>
      </c>
      <c r="I1635">
        <v>116</v>
      </c>
      <c r="J1635" t="s">
        <v>17</v>
      </c>
      <c r="K1635">
        <v>26</v>
      </c>
      <c r="L1635" s="10">
        <v>100</v>
      </c>
      <c r="M1635" s="10">
        <f t="shared" si="77"/>
        <v>2600</v>
      </c>
      <c r="N1635">
        <f>'CONDITIONS AND WORKINGS'!$D$2*M1635</f>
        <v>166.92</v>
      </c>
      <c r="O1635" s="4">
        <f>IF(Table1[[#This Row],[SALES]]&gt;='CONDITIONS AND WORKINGS'!$B$2,Table1[[#This Row],[SALES]]*'CONDITIONS AND WORKINGS'!$B$3,0)</f>
        <v>217.10000000000002</v>
      </c>
      <c r="P1635" s="10">
        <f t="shared" si="75"/>
        <v>2766.92</v>
      </c>
      <c r="Q1635" s="4" t="str">
        <f>IF(Table1[[#This Row],[STATUS]]='CONDITIONS AND WORKINGS'!$B$6,'CONDITIONS AND WORKINGS'!$B$9,'CONDITIONS AND WORKINGS'!$B$10)</f>
        <v>"COMPLETED"</v>
      </c>
      <c r="R1635" s="10">
        <f>Table1[[#This Row],[TOTAL SALES]]-Table1[[#This Row],[ 8.35% DISCOUNT]]</f>
        <v>2549.8200000000002</v>
      </c>
      <c r="S1635" s="20"/>
      <c r="AQ1635" s="11"/>
      <c r="AR1635" s="11"/>
      <c r="AS1635" s="11"/>
      <c r="AT1635" s="11"/>
      <c r="AV1635" s="11"/>
      <c r="AW1635" s="11"/>
    </row>
    <row r="1636" spans="1:49" x14ac:dyDescent="0.25">
      <c r="A1636">
        <v>1635</v>
      </c>
      <c r="B1636">
        <v>10285</v>
      </c>
      <c r="C1636">
        <v>3</v>
      </c>
      <c r="D1636" s="4" t="str">
        <f>TEXT(Table1[[#This Row],[ORDER DATE]],"MMMM")</f>
        <v>August</v>
      </c>
      <c r="E1636" s="4">
        <f t="shared" si="76"/>
        <v>2004</v>
      </c>
      <c r="F1636" s="1">
        <v>38226</v>
      </c>
      <c r="G1636" t="s">
        <v>12</v>
      </c>
      <c r="H1636" t="s">
        <v>108</v>
      </c>
      <c r="I1636">
        <v>116</v>
      </c>
      <c r="J1636" t="s">
        <v>17</v>
      </c>
      <c r="K1636">
        <v>38</v>
      </c>
      <c r="L1636" s="10">
        <v>59.56</v>
      </c>
      <c r="M1636" s="10">
        <f t="shared" si="77"/>
        <v>2263.2800000000002</v>
      </c>
      <c r="N1636">
        <f>'CONDITIONS AND WORKINGS'!$D$2*M1636</f>
        <v>145.30257599999999</v>
      </c>
      <c r="O1636" s="4">
        <f>IF(Table1[[#This Row],[SALES]]&gt;='CONDITIONS AND WORKINGS'!$B$2,Table1[[#This Row],[SALES]]*'CONDITIONS AND WORKINGS'!$B$3,0)</f>
        <v>0</v>
      </c>
      <c r="P1636" s="10">
        <f t="shared" si="75"/>
        <v>2408.5825760000002</v>
      </c>
      <c r="Q1636" s="4" t="str">
        <f>IF(Table1[[#This Row],[STATUS]]='CONDITIONS AND WORKINGS'!$B$6,'CONDITIONS AND WORKINGS'!$B$9,'CONDITIONS AND WORKINGS'!$B$10)</f>
        <v>"COMPLETED"</v>
      </c>
      <c r="R1636" s="10">
        <f>Table1[[#This Row],[TOTAL SALES]]-Table1[[#This Row],[ 8.35% DISCOUNT]]</f>
        <v>2408.5825760000002</v>
      </c>
      <c r="S1636" s="20"/>
      <c r="AQ1636" s="11"/>
      <c r="AR1636" s="11"/>
      <c r="AS1636" s="11"/>
      <c r="AT1636" s="11"/>
      <c r="AV1636" s="11"/>
      <c r="AW1636" s="11"/>
    </row>
    <row r="1637" spans="1:49" x14ac:dyDescent="0.25">
      <c r="A1637">
        <v>1636</v>
      </c>
      <c r="B1637">
        <v>10285</v>
      </c>
      <c r="C1637">
        <v>1</v>
      </c>
      <c r="D1637" s="4" t="str">
        <f>TEXT(Table1[[#This Row],[ORDER DATE]],"MMMM")</f>
        <v>August</v>
      </c>
      <c r="E1637" s="4">
        <f t="shared" si="76"/>
        <v>2004</v>
      </c>
      <c r="F1637" s="1">
        <v>38226</v>
      </c>
      <c r="G1637" t="s">
        <v>12</v>
      </c>
      <c r="H1637" t="s">
        <v>111</v>
      </c>
      <c r="I1637">
        <v>116</v>
      </c>
      <c r="J1637" t="s">
        <v>17</v>
      </c>
      <c r="K1637">
        <v>37</v>
      </c>
      <c r="L1637" s="10">
        <v>41.03</v>
      </c>
      <c r="M1637" s="10">
        <f t="shared" si="77"/>
        <v>1518.1100000000001</v>
      </c>
      <c r="N1637">
        <f>'CONDITIONS AND WORKINGS'!$D$2*M1637</f>
        <v>97.462661999999995</v>
      </c>
      <c r="O1637" s="4">
        <f>IF(Table1[[#This Row],[SALES]]&gt;='CONDITIONS AND WORKINGS'!$B$2,Table1[[#This Row],[SALES]]*'CONDITIONS AND WORKINGS'!$B$3,0)</f>
        <v>0</v>
      </c>
      <c r="P1637" s="10">
        <f t="shared" si="75"/>
        <v>1615.572662</v>
      </c>
      <c r="Q1637" s="4" t="str">
        <f>IF(Table1[[#This Row],[STATUS]]='CONDITIONS AND WORKINGS'!$B$6,'CONDITIONS AND WORKINGS'!$B$9,'CONDITIONS AND WORKINGS'!$B$10)</f>
        <v>"COMPLETED"</v>
      </c>
      <c r="R1637" s="10">
        <f>Table1[[#This Row],[TOTAL SALES]]-Table1[[#This Row],[ 8.35% DISCOUNT]]</f>
        <v>1615.572662</v>
      </c>
      <c r="S1637" s="20"/>
      <c r="AQ1637" s="11"/>
      <c r="AR1637" s="11"/>
      <c r="AS1637" s="11"/>
      <c r="AT1637" s="11"/>
      <c r="AV1637" s="11"/>
      <c r="AW1637" s="11"/>
    </row>
    <row r="1638" spans="1:49" x14ac:dyDescent="0.25">
      <c r="A1638">
        <v>1637</v>
      </c>
      <c r="B1638">
        <v>10285</v>
      </c>
      <c r="C1638">
        <v>10</v>
      </c>
      <c r="D1638" s="4" t="str">
        <f>TEXT(Table1[[#This Row],[ORDER DATE]],"MMMM")</f>
        <v>August</v>
      </c>
      <c r="E1638" s="4">
        <f t="shared" si="76"/>
        <v>2004</v>
      </c>
      <c r="F1638" s="1">
        <v>38226</v>
      </c>
      <c r="G1638" t="s">
        <v>12</v>
      </c>
      <c r="H1638" t="s">
        <v>94</v>
      </c>
      <c r="I1638">
        <v>116</v>
      </c>
      <c r="J1638" t="s">
        <v>17</v>
      </c>
      <c r="K1638">
        <v>20</v>
      </c>
      <c r="L1638" s="10">
        <v>49.06</v>
      </c>
      <c r="M1638" s="10">
        <f t="shared" si="77"/>
        <v>981.2</v>
      </c>
      <c r="N1638">
        <f>'CONDITIONS AND WORKINGS'!$D$2*M1638</f>
        <v>62.993039999999993</v>
      </c>
      <c r="O1638" s="4">
        <f>IF(Table1[[#This Row],[SALES]]&gt;='CONDITIONS AND WORKINGS'!$B$2,Table1[[#This Row],[SALES]]*'CONDITIONS AND WORKINGS'!$B$3,0)</f>
        <v>0</v>
      </c>
      <c r="P1638" s="10">
        <f t="shared" si="75"/>
        <v>1044.1930400000001</v>
      </c>
      <c r="Q1638" s="4" t="str">
        <f>IF(Table1[[#This Row],[STATUS]]='CONDITIONS AND WORKINGS'!$B$6,'CONDITIONS AND WORKINGS'!$B$9,'CONDITIONS AND WORKINGS'!$B$10)</f>
        <v>"COMPLETED"</v>
      </c>
      <c r="R1638" s="10">
        <f>Table1[[#This Row],[TOTAL SALES]]-Table1[[#This Row],[ 8.35% DISCOUNT]]</f>
        <v>1044.1930400000001</v>
      </c>
      <c r="S1638" s="20"/>
      <c r="AQ1638" s="11"/>
      <c r="AR1638" s="11"/>
      <c r="AS1638" s="11"/>
      <c r="AT1638" s="11"/>
      <c r="AV1638" s="11"/>
      <c r="AW1638" s="11"/>
    </row>
    <row r="1639" spans="1:49" x14ac:dyDescent="0.25">
      <c r="A1639">
        <v>1638</v>
      </c>
      <c r="B1639">
        <v>10286</v>
      </c>
      <c r="C1639">
        <v>1</v>
      </c>
      <c r="D1639" s="4" t="str">
        <f>TEXT(Table1[[#This Row],[ORDER DATE]],"MMMM")</f>
        <v>August</v>
      </c>
      <c r="E1639" s="4">
        <f t="shared" si="76"/>
        <v>2004</v>
      </c>
      <c r="F1639" s="1">
        <v>38227</v>
      </c>
      <c r="G1639" t="s">
        <v>12</v>
      </c>
      <c r="H1639" t="s">
        <v>105</v>
      </c>
      <c r="I1639">
        <v>163</v>
      </c>
      <c r="J1639" t="s">
        <v>17</v>
      </c>
      <c r="K1639">
        <v>38</v>
      </c>
      <c r="L1639" s="10">
        <v>57.2</v>
      </c>
      <c r="M1639" s="10">
        <f t="shared" si="77"/>
        <v>2173.6</v>
      </c>
      <c r="N1639">
        <f>'CONDITIONS AND WORKINGS'!$D$2*M1639</f>
        <v>139.54511999999997</v>
      </c>
      <c r="O1639" s="4">
        <f>IF(Table1[[#This Row],[SALES]]&gt;='CONDITIONS AND WORKINGS'!$B$2,Table1[[#This Row],[SALES]]*'CONDITIONS AND WORKINGS'!$B$3,0)</f>
        <v>0</v>
      </c>
      <c r="P1639" s="10">
        <f t="shared" si="75"/>
        <v>2313.1451199999997</v>
      </c>
      <c r="Q1639" s="4" t="str">
        <f>IF(Table1[[#This Row],[STATUS]]='CONDITIONS AND WORKINGS'!$B$6,'CONDITIONS AND WORKINGS'!$B$9,'CONDITIONS AND WORKINGS'!$B$10)</f>
        <v>"COMPLETED"</v>
      </c>
      <c r="R1639" s="10">
        <f>Table1[[#This Row],[TOTAL SALES]]-Table1[[#This Row],[ 8.35% DISCOUNT]]</f>
        <v>2313.1451199999997</v>
      </c>
      <c r="S1639" s="20"/>
      <c r="AQ1639" s="11"/>
      <c r="AR1639" s="11"/>
      <c r="AS1639" s="11"/>
      <c r="AT1639" s="11"/>
      <c r="AV1639" s="11"/>
      <c r="AW1639" s="11"/>
    </row>
    <row r="1640" spans="1:49" x14ac:dyDescent="0.25">
      <c r="A1640">
        <v>1639</v>
      </c>
      <c r="B1640">
        <v>10287</v>
      </c>
      <c r="C1640">
        <v>14</v>
      </c>
      <c r="D1640" s="4" t="str">
        <f>TEXT(Table1[[#This Row],[ORDER DATE]],"MMMM")</f>
        <v>August</v>
      </c>
      <c r="E1640" s="4">
        <f t="shared" si="76"/>
        <v>2004</v>
      </c>
      <c r="F1640" s="1">
        <v>38229</v>
      </c>
      <c r="G1640" t="s">
        <v>12</v>
      </c>
      <c r="H1640" t="s">
        <v>100</v>
      </c>
      <c r="I1640">
        <v>170</v>
      </c>
      <c r="J1640" t="s">
        <v>14</v>
      </c>
      <c r="K1640">
        <v>40</v>
      </c>
      <c r="L1640" s="10">
        <v>100</v>
      </c>
      <c r="M1640" s="10">
        <f t="shared" si="77"/>
        <v>4000</v>
      </c>
      <c r="N1640">
        <f>'CONDITIONS AND WORKINGS'!$D$2*M1640</f>
        <v>256.79999999999995</v>
      </c>
      <c r="O1640" s="4">
        <f>IF(Table1[[#This Row],[SALES]]&gt;='CONDITIONS AND WORKINGS'!$B$2,Table1[[#This Row],[SALES]]*'CONDITIONS AND WORKINGS'!$B$3,0)</f>
        <v>334</v>
      </c>
      <c r="P1640" s="10">
        <f t="shared" si="75"/>
        <v>4256.8</v>
      </c>
      <c r="Q1640" s="4" t="str">
        <f>IF(Table1[[#This Row],[STATUS]]='CONDITIONS AND WORKINGS'!$B$6,'CONDITIONS AND WORKINGS'!$B$9,'CONDITIONS AND WORKINGS'!$B$10)</f>
        <v>"COMPLETED"</v>
      </c>
      <c r="R1640" s="10">
        <f>Table1[[#This Row],[TOTAL SALES]]-Table1[[#This Row],[ 8.35% DISCOUNT]]</f>
        <v>3922.8</v>
      </c>
      <c r="S1640" s="20"/>
      <c r="AQ1640" s="11"/>
      <c r="AR1640" s="11"/>
      <c r="AS1640" s="11"/>
      <c r="AT1640" s="11"/>
      <c r="AV1640" s="11"/>
      <c r="AW1640" s="11"/>
    </row>
    <row r="1641" spans="1:49" x14ac:dyDescent="0.25">
      <c r="A1641">
        <v>1640</v>
      </c>
      <c r="B1641">
        <v>10287</v>
      </c>
      <c r="C1641">
        <v>4</v>
      </c>
      <c r="D1641" s="4" t="str">
        <f>TEXT(Table1[[#This Row],[ORDER DATE]],"MMMM")</f>
        <v>August</v>
      </c>
      <c r="E1641" s="4">
        <f t="shared" si="76"/>
        <v>2004</v>
      </c>
      <c r="F1641" s="1">
        <v>38229</v>
      </c>
      <c r="G1641" t="s">
        <v>12</v>
      </c>
      <c r="H1641" t="s">
        <v>114</v>
      </c>
      <c r="I1641">
        <v>170</v>
      </c>
      <c r="J1641" t="s">
        <v>14</v>
      </c>
      <c r="K1641">
        <v>41</v>
      </c>
      <c r="L1641" s="10">
        <v>100</v>
      </c>
      <c r="M1641" s="10">
        <f t="shared" si="77"/>
        <v>4100</v>
      </c>
      <c r="N1641">
        <f>'CONDITIONS AND WORKINGS'!$D$2*M1641</f>
        <v>263.21999999999997</v>
      </c>
      <c r="O1641" s="4">
        <f>IF(Table1[[#This Row],[SALES]]&gt;='CONDITIONS AND WORKINGS'!$B$2,Table1[[#This Row],[SALES]]*'CONDITIONS AND WORKINGS'!$B$3,0)</f>
        <v>342.35</v>
      </c>
      <c r="P1641" s="10">
        <f t="shared" si="75"/>
        <v>4363.22</v>
      </c>
      <c r="Q1641" s="4" t="str">
        <f>IF(Table1[[#This Row],[STATUS]]='CONDITIONS AND WORKINGS'!$B$6,'CONDITIONS AND WORKINGS'!$B$9,'CONDITIONS AND WORKINGS'!$B$10)</f>
        <v>"COMPLETED"</v>
      </c>
      <c r="R1641" s="10">
        <f>Table1[[#This Row],[TOTAL SALES]]-Table1[[#This Row],[ 8.35% DISCOUNT]]</f>
        <v>4020.8700000000003</v>
      </c>
      <c r="S1641" s="20"/>
      <c r="AQ1641" s="11"/>
      <c r="AR1641" s="11"/>
      <c r="AS1641" s="11"/>
      <c r="AT1641" s="11"/>
      <c r="AV1641" s="11"/>
      <c r="AW1641" s="11"/>
    </row>
    <row r="1642" spans="1:49" x14ac:dyDescent="0.25">
      <c r="A1642">
        <v>1641</v>
      </c>
      <c r="B1642">
        <v>10287</v>
      </c>
      <c r="C1642">
        <v>5</v>
      </c>
      <c r="D1642" s="4" t="str">
        <f>TEXT(Table1[[#This Row],[ORDER DATE]],"MMMM")</f>
        <v>August</v>
      </c>
      <c r="E1642" s="4">
        <f t="shared" si="76"/>
        <v>2004</v>
      </c>
      <c r="F1642" s="1">
        <v>38229</v>
      </c>
      <c r="G1642" t="s">
        <v>12</v>
      </c>
      <c r="H1642" t="s">
        <v>44</v>
      </c>
      <c r="I1642">
        <v>170</v>
      </c>
      <c r="J1642" t="s">
        <v>14</v>
      </c>
      <c r="K1642">
        <v>36</v>
      </c>
      <c r="L1642" s="10">
        <v>100</v>
      </c>
      <c r="M1642" s="10">
        <f t="shared" si="77"/>
        <v>3600</v>
      </c>
      <c r="N1642">
        <f>'CONDITIONS AND WORKINGS'!$D$2*M1642</f>
        <v>231.11999999999998</v>
      </c>
      <c r="O1642" s="4">
        <f>IF(Table1[[#This Row],[SALES]]&gt;='CONDITIONS AND WORKINGS'!$B$2,Table1[[#This Row],[SALES]]*'CONDITIONS AND WORKINGS'!$B$3,0)</f>
        <v>300.60000000000002</v>
      </c>
      <c r="P1642" s="10">
        <f t="shared" si="75"/>
        <v>3831.12</v>
      </c>
      <c r="Q1642" s="4" t="str">
        <f>IF(Table1[[#This Row],[STATUS]]='CONDITIONS AND WORKINGS'!$B$6,'CONDITIONS AND WORKINGS'!$B$9,'CONDITIONS AND WORKINGS'!$B$10)</f>
        <v>"COMPLETED"</v>
      </c>
      <c r="R1642" s="10">
        <f>Table1[[#This Row],[TOTAL SALES]]-Table1[[#This Row],[ 8.35% DISCOUNT]]</f>
        <v>3530.52</v>
      </c>
      <c r="S1642" s="20"/>
      <c r="AQ1642" s="11"/>
      <c r="AR1642" s="11"/>
      <c r="AS1642" s="11"/>
      <c r="AT1642" s="11"/>
      <c r="AV1642" s="11"/>
      <c r="AW1642" s="11"/>
    </row>
    <row r="1643" spans="1:49" x14ac:dyDescent="0.25">
      <c r="A1643">
        <v>1642</v>
      </c>
      <c r="B1643">
        <v>10287</v>
      </c>
      <c r="C1643">
        <v>1</v>
      </c>
      <c r="D1643" s="4" t="str">
        <f>TEXT(Table1[[#This Row],[ORDER DATE]],"MMMM")</f>
        <v>August</v>
      </c>
      <c r="E1643" s="4">
        <f t="shared" si="76"/>
        <v>2004</v>
      </c>
      <c r="F1643" s="1">
        <v>38229</v>
      </c>
      <c r="G1643" t="s">
        <v>12</v>
      </c>
      <c r="H1643" t="s">
        <v>115</v>
      </c>
      <c r="I1643">
        <v>170</v>
      </c>
      <c r="J1643" t="s">
        <v>14</v>
      </c>
      <c r="K1643">
        <v>44</v>
      </c>
      <c r="L1643" s="10">
        <v>100</v>
      </c>
      <c r="M1643" s="10">
        <f t="shared" si="77"/>
        <v>4400</v>
      </c>
      <c r="N1643">
        <f>'CONDITIONS AND WORKINGS'!$D$2*M1643</f>
        <v>282.47999999999996</v>
      </c>
      <c r="O1643" s="4">
        <f>IF(Table1[[#This Row],[SALES]]&gt;='CONDITIONS AND WORKINGS'!$B$2,Table1[[#This Row],[SALES]]*'CONDITIONS AND WORKINGS'!$B$3,0)</f>
        <v>367.40000000000003</v>
      </c>
      <c r="P1643" s="10">
        <f t="shared" si="75"/>
        <v>4682.4799999999996</v>
      </c>
      <c r="Q1643" s="4" t="str">
        <f>IF(Table1[[#This Row],[STATUS]]='CONDITIONS AND WORKINGS'!$B$6,'CONDITIONS AND WORKINGS'!$B$9,'CONDITIONS AND WORKINGS'!$B$10)</f>
        <v>"COMPLETED"</v>
      </c>
      <c r="R1643" s="10">
        <f>Table1[[#This Row],[TOTAL SALES]]-Table1[[#This Row],[ 8.35% DISCOUNT]]</f>
        <v>4315.08</v>
      </c>
      <c r="S1643" s="20"/>
      <c r="AQ1643" s="11"/>
      <c r="AR1643" s="11"/>
      <c r="AS1643" s="11"/>
      <c r="AT1643" s="11"/>
      <c r="AV1643" s="11"/>
      <c r="AW1643" s="11"/>
    </row>
    <row r="1644" spans="1:49" x14ac:dyDescent="0.25">
      <c r="A1644">
        <v>1643</v>
      </c>
      <c r="B1644">
        <v>10287</v>
      </c>
      <c r="C1644">
        <v>10</v>
      </c>
      <c r="D1644" s="4" t="str">
        <f>TEXT(Table1[[#This Row],[ORDER DATE]],"MMMM")</f>
        <v>August</v>
      </c>
      <c r="E1644" s="4">
        <f t="shared" si="76"/>
        <v>2004</v>
      </c>
      <c r="F1644" s="1">
        <v>38229</v>
      </c>
      <c r="G1644" t="s">
        <v>12</v>
      </c>
      <c r="H1644" t="s">
        <v>96</v>
      </c>
      <c r="I1644">
        <v>170</v>
      </c>
      <c r="J1644" t="s">
        <v>14</v>
      </c>
      <c r="K1644">
        <v>45</v>
      </c>
      <c r="L1644" s="10">
        <v>100</v>
      </c>
      <c r="M1644" s="10">
        <f t="shared" si="77"/>
        <v>4500</v>
      </c>
      <c r="N1644">
        <f>'CONDITIONS AND WORKINGS'!$D$2*M1644</f>
        <v>288.89999999999998</v>
      </c>
      <c r="O1644" s="4">
        <f>IF(Table1[[#This Row],[SALES]]&gt;='CONDITIONS AND WORKINGS'!$B$2,Table1[[#This Row],[SALES]]*'CONDITIONS AND WORKINGS'!$B$3,0)</f>
        <v>375.75</v>
      </c>
      <c r="P1644" s="10">
        <f t="shared" si="75"/>
        <v>4788.8999999999996</v>
      </c>
      <c r="Q1644" s="4" t="str">
        <f>IF(Table1[[#This Row],[STATUS]]='CONDITIONS AND WORKINGS'!$B$6,'CONDITIONS AND WORKINGS'!$B$9,'CONDITIONS AND WORKINGS'!$B$10)</f>
        <v>"COMPLETED"</v>
      </c>
      <c r="R1644" s="10">
        <f>Table1[[#This Row],[TOTAL SALES]]-Table1[[#This Row],[ 8.35% DISCOUNT]]</f>
        <v>4413.1499999999996</v>
      </c>
      <c r="S1644" s="20"/>
      <c r="AQ1644" s="11"/>
      <c r="AR1644" s="11"/>
      <c r="AS1644" s="11"/>
      <c r="AT1644" s="11"/>
      <c r="AV1644" s="11"/>
      <c r="AW1644" s="11"/>
    </row>
    <row r="1645" spans="1:49" x14ac:dyDescent="0.25">
      <c r="A1645">
        <v>1644</v>
      </c>
      <c r="B1645">
        <v>10287</v>
      </c>
      <c r="C1645">
        <v>2</v>
      </c>
      <c r="D1645" s="4" t="str">
        <f>TEXT(Table1[[#This Row],[ORDER DATE]],"MMMM")</f>
        <v>August</v>
      </c>
      <c r="E1645" s="4">
        <f t="shared" si="76"/>
        <v>2004</v>
      </c>
      <c r="F1645" s="1">
        <v>38229</v>
      </c>
      <c r="G1645" t="s">
        <v>12</v>
      </c>
      <c r="H1645" t="s">
        <v>112</v>
      </c>
      <c r="I1645">
        <v>170</v>
      </c>
      <c r="J1645" t="s">
        <v>14</v>
      </c>
      <c r="K1645">
        <v>27</v>
      </c>
      <c r="L1645" s="10">
        <v>100</v>
      </c>
      <c r="M1645" s="10">
        <f t="shared" si="77"/>
        <v>2700</v>
      </c>
      <c r="N1645">
        <f>'CONDITIONS AND WORKINGS'!$D$2*M1645</f>
        <v>173.33999999999997</v>
      </c>
      <c r="O1645" s="4">
        <f>IF(Table1[[#This Row],[SALES]]&gt;='CONDITIONS AND WORKINGS'!$B$2,Table1[[#This Row],[SALES]]*'CONDITIONS AND WORKINGS'!$B$3,0)</f>
        <v>225.45000000000002</v>
      </c>
      <c r="P1645" s="10">
        <f t="shared" si="75"/>
        <v>2873.34</v>
      </c>
      <c r="Q1645" s="4" t="str">
        <f>IF(Table1[[#This Row],[STATUS]]='CONDITIONS AND WORKINGS'!$B$6,'CONDITIONS AND WORKINGS'!$B$9,'CONDITIONS AND WORKINGS'!$B$10)</f>
        <v>"COMPLETED"</v>
      </c>
      <c r="R1645" s="10">
        <f>Table1[[#This Row],[TOTAL SALES]]-Table1[[#This Row],[ 8.35% DISCOUNT]]</f>
        <v>2647.8900000000003</v>
      </c>
      <c r="S1645" s="20"/>
      <c r="AQ1645" s="11"/>
      <c r="AR1645" s="11"/>
      <c r="AS1645" s="11"/>
      <c r="AT1645" s="11"/>
      <c r="AV1645" s="11"/>
      <c r="AW1645" s="11"/>
    </row>
    <row r="1646" spans="1:49" x14ac:dyDescent="0.25">
      <c r="A1646">
        <v>1645</v>
      </c>
      <c r="B1646">
        <v>10287</v>
      </c>
      <c r="C1646">
        <v>17</v>
      </c>
      <c r="D1646" s="4" t="str">
        <f>TEXT(Table1[[#This Row],[ORDER DATE]],"MMMM")</f>
        <v>August</v>
      </c>
      <c r="E1646" s="4">
        <f t="shared" si="76"/>
        <v>2004</v>
      </c>
      <c r="F1646" s="1">
        <v>38229</v>
      </c>
      <c r="G1646" t="s">
        <v>12</v>
      </c>
      <c r="H1646" t="s">
        <v>97</v>
      </c>
      <c r="I1646">
        <v>170</v>
      </c>
      <c r="J1646" t="s">
        <v>14</v>
      </c>
      <c r="K1646">
        <v>34</v>
      </c>
      <c r="L1646" s="10">
        <v>100</v>
      </c>
      <c r="M1646" s="10">
        <f t="shared" si="77"/>
        <v>3400</v>
      </c>
      <c r="N1646">
        <f>'CONDITIONS AND WORKINGS'!$D$2*M1646</f>
        <v>218.27999999999997</v>
      </c>
      <c r="O1646" s="4">
        <f>IF(Table1[[#This Row],[SALES]]&gt;='CONDITIONS AND WORKINGS'!$B$2,Table1[[#This Row],[SALES]]*'CONDITIONS AND WORKINGS'!$B$3,0)</f>
        <v>283.90000000000003</v>
      </c>
      <c r="P1646" s="10">
        <f t="shared" si="75"/>
        <v>3618.2799999999997</v>
      </c>
      <c r="Q1646" s="4" t="str">
        <f>IF(Table1[[#This Row],[STATUS]]='CONDITIONS AND WORKINGS'!$B$6,'CONDITIONS AND WORKINGS'!$B$9,'CONDITIONS AND WORKINGS'!$B$10)</f>
        <v>"COMPLETED"</v>
      </c>
      <c r="R1646" s="10">
        <f>Table1[[#This Row],[TOTAL SALES]]-Table1[[#This Row],[ 8.35% DISCOUNT]]</f>
        <v>3334.3799999999997</v>
      </c>
      <c r="S1646" s="20"/>
      <c r="AQ1646" s="11"/>
      <c r="AR1646" s="11"/>
      <c r="AS1646" s="11"/>
      <c r="AT1646" s="11"/>
      <c r="AV1646" s="11"/>
      <c r="AW1646" s="11"/>
    </row>
    <row r="1647" spans="1:49" x14ac:dyDescent="0.25">
      <c r="A1647">
        <v>1646</v>
      </c>
      <c r="B1647">
        <v>10287</v>
      </c>
      <c r="C1647">
        <v>7</v>
      </c>
      <c r="D1647" s="4" t="str">
        <f>TEXT(Table1[[#This Row],[ORDER DATE]],"MMMM")</f>
        <v>August</v>
      </c>
      <c r="E1647" s="4">
        <f t="shared" si="76"/>
        <v>2004</v>
      </c>
      <c r="F1647" s="1">
        <v>38229</v>
      </c>
      <c r="G1647" t="s">
        <v>12</v>
      </c>
      <c r="H1647" t="s">
        <v>98</v>
      </c>
      <c r="I1647">
        <v>170</v>
      </c>
      <c r="J1647" t="s">
        <v>14</v>
      </c>
      <c r="K1647">
        <v>36</v>
      </c>
      <c r="L1647" s="10">
        <v>100</v>
      </c>
      <c r="M1647" s="10">
        <f t="shared" si="77"/>
        <v>3600</v>
      </c>
      <c r="N1647">
        <f>'CONDITIONS AND WORKINGS'!$D$2*M1647</f>
        <v>231.11999999999998</v>
      </c>
      <c r="O1647" s="4">
        <f>IF(Table1[[#This Row],[SALES]]&gt;='CONDITIONS AND WORKINGS'!$B$2,Table1[[#This Row],[SALES]]*'CONDITIONS AND WORKINGS'!$B$3,0)</f>
        <v>300.60000000000002</v>
      </c>
      <c r="P1647" s="10">
        <f t="shared" si="75"/>
        <v>3831.12</v>
      </c>
      <c r="Q1647" s="4" t="str">
        <f>IF(Table1[[#This Row],[STATUS]]='CONDITIONS AND WORKINGS'!$B$6,'CONDITIONS AND WORKINGS'!$B$9,'CONDITIONS AND WORKINGS'!$B$10)</f>
        <v>"COMPLETED"</v>
      </c>
      <c r="R1647" s="10">
        <f>Table1[[#This Row],[TOTAL SALES]]-Table1[[#This Row],[ 8.35% DISCOUNT]]</f>
        <v>3530.52</v>
      </c>
      <c r="S1647" s="20"/>
      <c r="AQ1647" s="11"/>
      <c r="AR1647" s="11"/>
      <c r="AS1647" s="11"/>
      <c r="AT1647" s="11"/>
      <c r="AV1647" s="11"/>
      <c r="AW1647" s="11"/>
    </row>
    <row r="1648" spans="1:49" x14ac:dyDescent="0.25">
      <c r="A1648">
        <v>1647</v>
      </c>
      <c r="B1648">
        <v>10287</v>
      </c>
      <c r="C1648">
        <v>8</v>
      </c>
      <c r="D1648" s="4" t="str">
        <f>TEXT(Table1[[#This Row],[ORDER DATE]],"MMMM")</f>
        <v>August</v>
      </c>
      <c r="E1648" s="4">
        <f t="shared" si="76"/>
        <v>2004</v>
      </c>
      <c r="F1648" s="1">
        <v>38229</v>
      </c>
      <c r="G1648" t="s">
        <v>12</v>
      </c>
      <c r="H1648" t="s">
        <v>104</v>
      </c>
      <c r="I1648">
        <v>170</v>
      </c>
      <c r="J1648" t="s">
        <v>14</v>
      </c>
      <c r="K1648">
        <v>44</v>
      </c>
      <c r="L1648" s="10">
        <v>82.39</v>
      </c>
      <c r="M1648" s="10">
        <f t="shared" si="77"/>
        <v>3625.16</v>
      </c>
      <c r="N1648">
        <f>'CONDITIONS AND WORKINGS'!$D$2*M1648</f>
        <v>232.73527199999995</v>
      </c>
      <c r="O1648" s="4">
        <f>IF(Table1[[#This Row],[SALES]]&gt;='CONDITIONS AND WORKINGS'!$B$2,Table1[[#This Row],[SALES]]*'CONDITIONS AND WORKINGS'!$B$3,0)</f>
        <v>302.70085999999998</v>
      </c>
      <c r="P1648" s="10">
        <f t="shared" si="75"/>
        <v>3857.8952719999997</v>
      </c>
      <c r="Q1648" s="4" t="str">
        <f>IF(Table1[[#This Row],[STATUS]]='CONDITIONS AND WORKINGS'!$B$6,'CONDITIONS AND WORKINGS'!$B$9,'CONDITIONS AND WORKINGS'!$B$10)</f>
        <v>"COMPLETED"</v>
      </c>
      <c r="R1648" s="10">
        <f>Table1[[#This Row],[TOTAL SALES]]-Table1[[#This Row],[ 8.35% DISCOUNT]]</f>
        <v>3555.1944119999998</v>
      </c>
      <c r="S1648" s="20"/>
      <c r="AQ1648" s="11"/>
      <c r="AR1648" s="11"/>
      <c r="AS1648" s="11"/>
      <c r="AT1648" s="11"/>
      <c r="AV1648" s="11"/>
      <c r="AW1648" s="11"/>
    </row>
    <row r="1649" spans="1:49" x14ac:dyDescent="0.25">
      <c r="A1649">
        <v>1648</v>
      </c>
      <c r="B1649">
        <v>10287</v>
      </c>
      <c r="C1649">
        <v>16</v>
      </c>
      <c r="D1649" s="4" t="str">
        <f>TEXT(Table1[[#This Row],[ORDER DATE]],"MMMM")</f>
        <v>August</v>
      </c>
      <c r="E1649" s="4">
        <f t="shared" si="76"/>
        <v>2004</v>
      </c>
      <c r="F1649" s="1">
        <v>38229</v>
      </c>
      <c r="G1649" t="s">
        <v>12</v>
      </c>
      <c r="H1649" t="s">
        <v>107</v>
      </c>
      <c r="I1649">
        <v>170</v>
      </c>
      <c r="J1649" t="s">
        <v>14</v>
      </c>
      <c r="K1649">
        <v>40</v>
      </c>
      <c r="L1649" s="10">
        <v>88.12</v>
      </c>
      <c r="M1649" s="10">
        <f t="shared" si="77"/>
        <v>3524.8</v>
      </c>
      <c r="N1649">
        <f>'CONDITIONS AND WORKINGS'!$D$2*M1649</f>
        <v>226.29216</v>
      </c>
      <c r="O1649" s="4">
        <f>IF(Table1[[#This Row],[SALES]]&gt;='CONDITIONS AND WORKINGS'!$B$2,Table1[[#This Row],[SALES]]*'CONDITIONS AND WORKINGS'!$B$3,0)</f>
        <v>294.32080000000002</v>
      </c>
      <c r="P1649" s="10">
        <f t="shared" si="75"/>
        <v>3751.0921600000001</v>
      </c>
      <c r="Q1649" s="4" t="str">
        <f>IF(Table1[[#This Row],[STATUS]]='CONDITIONS AND WORKINGS'!$B$6,'CONDITIONS AND WORKINGS'!$B$9,'CONDITIONS AND WORKINGS'!$B$10)</f>
        <v>"COMPLETED"</v>
      </c>
      <c r="R1649" s="10">
        <f>Table1[[#This Row],[TOTAL SALES]]-Table1[[#This Row],[ 8.35% DISCOUNT]]</f>
        <v>3456.7713600000002</v>
      </c>
      <c r="S1649" s="20"/>
      <c r="AQ1649" s="11"/>
      <c r="AR1649" s="11"/>
      <c r="AS1649" s="11"/>
      <c r="AT1649" s="11"/>
      <c r="AV1649" s="11"/>
      <c r="AW1649" s="11"/>
    </row>
    <row r="1650" spans="1:49" x14ac:dyDescent="0.25">
      <c r="A1650">
        <v>1649</v>
      </c>
      <c r="B1650">
        <v>10287</v>
      </c>
      <c r="C1650">
        <v>3</v>
      </c>
      <c r="D1650" s="4" t="str">
        <f>TEXT(Table1[[#This Row],[ORDER DATE]],"MMMM")</f>
        <v>August</v>
      </c>
      <c r="E1650" s="4">
        <f t="shared" si="76"/>
        <v>2004</v>
      </c>
      <c r="F1650" s="1">
        <v>38229</v>
      </c>
      <c r="G1650" t="s">
        <v>12</v>
      </c>
      <c r="H1650" t="s">
        <v>113</v>
      </c>
      <c r="I1650">
        <v>170</v>
      </c>
      <c r="J1650" t="s">
        <v>14</v>
      </c>
      <c r="K1650">
        <v>24</v>
      </c>
      <c r="L1650" s="10">
        <v>100</v>
      </c>
      <c r="M1650" s="10">
        <f t="shared" si="77"/>
        <v>2400</v>
      </c>
      <c r="N1650">
        <f>'CONDITIONS AND WORKINGS'!$D$2*M1650</f>
        <v>154.07999999999998</v>
      </c>
      <c r="O1650" s="4">
        <f>IF(Table1[[#This Row],[SALES]]&gt;='CONDITIONS AND WORKINGS'!$B$2,Table1[[#This Row],[SALES]]*'CONDITIONS AND WORKINGS'!$B$3,0)</f>
        <v>200.4</v>
      </c>
      <c r="P1650" s="10">
        <f t="shared" si="75"/>
        <v>2554.08</v>
      </c>
      <c r="Q1650" s="4" t="str">
        <f>IF(Table1[[#This Row],[STATUS]]='CONDITIONS AND WORKINGS'!$B$6,'CONDITIONS AND WORKINGS'!$B$9,'CONDITIONS AND WORKINGS'!$B$10)</f>
        <v>"COMPLETED"</v>
      </c>
      <c r="R1650" s="10">
        <f>Table1[[#This Row],[TOTAL SALES]]-Table1[[#This Row],[ 8.35% DISCOUNT]]</f>
        <v>2353.6799999999998</v>
      </c>
      <c r="S1650" s="20"/>
      <c r="AQ1650" s="11"/>
      <c r="AR1650" s="11"/>
      <c r="AS1650" s="11"/>
      <c r="AT1650" s="11"/>
      <c r="AV1650" s="11"/>
      <c r="AW1650" s="11"/>
    </row>
    <row r="1651" spans="1:49" x14ac:dyDescent="0.25">
      <c r="A1651">
        <v>1650</v>
      </c>
      <c r="B1651">
        <v>10287</v>
      </c>
      <c r="C1651">
        <v>12</v>
      </c>
      <c r="D1651" s="4" t="str">
        <f>TEXT(Table1[[#This Row],[ORDER DATE]],"MMMM")</f>
        <v>August</v>
      </c>
      <c r="E1651" s="4">
        <f t="shared" si="76"/>
        <v>2004</v>
      </c>
      <c r="F1651" s="1">
        <v>38229</v>
      </c>
      <c r="G1651" t="s">
        <v>12</v>
      </c>
      <c r="H1651" t="s">
        <v>99</v>
      </c>
      <c r="I1651">
        <v>170</v>
      </c>
      <c r="J1651" t="s">
        <v>14</v>
      </c>
      <c r="K1651">
        <v>21</v>
      </c>
      <c r="L1651" s="10">
        <v>100</v>
      </c>
      <c r="M1651" s="10">
        <f t="shared" si="77"/>
        <v>2100</v>
      </c>
      <c r="N1651">
        <f>'CONDITIONS AND WORKINGS'!$D$2*M1651</f>
        <v>134.82</v>
      </c>
      <c r="O1651" s="4">
        <f>IF(Table1[[#This Row],[SALES]]&gt;='CONDITIONS AND WORKINGS'!$B$2,Table1[[#This Row],[SALES]]*'CONDITIONS AND WORKINGS'!$B$3,0)</f>
        <v>0</v>
      </c>
      <c r="P1651" s="10">
        <f t="shared" si="75"/>
        <v>2234.8200000000002</v>
      </c>
      <c r="Q1651" s="4" t="str">
        <f>IF(Table1[[#This Row],[STATUS]]='CONDITIONS AND WORKINGS'!$B$6,'CONDITIONS AND WORKINGS'!$B$9,'CONDITIONS AND WORKINGS'!$B$10)</f>
        <v>"COMPLETED"</v>
      </c>
      <c r="R1651" s="10">
        <f>Table1[[#This Row],[TOTAL SALES]]-Table1[[#This Row],[ 8.35% DISCOUNT]]</f>
        <v>2234.8200000000002</v>
      </c>
      <c r="S1651" s="20"/>
      <c r="AQ1651" s="11"/>
      <c r="AR1651" s="11"/>
      <c r="AS1651" s="11"/>
      <c r="AT1651" s="11"/>
      <c r="AV1651" s="11"/>
      <c r="AW1651" s="11"/>
    </row>
    <row r="1652" spans="1:49" x14ac:dyDescent="0.25">
      <c r="A1652">
        <v>1651</v>
      </c>
      <c r="B1652">
        <v>10287</v>
      </c>
      <c r="C1652">
        <v>15</v>
      </c>
      <c r="D1652" s="4" t="str">
        <f>TEXT(Table1[[#This Row],[ORDER DATE]],"MMMM")</f>
        <v>August</v>
      </c>
      <c r="E1652" s="4">
        <f t="shared" si="76"/>
        <v>2004</v>
      </c>
      <c r="F1652" s="1">
        <v>38229</v>
      </c>
      <c r="G1652" t="s">
        <v>12</v>
      </c>
      <c r="H1652" t="s">
        <v>110</v>
      </c>
      <c r="I1652">
        <v>170</v>
      </c>
      <c r="J1652" t="s">
        <v>14</v>
      </c>
      <c r="K1652">
        <v>43</v>
      </c>
      <c r="L1652" s="10">
        <v>70.760000000000005</v>
      </c>
      <c r="M1652" s="10">
        <f t="shared" si="77"/>
        <v>3042.6800000000003</v>
      </c>
      <c r="N1652">
        <f>'CONDITIONS AND WORKINGS'!$D$2*M1652</f>
        <v>195.340056</v>
      </c>
      <c r="O1652" s="4">
        <f>IF(Table1[[#This Row],[SALES]]&gt;='CONDITIONS AND WORKINGS'!$B$2,Table1[[#This Row],[SALES]]*'CONDITIONS AND WORKINGS'!$B$3,0)</f>
        <v>254.06378000000004</v>
      </c>
      <c r="P1652" s="10">
        <f t="shared" si="75"/>
        <v>3238.0200560000003</v>
      </c>
      <c r="Q1652" s="4" t="str">
        <f>IF(Table1[[#This Row],[STATUS]]='CONDITIONS AND WORKINGS'!$B$6,'CONDITIONS AND WORKINGS'!$B$9,'CONDITIONS AND WORKINGS'!$B$10)</f>
        <v>"COMPLETED"</v>
      </c>
      <c r="R1652" s="10">
        <f>Table1[[#This Row],[TOTAL SALES]]-Table1[[#This Row],[ 8.35% DISCOUNT]]</f>
        <v>2983.9562760000003</v>
      </c>
      <c r="S1652" s="20"/>
      <c r="AQ1652" s="11"/>
      <c r="AR1652" s="11"/>
      <c r="AS1652" s="11"/>
      <c r="AT1652" s="11"/>
      <c r="AV1652" s="11"/>
      <c r="AW1652" s="11"/>
    </row>
    <row r="1653" spans="1:49" x14ac:dyDescent="0.25">
      <c r="A1653">
        <v>1652</v>
      </c>
      <c r="B1653">
        <v>10287</v>
      </c>
      <c r="C1653">
        <v>13</v>
      </c>
      <c r="D1653" s="4" t="str">
        <f>TEXT(Table1[[#This Row],[ORDER DATE]],"MMMM")</f>
        <v>August</v>
      </c>
      <c r="E1653" s="4">
        <f t="shared" si="76"/>
        <v>2004</v>
      </c>
      <c r="F1653" s="1">
        <v>38229</v>
      </c>
      <c r="G1653" t="s">
        <v>12</v>
      </c>
      <c r="H1653" t="s">
        <v>103</v>
      </c>
      <c r="I1653">
        <v>170</v>
      </c>
      <c r="J1653" t="s">
        <v>17</v>
      </c>
      <c r="K1653">
        <v>41</v>
      </c>
      <c r="L1653" s="10">
        <v>69.430000000000007</v>
      </c>
      <c r="M1653" s="10">
        <f t="shared" si="77"/>
        <v>2846.63</v>
      </c>
      <c r="N1653">
        <f>'CONDITIONS AND WORKINGS'!$D$2*M1653</f>
        <v>182.75364599999997</v>
      </c>
      <c r="O1653" s="4">
        <f>IF(Table1[[#This Row],[SALES]]&gt;='CONDITIONS AND WORKINGS'!$B$2,Table1[[#This Row],[SALES]]*'CONDITIONS AND WORKINGS'!$B$3,0)</f>
        <v>237.69360500000002</v>
      </c>
      <c r="P1653" s="10">
        <f t="shared" si="75"/>
        <v>3029.3836460000002</v>
      </c>
      <c r="Q1653" s="4" t="str">
        <f>IF(Table1[[#This Row],[STATUS]]='CONDITIONS AND WORKINGS'!$B$6,'CONDITIONS AND WORKINGS'!$B$9,'CONDITIONS AND WORKINGS'!$B$10)</f>
        <v>"COMPLETED"</v>
      </c>
      <c r="R1653" s="10">
        <f>Table1[[#This Row],[TOTAL SALES]]-Table1[[#This Row],[ 8.35% DISCOUNT]]</f>
        <v>2791.6900410000003</v>
      </c>
      <c r="S1653" s="20"/>
      <c r="AQ1653" s="11"/>
      <c r="AR1653" s="11"/>
      <c r="AS1653" s="11"/>
      <c r="AT1653" s="11"/>
      <c r="AV1653" s="11"/>
      <c r="AW1653" s="11"/>
    </row>
    <row r="1654" spans="1:49" x14ac:dyDescent="0.25">
      <c r="A1654">
        <v>1653</v>
      </c>
      <c r="B1654">
        <v>10287</v>
      </c>
      <c r="C1654">
        <v>9</v>
      </c>
      <c r="D1654" s="4" t="str">
        <f>TEXT(Table1[[#This Row],[ORDER DATE]],"MMMM")</f>
        <v>August</v>
      </c>
      <c r="E1654" s="4">
        <f t="shared" si="76"/>
        <v>2004</v>
      </c>
      <c r="F1654" s="1">
        <v>38229</v>
      </c>
      <c r="G1654" t="s">
        <v>12</v>
      </c>
      <c r="H1654" t="s">
        <v>101</v>
      </c>
      <c r="I1654">
        <v>170</v>
      </c>
      <c r="J1654" t="s">
        <v>17</v>
      </c>
      <c r="K1654">
        <v>23</v>
      </c>
      <c r="L1654" s="10">
        <v>100</v>
      </c>
      <c r="M1654" s="10">
        <f t="shared" si="77"/>
        <v>2300</v>
      </c>
      <c r="N1654">
        <f>'CONDITIONS AND WORKINGS'!$D$2*M1654</f>
        <v>147.66</v>
      </c>
      <c r="O1654" s="4">
        <f>IF(Table1[[#This Row],[SALES]]&gt;='CONDITIONS AND WORKINGS'!$B$2,Table1[[#This Row],[SALES]]*'CONDITIONS AND WORKINGS'!$B$3,0)</f>
        <v>192.05</v>
      </c>
      <c r="P1654" s="10">
        <f t="shared" si="75"/>
        <v>2447.66</v>
      </c>
      <c r="Q1654" s="4" t="str">
        <f>IF(Table1[[#This Row],[STATUS]]='CONDITIONS AND WORKINGS'!$B$6,'CONDITIONS AND WORKINGS'!$B$9,'CONDITIONS AND WORKINGS'!$B$10)</f>
        <v>"COMPLETED"</v>
      </c>
      <c r="R1654" s="10">
        <f>Table1[[#This Row],[TOTAL SALES]]-Table1[[#This Row],[ 8.35% DISCOUNT]]</f>
        <v>2255.6099999999997</v>
      </c>
      <c r="S1654" s="20"/>
      <c r="AQ1654" s="11"/>
      <c r="AR1654" s="11"/>
      <c r="AS1654" s="11"/>
      <c r="AT1654" s="11"/>
      <c r="AV1654" s="11"/>
      <c r="AW1654" s="11"/>
    </row>
    <row r="1655" spans="1:49" x14ac:dyDescent="0.25">
      <c r="A1655">
        <v>1654</v>
      </c>
      <c r="B1655">
        <v>10287</v>
      </c>
      <c r="C1655">
        <v>6</v>
      </c>
      <c r="D1655" s="4" t="str">
        <f>TEXT(Table1[[#This Row],[ORDER DATE]],"MMMM")</f>
        <v>August</v>
      </c>
      <c r="E1655" s="4">
        <f t="shared" si="76"/>
        <v>2004</v>
      </c>
      <c r="F1655" s="1">
        <v>38229</v>
      </c>
      <c r="G1655" t="s">
        <v>12</v>
      </c>
      <c r="H1655" t="s">
        <v>116</v>
      </c>
      <c r="I1655">
        <v>170</v>
      </c>
      <c r="J1655" t="s">
        <v>17</v>
      </c>
      <c r="K1655">
        <v>36</v>
      </c>
      <c r="L1655" s="10">
        <v>39.65</v>
      </c>
      <c r="M1655" s="10">
        <f t="shared" si="77"/>
        <v>1427.3999999999999</v>
      </c>
      <c r="N1655">
        <f>'CONDITIONS AND WORKINGS'!$D$2*M1655</f>
        <v>91.639079999999979</v>
      </c>
      <c r="O1655" s="4">
        <f>IF(Table1[[#This Row],[SALES]]&gt;='CONDITIONS AND WORKINGS'!$B$2,Table1[[#This Row],[SALES]]*'CONDITIONS AND WORKINGS'!$B$3,0)</f>
        <v>0</v>
      </c>
      <c r="P1655" s="10">
        <f t="shared" si="75"/>
        <v>1519.0390799999998</v>
      </c>
      <c r="Q1655" s="4" t="str">
        <f>IF(Table1[[#This Row],[STATUS]]='CONDITIONS AND WORKINGS'!$B$6,'CONDITIONS AND WORKINGS'!$B$9,'CONDITIONS AND WORKINGS'!$B$10)</f>
        <v>"COMPLETED"</v>
      </c>
      <c r="R1655" s="10">
        <f>Table1[[#This Row],[TOTAL SALES]]-Table1[[#This Row],[ 8.35% DISCOUNT]]</f>
        <v>1519.0390799999998</v>
      </c>
      <c r="S1655" s="20"/>
      <c r="AQ1655" s="11"/>
      <c r="AR1655" s="11"/>
      <c r="AS1655" s="11"/>
      <c r="AT1655" s="11"/>
      <c r="AV1655" s="11"/>
      <c r="AW1655" s="11"/>
    </row>
    <row r="1656" spans="1:49" x14ac:dyDescent="0.25">
      <c r="A1656">
        <v>1655</v>
      </c>
      <c r="B1656">
        <v>10287</v>
      </c>
      <c r="C1656">
        <v>11</v>
      </c>
      <c r="D1656" s="4" t="str">
        <f>TEXT(Table1[[#This Row],[ORDER DATE]],"MMMM")</f>
        <v>August</v>
      </c>
      <c r="E1656" s="4">
        <f t="shared" si="76"/>
        <v>2004</v>
      </c>
      <c r="F1656" s="1">
        <v>38229</v>
      </c>
      <c r="G1656" t="s">
        <v>12</v>
      </c>
      <c r="H1656" t="s">
        <v>109</v>
      </c>
      <c r="I1656">
        <v>170</v>
      </c>
      <c r="J1656" t="s">
        <v>17</v>
      </c>
      <c r="K1656">
        <v>20</v>
      </c>
      <c r="L1656" s="10">
        <v>67.97</v>
      </c>
      <c r="M1656" s="10">
        <f t="shared" si="77"/>
        <v>1359.4</v>
      </c>
      <c r="N1656">
        <f>'CONDITIONS AND WORKINGS'!$D$2*M1656</f>
        <v>87.273479999999992</v>
      </c>
      <c r="O1656" s="4">
        <f>IF(Table1[[#This Row],[SALES]]&gt;='CONDITIONS AND WORKINGS'!$B$2,Table1[[#This Row],[SALES]]*'CONDITIONS AND WORKINGS'!$B$3,0)</f>
        <v>0</v>
      </c>
      <c r="P1656" s="10">
        <f t="shared" si="75"/>
        <v>1446.6734800000002</v>
      </c>
      <c r="Q1656" s="4" t="str">
        <f>IF(Table1[[#This Row],[STATUS]]='CONDITIONS AND WORKINGS'!$B$6,'CONDITIONS AND WORKINGS'!$B$9,'CONDITIONS AND WORKINGS'!$B$10)</f>
        <v>"COMPLETED"</v>
      </c>
      <c r="R1656" s="10">
        <f>Table1[[#This Row],[TOTAL SALES]]-Table1[[#This Row],[ 8.35% DISCOUNT]]</f>
        <v>1446.6734800000002</v>
      </c>
      <c r="S1656" s="20"/>
      <c r="AQ1656" s="11"/>
      <c r="AR1656" s="11"/>
      <c r="AS1656" s="11"/>
      <c r="AT1656" s="11"/>
      <c r="AV1656" s="11"/>
      <c r="AW1656" s="11"/>
    </row>
    <row r="1657" spans="1:49" x14ac:dyDescent="0.25">
      <c r="A1657">
        <v>1656</v>
      </c>
      <c r="B1657">
        <v>10288</v>
      </c>
      <c r="C1657">
        <v>8</v>
      </c>
      <c r="D1657" s="4" t="str">
        <f>TEXT(Table1[[#This Row],[ORDER DATE]],"MMMM")</f>
        <v>September</v>
      </c>
      <c r="E1657" s="4">
        <f t="shared" si="76"/>
        <v>2004</v>
      </c>
      <c r="F1657" s="1">
        <v>38231</v>
      </c>
      <c r="G1657" t="s">
        <v>12</v>
      </c>
      <c r="H1657" t="s">
        <v>117</v>
      </c>
      <c r="I1657">
        <v>166</v>
      </c>
      <c r="J1657" t="s">
        <v>14</v>
      </c>
      <c r="K1657">
        <v>48</v>
      </c>
      <c r="L1657" s="10">
        <v>100</v>
      </c>
      <c r="M1657" s="10">
        <f t="shared" si="77"/>
        <v>4800</v>
      </c>
      <c r="N1657">
        <f>'CONDITIONS AND WORKINGS'!$D$2*M1657</f>
        <v>308.15999999999997</v>
      </c>
      <c r="O1657" s="4">
        <f>IF(Table1[[#This Row],[SALES]]&gt;='CONDITIONS AND WORKINGS'!$B$2,Table1[[#This Row],[SALES]]*'CONDITIONS AND WORKINGS'!$B$3,0)</f>
        <v>400.8</v>
      </c>
      <c r="P1657" s="10">
        <f t="shared" si="75"/>
        <v>5108.16</v>
      </c>
      <c r="Q1657" s="4" t="str">
        <f>IF(Table1[[#This Row],[STATUS]]='CONDITIONS AND WORKINGS'!$B$6,'CONDITIONS AND WORKINGS'!$B$9,'CONDITIONS AND WORKINGS'!$B$10)</f>
        <v>"COMPLETED"</v>
      </c>
      <c r="R1657" s="10">
        <f>Table1[[#This Row],[TOTAL SALES]]-Table1[[#This Row],[ 8.35% DISCOUNT]]</f>
        <v>4707.3599999999997</v>
      </c>
      <c r="S1657" s="20"/>
      <c r="AQ1657" s="11"/>
      <c r="AR1657" s="11"/>
      <c r="AS1657" s="11"/>
      <c r="AT1657" s="11"/>
      <c r="AV1657" s="11"/>
      <c r="AW1657" s="11"/>
    </row>
    <row r="1658" spans="1:49" x14ac:dyDescent="0.25">
      <c r="A1658">
        <v>1657</v>
      </c>
      <c r="B1658">
        <v>10288</v>
      </c>
      <c r="C1658">
        <v>5</v>
      </c>
      <c r="D1658" s="4" t="str">
        <f>TEXT(Table1[[#This Row],[ORDER DATE]],"MMMM")</f>
        <v>September</v>
      </c>
      <c r="E1658" s="4">
        <f t="shared" si="76"/>
        <v>2004</v>
      </c>
      <c r="F1658" s="1">
        <v>38231</v>
      </c>
      <c r="G1658" t="s">
        <v>12</v>
      </c>
      <c r="H1658" t="s">
        <v>13</v>
      </c>
      <c r="I1658">
        <v>166</v>
      </c>
      <c r="J1658" t="s">
        <v>14</v>
      </c>
      <c r="K1658">
        <v>32</v>
      </c>
      <c r="L1658" s="10">
        <v>100</v>
      </c>
      <c r="M1658" s="10">
        <f t="shared" si="77"/>
        <v>3200</v>
      </c>
      <c r="N1658">
        <f>'CONDITIONS AND WORKINGS'!$D$2*M1658</f>
        <v>205.43999999999997</v>
      </c>
      <c r="O1658" s="4">
        <f>IF(Table1[[#This Row],[SALES]]&gt;='CONDITIONS AND WORKINGS'!$B$2,Table1[[#This Row],[SALES]]*'CONDITIONS AND WORKINGS'!$B$3,0)</f>
        <v>267.2</v>
      </c>
      <c r="P1658" s="10">
        <f t="shared" si="75"/>
        <v>3405.44</v>
      </c>
      <c r="Q1658" s="4" t="str">
        <f>IF(Table1[[#This Row],[STATUS]]='CONDITIONS AND WORKINGS'!$B$6,'CONDITIONS AND WORKINGS'!$B$9,'CONDITIONS AND WORKINGS'!$B$10)</f>
        <v>"COMPLETED"</v>
      </c>
      <c r="R1658" s="10">
        <f>Table1[[#This Row],[TOTAL SALES]]-Table1[[#This Row],[ 8.35% DISCOUNT]]</f>
        <v>3138.2400000000002</v>
      </c>
      <c r="S1658" s="20"/>
      <c r="AQ1658" s="11"/>
      <c r="AR1658" s="11"/>
      <c r="AS1658" s="11"/>
      <c r="AT1658" s="11"/>
      <c r="AV1658" s="11"/>
      <c r="AW1658" s="11"/>
    </row>
    <row r="1659" spans="1:49" x14ac:dyDescent="0.25">
      <c r="A1659">
        <v>1658</v>
      </c>
      <c r="B1659">
        <v>10288</v>
      </c>
      <c r="C1659">
        <v>12</v>
      </c>
      <c r="D1659" s="4" t="str">
        <f>TEXT(Table1[[#This Row],[ORDER DATE]],"MMMM")</f>
        <v>September</v>
      </c>
      <c r="E1659" s="4">
        <f t="shared" si="76"/>
        <v>2004</v>
      </c>
      <c r="F1659" s="1">
        <v>38231</v>
      </c>
      <c r="G1659" t="s">
        <v>12</v>
      </c>
      <c r="H1659" t="s">
        <v>119</v>
      </c>
      <c r="I1659">
        <v>166</v>
      </c>
      <c r="J1659" t="s">
        <v>14</v>
      </c>
      <c r="K1659">
        <v>41</v>
      </c>
      <c r="L1659" s="10">
        <v>100</v>
      </c>
      <c r="M1659" s="10">
        <f t="shared" si="77"/>
        <v>4100</v>
      </c>
      <c r="N1659">
        <f>'CONDITIONS AND WORKINGS'!$D$2*M1659</f>
        <v>263.21999999999997</v>
      </c>
      <c r="O1659" s="4">
        <f>IF(Table1[[#This Row],[SALES]]&gt;='CONDITIONS AND WORKINGS'!$B$2,Table1[[#This Row],[SALES]]*'CONDITIONS AND WORKINGS'!$B$3,0)</f>
        <v>342.35</v>
      </c>
      <c r="P1659" s="10">
        <f t="shared" si="75"/>
        <v>4363.22</v>
      </c>
      <c r="Q1659" s="4" t="str">
        <f>IF(Table1[[#This Row],[STATUS]]='CONDITIONS AND WORKINGS'!$B$6,'CONDITIONS AND WORKINGS'!$B$9,'CONDITIONS AND WORKINGS'!$B$10)</f>
        <v>"COMPLETED"</v>
      </c>
      <c r="R1659" s="10">
        <f>Table1[[#This Row],[TOTAL SALES]]-Table1[[#This Row],[ 8.35% DISCOUNT]]</f>
        <v>4020.8700000000003</v>
      </c>
      <c r="S1659" s="20"/>
      <c r="AQ1659" s="11"/>
      <c r="AR1659" s="11"/>
      <c r="AS1659" s="11"/>
      <c r="AT1659" s="11"/>
      <c r="AV1659" s="11"/>
      <c r="AW1659" s="11"/>
    </row>
    <row r="1660" spans="1:49" x14ac:dyDescent="0.25">
      <c r="A1660">
        <v>1659</v>
      </c>
      <c r="B1660">
        <v>10288</v>
      </c>
      <c r="C1660">
        <v>2</v>
      </c>
      <c r="D1660" s="4" t="str">
        <f>TEXT(Table1[[#This Row],[ORDER DATE]],"MMMM")</f>
        <v>September</v>
      </c>
      <c r="E1660" s="4">
        <f t="shared" si="76"/>
        <v>2004</v>
      </c>
      <c r="F1660" s="1">
        <v>38231</v>
      </c>
      <c r="G1660" t="s">
        <v>12</v>
      </c>
      <c r="H1660" t="s">
        <v>19</v>
      </c>
      <c r="I1660">
        <v>166</v>
      </c>
      <c r="J1660" t="s">
        <v>14</v>
      </c>
      <c r="K1660">
        <v>31</v>
      </c>
      <c r="L1660" s="10">
        <v>100</v>
      </c>
      <c r="M1660" s="10">
        <f t="shared" si="77"/>
        <v>3100</v>
      </c>
      <c r="N1660">
        <f>'CONDITIONS AND WORKINGS'!$D$2*M1660</f>
        <v>199.01999999999998</v>
      </c>
      <c r="O1660" s="4">
        <f>IF(Table1[[#This Row],[SALES]]&gt;='CONDITIONS AND WORKINGS'!$B$2,Table1[[#This Row],[SALES]]*'CONDITIONS AND WORKINGS'!$B$3,0)</f>
        <v>258.85000000000002</v>
      </c>
      <c r="P1660" s="10">
        <f t="shared" si="75"/>
        <v>3299.02</v>
      </c>
      <c r="Q1660" s="4" t="str">
        <f>IF(Table1[[#This Row],[STATUS]]='CONDITIONS AND WORKINGS'!$B$6,'CONDITIONS AND WORKINGS'!$B$9,'CONDITIONS AND WORKINGS'!$B$10)</f>
        <v>"COMPLETED"</v>
      </c>
      <c r="R1660" s="10">
        <f>Table1[[#This Row],[TOTAL SALES]]-Table1[[#This Row],[ 8.35% DISCOUNT]]</f>
        <v>3040.17</v>
      </c>
      <c r="S1660" s="20"/>
      <c r="AQ1660" s="11"/>
      <c r="AR1660" s="11"/>
      <c r="AS1660" s="11"/>
      <c r="AT1660" s="11"/>
      <c r="AV1660" s="11"/>
      <c r="AW1660" s="11"/>
    </row>
    <row r="1661" spans="1:49" x14ac:dyDescent="0.25">
      <c r="A1661">
        <v>1660</v>
      </c>
      <c r="B1661">
        <v>10288</v>
      </c>
      <c r="C1661">
        <v>14</v>
      </c>
      <c r="D1661" s="4" t="str">
        <f>TEXT(Table1[[#This Row],[ORDER DATE]],"MMMM")</f>
        <v>September</v>
      </c>
      <c r="E1661" s="4">
        <f t="shared" si="76"/>
        <v>2004</v>
      </c>
      <c r="F1661" s="1">
        <v>38231</v>
      </c>
      <c r="G1661" t="s">
        <v>12</v>
      </c>
      <c r="H1661" t="s">
        <v>118</v>
      </c>
      <c r="I1661">
        <v>166</v>
      </c>
      <c r="J1661" t="s">
        <v>17</v>
      </c>
      <c r="K1661">
        <v>20</v>
      </c>
      <c r="L1661" s="10">
        <v>100</v>
      </c>
      <c r="M1661" s="10">
        <f t="shared" si="77"/>
        <v>2000</v>
      </c>
      <c r="N1661">
        <f>'CONDITIONS AND WORKINGS'!$D$2*M1661</f>
        <v>128.39999999999998</v>
      </c>
      <c r="O1661" s="4">
        <f>IF(Table1[[#This Row],[SALES]]&gt;='CONDITIONS AND WORKINGS'!$B$2,Table1[[#This Row],[SALES]]*'CONDITIONS AND WORKINGS'!$B$3,0)</f>
        <v>0</v>
      </c>
      <c r="P1661" s="10">
        <f t="shared" si="75"/>
        <v>2128.4</v>
      </c>
      <c r="Q1661" s="4" t="str">
        <f>IF(Table1[[#This Row],[STATUS]]='CONDITIONS AND WORKINGS'!$B$6,'CONDITIONS AND WORKINGS'!$B$9,'CONDITIONS AND WORKINGS'!$B$10)</f>
        <v>"COMPLETED"</v>
      </c>
      <c r="R1661" s="10">
        <f>Table1[[#This Row],[TOTAL SALES]]-Table1[[#This Row],[ 8.35% DISCOUNT]]</f>
        <v>2128.4</v>
      </c>
      <c r="S1661" s="20"/>
      <c r="AQ1661" s="11"/>
      <c r="AR1661" s="11"/>
      <c r="AS1661" s="11"/>
      <c r="AT1661" s="11"/>
      <c r="AV1661" s="11"/>
      <c r="AW1661" s="11"/>
    </row>
    <row r="1662" spans="1:49" x14ac:dyDescent="0.25">
      <c r="A1662">
        <v>1661</v>
      </c>
      <c r="B1662">
        <v>10288</v>
      </c>
      <c r="C1662">
        <v>6</v>
      </c>
      <c r="D1662" s="4" t="str">
        <f>TEXT(Table1[[#This Row],[ORDER DATE]],"MMMM")</f>
        <v>September</v>
      </c>
      <c r="E1662" s="4">
        <f t="shared" si="76"/>
        <v>2004</v>
      </c>
      <c r="F1662" s="1">
        <v>38231</v>
      </c>
      <c r="G1662" t="s">
        <v>12</v>
      </c>
      <c r="H1662" t="s">
        <v>16</v>
      </c>
      <c r="I1662">
        <v>166</v>
      </c>
      <c r="J1662" t="s">
        <v>17</v>
      </c>
      <c r="K1662">
        <v>35</v>
      </c>
      <c r="L1662" s="10">
        <v>80.989999999999995</v>
      </c>
      <c r="M1662" s="10">
        <f t="shared" si="77"/>
        <v>2834.6499999999996</v>
      </c>
      <c r="N1662">
        <f>'CONDITIONS AND WORKINGS'!$D$2*M1662</f>
        <v>181.98452999999995</v>
      </c>
      <c r="O1662" s="4">
        <f>IF(Table1[[#This Row],[SALES]]&gt;='CONDITIONS AND WORKINGS'!$B$2,Table1[[#This Row],[SALES]]*'CONDITIONS AND WORKINGS'!$B$3,0)</f>
        <v>236.69327499999997</v>
      </c>
      <c r="P1662" s="10">
        <f t="shared" si="75"/>
        <v>3016.6345299999994</v>
      </c>
      <c r="Q1662" s="4" t="str">
        <f>IF(Table1[[#This Row],[STATUS]]='CONDITIONS AND WORKINGS'!$B$6,'CONDITIONS AND WORKINGS'!$B$9,'CONDITIONS AND WORKINGS'!$B$10)</f>
        <v>"COMPLETED"</v>
      </c>
      <c r="R1662" s="10">
        <f>Table1[[#This Row],[TOTAL SALES]]-Table1[[#This Row],[ 8.35% DISCOUNT]]</f>
        <v>2779.9412549999993</v>
      </c>
      <c r="S1662" s="20"/>
      <c r="AQ1662" s="11"/>
      <c r="AR1662" s="11"/>
      <c r="AS1662" s="11"/>
      <c r="AT1662" s="11"/>
      <c r="AV1662" s="11"/>
      <c r="AW1662" s="11"/>
    </row>
    <row r="1663" spans="1:49" x14ac:dyDescent="0.25">
      <c r="A1663">
        <v>1662</v>
      </c>
      <c r="B1663">
        <v>10288</v>
      </c>
      <c r="C1663">
        <v>9</v>
      </c>
      <c r="D1663" s="4" t="str">
        <f>TEXT(Table1[[#This Row],[ORDER DATE]],"MMMM")</f>
        <v>September</v>
      </c>
      <c r="E1663" s="4">
        <f t="shared" si="76"/>
        <v>2004</v>
      </c>
      <c r="F1663" s="1">
        <v>38231</v>
      </c>
      <c r="G1663" t="s">
        <v>12</v>
      </c>
      <c r="H1663" t="s">
        <v>120</v>
      </c>
      <c r="I1663">
        <v>166</v>
      </c>
      <c r="J1663" t="s">
        <v>17</v>
      </c>
      <c r="K1663">
        <v>35</v>
      </c>
      <c r="L1663" s="10">
        <v>80.87</v>
      </c>
      <c r="M1663" s="10">
        <f t="shared" si="77"/>
        <v>2830.4500000000003</v>
      </c>
      <c r="N1663">
        <f>'CONDITIONS AND WORKINGS'!$D$2*M1663</f>
        <v>181.71489</v>
      </c>
      <c r="O1663" s="4">
        <f>IF(Table1[[#This Row],[SALES]]&gt;='CONDITIONS AND WORKINGS'!$B$2,Table1[[#This Row],[SALES]]*'CONDITIONS AND WORKINGS'!$B$3,0)</f>
        <v>236.34257500000004</v>
      </c>
      <c r="P1663" s="10">
        <f t="shared" si="75"/>
        <v>3012.1648900000005</v>
      </c>
      <c r="Q1663" s="4" t="str">
        <f>IF(Table1[[#This Row],[STATUS]]='CONDITIONS AND WORKINGS'!$B$6,'CONDITIONS AND WORKINGS'!$B$9,'CONDITIONS AND WORKINGS'!$B$10)</f>
        <v>"COMPLETED"</v>
      </c>
      <c r="R1663" s="10">
        <f>Table1[[#This Row],[TOTAL SALES]]-Table1[[#This Row],[ 8.35% DISCOUNT]]</f>
        <v>2775.8223150000003</v>
      </c>
      <c r="S1663" s="20"/>
      <c r="AQ1663" s="11"/>
      <c r="AR1663" s="11"/>
      <c r="AS1663" s="11"/>
      <c r="AT1663" s="11"/>
      <c r="AV1663" s="11"/>
      <c r="AW1663" s="11"/>
    </row>
    <row r="1664" spans="1:49" x14ac:dyDescent="0.25">
      <c r="A1664">
        <v>1663</v>
      </c>
      <c r="B1664">
        <v>10288</v>
      </c>
      <c r="C1664">
        <v>13</v>
      </c>
      <c r="D1664" s="4" t="str">
        <f>TEXT(Table1[[#This Row],[ORDER DATE]],"MMMM")</f>
        <v>September</v>
      </c>
      <c r="E1664" s="4">
        <f t="shared" si="76"/>
        <v>2004</v>
      </c>
      <c r="F1664" s="1">
        <v>38231</v>
      </c>
      <c r="G1664" t="s">
        <v>12</v>
      </c>
      <c r="H1664" t="s">
        <v>124</v>
      </c>
      <c r="I1664">
        <v>166</v>
      </c>
      <c r="J1664" t="s">
        <v>17</v>
      </c>
      <c r="K1664">
        <v>50</v>
      </c>
      <c r="L1664" s="10">
        <v>52.32</v>
      </c>
      <c r="M1664" s="10">
        <f t="shared" si="77"/>
        <v>2616</v>
      </c>
      <c r="N1664">
        <f>'CONDITIONS AND WORKINGS'!$D$2*M1664</f>
        <v>167.94719999999998</v>
      </c>
      <c r="O1664" s="4">
        <f>IF(Table1[[#This Row],[SALES]]&gt;='CONDITIONS AND WORKINGS'!$B$2,Table1[[#This Row],[SALES]]*'CONDITIONS AND WORKINGS'!$B$3,0)</f>
        <v>218.43600000000001</v>
      </c>
      <c r="P1664" s="10">
        <f t="shared" si="75"/>
        <v>2783.9472000000001</v>
      </c>
      <c r="Q1664" s="4" t="str">
        <f>IF(Table1[[#This Row],[STATUS]]='CONDITIONS AND WORKINGS'!$B$6,'CONDITIONS AND WORKINGS'!$B$9,'CONDITIONS AND WORKINGS'!$B$10)</f>
        <v>"COMPLETED"</v>
      </c>
      <c r="R1664" s="10">
        <f>Table1[[#This Row],[TOTAL SALES]]-Table1[[#This Row],[ 8.35% DISCOUNT]]</f>
        <v>2565.5111999999999</v>
      </c>
      <c r="S1664" s="20"/>
      <c r="AQ1664" s="11"/>
      <c r="AR1664" s="11"/>
      <c r="AS1664" s="11"/>
      <c r="AT1664" s="11"/>
      <c r="AV1664" s="11"/>
      <c r="AW1664" s="11"/>
    </row>
    <row r="1665" spans="1:49" x14ac:dyDescent="0.25">
      <c r="A1665">
        <v>1664</v>
      </c>
      <c r="B1665">
        <v>10288</v>
      </c>
      <c r="C1665">
        <v>11</v>
      </c>
      <c r="D1665" s="4" t="str">
        <f>TEXT(Table1[[#This Row],[ORDER DATE]],"MMMM")</f>
        <v>September</v>
      </c>
      <c r="E1665" s="4">
        <f t="shared" si="76"/>
        <v>2004</v>
      </c>
      <c r="F1665" s="1">
        <v>38231</v>
      </c>
      <c r="G1665" t="s">
        <v>12</v>
      </c>
      <c r="H1665" t="s">
        <v>121</v>
      </c>
      <c r="I1665">
        <v>166</v>
      </c>
      <c r="J1665" t="s">
        <v>17</v>
      </c>
      <c r="K1665">
        <v>36</v>
      </c>
      <c r="L1665" s="10">
        <v>66.14</v>
      </c>
      <c r="M1665" s="10">
        <f t="shared" si="77"/>
        <v>2381.04</v>
      </c>
      <c r="N1665">
        <f>'CONDITIONS AND WORKINGS'!$D$2*M1665</f>
        <v>152.86276799999999</v>
      </c>
      <c r="O1665" s="4">
        <f>IF(Table1[[#This Row],[SALES]]&gt;='CONDITIONS AND WORKINGS'!$B$2,Table1[[#This Row],[SALES]]*'CONDITIONS AND WORKINGS'!$B$3,0)</f>
        <v>198.81684000000001</v>
      </c>
      <c r="P1665" s="10">
        <f t="shared" si="75"/>
        <v>2533.9027679999999</v>
      </c>
      <c r="Q1665" s="4" t="str">
        <f>IF(Table1[[#This Row],[STATUS]]='CONDITIONS AND WORKINGS'!$B$6,'CONDITIONS AND WORKINGS'!$B$9,'CONDITIONS AND WORKINGS'!$B$10)</f>
        <v>"COMPLETED"</v>
      </c>
      <c r="R1665" s="10">
        <f>Table1[[#This Row],[TOTAL SALES]]-Table1[[#This Row],[ 8.35% DISCOUNT]]</f>
        <v>2335.085928</v>
      </c>
      <c r="S1665" s="20"/>
      <c r="AQ1665" s="11"/>
      <c r="AR1665" s="11"/>
      <c r="AS1665" s="11"/>
      <c r="AT1665" s="11"/>
      <c r="AV1665" s="11"/>
      <c r="AW1665" s="11"/>
    </row>
    <row r="1666" spans="1:49" x14ac:dyDescent="0.25">
      <c r="A1666">
        <v>1665</v>
      </c>
      <c r="B1666">
        <v>10288</v>
      </c>
      <c r="C1666">
        <v>10</v>
      </c>
      <c r="D1666" s="4" t="str">
        <f>TEXT(Table1[[#This Row],[ORDER DATE]],"MMMM")</f>
        <v>September</v>
      </c>
      <c r="E1666" s="4">
        <f t="shared" si="76"/>
        <v>2004</v>
      </c>
      <c r="F1666" s="1">
        <v>38231</v>
      </c>
      <c r="G1666" t="s">
        <v>12</v>
      </c>
      <c r="H1666" t="s">
        <v>123</v>
      </c>
      <c r="I1666">
        <v>166</v>
      </c>
      <c r="J1666" t="s">
        <v>17</v>
      </c>
      <c r="K1666">
        <v>34</v>
      </c>
      <c r="L1666" s="10">
        <v>68.489999999999995</v>
      </c>
      <c r="M1666" s="10">
        <f t="shared" si="77"/>
        <v>2328.66</v>
      </c>
      <c r="N1666">
        <f>'CONDITIONS AND WORKINGS'!$D$2*M1666</f>
        <v>149.49997199999999</v>
      </c>
      <c r="O1666" s="4">
        <f>IF(Table1[[#This Row],[SALES]]&gt;='CONDITIONS AND WORKINGS'!$B$2,Table1[[#This Row],[SALES]]*'CONDITIONS AND WORKINGS'!$B$3,0)</f>
        <v>194.44310999999999</v>
      </c>
      <c r="P1666" s="10">
        <f t="shared" ref="P1666:P1729" si="78">M1666+N1666</f>
        <v>2478.1599719999999</v>
      </c>
      <c r="Q1666" s="4" t="str">
        <f>IF(Table1[[#This Row],[STATUS]]='CONDITIONS AND WORKINGS'!$B$6,'CONDITIONS AND WORKINGS'!$B$9,'CONDITIONS AND WORKINGS'!$B$10)</f>
        <v>"COMPLETED"</v>
      </c>
      <c r="R1666" s="10">
        <f>Table1[[#This Row],[TOTAL SALES]]-Table1[[#This Row],[ 8.35% DISCOUNT]]</f>
        <v>2283.7168619999998</v>
      </c>
      <c r="S1666" s="20"/>
      <c r="AQ1666" s="11"/>
      <c r="AR1666" s="11"/>
      <c r="AS1666" s="11"/>
      <c r="AT1666" s="11"/>
      <c r="AV1666" s="11"/>
      <c r="AW1666" s="11"/>
    </row>
    <row r="1667" spans="1:49" x14ac:dyDescent="0.25">
      <c r="A1667">
        <v>1666</v>
      </c>
      <c r="B1667">
        <v>10288</v>
      </c>
      <c r="C1667">
        <v>4</v>
      </c>
      <c r="D1667" s="4" t="str">
        <f>TEXT(Table1[[#This Row],[ORDER DATE]],"MMMM")</f>
        <v>September</v>
      </c>
      <c r="E1667" s="4">
        <f t="shared" ref="E1667:E1730" si="79">YEAR(F1667)</f>
        <v>2004</v>
      </c>
      <c r="F1667" s="1">
        <v>38231</v>
      </c>
      <c r="G1667" t="s">
        <v>12</v>
      </c>
      <c r="H1667" t="s">
        <v>15</v>
      </c>
      <c r="I1667">
        <v>166</v>
      </c>
      <c r="J1667" t="s">
        <v>17</v>
      </c>
      <c r="K1667">
        <v>28</v>
      </c>
      <c r="L1667" s="10">
        <v>61.75</v>
      </c>
      <c r="M1667" s="10">
        <f t="shared" ref="M1667:M1730" si="80">K1667*L1667</f>
        <v>1729</v>
      </c>
      <c r="N1667">
        <f>'CONDITIONS AND WORKINGS'!$D$2*M1667</f>
        <v>111.00179999999999</v>
      </c>
      <c r="O1667" s="4">
        <f>IF(Table1[[#This Row],[SALES]]&gt;='CONDITIONS AND WORKINGS'!$B$2,Table1[[#This Row],[SALES]]*'CONDITIONS AND WORKINGS'!$B$3,0)</f>
        <v>0</v>
      </c>
      <c r="P1667" s="10">
        <f t="shared" si="78"/>
        <v>1840.0018</v>
      </c>
      <c r="Q1667" s="4" t="str">
        <f>IF(Table1[[#This Row],[STATUS]]='CONDITIONS AND WORKINGS'!$B$6,'CONDITIONS AND WORKINGS'!$B$9,'CONDITIONS AND WORKINGS'!$B$10)</f>
        <v>"COMPLETED"</v>
      </c>
      <c r="R1667" s="10">
        <f>Table1[[#This Row],[TOTAL SALES]]-Table1[[#This Row],[ 8.35% DISCOUNT]]</f>
        <v>1840.0018</v>
      </c>
      <c r="S1667" s="20"/>
      <c r="AQ1667" s="11"/>
      <c r="AR1667" s="11"/>
      <c r="AS1667" s="11"/>
      <c r="AT1667" s="11"/>
      <c r="AV1667" s="11"/>
      <c r="AW1667" s="11"/>
    </row>
    <row r="1668" spans="1:49" x14ac:dyDescent="0.25">
      <c r="A1668">
        <v>1667</v>
      </c>
      <c r="B1668">
        <v>10288</v>
      </c>
      <c r="C1668">
        <v>7</v>
      </c>
      <c r="D1668" s="4" t="str">
        <f>TEXT(Table1[[#This Row],[ORDER DATE]],"MMMM")</f>
        <v>September</v>
      </c>
      <c r="E1668" s="4">
        <f t="shared" si="79"/>
        <v>2004</v>
      </c>
      <c r="F1668" s="1">
        <v>38231</v>
      </c>
      <c r="G1668" t="s">
        <v>12</v>
      </c>
      <c r="H1668" t="s">
        <v>122</v>
      </c>
      <c r="I1668">
        <v>166</v>
      </c>
      <c r="J1668" t="s">
        <v>17</v>
      </c>
      <c r="K1668">
        <v>23</v>
      </c>
      <c r="L1668" s="10">
        <v>73.41</v>
      </c>
      <c r="M1668" s="10">
        <f t="shared" si="80"/>
        <v>1688.4299999999998</v>
      </c>
      <c r="N1668">
        <f>'CONDITIONS AND WORKINGS'!$D$2*M1668</f>
        <v>108.39720599999998</v>
      </c>
      <c r="O1668" s="4">
        <f>IF(Table1[[#This Row],[SALES]]&gt;='CONDITIONS AND WORKINGS'!$B$2,Table1[[#This Row],[SALES]]*'CONDITIONS AND WORKINGS'!$B$3,0)</f>
        <v>0</v>
      </c>
      <c r="P1668" s="10">
        <f t="shared" si="78"/>
        <v>1796.8272059999999</v>
      </c>
      <c r="Q1668" s="4" t="str">
        <f>IF(Table1[[#This Row],[STATUS]]='CONDITIONS AND WORKINGS'!$B$6,'CONDITIONS AND WORKINGS'!$B$9,'CONDITIONS AND WORKINGS'!$B$10)</f>
        <v>"COMPLETED"</v>
      </c>
      <c r="R1668" s="10">
        <f>Table1[[#This Row],[TOTAL SALES]]-Table1[[#This Row],[ 8.35% DISCOUNT]]</f>
        <v>1796.8272059999999</v>
      </c>
      <c r="S1668" s="20"/>
      <c r="AQ1668" s="11"/>
      <c r="AR1668" s="11"/>
      <c r="AS1668" s="11"/>
      <c r="AT1668" s="11"/>
      <c r="AV1668" s="11"/>
      <c r="AW1668" s="11"/>
    </row>
    <row r="1669" spans="1:49" x14ac:dyDescent="0.25">
      <c r="A1669">
        <v>1668</v>
      </c>
      <c r="B1669">
        <v>10288</v>
      </c>
      <c r="C1669">
        <v>3</v>
      </c>
      <c r="D1669" s="4" t="str">
        <f>TEXT(Table1[[#This Row],[ORDER DATE]],"MMMM")</f>
        <v>September</v>
      </c>
      <c r="E1669" s="4">
        <f t="shared" si="79"/>
        <v>2004</v>
      </c>
      <c r="F1669" s="1">
        <v>38231</v>
      </c>
      <c r="G1669" t="s">
        <v>12</v>
      </c>
      <c r="H1669" t="s">
        <v>18</v>
      </c>
      <c r="I1669">
        <v>166</v>
      </c>
      <c r="J1669" t="s">
        <v>17</v>
      </c>
      <c r="K1669">
        <v>33</v>
      </c>
      <c r="L1669" s="10">
        <v>40.619999999999997</v>
      </c>
      <c r="M1669" s="10">
        <f t="shared" si="80"/>
        <v>1340.4599999999998</v>
      </c>
      <c r="N1669">
        <f>'CONDITIONS AND WORKINGS'!$D$2*M1669</f>
        <v>86.057531999999981</v>
      </c>
      <c r="O1669" s="4">
        <f>IF(Table1[[#This Row],[SALES]]&gt;='CONDITIONS AND WORKINGS'!$B$2,Table1[[#This Row],[SALES]]*'CONDITIONS AND WORKINGS'!$B$3,0)</f>
        <v>0</v>
      </c>
      <c r="P1669" s="10">
        <f t="shared" si="78"/>
        <v>1426.5175319999998</v>
      </c>
      <c r="Q1669" s="4" t="str">
        <f>IF(Table1[[#This Row],[STATUS]]='CONDITIONS AND WORKINGS'!$B$6,'CONDITIONS AND WORKINGS'!$B$9,'CONDITIONS AND WORKINGS'!$B$10)</f>
        <v>"COMPLETED"</v>
      </c>
      <c r="R1669" s="10">
        <f>Table1[[#This Row],[TOTAL SALES]]-Table1[[#This Row],[ 8.35% DISCOUNT]]</f>
        <v>1426.5175319999998</v>
      </c>
      <c r="S1669" s="20"/>
      <c r="AQ1669" s="11"/>
      <c r="AR1669" s="11"/>
      <c r="AS1669" s="11"/>
      <c r="AT1669" s="11"/>
      <c r="AV1669" s="11"/>
      <c r="AW1669" s="11"/>
    </row>
    <row r="1670" spans="1:49" x14ac:dyDescent="0.25">
      <c r="A1670">
        <v>1669</v>
      </c>
      <c r="B1670">
        <v>10288</v>
      </c>
      <c r="C1670">
        <v>1</v>
      </c>
      <c r="D1670" s="4" t="str">
        <f>TEXT(Table1[[#This Row],[ORDER DATE]],"MMMM")</f>
        <v>September</v>
      </c>
      <c r="E1670" s="4">
        <f t="shared" si="79"/>
        <v>2004</v>
      </c>
      <c r="F1670" s="1">
        <v>38231</v>
      </c>
      <c r="G1670" t="s">
        <v>12</v>
      </c>
      <c r="H1670" t="s">
        <v>22</v>
      </c>
      <c r="I1670">
        <v>166</v>
      </c>
      <c r="J1670" t="s">
        <v>17</v>
      </c>
      <c r="K1670">
        <v>29</v>
      </c>
      <c r="L1670" s="10">
        <v>38.17</v>
      </c>
      <c r="M1670" s="10">
        <f t="shared" si="80"/>
        <v>1106.93</v>
      </c>
      <c r="N1670">
        <f>'CONDITIONS AND WORKINGS'!$D$2*M1670</f>
        <v>71.064905999999993</v>
      </c>
      <c r="O1670" s="4">
        <f>IF(Table1[[#This Row],[SALES]]&gt;='CONDITIONS AND WORKINGS'!$B$2,Table1[[#This Row],[SALES]]*'CONDITIONS AND WORKINGS'!$B$3,0)</f>
        <v>0</v>
      </c>
      <c r="P1670" s="10">
        <f t="shared" si="78"/>
        <v>1177.9949060000001</v>
      </c>
      <c r="Q1670" s="4" t="str">
        <f>IF(Table1[[#This Row],[STATUS]]='CONDITIONS AND WORKINGS'!$B$6,'CONDITIONS AND WORKINGS'!$B$9,'CONDITIONS AND WORKINGS'!$B$10)</f>
        <v>"COMPLETED"</v>
      </c>
      <c r="R1670" s="10">
        <f>Table1[[#This Row],[TOTAL SALES]]-Table1[[#This Row],[ 8.35% DISCOUNT]]</f>
        <v>1177.9949060000001</v>
      </c>
      <c r="S1670" s="20"/>
      <c r="AQ1670" s="11"/>
      <c r="AR1670" s="11"/>
      <c r="AS1670" s="11"/>
      <c r="AT1670" s="11"/>
      <c r="AV1670" s="11"/>
      <c r="AW1670" s="11"/>
    </row>
    <row r="1671" spans="1:49" x14ac:dyDescent="0.25">
      <c r="A1671">
        <v>1670</v>
      </c>
      <c r="B1671">
        <v>10289</v>
      </c>
      <c r="C1671">
        <v>3</v>
      </c>
      <c r="D1671" s="4" t="str">
        <f>TEXT(Table1[[#This Row],[ORDER DATE]],"MMMM")</f>
        <v>September</v>
      </c>
      <c r="E1671" s="4">
        <f t="shared" si="79"/>
        <v>2004</v>
      </c>
      <c r="F1671" s="1">
        <v>38233</v>
      </c>
      <c r="G1671" t="s">
        <v>12</v>
      </c>
      <c r="H1671" t="s">
        <v>20</v>
      </c>
      <c r="I1671">
        <v>108</v>
      </c>
      <c r="J1671" t="s">
        <v>55</v>
      </c>
      <c r="K1671">
        <v>43</v>
      </c>
      <c r="L1671" s="10">
        <v>100</v>
      </c>
      <c r="M1671" s="10">
        <f t="shared" si="80"/>
        <v>4300</v>
      </c>
      <c r="N1671">
        <f>'CONDITIONS AND WORKINGS'!$D$2*M1671</f>
        <v>276.05999999999995</v>
      </c>
      <c r="O1671" s="4">
        <f>IF(Table1[[#This Row],[SALES]]&gt;='CONDITIONS AND WORKINGS'!$B$2,Table1[[#This Row],[SALES]]*'CONDITIONS AND WORKINGS'!$B$3,0)</f>
        <v>359.05</v>
      </c>
      <c r="P1671" s="10">
        <f t="shared" si="78"/>
        <v>4576.0599999999995</v>
      </c>
      <c r="Q1671" s="4" t="str">
        <f>IF(Table1[[#This Row],[STATUS]]='CONDITIONS AND WORKINGS'!$B$6,'CONDITIONS AND WORKINGS'!$B$9,'CONDITIONS AND WORKINGS'!$B$10)</f>
        <v>"COMPLETED"</v>
      </c>
      <c r="R1671" s="10">
        <f>Table1[[#This Row],[TOTAL SALES]]-Table1[[#This Row],[ 8.35% DISCOUNT]]</f>
        <v>4217.0099999999993</v>
      </c>
      <c r="S1671" s="20"/>
      <c r="AQ1671" s="11"/>
      <c r="AR1671" s="11"/>
      <c r="AS1671" s="11"/>
      <c r="AT1671" s="11"/>
      <c r="AV1671" s="11"/>
      <c r="AW1671" s="11"/>
    </row>
    <row r="1672" spans="1:49" x14ac:dyDescent="0.25">
      <c r="A1672">
        <v>1671</v>
      </c>
      <c r="B1672">
        <v>10289</v>
      </c>
      <c r="C1672">
        <v>2</v>
      </c>
      <c r="D1672" s="4" t="str">
        <f>TEXT(Table1[[#This Row],[ORDER DATE]],"MMMM")</f>
        <v>September</v>
      </c>
      <c r="E1672" s="4">
        <f t="shared" si="79"/>
        <v>2004</v>
      </c>
      <c r="F1672" s="1">
        <v>38233</v>
      </c>
      <c r="G1672" t="s">
        <v>12</v>
      </c>
      <c r="H1672" t="s">
        <v>23</v>
      </c>
      <c r="I1672">
        <v>108</v>
      </c>
      <c r="J1672" t="s">
        <v>14</v>
      </c>
      <c r="K1672">
        <v>38</v>
      </c>
      <c r="L1672" s="10">
        <v>100</v>
      </c>
      <c r="M1672" s="10">
        <f t="shared" si="80"/>
        <v>3800</v>
      </c>
      <c r="N1672">
        <f>'CONDITIONS AND WORKINGS'!$D$2*M1672</f>
        <v>243.95999999999998</v>
      </c>
      <c r="O1672" s="4">
        <f>IF(Table1[[#This Row],[SALES]]&gt;='CONDITIONS AND WORKINGS'!$B$2,Table1[[#This Row],[SALES]]*'CONDITIONS AND WORKINGS'!$B$3,0)</f>
        <v>317.3</v>
      </c>
      <c r="P1672" s="10">
        <f t="shared" si="78"/>
        <v>4043.96</v>
      </c>
      <c r="Q1672" s="4" t="str">
        <f>IF(Table1[[#This Row],[STATUS]]='CONDITIONS AND WORKINGS'!$B$6,'CONDITIONS AND WORKINGS'!$B$9,'CONDITIONS AND WORKINGS'!$B$10)</f>
        <v>"COMPLETED"</v>
      </c>
      <c r="R1672" s="10">
        <f>Table1[[#This Row],[TOTAL SALES]]-Table1[[#This Row],[ 8.35% DISCOUNT]]</f>
        <v>3726.66</v>
      </c>
      <c r="S1672" s="20"/>
      <c r="AQ1672" s="11"/>
      <c r="AR1672" s="11"/>
      <c r="AS1672" s="11"/>
      <c r="AT1672" s="11"/>
      <c r="AV1672" s="11"/>
      <c r="AW1672" s="11"/>
    </row>
    <row r="1673" spans="1:49" x14ac:dyDescent="0.25">
      <c r="A1673">
        <v>1672</v>
      </c>
      <c r="B1673">
        <v>10289</v>
      </c>
      <c r="C1673">
        <v>4</v>
      </c>
      <c r="D1673" s="4" t="str">
        <f>TEXT(Table1[[#This Row],[ORDER DATE]],"MMMM")</f>
        <v>September</v>
      </c>
      <c r="E1673" s="4">
        <f t="shared" si="79"/>
        <v>2004</v>
      </c>
      <c r="F1673" s="1">
        <v>38233</v>
      </c>
      <c r="G1673" t="s">
        <v>12</v>
      </c>
      <c r="H1673" t="s">
        <v>21</v>
      </c>
      <c r="I1673">
        <v>108</v>
      </c>
      <c r="J1673" t="s">
        <v>17</v>
      </c>
      <c r="K1673">
        <v>45</v>
      </c>
      <c r="L1673" s="10">
        <v>48.38</v>
      </c>
      <c r="M1673" s="10">
        <f t="shared" si="80"/>
        <v>2177.1</v>
      </c>
      <c r="N1673">
        <f>'CONDITIONS AND WORKINGS'!$D$2*M1673</f>
        <v>139.76981999999998</v>
      </c>
      <c r="O1673" s="4">
        <f>IF(Table1[[#This Row],[SALES]]&gt;='CONDITIONS AND WORKINGS'!$B$2,Table1[[#This Row],[SALES]]*'CONDITIONS AND WORKINGS'!$B$3,0)</f>
        <v>0</v>
      </c>
      <c r="P1673" s="10">
        <f t="shared" si="78"/>
        <v>2316.8698199999999</v>
      </c>
      <c r="Q1673" s="4" t="str">
        <f>IF(Table1[[#This Row],[STATUS]]='CONDITIONS AND WORKINGS'!$B$6,'CONDITIONS AND WORKINGS'!$B$9,'CONDITIONS AND WORKINGS'!$B$10)</f>
        <v>"COMPLETED"</v>
      </c>
      <c r="R1673" s="10">
        <f>Table1[[#This Row],[TOTAL SALES]]-Table1[[#This Row],[ 8.35% DISCOUNT]]</f>
        <v>2316.8698199999999</v>
      </c>
      <c r="S1673" s="20"/>
      <c r="AQ1673" s="11"/>
      <c r="AR1673" s="11"/>
      <c r="AS1673" s="11"/>
      <c r="AT1673" s="11"/>
      <c r="AV1673" s="11"/>
      <c r="AW1673" s="11"/>
    </row>
    <row r="1674" spans="1:49" x14ac:dyDescent="0.25">
      <c r="A1674">
        <v>1673</v>
      </c>
      <c r="B1674">
        <v>10289</v>
      </c>
      <c r="C1674">
        <v>1</v>
      </c>
      <c r="D1674" s="4" t="str">
        <f>TEXT(Table1[[#This Row],[ORDER DATE]],"MMMM")</f>
        <v>September</v>
      </c>
      <c r="E1674" s="4">
        <f t="shared" si="79"/>
        <v>2004</v>
      </c>
      <c r="F1674" s="1">
        <v>38233</v>
      </c>
      <c r="G1674" t="s">
        <v>12</v>
      </c>
      <c r="H1674" t="s">
        <v>24</v>
      </c>
      <c r="I1674">
        <v>108</v>
      </c>
      <c r="J1674" t="s">
        <v>17</v>
      </c>
      <c r="K1674">
        <v>24</v>
      </c>
      <c r="L1674" s="10">
        <v>56.07</v>
      </c>
      <c r="M1674" s="10">
        <f t="shared" si="80"/>
        <v>1345.68</v>
      </c>
      <c r="N1674">
        <f>'CONDITIONS AND WORKINGS'!$D$2*M1674</f>
        <v>86.392655999999988</v>
      </c>
      <c r="O1674" s="4">
        <f>IF(Table1[[#This Row],[SALES]]&gt;='CONDITIONS AND WORKINGS'!$B$2,Table1[[#This Row],[SALES]]*'CONDITIONS AND WORKINGS'!$B$3,0)</f>
        <v>0</v>
      </c>
      <c r="P1674" s="10">
        <f t="shared" si="78"/>
        <v>1432.0726560000001</v>
      </c>
      <c r="Q1674" s="4" t="str">
        <f>IF(Table1[[#This Row],[STATUS]]='CONDITIONS AND WORKINGS'!$B$6,'CONDITIONS AND WORKINGS'!$B$9,'CONDITIONS AND WORKINGS'!$B$10)</f>
        <v>"COMPLETED"</v>
      </c>
      <c r="R1674" s="10">
        <f>Table1[[#This Row],[TOTAL SALES]]-Table1[[#This Row],[ 8.35% DISCOUNT]]</f>
        <v>1432.0726560000001</v>
      </c>
      <c r="S1674" s="20"/>
      <c r="AQ1674" s="11"/>
      <c r="AR1674" s="11"/>
      <c r="AS1674" s="11"/>
      <c r="AT1674" s="11"/>
      <c r="AV1674" s="11"/>
      <c r="AW1674" s="11"/>
    </row>
    <row r="1675" spans="1:49" x14ac:dyDescent="0.25">
      <c r="A1675">
        <v>1674</v>
      </c>
      <c r="B1675">
        <v>10290</v>
      </c>
      <c r="C1675">
        <v>1</v>
      </c>
      <c r="D1675" s="4" t="str">
        <f>TEXT(Table1[[#This Row],[ORDER DATE]],"MMMM")</f>
        <v>September</v>
      </c>
      <c r="E1675" s="4">
        <f t="shared" si="79"/>
        <v>2004</v>
      </c>
      <c r="F1675" s="1">
        <v>38237</v>
      </c>
      <c r="G1675" t="s">
        <v>12</v>
      </c>
      <c r="H1675" t="s">
        <v>35</v>
      </c>
      <c r="I1675">
        <v>192</v>
      </c>
      <c r="J1675" t="s">
        <v>14</v>
      </c>
      <c r="K1675">
        <v>45</v>
      </c>
      <c r="L1675" s="10">
        <v>100</v>
      </c>
      <c r="M1675" s="10">
        <f t="shared" si="80"/>
        <v>4500</v>
      </c>
      <c r="N1675">
        <f>'CONDITIONS AND WORKINGS'!$D$2*M1675</f>
        <v>288.89999999999998</v>
      </c>
      <c r="O1675" s="4">
        <f>IF(Table1[[#This Row],[SALES]]&gt;='CONDITIONS AND WORKINGS'!$B$2,Table1[[#This Row],[SALES]]*'CONDITIONS AND WORKINGS'!$B$3,0)</f>
        <v>375.75</v>
      </c>
      <c r="P1675" s="10">
        <f t="shared" si="78"/>
        <v>4788.8999999999996</v>
      </c>
      <c r="Q1675" s="4" t="str">
        <f>IF(Table1[[#This Row],[STATUS]]='CONDITIONS AND WORKINGS'!$B$6,'CONDITIONS AND WORKINGS'!$B$9,'CONDITIONS AND WORKINGS'!$B$10)</f>
        <v>"COMPLETED"</v>
      </c>
      <c r="R1675" s="10">
        <f>Table1[[#This Row],[TOTAL SALES]]-Table1[[#This Row],[ 8.35% DISCOUNT]]</f>
        <v>4413.1499999999996</v>
      </c>
      <c r="S1675" s="20"/>
      <c r="AQ1675" s="11"/>
      <c r="AR1675" s="11"/>
      <c r="AS1675" s="11"/>
      <c r="AT1675" s="11"/>
      <c r="AV1675" s="11"/>
      <c r="AW1675" s="11"/>
    </row>
    <row r="1676" spans="1:49" x14ac:dyDescent="0.25">
      <c r="A1676">
        <v>1675</v>
      </c>
      <c r="B1676">
        <v>10290</v>
      </c>
      <c r="C1676">
        <v>2</v>
      </c>
      <c r="D1676" s="4" t="str">
        <f>TEXT(Table1[[#This Row],[ORDER DATE]],"MMMM")</f>
        <v>September</v>
      </c>
      <c r="E1676" s="4">
        <f t="shared" si="79"/>
        <v>2004</v>
      </c>
      <c r="F1676" s="1">
        <v>38237</v>
      </c>
      <c r="G1676" t="s">
        <v>12</v>
      </c>
      <c r="H1676" t="s">
        <v>27</v>
      </c>
      <c r="I1676">
        <v>192</v>
      </c>
      <c r="J1676" t="s">
        <v>17</v>
      </c>
      <c r="K1676">
        <v>26</v>
      </c>
      <c r="L1676" s="10">
        <v>96.23</v>
      </c>
      <c r="M1676" s="10">
        <f t="shared" si="80"/>
        <v>2501.98</v>
      </c>
      <c r="N1676">
        <f>'CONDITIONS AND WORKINGS'!$D$2*M1676</f>
        <v>160.62711599999997</v>
      </c>
      <c r="O1676" s="4">
        <f>IF(Table1[[#This Row],[SALES]]&gt;='CONDITIONS AND WORKINGS'!$B$2,Table1[[#This Row],[SALES]]*'CONDITIONS AND WORKINGS'!$B$3,0)</f>
        <v>208.91533000000001</v>
      </c>
      <c r="P1676" s="10">
        <f t="shared" si="78"/>
        <v>2662.6071160000001</v>
      </c>
      <c r="Q1676" s="4" t="str">
        <f>IF(Table1[[#This Row],[STATUS]]='CONDITIONS AND WORKINGS'!$B$6,'CONDITIONS AND WORKINGS'!$B$9,'CONDITIONS AND WORKINGS'!$B$10)</f>
        <v>"COMPLETED"</v>
      </c>
      <c r="R1676" s="10">
        <f>Table1[[#This Row],[TOTAL SALES]]-Table1[[#This Row],[ 8.35% DISCOUNT]]</f>
        <v>2453.6917860000003</v>
      </c>
      <c r="S1676" s="20"/>
      <c r="AQ1676" s="11"/>
      <c r="AR1676" s="11"/>
      <c r="AS1676" s="11"/>
      <c r="AT1676" s="11"/>
      <c r="AV1676" s="11"/>
      <c r="AW1676" s="11"/>
    </row>
    <row r="1677" spans="1:49" x14ac:dyDescent="0.25">
      <c r="A1677">
        <v>1676</v>
      </c>
      <c r="B1677">
        <v>10291</v>
      </c>
      <c r="C1677">
        <v>11</v>
      </c>
      <c r="D1677" s="4" t="str">
        <f>TEXT(Table1[[#This Row],[ORDER DATE]],"MMMM")</f>
        <v>September</v>
      </c>
      <c r="E1677" s="4">
        <f t="shared" si="79"/>
        <v>2004</v>
      </c>
      <c r="F1677" s="1">
        <v>38238</v>
      </c>
      <c r="G1677" t="s">
        <v>12</v>
      </c>
      <c r="H1677" t="s">
        <v>25</v>
      </c>
      <c r="I1677">
        <v>138</v>
      </c>
      <c r="J1677" t="s">
        <v>55</v>
      </c>
      <c r="K1677">
        <v>37</v>
      </c>
      <c r="L1677" s="10">
        <v>100</v>
      </c>
      <c r="M1677" s="10">
        <f t="shared" si="80"/>
        <v>3700</v>
      </c>
      <c r="N1677">
        <f>'CONDITIONS AND WORKINGS'!$D$2*M1677</f>
        <v>237.53999999999996</v>
      </c>
      <c r="O1677" s="4">
        <f>IF(Table1[[#This Row],[SALES]]&gt;='CONDITIONS AND WORKINGS'!$B$2,Table1[[#This Row],[SALES]]*'CONDITIONS AND WORKINGS'!$B$3,0)</f>
        <v>308.95000000000005</v>
      </c>
      <c r="P1677" s="10">
        <f t="shared" si="78"/>
        <v>3937.54</v>
      </c>
      <c r="Q1677" s="4" t="str">
        <f>IF(Table1[[#This Row],[STATUS]]='CONDITIONS AND WORKINGS'!$B$6,'CONDITIONS AND WORKINGS'!$B$9,'CONDITIONS AND WORKINGS'!$B$10)</f>
        <v>"COMPLETED"</v>
      </c>
      <c r="R1677" s="10">
        <f>Table1[[#This Row],[TOTAL SALES]]-Table1[[#This Row],[ 8.35% DISCOUNT]]</f>
        <v>3628.59</v>
      </c>
      <c r="S1677" s="20"/>
      <c r="AQ1677" s="11"/>
      <c r="AR1677" s="11"/>
      <c r="AS1677" s="11"/>
      <c r="AT1677" s="11"/>
      <c r="AV1677" s="11"/>
      <c r="AW1677" s="11"/>
    </row>
    <row r="1678" spans="1:49" x14ac:dyDescent="0.25">
      <c r="A1678">
        <v>1677</v>
      </c>
      <c r="B1678">
        <v>10291</v>
      </c>
      <c r="C1678">
        <v>8</v>
      </c>
      <c r="D1678" s="4" t="str">
        <f>TEXT(Table1[[#This Row],[ORDER DATE]],"MMMM")</f>
        <v>September</v>
      </c>
      <c r="E1678" s="4">
        <f t="shared" si="79"/>
        <v>2004</v>
      </c>
      <c r="F1678" s="1">
        <v>38238</v>
      </c>
      <c r="G1678" t="s">
        <v>12</v>
      </c>
      <c r="H1678" t="s">
        <v>33</v>
      </c>
      <c r="I1678">
        <v>138</v>
      </c>
      <c r="J1678" t="s">
        <v>14</v>
      </c>
      <c r="K1678">
        <v>41</v>
      </c>
      <c r="L1678" s="10">
        <v>100</v>
      </c>
      <c r="M1678" s="10">
        <f t="shared" si="80"/>
        <v>4100</v>
      </c>
      <c r="N1678">
        <f>'CONDITIONS AND WORKINGS'!$D$2*M1678</f>
        <v>263.21999999999997</v>
      </c>
      <c r="O1678" s="4">
        <f>IF(Table1[[#This Row],[SALES]]&gt;='CONDITIONS AND WORKINGS'!$B$2,Table1[[#This Row],[SALES]]*'CONDITIONS AND WORKINGS'!$B$3,0)</f>
        <v>342.35</v>
      </c>
      <c r="P1678" s="10">
        <f t="shared" si="78"/>
        <v>4363.22</v>
      </c>
      <c r="Q1678" s="4" t="str">
        <f>IF(Table1[[#This Row],[STATUS]]='CONDITIONS AND WORKINGS'!$B$6,'CONDITIONS AND WORKINGS'!$B$9,'CONDITIONS AND WORKINGS'!$B$10)</f>
        <v>"COMPLETED"</v>
      </c>
      <c r="R1678" s="10">
        <f>Table1[[#This Row],[TOTAL SALES]]-Table1[[#This Row],[ 8.35% DISCOUNT]]</f>
        <v>4020.8700000000003</v>
      </c>
      <c r="S1678" s="20"/>
      <c r="AQ1678" s="11"/>
      <c r="AR1678" s="11"/>
      <c r="AS1678" s="11"/>
      <c r="AT1678" s="11"/>
      <c r="AV1678" s="11"/>
      <c r="AW1678" s="11"/>
    </row>
    <row r="1679" spans="1:49" x14ac:dyDescent="0.25">
      <c r="A1679">
        <v>1678</v>
      </c>
      <c r="B1679">
        <v>10291</v>
      </c>
      <c r="C1679">
        <v>12</v>
      </c>
      <c r="D1679" s="4" t="str">
        <f>TEXT(Table1[[#This Row],[ORDER DATE]],"MMMM")</f>
        <v>September</v>
      </c>
      <c r="E1679" s="4">
        <f t="shared" si="79"/>
        <v>2004</v>
      </c>
      <c r="F1679" s="1">
        <v>38238</v>
      </c>
      <c r="G1679" t="s">
        <v>12</v>
      </c>
      <c r="H1679" t="s">
        <v>37</v>
      </c>
      <c r="I1679">
        <v>138</v>
      </c>
      <c r="J1679" t="s">
        <v>14</v>
      </c>
      <c r="K1679">
        <v>47</v>
      </c>
      <c r="L1679" s="10">
        <v>100</v>
      </c>
      <c r="M1679" s="10">
        <f t="shared" si="80"/>
        <v>4700</v>
      </c>
      <c r="N1679">
        <f>'CONDITIONS AND WORKINGS'!$D$2*M1679</f>
        <v>301.73999999999995</v>
      </c>
      <c r="O1679" s="4">
        <f>IF(Table1[[#This Row],[SALES]]&gt;='CONDITIONS AND WORKINGS'!$B$2,Table1[[#This Row],[SALES]]*'CONDITIONS AND WORKINGS'!$B$3,0)</f>
        <v>392.45000000000005</v>
      </c>
      <c r="P1679" s="10">
        <f t="shared" si="78"/>
        <v>5001.74</v>
      </c>
      <c r="Q1679" s="4" t="str">
        <f>IF(Table1[[#This Row],[STATUS]]='CONDITIONS AND WORKINGS'!$B$6,'CONDITIONS AND WORKINGS'!$B$9,'CONDITIONS AND WORKINGS'!$B$10)</f>
        <v>"COMPLETED"</v>
      </c>
      <c r="R1679" s="10">
        <f>Table1[[#This Row],[TOTAL SALES]]-Table1[[#This Row],[ 8.35% DISCOUNT]]</f>
        <v>4609.29</v>
      </c>
      <c r="S1679" s="20"/>
      <c r="AQ1679" s="11"/>
      <c r="AR1679" s="11"/>
      <c r="AS1679" s="11"/>
      <c r="AT1679" s="11"/>
      <c r="AV1679" s="11"/>
      <c r="AW1679" s="11"/>
    </row>
    <row r="1680" spans="1:49" x14ac:dyDescent="0.25">
      <c r="A1680">
        <v>1679</v>
      </c>
      <c r="B1680">
        <v>10291</v>
      </c>
      <c r="C1680">
        <v>1</v>
      </c>
      <c r="D1680" s="4" t="str">
        <f>TEXT(Table1[[#This Row],[ORDER DATE]],"MMMM")</f>
        <v>September</v>
      </c>
      <c r="E1680" s="4">
        <f t="shared" si="79"/>
        <v>2004</v>
      </c>
      <c r="F1680" s="1">
        <v>38238</v>
      </c>
      <c r="G1680" t="s">
        <v>12</v>
      </c>
      <c r="H1680" t="s">
        <v>31</v>
      </c>
      <c r="I1680">
        <v>138</v>
      </c>
      <c r="J1680" t="s">
        <v>14</v>
      </c>
      <c r="K1680">
        <v>48</v>
      </c>
      <c r="L1680" s="10">
        <v>100</v>
      </c>
      <c r="M1680" s="10">
        <f t="shared" si="80"/>
        <v>4800</v>
      </c>
      <c r="N1680">
        <f>'CONDITIONS AND WORKINGS'!$D$2*M1680</f>
        <v>308.15999999999997</v>
      </c>
      <c r="O1680" s="4">
        <f>IF(Table1[[#This Row],[SALES]]&gt;='CONDITIONS AND WORKINGS'!$B$2,Table1[[#This Row],[SALES]]*'CONDITIONS AND WORKINGS'!$B$3,0)</f>
        <v>400.8</v>
      </c>
      <c r="P1680" s="10">
        <f t="shared" si="78"/>
        <v>5108.16</v>
      </c>
      <c r="Q1680" s="4" t="str">
        <f>IF(Table1[[#This Row],[STATUS]]='CONDITIONS AND WORKINGS'!$B$6,'CONDITIONS AND WORKINGS'!$B$9,'CONDITIONS AND WORKINGS'!$B$10)</f>
        <v>"COMPLETED"</v>
      </c>
      <c r="R1680" s="10">
        <f>Table1[[#This Row],[TOTAL SALES]]-Table1[[#This Row],[ 8.35% DISCOUNT]]</f>
        <v>4707.3599999999997</v>
      </c>
      <c r="S1680" s="20"/>
      <c r="AQ1680" s="11"/>
      <c r="AR1680" s="11"/>
      <c r="AS1680" s="11"/>
      <c r="AT1680" s="11"/>
      <c r="AV1680" s="11"/>
      <c r="AW1680" s="11"/>
    </row>
    <row r="1681" spans="1:49" x14ac:dyDescent="0.25">
      <c r="A1681">
        <v>1680</v>
      </c>
      <c r="B1681">
        <v>10291</v>
      </c>
      <c r="C1681">
        <v>5</v>
      </c>
      <c r="D1681" s="4" t="str">
        <f>TEXT(Table1[[#This Row],[ORDER DATE]],"MMMM")</f>
        <v>September</v>
      </c>
      <c r="E1681" s="4">
        <f t="shared" si="79"/>
        <v>2004</v>
      </c>
      <c r="F1681" s="1">
        <v>38238</v>
      </c>
      <c r="G1681" t="s">
        <v>12</v>
      </c>
      <c r="H1681" t="s">
        <v>29</v>
      </c>
      <c r="I1681">
        <v>138</v>
      </c>
      <c r="J1681" t="s">
        <v>14</v>
      </c>
      <c r="K1681">
        <v>48</v>
      </c>
      <c r="L1681" s="10">
        <v>100</v>
      </c>
      <c r="M1681" s="10">
        <f t="shared" si="80"/>
        <v>4800</v>
      </c>
      <c r="N1681">
        <f>'CONDITIONS AND WORKINGS'!$D$2*M1681</f>
        <v>308.15999999999997</v>
      </c>
      <c r="O1681" s="4">
        <f>IF(Table1[[#This Row],[SALES]]&gt;='CONDITIONS AND WORKINGS'!$B$2,Table1[[#This Row],[SALES]]*'CONDITIONS AND WORKINGS'!$B$3,0)</f>
        <v>400.8</v>
      </c>
      <c r="P1681" s="10">
        <f t="shared" si="78"/>
        <v>5108.16</v>
      </c>
      <c r="Q1681" s="4" t="str">
        <f>IF(Table1[[#This Row],[STATUS]]='CONDITIONS AND WORKINGS'!$B$6,'CONDITIONS AND WORKINGS'!$B$9,'CONDITIONS AND WORKINGS'!$B$10)</f>
        <v>"COMPLETED"</v>
      </c>
      <c r="R1681" s="10">
        <f>Table1[[#This Row],[TOTAL SALES]]-Table1[[#This Row],[ 8.35% DISCOUNT]]</f>
        <v>4707.3599999999997</v>
      </c>
      <c r="S1681" s="20"/>
      <c r="AQ1681" s="11"/>
      <c r="AR1681" s="11"/>
      <c r="AS1681" s="11"/>
      <c r="AT1681" s="11"/>
      <c r="AV1681" s="11"/>
      <c r="AW1681" s="11"/>
    </row>
    <row r="1682" spans="1:49" x14ac:dyDescent="0.25">
      <c r="A1682">
        <v>1681</v>
      </c>
      <c r="B1682">
        <v>10291</v>
      </c>
      <c r="C1682">
        <v>10</v>
      </c>
      <c r="D1682" s="4" t="str">
        <f>TEXT(Table1[[#This Row],[ORDER DATE]],"MMMM")</f>
        <v>September</v>
      </c>
      <c r="E1682" s="4">
        <f t="shared" si="79"/>
        <v>2004</v>
      </c>
      <c r="F1682" s="1">
        <v>38238</v>
      </c>
      <c r="G1682" t="s">
        <v>12</v>
      </c>
      <c r="H1682" t="s">
        <v>30</v>
      </c>
      <c r="I1682">
        <v>138</v>
      </c>
      <c r="J1682" t="s">
        <v>14</v>
      </c>
      <c r="K1682">
        <v>41</v>
      </c>
      <c r="L1682" s="10">
        <v>100</v>
      </c>
      <c r="M1682" s="10">
        <f t="shared" si="80"/>
        <v>4100</v>
      </c>
      <c r="N1682">
        <f>'CONDITIONS AND WORKINGS'!$D$2*M1682</f>
        <v>263.21999999999997</v>
      </c>
      <c r="O1682" s="4">
        <f>IF(Table1[[#This Row],[SALES]]&gt;='CONDITIONS AND WORKINGS'!$B$2,Table1[[#This Row],[SALES]]*'CONDITIONS AND WORKINGS'!$B$3,0)</f>
        <v>342.35</v>
      </c>
      <c r="P1682" s="10">
        <f t="shared" si="78"/>
        <v>4363.22</v>
      </c>
      <c r="Q1682" s="4" t="str">
        <f>IF(Table1[[#This Row],[STATUS]]='CONDITIONS AND WORKINGS'!$B$6,'CONDITIONS AND WORKINGS'!$B$9,'CONDITIONS AND WORKINGS'!$B$10)</f>
        <v>"COMPLETED"</v>
      </c>
      <c r="R1682" s="10">
        <f>Table1[[#This Row],[TOTAL SALES]]-Table1[[#This Row],[ 8.35% DISCOUNT]]</f>
        <v>4020.8700000000003</v>
      </c>
      <c r="S1682" s="20"/>
      <c r="AQ1682" s="11"/>
      <c r="AR1682" s="11"/>
      <c r="AS1682" s="11"/>
      <c r="AT1682" s="11"/>
      <c r="AV1682" s="11"/>
      <c r="AW1682" s="11"/>
    </row>
    <row r="1683" spans="1:49" x14ac:dyDescent="0.25">
      <c r="A1683">
        <v>1682</v>
      </c>
      <c r="B1683">
        <v>10291</v>
      </c>
      <c r="C1683">
        <v>4</v>
      </c>
      <c r="D1683" s="4" t="str">
        <f>TEXT(Table1[[#This Row],[ORDER DATE]],"MMMM")</f>
        <v>September</v>
      </c>
      <c r="E1683" s="4">
        <f t="shared" si="79"/>
        <v>2004</v>
      </c>
      <c r="F1683" s="1">
        <v>38238</v>
      </c>
      <c r="G1683" t="s">
        <v>12</v>
      </c>
      <c r="H1683" t="s">
        <v>26</v>
      </c>
      <c r="I1683">
        <v>138</v>
      </c>
      <c r="J1683" t="s">
        <v>14</v>
      </c>
      <c r="K1683">
        <v>30</v>
      </c>
      <c r="L1683" s="10">
        <v>100</v>
      </c>
      <c r="M1683" s="10">
        <f t="shared" si="80"/>
        <v>3000</v>
      </c>
      <c r="N1683">
        <f>'CONDITIONS AND WORKINGS'!$D$2*M1683</f>
        <v>192.59999999999997</v>
      </c>
      <c r="O1683" s="4">
        <f>IF(Table1[[#This Row],[SALES]]&gt;='CONDITIONS AND WORKINGS'!$B$2,Table1[[#This Row],[SALES]]*'CONDITIONS AND WORKINGS'!$B$3,0)</f>
        <v>250.50000000000003</v>
      </c>
      <c r="P1683" s="10">
        <f t="shared" si="78"/>
        <v>3192.6</v>
      </c>
      <c r="Q1683" s="4" t="str">
        <f>IF(Table1[[#This Row],[STATUS]]='CONDITIONS AND WORKINGS'!$B$6,'CONDITIONS AND WORKINGS'!$B$9,'CONDITIONS AND WORKINGS'!$B$10)</f>
        <v>"COMPLETED"</v>
      </c>
      <c r="R1683" s="10">
        <f>Table1[[#This Row],[TOTAL SALES]]-Table1[[#This Row],[ 8.35% DISCOUNT]]</f>
        <v>2942.1</v>
      </c>
      <c r="S1683" s="20"/>
      <c r="AQ1683" s="11"/>
      <c r="AR1683" s="11"/>
      <c r="AS1683" s="11"/>
      <c r="AT1683" s="11"/>
      <c r="AV1683" s="11"/>
      <c r="AW1683" s="11"/>
    </row>
    <row r="1684" spans="1:49" x14ac:dyDescent="0.25">
      <c r="A1684">
        <v>1683</v>
      </c>
      <c r="B1684">
        <v>10291</v>
      </c>
      <c r="C1684">
        <v>6</v>
      </c>
      <c r="D1684" s="4" t="str">
        <f>TEXT(Table1[[#This Row],[ORDER DATE]],"MMMM")</f>
        <v>September</v>
      </c>
      <c r="E1684" s="4">
        <f t="shared" si="79"/>
        <v>2004</v>
      </c>
      <c r="F1684" s="1">
        <v>38238</v>
      </c>
      <c r="G1684" t="s">
        <v>12</v>
      </c>
      <c r="H1684" t="s">
        <v>28</v>
      </c>
      <c r="I1684">
        <v>138</v>
      </c>
      <c r="J1684" t="s">
        <v>14</v>
      </c>
      <c r="K1684">
        <v>28</v>
      </c>
      <c r="L1684" s="10">
        <v>100</v>
      </c>
      <c r="M1684" s="10">
        <f t="shared" si="80"/>
        <v>2800</v>
      </c>
      <c r="N1684">
        <f>'CONDITIONS AND WORKINGS'!$D$2*M1684</f>
        <v>179.76</v>
      </c>
      <c r="O1684" s="4">
        <f>IF(Table1[[#This Row],[SALES]]&gt;='CONDITIONS AND WORKINGS'!$B$2,Table1[[#This Row],[SALES]]*'CONDITIONS AND WORKINGS'!$B$3,0)</f>
        <v>233.8</v>
      </c>
      <c r="P1684" s="10">
        <f t="shared" si="78"/>
        <v>2979.76</v>
      </c>
      <c r="Q1684" s="4" t="str">
        <f>IF(Table1[[#This Row],[STATUS]]='CONDITIONS AND WORKINGS'!$B$6,'CONDITIONS AND WORKINGS'!$B$9,'CONDITIONS AND WORKINGS'!$B$10)</f>
        <v>"COMPLETED"</v>
      </c>
      <c r="R1684" s="10">
        <f>Table1[[#This Row],[TOTAL SALES]]-Table1[[#This Row],[ 8.35% DISCOUNT]]</f>
        <v>2745.96</v>
      </c>
      <c r="S1684" s="20"/>
      <c r="AQ1684" s="11"/>
      <c r="AR1684" s="11"/>
      <c r="AS1684" s="11"/>
      <c r="AT1684" s="11"/>
      <c r="AV1684" s="11"/>
      <c r="AW1684" s="11"/>
    </row>
    <row r="1685" spans="1:49" x14ac:dyDescent="0.25">
      <c r="A1685">
        <v>1684</v>
      </c>
      <c r="B1685">
        <v>10291</v>
      </c>
      <c r="C1685">
        <v>13</v>
      </c>
      <c r="D1685" s="4" t="str">
        <f>TEXT(Table1[[#This Row],[ORDER DATE]],"MMMM")</f>
        <v>September</v>
      </c>
      <c r="E1685" s="4">
        <f t="shared" si="79"/>
        <v>2004</v>
      </c>
      <c r="F1685" s="1">
        <v>38238</v>
      </c>
      <c r="G1685" t="s">
        <v>12</v>
      </c>
      <c r="H1685" t="s">
        <v>36</v>
      </c>
      <c r="I1685">
        <v>138</v>
      </c>
      <c r="J1685" t="s">
        <v>17</v>
      </c>
      <c r="K1685">
        <v>23</v>
      </c>
      <c r="L1685" s="10">
        <v>100</v>
      </c>
      <c r="M1685" s="10">
        <f t="shared" si="80"/>
        <v>2300</v>
      </c>
      <c r="N1685">
        <f>'CONDITIONS AND WORKINGS'!$D$2*M1685</f>
        <v>147.66</v>
      </c>
      <c r="O1685" s="4">
        <f>IF(Table1[[#This Row],[SALES]]&gt;='CONDITIONS AND WORKINGS'!$B$2,Table1[[#This Row],[SALES]]*'CONDITIONS AND WORKINGS'!$B$3,0)</f>
        <v>192.05</v>
      </c>
      <c r="P1685" s="10">
        <f t="shared" si="78"/>
        <v>2447.66</v>
      </c>
      <c r="Q1685" s="4" t="str">
        <f>IF(Table1[[#This Row],[STATUS]]='CONDITIONS AND WORKINGS'!$B$6,'CONDITIONS AND WORKINGS'!$B$9,'CONDITIONS AND WORKINGS'!$B$10)</f>
        <v>"COMPLETED"</v>
      </c>
      <c r="R1685" s="10">
        <f>Table1[[#This Row],[TOTAL SALES]]-Table1[[#This Row],[ 8.35% DISCOUNT]]</f>
        <v>2255.6099999999997</v>
      </c>
      <c r="S1685" s="20"/>
      <c r="AQ1685" s="11"/>
      <c r="AR1685" s="11"/>
      <c r="AS1685" s="11"/>
      <c r="AT1685" s="11"/>
      <c r="AV1685" s="11"/>
      <c r="AW1685" s="11"/>
    </row>
    <row r="1686" spans="1:49" x14ac:dyDescent="0.25">
      <c r="A1686">
        <v>1685</v>
      </c>
      <c r="B1686">
        <v>10291</v>
      </c>
      <c r="C1686">
        <v>7</v>
      </c>
      <c r="D1686" s="4" t="str">
        <f>TEXT(Table1[[#This Row],[ORDER DATE]],"MMMM")</f>
        <v>September</v>
      </c>
      <c r="E1686" s="4">
        <f t="shared" si="79"/>
        <v>2004</v>
      </c>
      <c r="F1686" s="1">
        <v>38238</v>
      </c>
      <c r="G1686" t="s">
        <v>12</v>
      </c>
      <c r="H1686" t="s">
        <v>32</v>
      </c>
      <c r="I1686">
        <v>138</v>
      </c>
      <c r="J1686" t="s">
        <v>17</v>
      </c>
      <c r="K1686">
        <v>32</v>
      </c>
      <c r="L1686" s="10">
        <v>71.75</v>
      </c>
      <c r="M1686" s="10">
        <f t="shared" si="80"/>
        <v>2296</v>
      </c>
      <c r="N1686">
        <f>'CONDITIONS AND WORKINGS'!$D$2*M1686</f>
        <v>147.4032</v>
      </c>
      <c r="O1686" s="4">
        <f>IF(Table1[[#This Row],[SALES]]&gt;='CONDITIONS AND WORKINGS'!$B$2,Table1[[#This Row],[SALES]]*'CONDITIONS AND WORKINGS'!$B$3,0)</f>
        <v>0</v>
      </c>
      <c r="P1686" s="10">
        <f t="shared" si="78"/>
        <v>2443.4032000000002</v>
      </c>
      <c r="Q1686" s="4" t="str">
        <f>IF(Table1[[#This Row],[STATUS]]='CONDITIONS AND WORKINGS'!$B$6,'CONDITIONS AND WORKINGS'!$B$9,'CONDITIONS AND WORKINGS'!$B$10)</f>
        <v>"COMPLETED"</v>
      </c>
      <c r="R1686" s="10">
        <f>Table1[[#This Row],[TOTAL SALES]]-Table1[[#This Row],[ 8.35% DISCOUNT]]</f>
        <v>2443.4032000000002</v>
      </c>
      <c r="S1686" s="20"/>
      <c r="AQ1686" s="11"/>
      <c r="AR1686" s="11"/>
      <c r="AS1686" s="11"/>
      <c r="AT1686" s="11"/>
      <c r="AV1686" s="11"/>
      <c r="AW1686" s="11"/>
    </row>
    <row r="1687" spans="1:49" x14ac:dyDescent="0.25">
      <c r="A1687">
        <v>1686</v>
      </c>
      <c r="B1687">
        <v>10291</v>
      </c>
      <c r="C1687">
        <v>3</v>
      </c>
      <c r="D1687" s="4" t="str">
        <f>TEXT(Table1[[#This Row],[ORDER DATE]],"MMMM")</f>
        <v>September</v>
      </c>
      <c r="E1687" s="4">
        <f t="shared" si="79"/>
        <v>2004</v>
      </c>
      <c r="F1687" s="1">
        <v>38238</v>
      </c>
      <c r="G1687" t="s">
        <v>12</v>
      </c>
      <c r="H1687" t="s">
        <v>34</v>
      </c>
      <c r="I1687">
        <v>138</v>
      </c>
      <c r="J1687" t="s">
        <v>17</v>
      </c>
      <c r="K1687">
        <v>26</v>
      </c>
      <c r="L1687" s="10">
        <v>83.79</v>
      </c>
      <c r="M1687" s="10">
        <f t="shared" si="80"/>
        <v>2178.54</v>
      </c>
      <c r="N1687">
        <f>'CONDITIONS AND WORKINGS'!$D$2*M1687</f>
        <v>139.86226799999997</v>
      </c>
      <c r="O1687" s="4">
        <f>IF(Table1[[#This Row],[SALES]]&gt;='CONDITIONS AND WORKINGS'!$B$2,Table1[[#This Row],[SALES]]*'CONDITIONS AND WORKINGS'!$B$3,0)</f>
        <v>0</v>
      </c>
      <c r="P1687" s="10">
        <f t="shared" si="78"/>
        <v>2318.4022679999998</v>
      </c>
      <c r="Q1687" s="4" t="str">
        <f>IF(Table1[[#This Row],[STATUS]]='CONDITIONS AND WORKINGS'!$B$6,'CONDITIONS AND WORKINGS'!$B$9,'CONDITIONS AND WORKINGS'!$B$10)</f>
        <v>"COMPLETED"</v>
      </c>
      <c r="R1687" s="10">
        <f>Table1[[#This Row],[TOTAL SALES]]-Table1[[#This Row],[ 8.35% DISCOUNT]]</f>
        <v>2318.4022679999998</v>
      </c>
      <c r="S1687" s="20"/>
      <c r="AQ1687" s="11"/>
      <c r="AR1687" s="11"/>
      <c r="AS1687" s="11"/>
      <c r="AT1687" s="11"/>
      <c r="AV1687" s="11"/>
      <c r="AW1687" s="11"/>
    </row>
    <row r="1688" spans="1:49" x14ac:dyDescent="0.25">
      <c r="A1688">
        <v>1687</v>
      </c>
      <c r="B1688">
        <v>10291</v>
      </c>
      <c r="C1688">
        <v>14</v>
      </c>
      <c r="D1688" s="4" t="str">
        <f>TEXT(Table1[[#This Row],[ORDER DATE]],"MMMM")</f>
        <v>September</v>
      </c>
      <c r="E1688" s="4">
        <f t="shared" si="79"/>
        <v>2004</v>
      </c>
      <c r="F1688" s="1">
        <v>38238</v>
      </c>
      <c r="G1688" t="s">
        <v>12</v>
      </c>
      <c r="H1688" t="s">
        <v>38</v>
      </c>
      <c r="I1688">
        <v>138</v>
      </c>
      <c r="J1688" t="s">
        <v>17</v>
      </c>
      <c r="K1688">
        <v>37</v>
      </c>
      <c r="L1688" s="10">
        <v>50.59</v>
      </c>
      <c r="M1688" s="10">
        <f t="shared" si="80"/>
        <v>1871.8300000000002</v>
      </c>
      <c r="N1688">
        <f>'CONDITIONS AND WORKINGS'!$D$2*M1688</f>
        <v>120.171486</v>
      </c>
      <c r="O1688" s="4">
        <f>IF(Table1[[#This Row],[SALES]]&gt;='CONDITIONS AND WORKINGS'!$B$2,Table1[[#This Row],[SALES]]*'CONDITIONS AND WORKINGS'!$B$3,0)</f>
        <v>0</v>
      </c>
      <c r="P1688" s="10">
        <f t="shared" si="78"/>
        <v>1992.0014860000001</v>
      </c>
      <c r="Q1688" s="4" t="str">
        <f>IF(Table1[[#This Row],[STATUS]]='CONDITIONS AND WORKINGS'!$B$6,'CONDITIONS AND WORKINGS'!$B$9,'CONDITIONS AND WORKINGS'!$B$10)</f>
        <v>"COMPLETED"</v>
      </c>
      <c r="R1688" s="10">
        <f>Table1[[#This Row],[TOTAL SALES]]-Table1[[#This Row],[ 8.35% DISCOUNT]]</f>
        <v>1992.0014860000001</v>
      </c>
      <c r="S1688" s="20"/>
      <c r="AQ1688" s="11"/>
      <c r="AR1688" s="11"/>
      <c r="AS1688" s="11"/>
      <c r="AT1688" s="11"/>
      <c r="AV1688" s="11"/>
      <c r="AW1688" s="11"/>
    </row>
    <row r="1689" spans="1:49" x14ac:dyDescent="0.25">
      <c r="A1689">
        <v>1688</v>
      </c>
      <c r="B1689">
        <v>10291</v>
      </c>
      <c r="C1689">
        <v>9</v>
      </c>
      <c r="D1689" s="4" t="str">
        <f>TEXT(Table1[[#This Row],[ORDER DATE]],"MMMM")</f>
        <v>September</v>
      </c>
      <c r="E1689" s="4">
        <f t="shared" si="79"/>
        <v>2004</v>
      </c>
      <c r="F1689" s="1">
        <v>38238</v>
      </c>
      <c r="G1689" t="s">
        <v>12</v>
      </c>
      <c r="H1689" t="s">
        <v>39</v>
      </c>
      <c r="I1689">
        <v>138</v>
      </c>
      <c r="J1689" t="s">
        <v>17</v>
      </c>
      <c r="K1689">
        <v>29</v>
      </c>
      <c r="L1689" s="10">
        <v>51.82</v>
      </c>
      <c r="M1689" s="10">
        <f t="shared" si="80"/>
        <v>1502.78</v>
      </c>
      <c r="N1689">
        <f>'CONDITIONS AND WORKINGS'!$D$2*M1689</f>
        <v>96.478475999999986</v>
      </c>
      <c r="O1689" s="4">
        <f>IF(Table1[[#This Row],[SALES]]&gt;='CONDITIONS AND WORKINGS'!$B$2,Table1[[#This Row],[SALES]]*'CONDITIONS AND WORKINGS'!$B$3,0)</f>
        <v>0</v>
      </c>
      <c r="P1689" s="10">
        <f t="shared" si="78"/>
        <v>1599.258476</v>
      </c>
      <c r="Q1689" s="4" t="str">
        <f>IF(Table1[[#This Row],[STATUS]]='CONDITIONS AND WORKINGS'!$B$6,'CONDITIONS AND WORKINGS'!$B$9,'CONDITIONS AND WORKINGS'!$B$10)</f>
        <v>"COMPLETED"</v>
      </c>
      <c r="R1689" s="10">
        <f>Table1[[#This Row],[TOTAL SALES]]-Table1[[#This Row],[ 8.35% DISCOUNT]]</f>
        <v>1599.258476</v>
      </c>
      <c r="S1689" s="20"/>
      <c r="AQ1689" s="11"/>
      <c r="AR1689" s="11"/>
      <c r="AS1689" s="11"/>
      <c r="AT1689" s="11"/>
      <c r="AV1689" s="11"/>
      <c r="AW1689" s="11"/>
    </row>
    <row r="1690" spans="1:49" x14ac:dyDescent="0.25">
      <c r="A1690">
        <v>1689</v>
      </c>
      <c r="B1690">
        <v>10291</v>
      </c>
      <c r="C1690">
        <v>2</v>
      </c>
      <c r="D1690" s="4" t="str">
        <f>TEXT(Table1[[#This Row],[ORDER DATE]],"MMMM")</f>
        <v>September</v>
      </c>
      <c r="E1690" s="4">
        <f t="shared" si="79"/>
        <v>2004</v>
      </c>
      <c r="F1690" s="1">
        <v>38238</v>
      </c>
      <c r="G1690" t="s">
        <v>12</v>
      </c>
      <c r="H1690" t="s">
        <v>40</v>
      </c>
      <c r="I1690">
        <v>138</v>
      </c>
      <c r="J1690" t="s">
        <v>17</v>
      </c>
      <c r="K1690">
        <v>26</v>
      </c>
      <c r="L1690" s="10">
        <v>57.73</v>
      </c>
      <c r="M1690" s="10">
        <f t="shared" si="80"/>
        <v>1500.98</v>
      </c>
      <c r="N1690">
        <f>'CONDITIONS AND WORKINGS'!$D$2*M1690</f>
        <v>96.362915999999984</v>
      </c>
      <c r="O1690" s="4">
        <f>IF(Table1[[#This Row],[SALES]]&gt;='CONDITIONS AND WORKINGS'!$B$2,Table1[[#This Row],[SALES]]*'CONDITIONS AND WORKINGS'!$B$3,0)</f>
        <v>0</v>
      </c>
      <c r="P1690" s="10">
        <f t="shared" si="78"/>
        <v>1597.3429160000001</v>
      </c>
      <c r="Q1690" s="4" t="str">
        <f>IF(Table1[[#This Row],[STATUS]]='CONDITIONS AND WORKINGS'!$B$6,'CONDITIONS AND WORKINGS'!$B$9,'CONDITIONS AND WORKINGS'!$B$10)</f>
        <v>"COMPLETED"</v>
      </c>
      <c r="R1690" s="10">
        <f>Table1[[#This Row],[TOTAL SALES]]-Table1[[#This Row],[ 8.35% DISCOUNT]]</f>
        <v>1597.3429160000001</v>
      </c>
      <c r="S1690" s="20"/>
      <c r="AQ1690" s="11"/>
      <c r="AR1690" s="11"/>
      <c r="AS1690" s="11"/>
      <c r="AT1690" s="11"/>
      <c r="AV1690" s="11"/>
      <c r="AW1690" s="11"/>
    </row>
    <row r="1691" spans="1:49" x14ac:dyDescent="0.25">
      <c r="A1691">
        <v>1690</v>
      </c>
      <c r="B1691">
        <v>10292</v>
      </c>
      <c r="C1691">
        <v>2</v>
      </c>
      <c r="D1691" s="4" t="str">
        <f>TEXT(Table1[[#This Row],[ORDER DATE]],"MMMM")</f>
        <v>September</v>
      </c>
      <c r="E1691" s="4">
        <f t="shared" si="79"/>
        <v>2004</v>
      </c>
      <c r="F1691" s="1">
        <v>38238</v>
      </c>
      <c r="G1691" t="s">
        <v>12</v>
      </c>
      <c r="H1691" t="s">
        <v>42</v>
      </c>
      <c r="I1691">
        <v>101</v>
      </c>
      <c r="J1691" t="s">
        <v>55</v>
      </c>
      <c r="K1691">
        <v>44</v>
      </c>
      <c r="L1691" s="10">
        <v>100</v>
      </c>
      <c r="M1691" s="10">
        <f t="shared" si="80"/>
        <v>4400</v>
      </c>
      <c r="N1691">
        <f>'CONDITIONS AND WORKINGS'!$D$2*M1691</f>
        <v>282.47999999999996</v>
      </c>
      <c r="O1691" s="4">
        <f>IF(Table1[[#This Row],[SALES]]&gt;='CONDITIONS AND WORKINGS'!$B$2,Table1[[#This Row],[SALES]]*'CONDITIONS AND WORKINGS'!$B$3,0)</f>
        <v>367.40000000000003</v>
      </c>
      <c r="P1691" s="10">
        <f t="shared" si="78"/>
        <v>4682.4799999999996</v>
      </c>
      <c r="Q1691" s="4" t="str">
        <f>IF(Table1[[#This Row],[STATUS]]='CONDITIONS AND WORKINGS'!$B$6,'CONDITIONS AND WORKINGS'!$B$9,'CONDITIONS AND WORKINGS'!$B$10)</f>
        <v>"COMPLETED"</v>
      </c>
      <c r="R1691" s="10">
        <f>Table1[[#This Row],[TOTAL SALES]]-Table1[[#This Row],[ 8.35% DISCOUNT]]</f>
        <v>4315.08</v>
      </c>
      <c r="S1691" s="20"/>
      <c r="AQ1691" s="11"/>
      <c r="AR1691" s="11"/>
      <c r="AS1691" s="11"/>
      <c r="AT1691" s="11"/>
      <c r="AV1691" s="11"/>
      <c r="AW1691" s="11"/>
    </row>
    <row r="1692" spans="1:49" x14ac:dyDescent="0.25">
      <c r="A1692">
        <v>1691</v>
      </c>
      <c r="B1692">
        <v>10292</v>
      </c>
      <c r="C1692">
        <v>6</v>
      </c>
      <c r="D1692" s="4" t="str">
        <f>TEXT(Table1[[#This Row],[ORDER DATE]],"MMMM")</f>
        <v>September</v>
      </c>
      <c r="E1692" s="4">
        <f t="shared" si="79"/>
        <v>2004</v>
      </c>
      <c r="F1692" s="1">
        <v>38238</v>
      </c>
      <c r="G1692" t="s">
        <v>12</v>
      </c>
      <c r="H1692" t="s">
        <v>46</v>
      </c>
      <c r="I1692">
        <v>101</v>
      </c>
      <c r="J1692" t="s">
        <v>14</v>
      </c>
      <c r="K1692">
        <v>41</v>
      </c>
      <c r="L1692" s="10">
        <v>100</v>
      </c>
      <c r="M1692" s="10">
        <f t="shared" si="80"/>
        <v>4100</v>
      </c>
      <c r="N1692">
        <f>'CONDITIONS AND WORKINGS'!$D$2*M1692</f>
        <v>263.21999999999997</v>
      </c>
      <c r="O1692" s="4">
        <f>IF(Table1[[#This Row],[SALES]]&gt;='CONDITIONS AND WORKINGS'!$B$2,Table1[[#This Row],[SALES]]*'CONDITIONS AND WORKINGS'!$B$3,0)</f>
        <v>342.35</v>
      </c>
      <c r="P1692" s="10">
        <f t="shared" si="78"/>
        <v>4363.22</v>
      </c>
      <c r="Q1692" s="4" t="str">
        <f>IF(Table1[[#This Row],[STATUS]]='CONDITIONS AND WORKINGS'!$B$6,'CONDITIONS AND WORKINGS'!$B$9,'CONDITIONS AND WORKINGS'!$B$10)</f>
        <v>"COMPLETED"</v>
      </c>
      <c r="R1692" s="10">
        <f>Table1[[#This Row],[TOTAL SALES]]-Table1[[#This Row],[ 8.35% DISCOUNT]]</f>
        <v>4020.8700000000003</v>
      </c>
      <c r="S1692" s="20"/>
      <c r="AQ1692" s="11"/>
      <c r="AR1692" s="11"/>
      <c r="AS1692" s="11"/>
      <c r="AT1692" s="11"/>
      <c r="AV1692" s="11"/>
      <c r="AW1692" s="11"/>
    </row>
    <row r="1693" spans="1:49" x14ac:dyDescent="0.25">
      <c r="A1693">
        <v>1692</v>
      </c>
      <c r="B1693">
        <v>10292</v>
      </c>
      <c r="C1693">
        <v>7</v>
      </c>
      <c r="D1693" s="4" t="str">
        <f>TEXT(Table1[[#This Row],[ORDER DATE]],"MMMM")</f>
        <v>September</v>
      </c>
      <c r="E1693" s="4">
        <f t="shared" si="79"/>
        <v>2004</v>
      </c>
      <c r="F1693" s="1">
        <v>38238</v>
      </c>
      <c r="G1693" t="s">
        <v>12</v>
      </c>
      <c r="H1693" t="s">
        <v>47</v>
      </c>
      <c r="I1693">
        <v>101</v>
      </c>
      <c r="J1693" t="s">
        <v>14</v>
      </c>
      <c r="K1693">
        <v>26</v>
      </c>
      <c r="L1693" s="10">
        <v>100</v>
      </c>
      <c r="M1693" s="10">
        <f t="shared" si="80"/>
        <v>2600</v>
      </c>
      <c r="N1693">
        <f>'CONDITIONS AND WORKINGS'!$D$2*M1693</f>
        <v>166.92</v>
      </c>
      <c r="O1693" s="4">
        <f>IF(Table1[[#This Row],[SALES]]&gt;='CONDITIONS AND WORKINGS'!$B$2,Table1[[#This Row],[SALES]]*'CONDITIONS AND WORKINGS'!$B$3,0)</f>
        <v>217.10000000000002</v>
      </c>
      <c r="P1693" s="10">
        <f t="shared" si="78"/>
        <v>2766.92</v>
      </c>
      <c r="Q1693" s="4" t="str">
        <f>IF(Table1[[#This Row],[STATUS]]='CONDITIONS AND WORKINGS'!$B$6,'CONDITIONS AND WORKINGS'!$B$9,'CONDITIONS AND WORKINGS'!$B$10)</f>
        <v>"COMPLETED"</v>
      </c>
      <c r="R1693" s="10">
        <f>Table1[[#This Row],[TOTAL SALES]]-Table1[[#This Row],[ 8.35% DISCOUNT]]</f>
        <v>2549.8200000000002</v>
      </c>
      <c r="S1693" s="20"/>
      <c r="AQ1693" s="11"/>
      <c r="AR1693" s="11"/>
      <c r="AS1693" s="11"/>
      <c r="AT1693" s="11"/>
      <c r="AV1693" s="11"/>
      <c r="AW1693" s="11"/>
    </row>
    <row r="1694" spans="1:49" x14ac:dyDescent="0.25">
      <c r="A1694">
        <v>1693</v>
      </c>
      <c r="B1694">
        <v>10292</v>
      </c>
      <c r="C1694">
        <v>11</v>
      </c>
      <c r="D1694" s="4" t="str">
        <f>TEXT(Table1[[#This Row],[ORDER DATE]],"MMMM")</f>
        <v>September</v>
      </c>
      <c r="E1694" s="4">
        <f t="shared" si="79"/>
        <v>2004</v>
      </c>
      <c r="F1694" s="1">
        <v>38238</v>
      </c>
      <c r="G1694" t="s">
        <v>12</v>
      </c>
      <c r="H1694" t="s">
        <v>45</v>
      </c>
      <c r="I1694">
        <v>101</v>
      </c>
      <c r="J1694" t="s">
        <v>14</v>
      </c>
      <c r="K1694">
        <v>41</v>
      </c>
      <c r="L1694" s="10">
        <v>100</v>
      </c>
      <c r="M1694" s="10">
        <f t="shared" si="80"/>
        <v>4100</v>
      </c>
      <c r="N1694">
        <f>'CONDITIONS AND WORKINGS'!$D$2*M1694</f>
        <v>263.21999999999997</v>
      </c>
      <c r="O1694" s="4">
        <f>IF(Table1[[#This Row],[SALES]]&gt;='CONDITIONS AND WORKINGS'!$B$2,Table1[[#This Row],[SALES]]*'CONDITIONS AND WORKINGS'!$B$3,0)</f>
        <v>342.35</v>
      </c>
      <c r="P1694" s="10">
        <f t="shared" si="78"/>
        <v>4363.22</v>
      </c>
      <c r="Q1694" s="4" t="str">
        <f>IF(Table1[[#This Row],[STATUS]]='CONDITIONS AND WORKINGS'!$B$6,'CONDITIONS AND WORKINGS'!$B$9,'CONDITIONS AND WORKINGS'!$B$10)</f>
        <v>"COMPLETED"</v>
      </c>
      <c r="R1694" s="10">
        <f>Table1[[#This Row],[TOTAL SALES]]-Table1[[#This Row],[ 8.35% DISCOUNT]]</f>
        <v>4020.8700000000003</v>
      </c>
      <c r="S1694" s="20"/>
      <c r="AQ1694" s="11"/>
      <c r="AR1694" s="11"/>
      <c r="AS1694" s="11"/>
      <c r="AT1694" s="11"/>
      <c r="AV1694" s="11"/>
      <c r="AW1694" s="11"/>
    </row>
    <row r="1695" spans="1:49" x14ac:dyDescent="0.25">
      <c r="A1695">
        <v>1694</v>
      </c>
      <c r="B1695">
        <v>10292</v>
      </c>
      <c r="C1695">
        <v>4</v>
      </c>
      <c r="D1695" s="4" t="str">
        <f>TEXT(Table1[[#This Row],[ORDER DATE]],"MMMM")</f>
        <v>September</v>
      </c>
      <c r="E1695" s="4">
        <f t="shared" si="79"/>
        <v>2004</v>
      </c>
      <c r="F1695" s="1">
        <v>38238</v>
      </c>
      <c r="G1695" t="s">
        <v>12</v>
      </c>
      <c r="H1695" t="s">
        <v>49</v>
      </c>
      <c r="I1695">
        <v>101</v>
      </c>
      <c r="J1695" t="s">
        <v>14</v>
      </c>
      <c r="K1695">
        <v>27</v>
      </c>
      <c r="L1695" s="10">
        <v>100</v>
      </c>
      <c r="M1695" s="10">
        <f t="shared" si="80"/>
        <v>2700</v>
      </c>
      <c r="N1695">
        <f>'CONDITIONS AND WORKINGS'!$D$2*M1695</f>
        <v>173.33999999999997</v>
      </c>
      <c r="O1695" s="4">
        <f>IF(Table1[[#This Row],[SALES]]&gt;='CONDITIONS AND WORKINGS'!$B$2,Table1[[#This Row],[SALES]]*'CONDITIONS AND WORKINGS'!$B$3,0)</f>
        <v>225.45000000000002</v>
      </c>
      <c r="P1695" s="10">
        <f t="shared" si="78"/>
        <v>2873.34</v>
      </c>
      <c r="Q1695" s="4" t="str">
        <f>IF(Table1[[#This Row],[STATUS]]='CONDITIONS AND WORKINGS'!$B$6,'CONDITIONS AND WORKINGS'!$B$9,'CONDITIONS AND WORKINGS'!$B$10)</f>
        <v>"COMPLETED"</v>
      </c>
      <c r="R1695" s="10">
        <f>Table1[[#This Row],[TOTAL SALES]]-Table1[[#This Row],[ 8.35% DISCOUNT]]</f>
        <v>2647.8900000000003</v>
      </c>
      <c r="S1695" s="20"/>
      <c r="AQ1695" s="11"/>
      <c r="AR1695" s="11"/>
      <c r="AS1695" s="11"/>
      <c r="AT1695" s="11"/>
      <c r="AV1695" s="11"/>
      <c r="AW1695" s="11"/>
    </row>
    <row r="1696" spans="1:49" x14ac:dyDescent="0.25">
      <c r="A1696">
        <v>1695</v>
      </c>
      <c r="B1696">
        <v>10292</v>
      </c>
      <c r="C1696">
        <v>12</v>
      </c>
      <c r="D1696" s="4" t="str">
        <f>TEXT(Table1[[#This Row],[ORDER DATE]],"MMMM")</f>
        <v>September</v>
      </c>
      <c r="E1696" s="4">
        <f t="shared" si="79"/>
        <v>2004</v>
      </c>
      <c r="F1696" s="1">
        <v>38238</v>
      </c>
      <c r="G1696" t="s">
        <v>12</v>
      </c>
      <c r="H1696" t="s">
        <v>44</v>
      </c>
      <c r="I1696">
        <v>101</v>
      </c>
      <c r="J1696" t="s">
        <v>17</v>
      </c>
      <c r="K1696">
        <v>21</v>
      </c>
      <c r="L1696" s="10">
        <v>100</v>
      </c>
      <c r="M1696" s="10">
        <f t="shared" si="80"/>
        <v>2100</v>
      </c>
      <c r="N1696">
        <f>'CONDITIONS AND WORKINGS'!$D$2*M1696</f>
        <v>134.82</v>
      </c>
      <c r="O1696" s="4">
        <f>IF(Table1[[#This Row],[SALES]]&gt;='CONDITIONS AND WORKINGS'!$B$2,Table1[[#This Row],[SALES]]*'CONDITIONS AND WORKINGS'!$B$3,0)</f>
        <v>0</v>
      </c>
      <c r="P1696" s="10">
        <f t="shared" si="78"/>
        <v>2234.8200000000002</v>
      </c>
      <c r="Q1696" s="4" t="str">
        <f>IF(Table1[[#This Row],[STATUS]]='CONDITIONS AND WORKINGS'!$B$6,'CONDITIONS AND WORKINGS'!$B$9,'CONDITIONS AND WORKINGS'!$B$10)</f>
        <v>"COMPLETED"</v>
      </c>
      <c r="R1696" s="10">
        <f>Table1[[#This Row],[TOTAL SALES]]-Table1[[#This Row],[ 8.35% DISCOUNT]]</f>
        <v>2234.8200000000002</v>
      </c>
      <c r="S1696" s="20"/>
      <c r="AQ1696" s="11"/>
      <c r="AR1696" s="11"/>
      <c r="AS1696" s="11"/>
      <c r="AT1696" s="11"/>
      <c r="AV1696" s="11"/>
      <c r="AW1696" s="11"/>
    </row>
    <row r="1697" spans="1:49" x14ac:dyDescent="0.25">
      <c r="A1697">
        <v>1696</v>
      </c>
      <c r="B1697">
        <v>10292</v>
      </c>
      <c r="C1697">
        <v>10</v>
      </c>
      <c r="D1697" s="4" t="str">
        <f>TEXT(Table1[[#This Row],[ORDER DATE]],"MMMM")</f>
        <v>September</v>
      </c>
      <c r="E1697" s="4">
        <f t="shared" si="79"/>
        <v>2004</v>
      </c>
      <c r="F1697" s="1">
        <v>38238</v>
      </c>
      <c r="G1697" t="s">
        <v>12</v>
      </c>
      <c r="H1697" t="s">
        <v>53</v>
      </c>
      <c r="I1697">
        <v>101</v>
      </c>
      <c r="J1697" t="s">
        <v>17</v>
      </c>
      <c r="K1697">
        <v>50</v>
      </c>
      <c r="L1697" s="10">
        <v>46.53</v>
      </c>
      <c r="M1697" s="10">
        <f t="shared" si="80"/>
        <v>2326.5</v>
      </c>
      <c r="N1697">
        <f>'CONDITIONS AND WORKINGS'!$D$2*M1697</f>
        <v>149.36129999999997</v>
      </c>
      <c r="O1697" s="4">
        <f>IF(Table1[[#This Row],[SALES]]&gt;='CONDITIONS AND WORKINGS'!$B$2,Table1[[#This Row],[SALES]]*'CONDITIONS AND WORKINGS'!$B$3,0)</f>
        <v>194.26275000000001</v>
      </c>
      <c r="P1697" s="10">
        <f t="shared" si="78"/>
        <v>2475.8613</v>
      </c>
      <c r="Q1697" s="4" t="str">
        <f>IF(Table1[[#This Row],[STATUS]]='CONDITIONS AND WORKINGS'!$B$6,'CONDITIONS AND WORKINGS'!$B$9,'CONDITIONS AND WORKINGS'!$B$10)</f>
        <v>"COMPLETED"</v>
      </c>
      <c r="R1697" s="10">
        <f>Table1[[#This Row],[TOTAL SALES]]-Table1[[#This Row],[ 8.35% DISCOUNT]]</f>
        <v>2281.5985500000002</v>
      </c>
      <c r="S1697" s="20"/>
      <c r="AQ1697" s="11"/>
      <c r="AR1697" s="11"/>
      <c r="AS1697" s="11"/>
      <c r="AT1697" s="11"/>
      <c r="AV1697" s="11"/>
      <c r="AW1697" s="11"/>
    </row>
    <row r="1698" spans="1:49" x14ac:dyDescent="0.25">
      <c r="A1698">
        <v>1697</v>
      </c>
      <c r="B1698">
        <v>10292</v>
      </c>
      <c r="C1698">
        <v>8</v>
      </c>
      <c r="D1698" s="4" t="str">
        <f>TEXT(Table1[[#This Row],[ORDER DATE]],"MMMM")</f>
        <v>September</v>
      </c>
      <c r="E1698" s="4">
        <f t="shared" si="79"/>
        <v>2004</v>
      </c>
      <c r="F1698" s="1">
        <v>38238</v>
      </c>
      <c r="G1698" t="s">
        <v>12</v>
      </c>
      <c r="H1698" t="s">
        <v>43</v>
      </c>
      <c r="I1698">
        <v>101</v>
      </c>
      <c r="J1698" t="s">
        <v>17</v>
      </c>
      <c r="K1698">
        <v>21</v>
      </c>
      <c r="L1698" s="10">
        <v>100</v>
      </c>
      <c r="M1698" s="10">
        <f t="shared" si="80"/>
        <v>2100</v>
      </c>
      <c r="N1698">
        <f>'CONDITIONS AND WORKINGS'!$D$2*M1698</f>
        <v>134.82</v>
      </c>
      <c r="O1698" s="4">
        <f>IF(Table1[[#This Row],[SALES]]&gt;='CONDITIONS AND WORKINGS'!$B$2,Table1[[#This Row],[SALES]]*'CONDITIONS AND WORKINGS'!$B$3,0)</f>
        <v>0</v>
      </c>
      <c r="P1698" s="10">
        <f t="shared" si="78"/>
        <v>2234.8200000000002</v>
      </c>
      <c r="Q1698" s="4" t="str">
        <f>IF(Table1[[#This Row],[STATUS]]='CONDITIONS AND WORKINGS'!$B$6,'CONDITIONS AND WORKINGS'!$B$9,'CONDITIONS AND WORKINGS'!$B$10)</f>
        <v>"COMPLETED"</v>
      </c>
      <c r="R1698" s="10">
        <f>Table1[[#This Row],[TOTAL SALES]]-Table1[[#This Row],[ 8.35% DISCOUNT]]</f>
        <v>2234.8200000000002</v>
      </c>
      <c r="S1698" s="20"/>
      <c r="AQ1698" s="11"/>
      <c r="AR1698" s="11"/>
      <c r="AS1698" s="11"/>
      <c r="AT1698" s="11"/>
      <c r="AV1698" s="11"/>
      <c r="AW1698" s="11"/>
    </row>
    <row r="1699" spans="1:49" x14ac:dyDescent="0.25">
      <c r="A1699">
        <v>1698</v>
      </c>
      <c r="B1699">
        <v>10292</v>
      </c>
      <c r="C1699">
        <v>5</v>
      </c>
      <c r="D1699" s="4" t="str">
        <f>TEXT(Table1[[#This Row],[ORDER DATE]],"MMMM")</f>
        <v>September</v>
      </c>
      <c r="E1699" s="4">
        <f t="shared" si="79"/>
        <v>2004</v>
      </c>
      <c r="F1699" s="1">
        <v>38238</v>
      </c>
      <c r="G1699" t="s">
        <v>12</v>
      </c>
      <c r="H1699" t="s">
        <v>50</v>
      </c>
      <c r="I1699">
        <v>101</v>
      </c>
      <c r="J1699" t="s">
        <v>17</v>
      </c>
      <c r="K1699">
        <v>40</v>
      </c>
      <c r="L1699" s="10">
        <v>53.75</v>
      </c>
      <c r="M1699" s="10">
        <f t="shared" si="80"/>
        <v>2150</v>
      </c>
      <c r="N1699">
        <f>'CONDITIONS AND WORKINGS'!$D$2*M1699</f>
        <v>138.02999999999997</v>
      </c>
      <c r="O1699" s="4">
        <f>IF(Table1[[#This Row],[SALES]]&gt;='CONDITIONS AND WORKINGS'!$B$2,Table1[[#This Row],[SALES]]*'CONDITIONS AND WORKINGS'!$B$3,0)</f>
        <v>0</v>
      </c>
      <c r="P1699" s="10">
        <f t="shared" si="78"/>
        <v>2288.0299999999997</v>
      </c>
      <c r="Q1699" s="4" t="str">
        <f>IF(Table1[[#This Row],[STATUS]]='CONDITIONS AND WORKINGS'!$B$6,'CONDITIONS AND WORKINGS'!$B$9,'CONDITIONS AND WORKINGS'!$B$10)</f>
        <v>"COMPLETED"</v>
      </c>
      <c r="R1699" s="10">
        <f>Table1[[#This Row],[TOTAL SALES]]-Table1[[#This Row],[ 8.35% DISCOUNT]]</f>
        <v>2288.0299999999997</v>
      </c>
      <c r="S1699" s="20"/>
      <c r="AQ1699" s="11"/>
      <c r="AR1699" s="11"/>
      <c r="AS1699" s="11"/>
      <c r="AT1699" s="11"/>
      <c r="AV1699" s="11"/>
      <c r="AW1699" s="11"/>
    </row>
    <row r="1700" spans="1:49" x14ac:dyDescent="0.25">
      <c r="A1700">
        <v>1699</v>
      </c>
      <c r="B1700">
        <v>10292</v>
      </c>
      <c r="C1700">
        <v>3</v>
      </c>
      <c r="D1700" s="4" t="str">
        <f>TEXT(Table1[[#This Row],[ORDER DATE]],"MMMM")</f>
        <v>September</v>
      </c>
      <c r="E1700" s="4">
        <f t="shared" si="79"/>
        <v>2004</v>
      </c>
      <c r="F1700" s="1">
        <v>38238</v>
      </c>
      <c r="G1700" t="s">
        <v>12</v>
      </c>
      <c r="H1700" t="s">
        <v>48</v>
      </c>
      <c r="I1700">
        <v>101</v>
      </c>
      <c r="J1700" t="s">
        <v>17</v>
      </c>
      <c r="K1700">
        <v>31</v>
      </c>
      <c r="L1700" s="10">
        <v>67.73</v>
      </c>
      <c r="M1700" s="10">
        <f t="shared" si="80"/>
        <v>2099.63</v>
      </c>
      <c r="N1700">
        <f>'CONDITIONS AND WORKINGS'!$D$2*M1700</f>
        <v>134.796246</v>
      </c>
      <c r="O1700" s="4">
        <f>IF(Table1[[#This Row],[SALES]]&gt;='CONDITIONS AND WORKINGS'!$B$2,Table1[[#This Row],[SALES]]*'CONDITIONS AND WORKINGS'!$B$3,0)</f>
        <v>0</v>
      </c>
      <c r="P1700" s="10">
        <f t="shared" si="78"/>
        <v>2234.426246</v>
      </c>
      <c r="Q1700" s="4" t="str">
        <f>IF(Table1[[#This Row],[STATUS]]='CONDITIONS AND WORKINGS'!$B$6,'CONDITIONS AND WORKINGS'!$B$9,'CONDITIONS AND WORKINGS'!$B$10)</f>
        <v>"COMPLETED"</v>
      </c>
      <c r="R1700" s="10">
        <f>Table1[[#This Row],[TOTAL SALES]]-Table1[[#This Row],[ 8.35% DISCOUNT]]</f>
        <v>2234.426246</v>
      </c>
      <c r="S1700" s="20"/>
      <c r="AQ1700" s="11"/>
      <c r="AR1700" s="11"/>
      <c r="AS1700" s="11"/>
      <c r="AT1700" s="11"/>
      <c r="AV1700" s="11"/>
      <c r="AW1700" s="11"/>
    </row>
    <row r="1701" spans="1:49" x14ac:dyDescent="0.25">
      <c r="A1701">
        <v>1700</v>
      </c>
      <c r="B1701">
        <v>10292</v>
      </c>
      <c r="C1701">
        <v>1</v>
      </c>
      <c r="D1701" s="4" t="str">
        <f>TEXT(Table1[[#This Row],[ORDER DATE]],"MMMM")</f>
        <v>September</v>
      </c>
      <c r="E1701" s="4">
        <f t="shared" si="79"/>
        <v>2004</v>
      </c>
      <c r="F1701" s="1">
        <v>38238</v>
      </c>
      <c r="G1701" t="s">
        <v>12</v>
      </c>
      <c r="H1701" t="s">
        <v>52</v>
      </c>
      <c r="I1701">
        <v>101</v>
      </c>
      <c r="J1701" t="s">
        <v>17</v>
      </c>
      <c r="K1701">
        <v>35</v>
      </c>
      <c r="L1701" s="10">
        <v>55.07</v>
      </c>
      <c r="M1701" s="10">
        <f t="shared" si="80"/>
        <v>1927.45</v>
      </c>
      <c r="N1701">
        <f>'CONDITIONS AND WORKINGS'!$D$2*M1701</f>
        <v>123.74228999999998</v>
      </c>
      <c r="O1701" s="4">
        <f>IF(Table1[[#This Row],[SALES]]&gt;='CONDITIONS AND WORKINGS'!$B$2,Table1[[#This Row],[SALES]]*'CONDITIONS AND WORKINGS'!$B$3,0)</f>
        <v>0</v>
      </c>
      <c r="P1701" s="10">
        <f t="shared" si="78"/>
        <v>2051.19229</v>
      </c>
      <c r="Q1701" s="4" t="str">
        <f>IF(Table1[[#This Row],[STATUS]]='CONDITIONS AND WORKINGS'!$B$6,'CONDITIONS AND WORKINGS'!$B$9,'CONDITIONS AND WORKINGS'!$B$10)</f>
        <v>"COMPLETED"</v>
      </c>
      <c r="R1701" s="10">
        <f>Table1[[#This Row],[TOTAL SALES]]-Table1[[#This Row],[ 8.35% DISCOUNT]]</f>
        <v>2051.19229</v>
      </c>
      <c r="S1701" s="20"/>
      <c r="AQ1701" s="11"/>
      <c r="AR1701" s="11"/>
      <c r="AS1701" s="11"/>
      <c r="AT1701" s="11"/>
      <c r="AV1701" s="11"/>
      <c r="AW1701" s="11"/>
    </row>
    <row r="1702" spans="1:49" x14ac:dyDescent="0.25">
      <c r="A1702">
        <v>1701</v>
      </c>
      <c r="B1702">
        <v>10292</v>
      </c>
      <c r="C1702">
        <v>9</v>
      </c>
      <c r="D1702" s="4" t="str">
        <f>TEXT(Table1[[#This Row],[ORDER DATE]],"MMMM")</f>
        <v>September</v>
      </c>
      <c r="E1702" s="4">
        <f t="shared" si="79"/>
        <v>2004</v>
      </c>
      <c r="F1702" s="1">
        <v>38238</v>
      </c>
      <c r="G1702" t="s">
        <v>12</v>
      </c>
      <c r="H1702" t="s">
        <v>51</v>
      </c>
      <c r="I1702">
        <v>101</v>
      </c>
      <c r="J1702" t="s">
        <v>17</v>
      </c>
      <c r="K1702">
        <v>39</v>
      </c>
      <c r="L1702" s="10">
        <v>30.06</v>
      </c>
      <c r="M1702" s="10">
        <f t="shared" si="80"/>
        <v>1172.3399999999999</v>
      </c>
      <c r="N1702">
        <f>'CONDITIONS AND WORKINGS'!$D$2*M1702</f>
        <v>75.264227999999989</v>
      </c>
      <c r="O1702" s="4">
        <f>IF(Table1[[#This Row],[SALES]]&gt;='CONDITIONS AND WORKINGS'!$B$2,Table1[[#This Row],[SALES]]*'CONDITIONS AND WORKINGS'!$B$3,0)</f>
        <v>0</v>
      </c>
      <c r="P1702" s="10">
        <f t="shared" si="78"/>
        <v>1247.6042279999999</v>
      </c>
      <c r="Q1702" s="4" t="str">
        <f>IF(Table1[[#This Row],[STATUS]]='CONDITIONS AND WORKINGS'!$B$6,'CONDITIONS AND WORKINGS'!$B$9,'CONDITIONS AND WORKINGS'!$B$10)</f>
        <v>"COMPLETED"</v>
      </c>
      <c r="R1702" s="10">
        <f>Table1[[#This Row],[TOTAL SALES]]-Table1[[#This Row],[ 8.35% DISCOUNT]]</f>
        <v>1247.6042279999999</v>
      </c>
      <c r="S1702" s="20"/>
      <c r="AQ1702" s="11"/>
      <c r="AR1702" s="11"/>
      <c r="AS1702" s="11"/>
      <c r="AT1702" s="11"/>
      <c r="AV1702" s="11"/>
      <c r="AW1702" s="11"/>
    </row>
    <row r="1703" spans="1:49" x14ac:dyDescent="0.25">
      <c r="A1703">
        <v>1702</v>
      </c>
      <c r="B1703">
        <v>10293</v>
      </c>
      <c r="C1703">
        <v>8</v>
      </c>
      <c r="D1703" s="4" t="str">
        <f>TEXT(Table1[[#This Row],[ORDER DATE]],"MMMM")</f>
        <v>September</v>
      </c>
      <c r="E1703" s="4">
        <f t="shared" si="79"/>
        <v>2004</v>
      </c>
      <c r="F1703" s="1">
        <v>38239</v>
      </c>
      <c r="G1703" t="s">
        <v>12</v>
      </c>
      <c r="H1703" t="s">
        <v>54</v>
      </c>
      <c r="I1703">
        <v>137</v>
      </c>
      <c r="J1703" t="s">
        <v>55</v>
      </c>
      <c r="K1703">
        <v>46</v>
      </c>
      <c r="L1703" s="10">
        <v>100</v>
      </c>
      <c r="M1703" s="10">
        <f t="shared" si="80"/>
        <v>4600</v>
      </c>
      <c r="N1703">
        <f>'CONDITIONS AND WORKINGS'!$D$2*M1703</f>
        <v>295.32</v>
      </c>
      <c r="O1703" s="4">
        <f>IF(Table1[[#This Row],[SALES]]&gt;='CONDITIONS AND WORKINGS'!$B$2,Table1[[#This Row],[SALES]]*'CONDITIONS AND WORKINGS'!$B$3,0)</f>
        <v>384.1</v>
      </c>
      <c r="P1703" s="10">
        <f t="shared" si="78"/>
        <v>4895.32</v>
      </c>
      <c r="Q1703" s="4" t="str">
        <f>IF(Table1[[#This Row],[STATUS]]='CONDITIONS AND WORKINGS'!$B$6,'CONDITIONS AND WORKINGS'!$B$9,'CONDITIONS AND WORKINGS'!$B$10)</f>
        <v>"COMPLETED"</v>
      </c>
      <c r="R1703" s="10">
        <f>Table1[[#This Row],[TOTAL SALES]]-Table1[[#This Row],[ 8.35% DISCOUNT]]</f>
        <v>4511.2199999999993</v>
      </c>
      <c r="S1703" s="20"/>
      <c r="AQ1703" s="11"/>
      <c r="AR1703" s="11"/>
      <c r="AS1703" s="11"/>
      <c r="AT1703" s="11"/>
      <c r="AV1703" s="11"/>
      <c r="AW1703" s="11"/>
    </row>
    <row r="1704" spans="1:49" x14ac:dyDescent="0.25">
      <c r="A1704">
        <v>1703</v>
      </c>
      <c r="B1704">
        <v>10293</v>
      </c>
      <c r="C1704">
        <v>7</v>
      </c>
      <c r="D1704" s="4" t="str">
        <f>TEXT(Table1[[#This Row],[ORDER DATE]],"MMMM")</f>
        <v>September</v>
      </c>
      <c r="E1704" s="4">
        <f t="shared" si="79"/>
        <v>2004</v>
      </c>
      <c r="F1704" s="1">
        <v>38239</v>
      </c>
      <c r="G1704" t="s">
        <v>12</v>
      </c>
      <c r="H1704" t="s">
        <v>58</v>
      </c>
      <c r="I1704">
        <v>137</v>
      </c>
      <c r="J1704" t="s">
        <v>55</v>
      </c>
      <c r="K1704">
        <v>45</v>
      </c>
      <c r="L1704" s="10">
        <v>100</v>
      </c>
      <c r="M1704" s="10">
        <f t="shared" si="80"/>
        <v>4500</v>
      </c>
      <c r="N1704">
        <f>'CONDITIONS AND WORKINGS'!$D$2*M1704</f>
        <v>288.89999999999998</v>
      </c>
      <c r="O1704" s="4">
        <f>IF(Table1[[#This Row],[SALES]]&gt;='CONDITIONS AND WORKINGS'!$B$2,Table1[[#This Row],[SALES]]*'CONDITIONS AND WORKINGS'!$B$3,0)</f>
        <v>375.75</v>
      </c>
      <c r="P1704" s="10">
        <f t="shared" si="78"/>
        <v>4788.8999999999996</v>
      </c>
      <c r="Q1704" s="4" t="str">
        <f>IF(Table1[[#This Row],[STATUS]]='CONDITIONS AND WORKINGS'!$B$6,'CONDITIONS AND WORKINGS'!$B$9,'CONDITIONS AND WORKINGS'!$B$10)</f>
        <v>"COMPLETED"</v>
      </c>
      <c r="R1704" s="10">
        <f>Table1[[#This Row],[TOTAL SALES]]-Table1[[#This Row],[ 8.35% DISCOUNT]]</f>
        <v>4413.1499999999996</v>
      </c>
      <c r="S1704" s="20"/>
      <c r="AQ1704" s="11"/>
      <c r="AR1704" s="11"/>
      <c r="AS1704" s="11"/>
      <c r="AT1704" s="11"/>
      <c r="AV1704" s="11"/>
      <c r="AW1704" s="11"/>
    </row>
    <row r="1705" spans="1:49" x14ac:dyDescent="0.25">
      <c r="A1705">
        <v>1704</v>
      </c>
      <c r="B1705">
        <v>10293</v>
      </c>
      <c r="C1705">
        <v>3</v>
      </c>
      <c r="D1705" s="4" t="str">
        <f>TEXT(Table1[[#This Row],[ORDER DATE]],"MMMM")</f>
        <v>September</v>
      </c>
      <c r="E1705" s="4">
        <f t="shared" si="79"/>
        <v>2004</v>
      </c>
      <c r="F1705" s="1">
        <v>38239</v>
      </c>
      <c r="G1705" t="s">
        <v>12</v>
      </c>
      <c r="H1705" t="s">
        <v>61</v>
      </c>
      <c r="I1705">
        <v>137</v>
      </c>
      <c r="J1705" t="s">
        <v>14</v>
      </c>
      <c r="K1705">
        <v>49</v>
      </c>
      <c r="L1705" s="10">
        <v>100</v>
      </c>
      <c r="M1705" s="10">
        <f t="shared" si="80"/>
        <v>4900</v>
      </c>
      <c r="N1705">
        <f>'CONDITIONS AND WORKINGS'!$D$2*M1705</f>
        <v>314.58</v>
      </c>
      <c r="O1705" s="4">
        <f>IF(Table1[[#This Row],[SALES]]&gt;='CONDITIONS AND WORKINGS'!$B$2,Table1[[#This Row],[SALES]]*'CONDITIONS AND WORKINGS'!$B$3,0)</f>
        <v>409.15000000000003</v>
      </c>
      <c r="P1705" s="10">
        <f t="shared" si="78"/>
        <v>5214.58</v>
      </c>
      <c r="Q1705" s="4" t="str">
        <f>IF(Table1[[#This Row],[STATUS]]='CONDITIONS AND WORKINGS'!$B$6,'CONDITIONS AND WORKINGS'!$B$9,'CONDITIONS AND WORKINGS'!$B$10)</f>
        <v>"COMPLETED"</v>
      </c>
      <c r="R1705" s="10">
        <f>Table1[[#This Row],[TOTAL SALES]]-Table1[[#This Row],[ 8.35% DISCOUNT]]</f>
        <v>4805.43</v>
      </c>
      <c r="S1705" s="20"/>
      <c r="AQ1705" s="11"/>
      <c r="AR1705" s="11"/>
      <c r="AS1705" s="11"/>
      <c r="AT1705" s="11"/>
      <c r="AV1705" s="11"/>
      <c r="AW1705" s="11"/>
    </row>
    <row r="1706" spans="1:49" x14ac:dyDescent="0.25">
      <c r="A1706">
        <v>1705</v>
      </c>
      <c r="B1706">
        <v>10293</v>
      </c>
      <c r="C1706">
        <v>9</v>
      </c>
      <c r="D1706" s="4" t="str">
        <f>TEXT(Table1[[#This Row],[ORDER DATE]],"MMMM")</f>
        <v>September</v>
      </c>
      <c r="E1706" s="4">
        <f t="shared" si="79"/>
        <v>2004</v>
      </c>
      <c r="F1706" s="1">
        <v>38239</v>
      </c>
      <c r="G1706" t="s">
        <v>12</v>
      </c>
      <c r="H1706" t="s">
        <v>41</v>
      </c>
      <c r="I1706">
        <v>137</v>
      </c>
      <c r="J1706" t="s">
        <v>14</v>
      </c>
      <c r="K1706">
        <v>24</v>
      </c>
      <c r="L1706" s="10">
        <v>100</v>
      </c>
      <c r="M1706" s="10">
        <f t="shared" si="80"/>
        <v>2400</v>
      </c>
      <c r="N1706">
        <f>'CONDITIONS AND WORKINGS'!$D$2*M1706</f>
        <v>154.07999999999998</v>
      </c>
      <c r="O1706" s="4">
        <f>IF(Table1[[#This Row],[SALES]]&gt;='CONDITIONS AND WORKINGS'!$B$2,Table1[[#This Row],[SALES]]*'CONDITIONS AND WORKINGS'!$B$3,0)</f>
        <v>200.4</v>
      </c>
      <c r="P1706" s="10">
        <f t="shared" si="78"/>
        <v>2554.08</v>
      </c>
      <c r="Q1706" s="4" t="str">
        <f>IF(Table1[[#This Row],[STATUS]]='CONDITIONS AND WORKINGS'!$B$6,'CONDITIONS AND WORKINGS'!$B$9,'CONDITIONS AND WORKINGS'!$B$10)</f>
        <v>"COMPLETED"</v>
      </c>
      <c r="R1706" s="10">
        <f>Table1[[#This Row],[TOTAL SALES]]-Table1[[#This Row],[ 8.35% DISCOUNT]]</f>
        <v>2353.6799999999998</v>
      </c>
      <c r="S1706" s="20"/>
      <c r="AQ1706" s="11"/>
      <c r="AR1706" s="11"/>
      <c r="AS1706" s="11"/>
      <c r="AT1706" s="11"/>
      <c r="AV1706" s="11"/>
      <c r="AW1706" s="11"/>
    </row>
    <row r="1707" spans="1:49" x14ac:dyDescent="0.25">
      <c r="A1707">
        <v>1706</v>
      </c>
      <c r="B1707">
        <v>10293</v>
      </c>
      <c r="C1707">
        <v>2</v>
      </c>
      <c r="D1707" s="4" t="str">
        <f>TEXT(Table1[[#This Row],[ORDER DATE]],"MMMM")</f>
        <v>September</v>
      </c>
      <c r="E1707" s="4">
        <f t="shared" si="79"/>
        <v>2004</v>
      </c>
      <c r="F1707" s="1">
        <v>38239</v>
      </c>
      <c r="G1707" t="s">
        <v>12</v>
      </c>
      <c r="H1707" t="s">
        <v>57</v>
      </c>
      <c r="I1707">
        <v>137</v>
      </c>
      <c r="J1707" t="s">
        <v>17</v>
      </c>
      <c r="K1707">
        <v>21</v>
      </c>
      <c r="L1707" s="10">
        <v>100</v>
      </c>
      <c r="M1707" s="10">
        <f t="shared" si="80"/>
        <v>2100</v>
      </c>
      <c r="N1707">
        <f>'CONDITIONS AND WORKINGS'!$D$2*M1707</f>
        <v>134.82</v>
      </c>
      <c r="O1707" s="4">
        <f>IF(Table1[[#This Row],[SALES]]&gt;='CONDITIONS AND WORKINGS'!$B$2,Table1[[#This Row],[SALES]]*'CONDITIONS AND WORKINGS'!$B$3,0)</f>
        <v>0</v>
      </c>
      <c r="P1707" s="10">
        <f t="shared" si="78"/>
        <v>2234.8200000000002</v>
      </c>
      <c r="Q1707" s="4" t="str">
        <f>IF(Table1[[#This Row],[STATUS]]='CONDITIONS AND WORKINGS'!$B$6,'CONDITIONS AND WORKINGS'!$B$9,'CONDITIONS AND WORKINGS'!$B$10)</f>
        <v>"COMPLETED"</v>
      </c>
      <c r="R1707" s="10">
        <f>Table1[[#This Row],[TOTAL SALES]]-Table1[[#This Row],[ 8.35% DISCOUNT]]</f>
        <v>2234.8200000000002</v>
      </c>
      <c r="S1707" s="20"/>
      <c r="AQ1707" s="11"/>
      <c r="AR1707" s="11"/>
      <c r="AS1707" s="11"/>
      <c r="AT1707" s="11"/>
      <c r="AV1707" s="11"/>
      <c r="AW1707" s="11"/>
    </row>
    <row r="1708" spans="1:49" x14ac:dyDescent="0.25">
      <c r="A1708">
        <v>1707</v>
      </c>
      <c r="B1708">
        <v>10293</v>
      </c>
      <c r="C1708">
        <v>4</v>
      </c>
      <c r="D1708" s="4" t="str">
        <f>TEXT(Table1[[#This Row],[ORDER DATE]],"MMMM")</f>
        <v>September</v>
      </c>
      <c r="E1708" s="4">
        <f t="shared" si="79"/>
        <v>2004</v>
      </c>
      <c r="F1708" s="1">
        <v>38239</v>
      </c>
      <c r="G1708" t="s">
        <v>12</v>
      </c>
      <c r="H1708" t="s">
        <v>64</v>
      </c>
      <c r="I1708">
        <v>137</v>
      </c>
      <c r="J1708" t="s">
        <v>17</v>
      </c>
      <c r="K1708">
        <v>24</v>
      </c>
      <c r="L1708" s="10">
        <v>100</v>
      </c>
      <c r="M1708" s="10">
        <f t="shared" si="80"/>
        <v>2400</v>
      </c>
      <c r="N1708">
        <f>'CONDITIONS AND WORKINGS'!$D$2*M1708</f>
        <v>154.07999999999998</v>
      </c>
      <c r="O1708" s="4">
        <f>IF(Table1[[#This Row],[SALES]]&gt;='CONDITIONS AND WORKINGS'!$B$2,Table1[[#This Row],[SALES]]*'CONDITIONS AND WORKINGS'!$B$3,0)</f>
        <v>200.4</v>
      </c>
      <c r="P1708" s="10">
        <f t="shared" si="78"/>
        <v>2554.08</v>
      </c>
      <c r="Q1708" s="4" t="str">
        <f>IF(Table1[[#This Row],[STATUS]]='CONDITIONS AND WORKINGS'!$B$6,'CONDITIONS AND WORKINGS'!$B$9,'CONDITIONS AND WORKINGS'!$B$10)</f>
        <v>"COMPLETED"</v>
      </c>
      <c r="R1708" s="10">
        <f>Table1[[#This Row],[TOTAL SALES]]-Table1[[#This Row],[ 8.35% DISCOUNT]]</f>
        <v>2353.6799999999998</v>
      </c>
      <c r="S1708" s="20"/>
      <c r="AQ1708" s="11"/>
      <c r="AR1708" s="11"/>
      <c r="AS1708" s="11"/>
      <c r="AT1708" s="11"/>
      <c r="AV1708" s="11"/>
      <c r="AW1708" s="11"/>
    </row>
    <row r="1709" spans="1:49" x14ac:dyDescent="0.25">
      <c r="A1709">
        <v>1708</v>
      </c>
      <c r="B1709">
        <v>10293</v>
      </c>
      <c r="C1709">
        <v>6</v>
      </c>
      <c r="D1709" s="4" t="str">
        <f>TEXT(Table1[[#This Row],[ORDER DATE]],"MMMM")</f>
        <v>September</v>
      </c>
      <c r="E1709" s="4">
        <f t="shared" si="79"/>
        <v>2004</v>
      </c>
      <c r="F1709" s="1">
        <v>38239</v>
      </c>
      <c r="G1709" t="s">
        <v>12</v>
      </c>
      <c r="H1709" t="s">
        <v>59</v>
      </c>
      <c r="I1709">
        <v>137</v>
      </c>
      <c r="J1709" t="s">
        <v>17</v>
      </c>
      <c r="K1709">
        <v>22</v>
      </c>
      <c r="L1709" s="10">
        <v>100</v>
      </c>
      <c r="M1709" s="10">
        <f t="shared" si="80"/>
        <v>2200</v>
      </c>
      <c r="N1709">
        <f>'CONDITIONS AND WORKINGS'!$D$2*M1709</f>
        <v>141.23999999999998</v>
      </c>
      <c r="O1709" s="4">
        <f>IF(Table1[[#This Row],[SALES]]&gt;='CONDITIONS AND WORKINGS'!$B$2,Table1[[#This Row],[SALES]]*'CONDITIONS AND WORKINGS'!$B$3,0)</f>
        <v>0</v>
      </c>
      <c r="P1709" s="10">
        <f t="shared" si="78"/>
        <v>2341.2399999999998</v>
      </c>
      <c r="Q1709" s="4" t="str">
        <f>IF(Table1[[#This Row],[STATUS]]='CONDITIONS AND WORKINGS'!$B$6,'CONDITIONS AND WORKINGS'!$B$9,'CONDITIONS AND WORKINGS'!$B$10)</f>
        <v>"COMPLETED"</v>
      </c>
      <c r="R1709" s="10">
        <f>Table1[[#This Row],[TOTAL SALES]]-Table1[[#This Row],[ 8.35% DISCOUNT]]</f>
        <v>2341.2399999999998</v>
      </c>
      <c r="S1709" s="20"/>
      <c r="AQ1709" s="11"/>
      <c r="AR1709" s="11"/>
      <c r="AS1709" s="11"/>
      <c r="AT1709" s="11"/>
      <c r="AV1709" s="11"/>
      <c r="AW1709" s="11"/>
    </row>
    <row r="1710" spans="1:49" x14ac:dyDescent="0.25">
      <c r="A1710">
        <v>1709</v>
      </c>
      <c r="B1710">
        <v>10293</v>
      </c>
      <c r="C1710">
        <v>5</v>
      </c>
      <c r="D1710" s="4" t="str">
        <f>TEXT(Table1[[#This Row],[ORDER DATE]],"MMMM")</f>
        <v>September</v>
      </c>
      <c r="E1710" s="4">
        <f t="shared" si="79"/>
        <v>2004</v>
      </c>
      <c r="F1710" s="1">
        <v>38239</v>
      </c>
      <c r="G1710" t="s">
        <v>12</v>
      </c>
      <c r="H1710" t="s">
        <v>68</v>
      </c>
      <c r="I1710">
        <v>137</v>
      </c>
      <c r="J1710" t="s">
        <v>17</v>
      </c>
      <c r="K1710">
        <v>29</v>
      </c>
      <c r="L1710" s="10">
        <v>71.89</v>
      </c>
      <c r="M1710" s="10">
        <f t="shared" si="80"/>
        <v>2084.81</v>
      </c>
      <c r="N1710">
        <f>'CONDITIONS AND WORKINGS'!$D$2*M1710</f>
        <v>133.84480199999999</v>
      </c>
      <c r="O1710" s="4">
        <f>IF(Table1[[#This Row],[SALES]]&gt;='CONDITIONS AND WORKINGS'!$B$2,Table1[[#This Row],[SALES]]*'CONDITIONS AND WORKINGS'!$B$3,0)</f>
        <v>0</v>
      </c>
      <c r="P1710" s="10">
        <f t="shared" si="78"/>
        <v>2218.654802</v>
      </c>
      <c r="Q1710" s="4" t="str">
        <f>IF(Table1[[#This Row],[STATUS]]='CONDITIONS AND WORKINGS'!$B$6,'CONDITIONS AND WORKINGS'!$B$9,'CONDITIONS AND WORKINGS'!$B$10)</f>
        <v>"COMPLETED"</v>
      </c>
      <c r="R1710" s="10">
        <f>Table1[[#This Row],[TOTAL SALES]]-Table1[[#This Row],[ 8.35% DISCOUNT]]</f>
        <v>2218.654802</v>
      </c>
      <c r="S1710" s="20"/>
      <c r="AQ1710" s="11"/>
      <c r="AR1710" s="11"/>
      <c r="AS1710" s="11"/>
      <c r="AT1710" s="11"/>
      <c r="AV1710" s="11"/>
      <c r="AW1710" s="11"/>
    </row>
    <row r="1711" spans="1:49" x14ac:dyDescent="0.25">
      <c r="A1711">
        <v>1710</v>
      </c>
      <c r="B1711">
        <v>10293</v>
      </c>
      <c r="C1711">
        <v>1</v>
      </c>
      <c r="D1711" s="4" t="str">
        <f>TEXT(Table1[[#This Row],[ORDER DATE]],"MMMM")</f>
        <v>September</v>
      </c>
      <c r="E1711" s="4">
        <f t="shared" si="79"/>
        <v>2004</v>
      </c>
      <c r="F1711" s="1">
        <v>38239</v>
      </c>
      <c r="G1711" t="s">
        <v>12</v>
      </c>
      <c r="H1711" t="s">
        <v>69</v>
      </c>
      <c r="I1711">
        <v>137</v>
      </c>
      <c r="J1711" t="s">
        <v>17</v>
      </c>
      <c r="K1711">
        <v>32</v>
      </c>
      <c r="L1711" s="10">
        <v>60.06</v>
      </c>
      <c r="M1711" s="10">
        <f t="shared" si="80"/>
        <v>1921.92</v>
      </c>
      <c r="N1711">
        <f>'CONDITIONS AND WORKINGS'!$D$2*M1711</f>
        <v>123.38726399999999</v>
      </c>
      <c r="O1711" s="4">
        <f>IF(Table1[[#This Row],[SALES]]&gt;='CONDITIONS AND WORKINGS'!$B$2,Table1[[#This Row],[SALES]]*'CONDITIONS AND WORKINGS'!$B$3,0)</f>
        <v>0</v>
      </c>
      <c r="P1711" s="10">
        <f t="shared" si="78"/>
        <v>2045.307264</v>
      </c>
      <c r="Q1711" s="4" t="str">
        <f>IF(Table1[[#This Row],[STATUS]]='CONDITIONS AND WORKINGS'!$B$6,'CONDITIONS AND WORKINGS'!$B$9,'CONDITIONS AND WORKINGS'!$B$10)</f>
        <v>"COMPLETED"</v>
      </c>
      <c r="R1711" s="10">
        <f>Table1[[#This Row],[TOTAL SALES]]-Table1[[#This Row],[ 8.35% DISCOUNT]]</f>
        <v>2045.307264</v>
      </c>
      <c r="S1711" s="20"/>
      <c r="AQ1711" s="11"/>
      <c r="AR1711" s="11"/>
      <c r="AS1711" s="11"/>
      <c r="AT1711" s="11"/>
      <c r="AV1711" s="11"/>
      <c r="AW1711" s="11"/>
    </row>
    <row r="1712" spans="1:49" x14ac:dyDescent="0.25">
      <c r="A1712">
        <v>1711</v>
      </c>
      <c r="B1712">
        <v>10294</v>
      </c>
      <c r="C1712">
        <v>1</v>
      </c>
      <c r="D1712" s="4" t="str">
        <f>TEXT(Table1[[#This Row],[ORDER DATE]],"MMMM")</f>
        <v>September</v>
      </c>
      <c r="E1712" s="4">
        <f t="shared" si="79"/>
        <v>2004</v>
      </c>
      <c r="F1712" s="1">
        <v>38240</v>
      </c>
      <c r="G1712" t="s">
        <v>12</v>
      </c>
      <c r="H1712" t="s">
        <v>66</v>
      </c>
      <c r="I1712">
        <v>172</v>
      </c>
      <c r="J1712" t="s">
        <v>14</v>
      </c>
      <c r="K1712">
        <v>45</v>
      </c>
      <c r="L1712" s="10">
        <v>100</v>
      </c>
      <c r="M1712" s="10">
        <f t="shared" si="80"/>
        <v>4500</v>
      </c>
      <c r="N1712">
        <f>'CONDITIONS AND WORKINGS'!$D$2*M1712</f>
        <v>288.89999999999998</v>
      </c>
      <c r="O1712" s="4">
        <f>IF(Table1[[#This Row],[SALES]]&gt;='CONDITIONS AND WORKINGS'!$B$2,Table1[[#This Row],[SALES]]*'CONDITIONS AND WORKINGS'!$B$3,0)</f>
        <v>375.75</v>
      </c>
      <c r="P1712" s="10">
        <f t="shared" si="78"/>
        <v>4788.8999999999996</v>
      </c>
      <c r="Q1712" s="4" t="str">
        <f>IF(Table1[[#This Row],[STATUS]]='CONDITIONS AND WORKINGS'!$B$6,'CONDITIONS AND WORKINGS'!$B$9,'CONDITIONS AND WORKINGS'!$B$10)</f>
        <v>"COMPLETED"</v>
      </c>
      <c r="R1712" s="10">
        <f>Table1[[#This Row],[TOTAL SALES]]-Table1[[#This Row],[ 8.35% DISCOUNT]]</f>
        <v>4413.1499999999996</v>
      </c>
      <c r="S1712" s="20"/>
      <c r="AQ1712" s="11"/>
      <c r="AR1712" s="11"/>
      <c r="AS1712" s="11"/>
      <c r="AT1712" s="11"/>
      <c r="AV1712" s="11"/>
      <c r="AW1712" s="11"/>
    </row>
    <row r="1713" spans="1:49" x14ac:dyDescent="0.25">
      <c r="A1713">
        <v>1712</v>
      </c>
      <c r="B1713">
        <v>10295</v>
      </c>
      <c r="C1713">
        <v>3</v>
      </c>
      <c r="D1713" s="4" t="str">
        <f>TEXT(Table1[[#This Row],[ORDER DATE]],"MMMM")</f>
        <v>September</v>
      </c>
      <c r="E1713" s="4">
        <f t="shared" si="79"/>
        <v>2004</v>
      </c>
      <c r="F1713" s="1">
        <v>38240</v>
      </c>
      <c r="G1713" t="s">
        <v>12</v>
      </c>
      <c r="H1713" t="s">
        <v>62</v>
      </c>
      <c r="I1713">
        <v>159</v>
      </c>
      <c r="J1713" t="s">
        <v>14</v>
      </c>
      <c r="K1713">
        <v>46</v>
      </c>
      <c r="L1713" s="10">
        <v>84.97</v>
      </c>
      <c r="M1713" s="10">
        <f t="shared" si="80"/>
        <v>3908.62</v>
      </c>
      <c r="N1713">
        <f>'CONDITIONS AND WORKINGS'!$D$2*M1713</f>
        <v>250.93340399999997</v>
      </c>
      <c r="O1713" s="4">
        <f>IF(Table1[[#This Row],[SALES]]&gt;='CONDITIONS AND WORKINGS'!$B$2,Table1[[#This Row],[SALES]]*'CONDITIONS AND WORKINGS'!$B$3,0)</f>
        <v>326.36977000000002</v>
      </c>
      <c r="P1713" s="10">
        <f t="shared" si="78"/>
        <v>4159.5534040000002</v>
      </c>
      <c r="Q1713" s="4" t="str">
        <f>IF(Table1[[#This Row],[STATUS]]='CONDITIONS AND WORKINGS'!$B$6,'CONDITIONS AND WORKINGS'!$B$9,'CONDITIONS AND WORKINGS'!$B$10)</f>
        <v>"COMPLETED"</v>
      </c>
      <c r="R1713" s="10">
        <f>Table1[[#This Row],[TOTAL SALES]]-Table1[[#This Row],[ 8.35% DISCOUNT]]</f>
        <v>3833.183634</v>
      </c>
      <c r="S1713" s="20"/>
      <c r="AQ1713" s="11"/>
      <c r="AR1713" s="11"/>
      <c r="AS1713" s="11"/>
      <c r="AT1713" s="11"/>
      <c r="AV1713" s="11"/>
      <c r="AW1713" s="11"/>
    </row>
    <row r="1714" spans="1:49" x14ac:dyDescent="0.25">
      <c r="A1714">
        <v>1713</v>
      </c>
      <c r="B1714">
        <v>10295</v>
      </c>
      <c r="C1714">
        <v>5</v>
      </c>
      <c r="D1714" s="4" t="str">
        <f>TEXT(Table1[[#This Row],[ORDER DATE]],"MMMM")</f>
        <v>September</v>
      </c>
      <c r="E1714" s="4">
        <f t="shared" si="79"/>
        <v>2004</v>
      </c>
      <c r="F1714" s="1">
        <v>38240</v>
      </c>
      <c r="G1714" t="s">
        <v>12</v>
      </c>
      <c r="H1714" t="s">
        <v>63</v>
      </c>
      <c r="I1714">
        <v>159</v>
      </c>
      <c r="J1714" t="s">
        <v>14</v>
      </c>
      <c r="K1714">
        <v>34</v>
      </c>
      <c r="L1714" s="10">
        <v>100</v>
      </c>
      <c r="M1714" s="10">
        <f t="shared" si="80"/>
        <v>3400</v>
      </c>
      <c r="N1714">
        <f>'CONDITIONS AND WORKINGS'!$D$2*M1714</f>
        <v>218.27999999999997</v>
      </c>
      <c r="O1714" s="4">
        <f>IF(Table1[[#This Row],[SALES]]&gt;='CONDITIONS AND WORKINGS'!$B$2,Table1[[#This Row],[SALES]]*'CONDITIONS AND WORKINGS'!$B$3,0)</f>
        <v>283.90000000000003</v>
      </c>
      <c r="P1714" s="10">
        <f t="shared" si="78"/>
        <v>3618.2799999999997</v>
      </c>
      <c r="Q1714" s="4" t="str">
        <f>IF(Table1[[#This Row],[STATUS]]='CONDITIONS AND WORKINGS'!$B$6,'CONDITIONS AND WORKINGS'!$B$9,'CONDITIONS AND WORKINGS'!$B$10)</f>
        <v>"COMPLETED"</v>
      </c>
      <c r="R1714" s="10">
        <f>Table1[[#This Row],[TOTAL SALES]]-Table1[[#This Row],[ 8.35% DISCOUNT]]</f>
        <v>3334.3799999999997</v>
      </c>
      <c r="S1714" s="20"/>
      <c r="AQ1714" s="11"/>
      <c r="AR1714" s="11"/>
      <c r="AS1714" s="11"/>
      <c r="AT1714" s="11"/>
      <c r="AV1714" s="11"/>
      <c r="AW1714" s="11"/>
    </row>
    <row r="1715" spans="1:49" x14ac:dyDescent="0.25">
      <c r="A1715">
        <v>1714</v>
      </c>
      <c r="B1715">
        <v>10295</v>
      </c>
      <c r="C1715">
        <v>1</v>
      </c>
      <c r="D1715" s="4" t="str">
        <f>TEXT(Table1[[#This Row],[ORDER DATE]],"MMMM")</f>
        <v>September</v>
      </c>
      <c r="E1715" s="4">
        <f t="shared" si="79"/>
        <v>2004</v>
      </c>
      <c r="F1715" s="1">
        <v>38240</v>
      </c>
      <c r="G1715" t="s">
        <v>12</v>
      </c>
      <c r="H1715" t="s">
        <v>56</v>
      </c>
      <c r="I1715">
        <v>159</v>
      </c>
      <c r="J1715" t="s">
        <v>14</v>
      </c>
      <c r="K1715">
        <v>24</v>
      </c>
      <c r="L1715" s="10">
        <v>100</v>
      </c>
      <c r="M1715" s="10">
        <f t="shared" si="80"/>
        <v>2400</v>
      </c>
      <c r="N1715">
        <f>'CONDITIONS AND WORKINGS'!$D$2*M1715</f>
        <v>154.07999999999998</v>
      </c>
      <c r="O1715" s="4">
        <f>IF(Table1[[#This Row],[SALES]]&gt;='CONDITIONS AND WORKINGS'!$B$2,Table1[[#This Row],[SALES]]*'CONDITIONS AND WORKINGS'!$B$3,0)</f>
        <v>200.4</v>
      </c>
      <c r="P1715" s="10">
        <f t="shared" si="78"/>
        <v>2554.08</v>
      </c>
      <c r="Q1715" s="4" t="str">
        <f>IF(Table1[[#This Row],[STATUS]]='CONDITIONS AND WORKINGS'!$B$6,'CONDITIONS AND WORKINGS'!$B$9,'CONDITIONS AND WORKINGS'!$B$10)</f>
        <v>"COMPLETED"</v>
      </c>
      <c r="R1715" s="10">
        <f>Table1[[#This Row],[TOTAL SALES]]-Table1[[#This Row],[ 8.35% DISCOUNT]]</f>
        <v>2353.6799999999998</v>
      </c>
      <c r="S1715" s="20"/>
      <c r="AQ1715" s="11"/>
      <c r="AR1715" s="11"/>
      <c r="AS1715" s="11"/>
      <c r="AT1715" s="11"/>
      <c r="AV1715" s="11"/>
      <c r="AW1715" s="11"/>
    </row>
    <row r="1716" spans="1:49" x14ac:dyDescent="0.25">
      <c r="A1716">
        <v>1715</v>
      </c>
      <c r="B1716">
        <v>10295</v>
      </c>
      <c r="C1716">
        <v>2</v>
      </c>
      <c r="D1716" s="4" t="str">
        <f>TEXT(Table1[[#This Row],[ORDER DATE]],"MMMM")</f>
        <v>September</v>
      </c>
      <c r="E1716" s="4">
        <f t="shared" si="79"/>
        <v>2004</v>
      </c>
      <c r="F1716" s="1">
        <v>38240</v>
      </c>
      <c r="G1716" t="s">
        <v>12</v>
      </c>
      <c r="H1716" t="s">
        <v>67</v>
      </c>
      <c r="I1716">
        <v>159</v>
      </c>
      <c r="J1716" t="s">
        <v>17</v>
      </c>
      <c r="K1716">
        <v>44</v>
      </c>
      <c r="L1716" s="10">
        <v>58.55</v>
      </c>
      <c r="M1716" s="10">
        <f t="shared" si="80"/>
        <v>2576.1999999999998</v>
      </c>
      <c r="N1716">
        <f>'CONDITIONS AND WORKINGS'!$D$2*M1716</f>
        <v>165.39203999999998</v>
      </c>
      <c r="O1716" s="4">
        <f>IF(Table1[[#This Row],[SALES]]&gt;='CONDITIONS AND WORKINGS'!$B$2,Table1[[#This Row],[SALES]]*'CONDITIONS AND WORKINGS'!$B$3,0)</f>
        <v>215.11269999999999</v>
      </c>
      <c r="P1716" s="10">
        <f t="shared" si="78"/>
        <v>2741.59204</v>
      </c>
      <c r="Q1716" s="4" t="str">
        <f>IF(Table1[[#This Row],[STATUS]]='CONDITIONS AND WORKINGS'!$B$6,'CONDITIONS AND WORKINGS'!$B$9,'CONDITIONS AND WORKINGS'!$B$10)</f>
        <v>"COMPLETED"</v>
      </c>
      <c r="R1716" s="10">
        <f>Table1[[#This Row],[TOTAL SALES]]-Table1[[#This Row],[ 8.35% DISCOUNT]]</f>
        <v>2526.4793399999999</v>
      </c>
      <c r="S1716" s="20"/>
      <c r="AQ1716" s="11"/>
      <c r="AR1716" s="11"/>
      <c r="AS1716" s="11"/>
      <c r="AT1716" s="11"/>
      <c r="AV1716" s="11"/>
      <c r="AW1716" s="11"/>
    </row>
    <row r="1717" spans="1:49" x14ac:dyDescent="0.25">
      <c r="A1717">
        <v>1716</v>
      </c>
      <c r="B1717">
        <v>10295</v>
      </c>
      <c r="C1717">
        <v>4</v>
      </c>
      <c r="D1717" s="4" t="str">
        <f>TEXT(Table1[[#This Row],[ORDER DATE]],"MMMM")</f>
        <v>September</v>
      </c>
      <c r="E1717" s="4">
        <f t="shared" si="79"/>
        <v>2004</v>
      </c>
      <c r="F1717" s="1">
        <v>38240</v>
      </c>
      <c r="G1717" t="s">
        <v>12</v>
      </c>
      <c r="H1717" t="s">
        <v>65</v>
      </c>
      <c r="I1717">
        <v>159</v>
      </c>
      <c r="J1717" t="s">
        <v>17</v>
      </c>
      <c r="K1717">
        <v>26</v>
      </c>
      <c r="L1717" s="10">
        <v>75.34</v>
      </c>
      <c r="M1717" s="10">
        <f t="shared" si="80"/>
        <v>1958.8400000000001</v>
      </c>
      <c r="N1717">
        <f>'CONDITIONS AND WORKINGS'!$D$2*M1717</f>
        <v>125.75752799999999</v>
      </c>
      <c r="O1717" s="4">
        <f>IF(Table1[[#This Row],[SALES]]&gt;='CONDITIONS AND WORKINGS'!$B$2,Table1[[#This Row],[SALES]]*'CONDITIONS AND WORKINGS'!$B$3,0)</f>
        <v>0</v>
      </c>
      <c r="P1717" s="10">
        <f t="shared" si="78"/>
        <v>2084.5975280000002</v>
      </c>
      <c r="Q1717" s="4" t="str">
        <f>IF(Table1[[#This Row],[STATUS]]='CONDITIONS AND WORKINGS'!$B$6,'CONDITIONS AND WORKINGS'!$B$9,'CONDITIONS AND WORKINGS'!$B$10)</f>
        <v>"COMPLETED"</v>
      </c>
      <c r="R1717" s="10">
        <f>Table1[[#This Row],[TOTAL SALES]]-Table1[[#This Row],[ 8.35% DISCOUNT]]</f>
        <v>2084.5975280000002</v>
      </c>
      <c r="S1717" s="20"/>
      <c r="AQ1717" s="11"/>
      <c r="AR1717" s="11"/>
      <c r="AS1717" s="11"/>
      <c r="AT1717" s="11"/>
      <c r="AV1717" s="11"/>
      <c r="AW1717" s="11"/>
    </row>
    <row r="1718" spans="1:49" x14ac:dyDescent="0.25">
      <c r="A1718">
        <v>1717</v>
      </c>
      <c r="B1718">
        <v>10296</v>
      </c>
      <c r="C1718">
        <v>7</v>
      </c>
      <c r="D1718" s="4" t="str">
        <f>TEXT(Table1[[#This Row],[ORDER DATE]],"MMMM")</f>
        <v>September</v>
      </c>
      <c r="E1718" s="4">
        <f t="shared" si="79"/>
        <v>2004</v>
      </c>
      <c r="F1718" s="1">
        <v>38245</v>
      </c>
      <c r="G1718" t="s">
        <v>12</v>
      </c>
      <c r="H1718" t="s">
        <v>70</v>
      </c>
      <c r="I1718">
        <v>190</v>
      </c>
      <c r="J1718" t="s">
        <v>14</v>
      </c>
      <c r="K1718">
        <v>36</v>
      </c>
      <c r="L1718" s="10">
        <v>100</v>
      </c>
      <c r="M1718" s="10">
        <f t="shared" si="80"/>
        <v>3600</v>
      </c>
      <c r="N1718">
        <f>'CONDITIONS AND WORKINGS'!$D$2*M1718</f>
        <v>231.11999999999998</v>
      </c>
      <c r="O1718" s="4">
        <f>IF(Table1[[#This Row],[SALES]]&gt;='CONDITIONS AND WORKINGS'!$B$2,Table1[[#This Row],[SALES]]*'CONDITIONS AND WORKINGS'!$B$3,0)</f>
        <v>300.60000000000002</v>
      </c>
      <c r="P1718" s="10">
        <f t="shared" si="78"/>
        <v>3831.12</v>
      </c>
      <c r="Q1718" s="4" t="str">
        <f>IF(Table1[[#This Row],[STATUS]]='CONDITIONS AND WORKINGS'!$B$6,'CONDITIONS AND WORKINGS'!$B$9,'CONDITIONS AND WORKINGS'!$B$10)</f>
        <v>"COMPLETED"</v>
      </c>
      <c r="R1718" s="10">
        <f>Table1[[#This Row],[TOTAL SALES]]-Table1[[#This Row],[ 8.35% DISCOUNT]]</f>
        <v>3530.52</v>
      </c>
      <c r="S1718" s="20"/>
      <c r="AQ1718" s="11"/>
      <c r="AR1718" s="11"/>
      <c r="AS1718" s="11"/>
      <c r="AT1718" s="11"/>
      <c r="AV1718" s="11"/>
      <c r="AW1718" s="11"/>
    </row>
    <row r="1719" spans="1:49" x14ac:dyDescent="0.25">
      <c r="A1719">
        <v>1718</v>
      </c>
      <c r="B1719">
        <v>10296</v>
      </c>
      <c r="C1719">
        <v>2</v>
      </c>
      <c r="D1719" s="4" t="str">
        <f>TEXT(Table1[[#This Row],[ORDER DATE]],"MMMM")</f>
        <v>September</v>
      </c>
      <c r="E1719" s="4">
        <f t="shared" si="79"/>
        <v>2004</v>
      </c>
      <c r="F1719" s="1">
        <v>38245</v>
      </c>
      <c r="G1719" t="s">
        <v>12</v>
      </c>
      <c r="H1719" t="s">
        <v>76</v>
      </c>
      <c r="I1719">
        <v>190</v>
      </c>
      <c r="J1719" t="s">
        <v>14</v>
      </c>
      <c r="K1719">
        <v>42</v>
      </c>
      <c r="L1719" s="10">
        <v>100</v>
      </c>
      <c r="M1719" s="10">
        <f t="shared" si="80"/>
        <v>4200</v>
      </c>
      <c r="N1719">
        <f>'CONDITIONS AND WORKINGS'!$D$2*M1719</f>
        <v>269.64</v>
      </c>
      <c r="O1719" s="4">
        <f>IF(Table1[[#This Row],[SALES]]&gt;='CONDITIONS AND WORKINGS'!$B$2,Table1[[#This Row],[SALES]]*'CONDITIONS AND WORKINGS'!$B$3,0)</f>
        <v>350.70000000000005</v>
      </c>
      <c r="P1719" s="10">
        <f t="shared" si="78"/>
        <v>4469.6400000000003</v>
      </c>
      <c r="Q1719" s="4" t="str">
        <f>IF(Table1[[#This Row],[STATUS]]='CONDITIONS AND WORKINGS'!$B$6,'CONDITIONS AND WORKINGS'!$B$9,'CONDITIONS AND WORKINGS'!$B$10)</f>
        <v>"COMPLETED"</v>
      </c>
      <c r="R1719" s="10">
        <f>Table1[[#This Row],[TOTAL SALES]]-Table1[[#This Row],[ 8.35% DISCOUNT]]</f>
        <v>4118.9400000000005</v>
      </c>
      <c r="S1719" s="20"/>
      <c r="AQ1719" s="11"/>
      <c r="AR1719" s="11"/>
      <c r="AS1719" s="11"/>
      <c r="AT1719" s="11"/>
      <c r="AV1719" s="11"/>
      <c r="AW1719" s="11"/>
    </row>
    <row r="1720" spans="1:49" x14ac:dyDescent="0.25">
      <c r="A1720">
        <v>1719</v>
      </c>
      <c r="B1720">
        <v>10296</v>
      </c>
      <c r="C1720">
        <v>5</v>
      </c>
      <c r="D1720" s="4" t="str">
        <f>TEXT(Table1[[#This Row],[ORDER DATE]],"MMMM")</f>
        <v>September</v>
      </c>
      <c r="E1720" s="4">
        <f t="shared" si="79"/>
        <v>2004</v>
      </c>
      <c r="F1720" s="1">
        <v>38245</v>
      </c>
      <c r="G1720" t="s">
        <v>12</v>
      </c>
      <c r="H1720" t="s">
        <v>81</v>
      </c>
      <c r="I1720">
        <v>190</v>
      </c>
      <c r="J1720" t="s">
        <v>14</v>
      </c>
      <c r="K1720">
        <v>47</v>
      </c>
      <c r="L1720" s="10">
        <v>86.62</v>
      </c>
      <c r="M1720" s="10">
        <f t="shared" si="80"/>
        <v>4071.1400000000003</v>
      </c>
      <c r="N1720">
        <f>'CONDITIONS AND WORKINGS'!$D$2*M1720</f>
        <v>261.367188</v>
      </c>
      <c r="O1720" s="4">
        <f>IF(Table1[[#This Row],[SALES]]&gt;='CONDITIONS AND WORKINGS'!$B$2,Table1[[#This Row],[SALES]]*'CONDITIONS AND WORKINGS'!$B$3,0)</f>
        <v>339.94019000000003</v>
      </c>
      <c r="P1720" s="10">
        <f t="shared" si="78"/>
        <v>4332.5071880000005</v>
      </c>
      <c r="Q1720" s="4" t="str">
        <f>IF(Table1[[#This Row],[STATUS]]='CONDITIONS AND WORKINGS'!$B$6,'CONDITIONS AND WORKINGS'!$B$9,'CONDITIONS AND WORKINGS'!$B$10)</f>
        <v>"COMPLETED"</v>
      </c>
      <c r="R1720" s="10">
        <f>Table1[[#This Row],[TOTAL SALES]]-Table1[[#This Row],[ 8.35% DISCOUNT]]</f>
        <v>3992.5669980000002</v>
      </c>
      <c r="S1720" s="20"/>
      <c r="AQ1720" s="11"/>
      <c r="AR1720" s="11"/>
      <c r="AS1720" s="11"/>
      <c r="AT1720" s="11"/>
      <c r="AV1720" s="11"/>
      <c r="AW1720" s="11"/>
    </row>
    <row r="1721" spans="1:49" x14ac:dyDescent="0.25">
      <c r="A1721">
        <v>1720</v>
      </c>
      <c r="B1721">
        <v>10296</v>
      </c>
      <c r="C1721">
        <v>11</v>
      </c>
      <c r="D1721" s="4" t="str">
        <f>TEXT(Table1[[#This Row],[ORDER DATE]],"MMMM")</f>
        <v>September</v>
      </c>
      <c r="E1721" s="4">
        <f t="shared" si="79"/>
        <v>2004</v>
      </c>
      <c r="F1721" s="1">
        <v>38245</v>
      </c>
      <c r="G1721" t="s">
        <v>12</v>
      </c>
      <c r="H1721" t="s">
        <v>79</v>
      </c>
      <c r="I1721">
        <v>190</v>
      </c>
      <c r="J1721" t="s">
        <v>14</v>
      </c>
      <c r="K1721">
        <v>34</v>
      </c>
      <c r="L1721" s="10">
        <v>100</v>
      </c>
      <c r="M1721" s="10">
        <f t="shared" si="80"/>
        <v>3400</v>
      </c>
      <c r="N1721">
        <f>'CONDITIONS AND WORKINGS'!$D$2*M1721</f>
        <v>218.27999999999997</v>
      </c>
      <c r="O1721" s="4">
        <f>IF(Table1[[#This Row],[SALES]]&gt;='CONDITIONS AND WORKINGS'!$B$2,Table1[[#This Row],[SALES]]*'CONDITIONS AND WORKINGS'!$B$3,0)</f>
        <v>283.90000000000003</v>
      </c>
      <c r="P1721" s="10">
        <f t="shared" si="78"/>
        <v>3618.2799999999997</v>
      </c>
      <c r="Q1721" s="4" t="str">
        <f>IF(Table1[[#This Row],[STATUS]]='CONDITIONS AND WORKINGS'!$B$6,'CONDITIONS AND WORKINGS'!$B$9,'CONDITIONS AND WORKINGS'!$B$10)</f>
        <v>"COMPLETED"</v>
      </c>
      <c r="R1721" s="10">
        <f>Table1[[#This Row],[TOTAL SALES]]-Table1[[#This Row],[ 8.35% DISCOUNT]]</f>
        <v>3334.3799999999997</v>
      </c>
      <c r="S1721" s="20"/>
      <c r="AQ1721" s="11"/>
      <c r="AR1721" s="11"/>
      <c r="AS1721" s="11"/>
      <c r="AT1721" s="11"/>
      <c r="AV1721" s="11"/>
      <c r="AW1721" s="11"/>
    </row>
    <row r="1722" spans="1:49" x14ac:dyDescent="0.25">
      <c r="A1722">
        <v>1721</v>
      </c>
      <c r="B1722">
        <v>10296</v>
      </c>
      <c r="C1722">
        <v>4</v>
      </c>
      <c r="D1722" s="4" t="str">
        <f>TEXT(Table1[[#This Row],[ORDER DATE]],"MMMM")</f>
        <v>September</v>
      </c>
      <c r="E1722" s="4">
        <f t="shared" si="79"/>
        <v>2004</v>
      </c>
      <c r="F1722" s="1">
        <v>38245</v>
      </c>
      <c r="G1722" t="s">
        <v>12</v>
      </c>
      <c r="H1722" t="s">
        <v>73</v>
      </c>
      <c r="I1722">
        <v>190</v>
      </c>
      <c r="J1722" t="s">
        <v>17</v>
      </c>
      <c r="K1722">
        <v>24</v>
      </c>
      <c r="L1722" s="10">
        <v>100</v>
      </c>
      <c r="M1722" s="10">
        <f t="shared" si="80"/>
        <v>2400</v>
      </c>
      <c r="N1722">
        <f>'CONDITIONS AND WORKINGS'!$D$2*M1722</f>
        <v>154.07999999999998</v>
      </c>
      <c r="O1722" s="4">
        <f>IF(Table1[[#This Row],[SALES]]&gt;='CONDITIONS AND WORKINGS'!$B$2,Table1[[#This Row],[SALES]]*'CONDITIONS AND WORKINGS'!$B$3,0)</f>
        <v>200.4</v>
      </c>
      <c r="P1722" s="10">
        <f t="shared" si="78"/>
        <v>2554.08</v>
      </c>
      <c r="Q1722" s="4" t="str">
        <f>IF(Table1[[#This Row],[STATUS]]='CONDITIONS AND WORKINGS'!$B$6,'CONDITIONS AND WORKINGS'!$B$9,'CONDITIONS AND WORKINGS'!$B$10)</f>
        <v>"COMPLETED"</v>
      </c>
      <c r="R1722" s="10">
        <f>Table1[[#This Row],[TOTAL SALES]]-Table1[[#This Row],[ 8.35% DISCOUNT]]</f>
        <v>2353.6799999999998</v>
      </c>
      <c r="S1722" s="20"/>
      <c r="AQ1722" s="11"/>
      <c r="AR1722" s="11"/>
      <c r="AS1722" s="11"/>
      <c r="AT1722" s="11"/>
      <c r="AV1722" s="11"/>
      <c r="AW1722" s="11"/>
    </row>
    <row r="1723" spans="1:49" x14ac:dyDescent="0.25">
      <c r="A1723">
        <v>1722</v>
      </c>
      <c r="B1723">
        <v>10296</v>
      </c>
      <c r="C1723">
        <v>6</v>
      </c>
      <c r="D1723" s="4" t="str">
        <f>TEXT(Table1[[#This Row],[ORDER DATE]],"MMMM")</f>
        <v>September</v>
      </c>
      <c r="E1723" s="4">
        <f t="shared" si="79"/>
        <v>2004</v>
      </c>
      <c r="F1723" s="1">
        <v>38245</v>
      </c>
      <c r="G1723" t="s">
        <v>12</v>
      </c>
      <c r="H1723" t="s">
        <v>78</v>
      </c>
      <c r="I1723">
        <v>190</v>
      </c>
      <c r="J1723" t="s">
        <v>17</v>
      </c>
      <c r="K1723">
        <v>32</v>
      </c>
      <c r="L1723" s="10">
        <v>71.650000000000006</v>
      </c>
      <c r="M1723" s="10">
        <f t="shared" si="80"/>
        <v>2292.8000000000002</v>
      </c>
      <c r="N1723">
        <f>'CONDITIONS AND WORKINGS'!$D$2*M1723</f>
        <v>147.19775999999999</v>
      </c>
      <c r="O1723" s="4">
        <f>IF(Table1[[#This Row],[SALES]]&gt;='CONDITIONS AND WORKINGS'!$B$2,Table1[[#This Row],[SALES]]*'CONDITIONS AND WORKINGS'!$B$3,0)</f>
        <v>0</v>
      </c>
      <c r="P1723" s="10">
        <f t="shared" si="78"/>
        <v>2439.9977600000002</v>
      </c>
      <c r="Q1723" s="4" t="str">
        <f>IF(Table1[[#This Row],[STATUS]]='CONDITIONS AND WORKINGS'!$B$6,'CONDITIONS AND WORKINGS'!$B$9,'CONDITIONS AND WORKINGS'!$B$10)</f>
        <v>"COMPLETED"</v>
      </c>
      <c r="R1723" s="10">
        <f>Table1[[#This Row],[TOTAL SALES]]-Table1[[#This Row],[ 8.35% DISCOUNT]]</f>
        <v>2439.9977600000002</v>
      </c>
      <c r="S1723" s="20"/>
      <c r="AQ1723" s="11"/>
      <c r="AR1723" s="11"/>
      <c r="AS1723" s="11"/>
      <c r="AT1723" s="11"/>
      <c r="AV1723" s="11"/>
      <c r="AW1723" s="11"/>
    </row>
    <row r="1724" spans="1:49" x14ac:dyDescent="0.25">
      <c r="A1724">
        <v>1723</v>
      </c>
      <c r="B1724">
        <v>10296</v>
      </c>
      <c r="C1724">
        <v>13</v>
      </c>
      <c r="D1724" s="4" t="str">
        <f>TEXT(Table1[[#This Row],[ORDER DATE]],"MMMM")</f>
        <v>September</v>
      </c>
      <c r="E1724" s="4">
        <f t="shared" si="79"/>
        <v>2004</v>
      </c>
      <c r="F1724" s="1">
        <v>38245</v>
      </c>
      <c r="G1724" t="s">
        <v>12</v>
      </c>
      <c r="H1724" t="s">
        <v>75</v>
      </c>
      <c r="I1724">
        <v>190</v>
      </c>
      <c r="J1724" t="s">
        <v>17</v>
      </c>
      <c r="K1724">
        <v>21</v>
      </c>
      <c r="L1724" s="10">
        <v>96.34</v>
      </c>
      <c r="M1724" s="10">
        <f t="shared" si="80"/>
        <v>2023.14</v>
      </c>
      <c r="N1724">
        <f>'CONDITIONS AND WORKINGS'!$D$2*M1724</f>
        <v>129.88558799999998</v>
      </c>
      <c r="O1724" s="4">
        <f>IF(Table1[[#This Row],[SALES]]&gt;='CONDITIONS AND WORKINGS'!$B$2,Table1[[#This Row],[SALES]]*'CONDITIONS AND WORKINGS'!$B$3,0)</f>
        <v>0</v>
      </c>
      <c r="P1724" s="10">
        <f t="shared" si="78"/>
        <v>2153.025588</v>
      </c>
      <c r="Q1724" s="4" t="str">
        <f>IF(Table1[[#This Row],[STATUS]]='CONDITIONS AND WORKINGS'!$B$6,'CONDITIONS AND WORKINGS'!$B$9,'CONDITIONS AND WORKINGS'!$B$10)</f>
        <v>"COMPLETED"</v>
      </c>
      <c r="R1724" s="10">
        <f>Table1[[#This Row],[TOTAL SALES]]-Table1[[#This Row],[ 8.35% DISCOUNT]]</f>
        <v>2153.025588</v>
      </c>
      <c r="S1724" s="20"/>
      <c r="AQ1724" s="11"/>
      <c r="AR1724" s="11"/>
      <c r="AS1724" s="11"/>
      <c r="AT1724" s="11"/>
      <c r="AV1724" s="11"/>
      <c r="AW1724" s="11"/>
    </row>
    <row r="1725" spans="1:49" x14ac:dyDescent="0.25">
      <c r="A1725">
        <v>1724</v>
      </c>
      <c r="B1725">
        <v>10296</v>
      </c>
      <c r="C1725">
        <v>12</v>
      </c>
      <c r="D1725" s="4" t="str">
        <f>TEXT(Table1[[#This Row],[ORDER DATE]],"MMMM")</f>
        <v>September</v>
      </c>
      <c r="E1725" s="4">
        <f t="shared" si="79"/>
        <v>2004</v>
      </c>
      <c r="F1725" s="1">
        <v>38245</v>
      </c>
      <c r="G1725" t="s">
        <v>12</v>
      </c>
      <c r="H1725" t="s">
        <v>71</v>
      </c>
      <c r="I1725">
        <v>190</v>
      </c>
      <c r="J1725" t="s">
        <v>17</v>
      </c>
      <c r="K1725">
        <v>22</v>
      </c>
      <c r="L1725" s="10">
        <v>84.7</v>
      </c>
      <c r="M1725" s="10">
        <f t="shared" si="80"/>
        <v>1863.4</v>
      </c>
      <c r="N1725">
        <f>'CONDITIONS AND WORKINGS'!$D$2*M1725</f>
        <v>119.63028</v>
      </c>
      <c r="O1725" s="4">
        <f>IF(Table1[[#This Row],[SALES]]&gt;='CONDITIONS AND WORKINGS'!$B$2,Table1[[#This Row],[SALES]]*'CONDITIONS AND WORKINGS'!$B$3,0)</f>
        <v>0</v>
      </c>
      <c r="P1725" s="10">
        <f t="shared" si="78"/>
        <v>1983.0302800000002</v>
      </c>
      <c r="Q1725" s="4" t="str">
        <f>IF(Table1[[#This Row],[STATUS]]='CONDITIONS AND WORKINGS'!$B$6,'CONDITIONS AND WORKINGS'!$B$9,'CONDITIONS AND WORKINGS'!$B$10)</f>
        <v>"COMPLETED"</v>
      </c>
      <c r="R1725" s="10">
        <f>Table1[[#This Row],[TOTAL SALES]]-Table1[[#This Row],[ 8.35% DISCOUNT]]</f>
        <v>1983.0302800000002</v>
      </c>
      <c r="S1725" s="20"/>
      <c r="AQ1725" s="11"/>
      <c r="AR1725" s="11"/>
      <c r="AS1725" s="11"/>
      <c r="AT1725" s="11"/>
      <c r="AV1725" s="11"/>
      <c r="AW1725" s="11"/>
    </row>
    <row r="1726" spans="1:49" x14ac:dyDescent="0.25">
      <c r="A1726">
        <v>1725</v>
      </c>
      <c r="B1726">
        <v>10296</v>
      </c>
      <c r="C1726">
        <v>3</v>
      </c>
      <c r="D1726" s="4" t="str">
        <f>TEXT(Table1[[#This Row],[ORDER DATE]],"MMMM")</f>
        <v>September</v>
      </c>
      <c r="E1726" s="4">
        <f t="shared" si="79"/>
        <v>2004</v>
      </c>
      <c r="F1726" s="1">
        <v>38245</v>
      </c>
      <c r="G1726" t="s">
        <v>12</v>
      </c>
      <c r="H1726" t="s">
        <v>77</v>
      </c>
      <c r="I1726">
        <v>190</v>
      </c>
      <c r="J1726" t="s">
        <v>17</v>
      </c>
      <c r="K1726">
        <v>22</v>
      </c>
      <c r="L1726" s="10">
        <v>80.8</v>
      </c>
      <c r="M1726" s="10">
        <f t="shared" si="80"/>
        <v>1777.6</v>
      </c>
      <c r="N1726">
        <f>'CONDITIONS AND WORKINGS'!$D$2*M1726</f>
        <v>114.12191999999999</v>
      </c>
      <c r="O1726" s="4">
        <f>IF(Table1[[#This Row],[SALES]]&gt;='CONDITIONS AND WORKINGS'!$B$2,Table1[[#This Row],[SALES]]*'CONDITIONS AND WORKINGS'!$B$3,0)</f>
        <v>0</v>
      </c>
      <c r="P1726" s="10">
        <f t="shared" si="78"/>
        <v>1891.72192</v>
      </c>
      <c r="Q1726" s="4" t="str">
        <f>IF(Table1[[#This Row],[STATUS]]='CONDITIONS AND WORKINGS'!$B$6,'CONDITIONS AND WORKINGS'!$B$9,'CONDITIONS AND WORKINGS'!$B$10)</f>
        <v>"COMPLETED"</v>
      </c>
      <c r="R1726" s="10">
        <f>Table1[[#This Row],[TOTAL SALES]]-Table1[[#This Row],[ 8.35% DISCOUNT]]</f>
        <v>1891.72192</v>
      </c>
      <c r="S1726" s="20"/>
      <c r="AQ1726" s="11"/>
      <c r="AR1726" s="11"/>
      <c r="AS1726" s="11"/>
      <c r="AT1726" s="11"/>
      <c r="AV1726" s="11"/>
      <c r="AW1726" s="11"/>
    </row>
    <row r="1727" spans="1:49" x14ac:dyDescent="0.25">
      <c r="A1727">
        <v>1726</v>
      </c>
      <c r="B1727">
        <v>10296</v>
      </c>
      <c r="C1727">
        <v>14</v>
      </c>
      <c r="D1727" s="4" t="str">
        <f>TEXT(Table1[[#This Row],[ORDER DATE]],"MMMM")</f>
        <v>September</v>
      </c>
      <c r="E1727" s="4">
        <f t="shared" si="79"/>
        <v>2004</v>
      </c>
      <c r="F1727" s="1">
        <v>38245</v>
      </c>
      <c r="G1727" t="s">
        <v>12</v>
      </c>
      <c r="H1727" t="s">
        <v>60</v>
      </c>
      <c r="I1727">
        <v>190</v>
      </c>
      <c r="J1727" t="s">
        <v>17</v>
      </c>
      <c r="K1727">
        <v>22</v>
      </c>
      <c r="L1727" s="10">
        <v>77.150000000000006</v>
      </c>
      <c r="M1727" s="10">
        <f t="shared" si="80"/>
        <v>1697.3000000000002</v>
      </c>
      <c r="N1727">
        <f>'CONDITIONS AND WORKINGS'!$D$2*M1727</f>
        <v>108.96666</v>
      </c>
      <c r="O1727" s="4">
        <f>IF(Table1[[#This Row],[SALES]]&gt;='CONDITIONS AND WORKINGS'!$B$2,Table1[[#This Row],[SALES]]*'CONDITIONS AND WORKINGS'!$B$3,0)</f>
        <v>0</v>
      </c>
      <c r="P1727" s="10">
        <f t="shared" si="78"/>
        <v>1806.2666600000002</v>
      </c>
      <c r="Q1727" s="4" t="str">
        <f>IF(Table1[[#This Row],[STATUS]]='CONDITIONS AND WORKINGS'!$B$6,'CONDITIONS AND WORKINGS'!$B$9,'CONDITIONS AND WORKINGS'!$B$10)</f>
        <v>"COMPLETED"</v>
      </c>
      <c r="R1727" s="10">
        <f>Table1[[#This Row],[TOTAL SALES]]-Table1[[#This Row],[ 8.35% DISCOUNT]]</f>
        <v>1806.2666600000002</v>
      </c>
      <c r="S1727" s="20"/>
      <c r="AQ1727" s="11"/>
      <c r="AR1727" s="11"/>
      <c r="AS1727" s="11"/>
      <c r="AT1727" s="11"/>
      <c r="AV1727" s="11"/>
      <c r="AW1727" s="11"/>
    </row>
    <row r="1728" spans="1:49" x14ac:dyDescent="0.25">
      <c r="A1728">
        <v>1727</v>
      </c>
      <c r="B1728">
        <v>10296</v>
      </c>
      <c r="C1728">
        <v>9</v>
      </c>
      <c r="D1728" s="4" t="str">
        <f>TEXT(Table1[[#This Row],[ORDER DATE]],"MMMM")</f>
        <v>September</v>
      </c>
      <c r="E1728" s="4">
        <f t="shared" si="79"/>
        <v>2004</v>
      </c>
      <c r="F1728" s="1">
        <v>38245</v>
      </c>
      <c r="G1728" t="s">
        <v>12</v>
      </c>
      <c r="H1728" t="s">
        <v>86</v>
      </c>
      <c r="I1728">
        <v>190</v>
      </c>
      <c r="J1728" t="s">
        <v>17</v>
      </c>
      <c r="K1728">
        <v>31</v>
      </c>
      <c r="L1728" s="10">
        <v>53.92</v>
      </c>
      <c r="M1728" s="10">
        <f t="shared" si="80"/>
        <v>1671.52</v>
      </c>
      <c r="N1728">
        <f>'CONDITIONS AND WORKINGS'!$D$2*M1728</f>
        <v>107.31158399999998</v>
      </c>
      <c r="O1728" s="4">
        <f>IF(Table1[[#This Row],[SALES]]&gt;='CONDITIONS AND WORKINGS'!$B$2,Table1[[#This Row],[SALES]]*'CONDITIONS AND WORKINGS'!$B$3,0)</f>
        <v>0</v>
      </c>
      <c r="P1728" s="10">
        <f t="shared" si="78"/>
        <v>1778.831584</v>
      </c>
      <c r="Q1728" s="4" t="str">
        <f>IF(Table1[[#This Row],[STATUS]]='CONDITIONS AND WORKINGS'!$B$6,'CONDITIONS AND WORKINGS'!$B$9,'CONDITIONS AND WORKINGS'!$B$10)</f>
        <v>"COMPLETED"</v>
      </c>
      <c r="R1728" s="10">
        <f>Table1[[#This Row],[TOTAL SALES]]-Table1[[#This Row],[ 8.35% DISCOUNT]]</f>
        <v>1778.831584</v>
      </c>
      <c r="S1728" s="20"/>
      <c r="AQ1728" s="11"/>
      <c r="AR1728" s="11"/>
      <c r="AS1728" s="11"/>
      <c r="AT1728" s="11"/>
      <c r="AV1728" s="11"/>
      <c r="AW1728" s="11"/>
    </row>
    <row r="1729" spans="1:49" x14ac:dyDescent="0.25">
      <c r="A1729">
        <v>1728</v>
      </c>
      <c r="B1729">
        <v>10296</v>
      </c>
      <c r="C1729">
        <v>8</v>
      </c>
      <c r="D1729" s="4" t="str">
        <f>TEXT(Table1[[#This Row],[ORDER DATE]],"MMMM")</f>
        <v>September</v>
      </c>
      <c r="E1729" s="4">
        <f t="shared" si="79"/>
        <v>2004</v>
      </c>
      <c r="F1729" s="1">
        <v>38245</v>
      </c>
      <c r="G1729" t="s">
        <v>12</v>
      </c>
      <c r="H1729" t="s">
        <v>74</v>
      </c>
      <c r="I1729">
        <v>190</v>
      </c>
      <c r="J1729" t="s">
        <v>17</v>
      </c>
      <c r="K1729">
        <v>21</v>
      </c>
      <c r="L1729" s="10">
        <v>71.25</v>
      </c>
      <c r="M1729" s="10">
        <f t="shared" si="80"/>
        <v>1496.25</v>
      </c>
      <c r="N1729">
        <f>'CONDITIONS AND WORKINGS'!$D$2*M1729</f>
        <v>96.059249999999992</v>
      </c>
      <c r="O1729" s="4">
        <f>IF(Table1[[#This Row],[SALES]]&gt;='CONDITIONS AND WORKINGS'!$B$2,Table1[[#This Row],[SALES]]*'CONDITIONS AND WORKINGS'!$B$3,0)</f>
        <v>0</v>
      </c>
      <c r="P1729" s="10">
        <f t="shared" si="78"/>
        <v>1592.30925</v>
      </c>
      <c r="Q1729" s="4" t="str">
        <f>IF(Table1[[#This Row],[STATUS]]='CONDITIONS AND WORKINGS'!$B$6,'CONDITIONS AND WORKINGS'!$B$9,'CONDITIONS AND WORKINGS'!$B$10)</f>
        <v>"COMPLETED"</v>
      </c>
      <c r="R1729" s="10">
        <f>Table1[[#This Row],[TOTAL SALES]]-Table1[[#This Row],[ 8.35% DISCOUNT]]</f>
        <v>1592.30925</v>
      </c>
      <c r="S1729" s="20"/>
      <c r="AQ1729" s="11"/>
      <c r="AR1729" s="11"/>
      <c r="AS1729" s="11"/>
      <c r="AT1729" s="11"/>
      <c r="AV1729" s="11"/>
      <c r="AW1729" s="11"/>
    </row>
    <row r="1730" spans="1:49" x14ac:dyDescent="0.25">
      <c r="A1730">
        <v>1729</v>
      </c>
      <c r="B1730">
        <v>10296</v>
      </c>
      <c r="C1730">
        <v>1</v>
      </c>
      <c r="D1730" s="4" t="str">
        <f>TEXT(Table1[[#This Row],[ORDER DATE]],"MMMM")</f>
        <v>September</v>
      </c>
      <c r="E1730" s="4">
        <f t="shared" si="79"/>
        <v>2004</v>
      </c>
      <c r="F1730" s="1">
        <v>38245</v>
      </c>
      <c r="G1730" t="s">
        <v>12</v>
      </c>
      <c r="H1730" t="s">
        <v>87</v>
      </c>
      <c r="I1730">
        <v>190</v>
      </c>
      <c r="J1730" t="s">
        <v>17</v>
      </c>
      <c r="K1730">
        <v>26</v>
      </c>
      <c r="L1730" s="10">
        <v>48.44</v>
      </c>
      <c r="M1730" s="10">
        <f t="shared" si="80"/>
        <v>1259.44</v>
      </c>
      <c r="N1730">
        <f>'CONDITIONS AND WORKINGS'!$D$2*M1730</f>
        <v>80.856048000000001</v>
      </c>
      <c r="O1730" s="4">
        <f>IF(Table1[[#This Row],[SALES]]&gt;='CONDITIONS AND WORKINGS'!$B$2,Table1[[#This Row],[SALES]]*'CONDITIONS AND WORKINGS'!$B$3,0)</f>
        <v>0</v>
      </c>
      <c r="P1730" s="10">
        <f t="shared" ref="P1730:P1793" si="81">M1730+N1730</f>
        <v>1340.2960480000002</v>
      </c>
      <c r="Q1730" s="4" t="str">
        <f>IF(Table1[[#This Row],[STATUS]]='CONDITIONS AND WORKINGS'!$B$6,'CONDITIONS AND WORKINGS'!$B$9,'CONDITIONS AND WORKINGS'!$B$10)</f>
        <v>"COMPLETED"</v>
      </c>
      <c r="R1730" s="10">
        <f>Table1[[#This Row],[TOTAL SALES]]-Table1[[#This Row],[ 8.35% DISCOUNT]]</f>
        <v>1340.2960480000002</v>
      </c>
      <c r="S1730" s="20"/>
      <c r="AQ1730" s="11"/>
      <c r="AR1730" s="11"/>
      <c r="AS1730" s="11"/>
      <c r="AT1730" s="11"/>
      <c r="AV1730" s="11"/>
      <c r="AW1730" s="11"/>
    </row>
    <row r="1731" spans="1:49" x14ac:dyDescent="0.25">
      <c r="A1731">
        <v>1730</v>
      </c>
      <c r="B1731">
        <v>10296</v>
      </c>
      <c r="C1731">
        <v>10</v>
      </c>
      <c r="D1731" s="4" t="str">
        <f>TEXT(Table1[[#This Row],[ORDER DATE]],"MMMM")</f>
        <v>September</v>
      </c>
      <c r="E1731" s="4">
        <f t="shared" ref="E1731:E1794" si="82">YEAR(F1731)</f>
        <v>2004</v>
      </c>
      <c r="F1731" s="1">
        <v>38245</v>
      </c>
      <c r="G1731" t="s">
        <v>12</v>
      </c>
      <c r="H1731" t="s">
        <v>82</v>
      </c>
      <c r="I1731">
        <v>190</v>
      </c>
      <c r="J1731" t="s">
        <v>17</v>
      </c>
      <c r="K1731">
        <v>21</v>
      </c>
      <c r="L1731" s="10">
        <v>45.19</v>
      </c>
      <c r="M1731" s="10">
        <f t="shared" ref="M1731:M1794" si="83">K1731*L1731</f>
        <v>948.99</v>
      </c>
      <c r="N1731">
        <f>'CONDITIONS AND WORKINGS'!$D$2*M1731</f>
        <v>60.925157999999996</v>
      </c>
      <c r="O1731" s="4">
        <f>IF(Table1[[#This Row],[SALES]]&gt;='CONDITIONS AND WORKINGS'!$B$2,Table1[[#This Row],[SALES]]*'CONDITIONS AND WORKINGS'!$B$3,0)</f>
        <v>0</v>
      </c>
      <c r="P1731" s="10">
        <f t="shared" si="81"/>
        <v>1009.915158</v>
      </c>
      <c r="Q1731" s="4" t="str">
        <f>IF(Table1[[#This Row],[STATUS]]='CONDITIONS AND WORKINGS'!$B$6,'CONDITIONS AND WORKINGS'!$B$9,'CONDITIONS AND WORKINGS'!$B$10)</f>
        <v>"COMPLETED"</v>
      </c>
      <c r="R1731" s="10">
        <f>Table1[[#This Row],[TOTAL SALES]]-Table1[[#This Row],[ 8.35% DISCOUNT]]</f>
        <v>1009.915158</v>
      </c>
      <c r="S1731" s="20"/>
      <c r="AQ1731" s="11"/>
      <c r="AR1731" s="11"/>
      <c r="AS1731" s="11"/>
      <c r="AT1731" s="11"/>
      <c r="AV1731" s="11"/>
      <c r="AW1731" s="11"/>
    </row>
    <row r="1732" spans="1:49" x14ac:dyDescent="0.25">
      <c r="A1732">
        <v>1731</v>
      </c>
      <c r="B1732">
        <v>10297</v>
      </c>
      <c r="C1732">
        <v>6</v>
      </c>
      <c r="D1732" s="4" t="str">
        <f>TEXT(Table1[[#This Row],[ORDER DATE]],"MMMM")</f>
        <v>September</v>
      </c>
      <c r="E1732" s="4">
        <f t="shared" si="82"/>
        <v>2004</v>
      </c>
      <c r="F1732" s="1">
        <v>38246</v>
      </c>
      <c r="G1732" t="s">
        <v>12</v>
      </c>
      <c r="H1732" t="s">
        <v>83</v>
      </c>
      <c r="I1732">
        <v>176</v>
      </c>
      <c r="J1732" t="s">
        <v>14</v>
      </c>
      <c r="K1732">
        <v>32</v>
      </c>
      <c r="L1732" s="10">
        <v>100</v>
      </c>
      <c r="M1732" s="10">
        <f t="shared" si="83"/>
        <v>3200</v>
      </c>
      <c r="N1732">
        <f>'CONDITIONS AND WORKINGS'!$D$2*M1732</f>
        <v>205.43999999999997</v>
      </c>
      <c r="O1732" s="4">
        <f>IF(Table1[[#This Row],[SALES]]&gt;='CONDITIONS AND WORKINGS'!$B$2,Table1[[#This Row],[SALES]]*'CONDITIONS AND WORKINGS'!$B$3,0)</f>
        <v>267.2</v>
      </c>
      <c r="P1732" s="10">
        <f t="shared" si="81"/>
        <v>3405.44</v>
      </c>
      <c r="Q1732" s="4" t="str">
        <f>IF(Table1[[#This Row],[STATUS]]='CONDITIONS AND WORKINGS'!$B$6,'CONDITIONS AND WORKINGS'!$B$9,'CONDITIONS AND WORKINGS'!$B$10)</f>
        <v>"COMPLETED"</v>
      </c>
      <c r="R1732" s="10">
        <f>Table1[[#This Row],[TOTAL SALES]]-Table1[[#This Row],[ 8.35% DISCOUNT]]</f>
        <v>3138.2400000000002</v>
      </c>
      <c r="S1732" s="20"/>
      <c r="AQ1732" s="11"/>
      <c r="AR1732" s="11"/>
      <c r="AS1732" s="11"/>
      <c r="AT1732" s="11"/>
      <c r="AV1732" s="11"/>
      <c r="AW1732" s="11"/>
    </row>
    <row r="1733" spans="1:49" x14ac:dyDescent="0.25">
      <c r="A1733">
        <v>1732</v>
      </c>
      <c r="B1733">
        <v>10297</v>
      </c>
      <c r="C1733">
        <v>3</v>
      </c>
      <c r="D1733" s="4" t="str">
        <f>TEXT(Table1[[#This Row],[ORDER DATE]],"MMMM")</f>
        <v>September</v>
      </c>
      <c r="E1733" s="4">
        <f t="shared" si="82"/>
        <v>2004</v>
      </c>
      <c r="F1733" s="1">
        <v>38246</v>
      </c>
      <c r="G1733" t="s">
        <v>12</v>
      </c>
      <c r="H1733" t="s">
        <v>72</v>
      </c>
      <c r="I1733">
        <v>176</v>
      </c>
      <c r="J1733" t="s">
        <v>14</v>
      </c>
      <c r="K1733">
        <v>35</v>
      </c>
      <c r="L1733" s="10">
        <v>100</v>
      </c>
      <c r="M1733" s="10">
        <f t="shared" si="83"/>
        <v>3500</v>
      </c>
      <c r="N1733">
        <f>'CONDITIONS AND WORKINGS'!$D$2*M1733</f>
        <v>224.7</v>
      </c>
      <c r="O1733" s="4">
        <f>IF(Table1[[#This Row],[SALES]]&gt;='CONDITIONS AND WORKINGS'!$B$2,Table1[[#This Row],[SALES]]*'CONDITIONS AND WORKINGS'!$B$3,0)</f>
        <v>292.25</v>
      </c>
      <c r="P1733" s="10">
        <f t="shared" si="81"/>
        <v>3724.7</v>
      </c>
      <c r="Q1733" s="4" t="str">
        <f>IF(Table1[[#This Row],[STATUS]]='CONDITIONS AND WORKINGS'!$B$6,'CONDITIONS AND WORKINGS'!$B$9,'CONDITIONS AND WORKINGS'!$B$10)</f>
        <v>"COMPLETED"</v>
      </c>
      <c r="R1733" s="10">
        <f>Table1[[#This Row],[TOTAL SALES]]-Table1[[#This Row],[ 8.35% DISCOUNT]]</f>
        <v>3432.45</v>
      </c>
      <c r="S1733" s="20"/>
      <c r="AQ1733" s="11"/>
      <c r="AR1733" s="11"/>
      <c r="AS1733" s="11"/>
      <c r="AT1733" s="11"/>
      <c r="AV1733" s="11"/>
      <c r="AW1733" s="11"/>
    </row>
    <row r="1734" spans="1:49" x14ac:dyDescent="0.25">
      <c r="A1734">
        <v>1733</v>
      </c>
      <c r="B1734">
        <v>10297</v>
      </c>
      <c r="C1734">
        <v>2</v>
      </c>
      <c r="D1734" s="4" t="str">
        <f>TEXT(Table1[[#This Row],[ORDER DATE]],"MMMM")</f>
        <v>September</v>
      </c>
      <c r="E1734" s="4">
        <f t="shared" si="82"/>
        <v>2004</v>
      </c>
      <c r="F1734" s="1">
        <v>38246</v>
      </c>
      <c r="G1734" t="s">
        <v>12</v>
      </c>
      <c r="H1734" t="s">
        <v>95</v>
      </c>
      <c r="I1734">
        <v>176</v>
      </c>
      <c r="J1734" t="s">
        <v>17</v>
      </c>
      <c r="K1734">
        <v>26</v>
      </c>
      <c r="L1734" s="10">
        <v>100</v>
      </c>
      <c r="M1734" s="10">
        <f t="shared" si="83"/>
        <v>2600</v>
      </c>
      <c r="N1734">
        <f>'CONDITIONS AND WORKINGS'!$D$2*M1734</f>
        <v>166.92</v>
      </c>
      <c r="O1734" s="4">
        <f>IF(Table1[[#This Row],[SALES]]&gt;='CONDITIONS AND WORKINGS'!$B$2,Table1[[#This Row],[SALES]]*'CONDITIONS AND WORKINGS'!$B$3,0)</f>
        <v>217.10000000000002</v>
      </c>
      <c r="P1734" s="10">
        <f t="shared" si="81"/>
        <v>2766.92</v>
      </c>
      <c r="Q1734" s="4" t="str">
        <f>IF(Table1[[#This Row],[STATUS]]='CONDITIONS AND WORKINGS'!$B$6,'CONDITIONS AND WORKINGS'!$B$9,'CONDITIONS AND WORKINGS'!$B$10)</f>
        <v>"COMPLETED"</v>
      </c>
      <c r="R1734" s="10">
        <f>Table1[[#This Row],[TOTAL SALES]]-Table1[[#This Row],[ 8.35% DISCOUNT]]</f>
        <v>2549.8200000000002</v>
      </c>
      <c r="S1734" s="20"/>
      <c r="AQ1734" s="11"/>
      <c r="AR1734" s="11"/>
      <c r="AS1734" s="11"/>
      <c r="AT1734" s="11"/>
      <c r="AV1734" s="11"/>
      <c r="AW1734" s="11"/>
    </row>
    <row r="1735" spans="1:49" x14ac:dyDescent="0.25">
      <c r="A1735">
        <v>1734</v>
      </c>
      <c r="B1735">
        <v>10297</v>
      </c>
      <c r="C1735">
        <v>7</v>
      </c>
      <c r="D1735" s="4" t="str">
        <f>TEXT(Table1[[#This Row],[ORDER DATE]],"MMMM")</f>
        <v>September</v>
      </c>
      <c r="E1735" s="4">
        <f t="shared" si="82"/>
        <v>2004</v>
      </c>
      <c r="F1735" s="1">
        <v>38246</v>
      </c>
      <c r="G1735" t="s">
        <v>12</v>
      </c>
      <c r="H1735" t="s">
        <v>84</v>
      </c>
      <c r="I1735">
        <v>176</v>
      </c>
      <c r="J1735" t="s">
        <v>17</v>
      </c>
      <c r="K1735">
        <v>28</v>
      </c>
      <c r="L1735" s="10">
        <v>79.8</v>
      </c>
      <c r="M1735" s="10">
        <f t="shared" si="83"/>
        <v>2234.4</v>
      </c>
      <c r="N1735">
        <f>'CONDITIONS AND WORKINGS'!$D$2*M1735</f>
        <v>143.44847999999999</v>
      </c>
      <c r="O1735" s="4">
        <f>IF(Table1[[#This Row],[SALES]]&gt;='CONDITIONS AND WORKINGS'!$B$2,Table1[[#This Row],[SALES]]*'CONDITIONS AND WORKINGS'!$B$3,0)</f>
        <v>0</v>
      </c>
      <c r="P1735" s="10">
        <f t="shared" si="81"/>
        <v>2377.8484800000001</v>
      </c>
      <c r="Q1735" s="4" t="str">
        <f>IF(Table1[[#This Row],[STATUS]]='CONDITIONS AND WORKINGS'!$B$6,'CONDITIONS AND WORKINGS'!$B$9,'CONDITIONS AND WORKINGS'!$B$10)</f>
        <v>"COMPLETED"</v>
      </c>
      <c r="R1735" s="10">
        <f>Table1[[#This Row],[TOTAL SALES]]-Table1[[#This Row],[ 8.35% DISCOUNT]]</f>
        <v>2377.8484800000001</v>
      </c>
      <c r="S1735" s="20"/>
      <c r="AQ1735" s="11"/>
      <c r="AR1735" s="11"/>
      <c r="AS1735" s="11"/>
      <c r="AT1735" s="11"/>
      <c r="AV1735" s="11"/>
      <c r="AW1735" s="11"/>
    </row>
    <row r="1736" spans="1:49" x14ac:dyDescent="0.25">
      <c r="A1736">
        <v>1735</v>
      </c>
      <c r="B1736">
        <v>10297</v>
      </c>
      <c r="C1736">
        <v>1</v>
      </c>
      <c r="D1736" s="4" t="str">
        <f>TEXT(Table1[[#This Row],[ORDER DATE]],"MMMM")</f>
        <v>September</v>
      </c>
      <c r="E1736" s="4">
        <f t="shared" si="82"/>
        <v>2004</v>
      </c>
      <c r="F1736" s="1">
        <v>38246</v>
      </c>
      <c r="G1736" t="s">
        <v>12</v>
      </c>
      <c r="H1736" t="s">
        <v>90</v>
      </c>
      <c r="I1736">
        <v>176</v>
      </c>
      <c r="J1736" t="s">
        <v>17</v>
      </c>
      <c r="K1736">
        <v>32</v>
      </c>
      <c r="L1736" s="10">
        <v>65.510000000000005</v>
      </c>
      <c r="M1736" s="10">
        <f t="shared" si="83"/>
        <v>2096.3200000000002</v>
      </c>
      <c r="N1736">
        <f>'CONDITIONS AND WORKINGS'!$D$2*M1736</f>
        <v>134.583744</v>
      </c>
      <c r="O1736" s="4">
        <f>IF(Table1[[#This Row],[SALES]]&gt;='CONDITIONS AND WORKINGS'!$B$2,Table1[[#This Row],[SALES]]*'CONDITIONS AND WORKINGS'!$B$3,0)</f>
        <v>0</v>
      </c>
      <c r="P1736" s="10">
        <f t="shared" si="81"/>
        <v>2230.9037440000002</v>
      </c>
      <c r="Q1736" s="4" t="str">
        <f>IF(Table1[[#This Row],[STATUS]]='CONDITIONS AND WORKINGS'!$B$6,'CONDITIONS AND WORKINGS'!$B$9,'CONDITIONS AND WORKINGS'!$B$10)</f>
        <v>"COMPLETED"</v>
      </c>
      <c r="R1736" s="10">
        <f>Table1[[#This Row],[TOTAL SALES]]-Table1[[#This Row],[ 8.35% DISCOUNT]]</f>
        <v>2230.9037440000002</v>
      </c>
      <c r="S1736" s="20"/>
      <c r="AQ1736" s="11"/>
      <c r="AR1736" s="11"/>
      <c r="AS1736" s="11"/>
      <c r="AT1736" s="11"/>
      <c r="AV1736" s="11"/>
      <c r="AW1736" s="11"/>
    </row>
    <row r="1737" spans="1:49" x14ac:dyDescent="0.25">
      <c r="A1737">
        <v>1736</v>
      </c>
      <c r="B1737">
        <v>10297</v>
      </c>
      <c r="C1737">
        <v>4</v>
      </c>
      <c r="D1737" s="4" t="str">
        <f>TEXT(Table1[[#This Row],[ORDER DATE]],"MMMM")</f>
        <v>September</v>
      </c>
      <c r="E1737" s="4">
        <f t="shared" si="82"/>
        <v>2004</v>
      </c>
      <c r="F1737" s="1">
        <v>38246</v>
      </c>
      <c r="G1737" t="s">
        <v>12</v>
      </c>
      <c r="H1737" t="s">
        <v>80</v>
      </c>
      <c r="I1737">
        <v>176</v>
      </c>
      <c r="J1737" t="s">
        <v>17</v>
      </c>
      <c r="K1737">
        <v>25</v>
      </c>
      <c r="L1737" s="10">
        <v>82.79</v>
      </c>
      <c r="M1737" s="10">
        <f t="shared" si="83"/>
        <v>2069.75</v>
      </c>
      <c r="N1737">
        <f>'CONDITIONS AND WORKINGS'!$D$2*M1737</f>
        <v>132.87795</v>
      </c>
      <c r="O1737" s="4">
        <f>IF(Table1[[#This Row],[SALES]]&gt;='CONDITIONS AND WORKINGS'!$B$2,Table1[[#This Row],[SALES]]*'CONDITIONS AND WORKINGS'!$B$3,0)</f>
        <v>0</v>
      </c>
      <c r="P1737" s="10">
        <f t="shared" si="81"/>
        <v>2202.6279500000001</v>
      </c>
      <c r="Q1737" s="4" t="str">
        <f>IF(Table1[[#This Row],[STATUS]]='CONDITIONS AND WORKINGS'!$B$6,'CONDITIONS AND WORKINGS'!$B$9,'CONDITIONS AND WORKINGS'!$B$10)</f>
        <v>"COMPLETED"</v>
      </c>
      <c r="R1737" s="10">
        <f>Table1[[#This Row],[TOTAL SALES]]-Table1[[#This Row],[ 8.35% DISCOUNT]]</f>
        <v>2202.6279500000001</v>
      </c>
      <c r="S1737" s="20"/>
      <c r="AQ1737" s="11"/>
      <c r="AR1737" s="11"/>
      <c r="AS1737" s="11"/>
      <c r="AT1737" s="11"/>
      <c r="AV1737" s="11"/>
      <c r="AW1737" s="11"/>
    </row>
    <row r="1738" spans="1:49" x14ac:dyDescent="0.25">
      <c r="A1738">
        <v>1737</v>
      </c>
      <c r="B1738">
        <v>10297</v>
      </c>
      <c r="C1738">
        <v>5</v>
      </c>
      <c r="D1738" s="4" t="str">
        <f>TEXT(Table1[[#This Row],[ORDER DATE]],"MMMM")</f>
        <v>September</v>
      </c>
      <c r="E1738" s="4">
        <f t="shared" si="82"/>
        <v>2004</v>
      </c>
      <c r="F1738" s="1">
        <v>38246</v>
      </c>
      <c r="G1738" t="s">
        <v>12</v>
      </c>
      <c r="H1738" t="s">
        <v>85</v>
      </c>
      <c r="I1738">
        <v>176</v>
      </c>
      <c r="J1738" t="s">
        <v>17</v>
      </c>
      <c r="K1738">
        <v>23</v>
      </c>
      <c r="L1738" s="10">
        <v>72.45</v>
      </c>
      <c r="M1738" s="10">
        <f t="shared" si="83"/>
        <v>1666.3500000000001</v>
      </c>
      <c r="N1738">
        <f>'CONDITIONS AND WORKINGS'!$D$2*M1738</f>
        <v>106.97967</v>
      </c>
      <c r="O1738" s="4">
        <f>IF(Table1[[#This Row],[SALES]]&gt;='CONDITIONS AND WORKINGS'!$B$2,Table1[[#This Row],[SALES]]*'CONDITIONS AND WORKINGS'!$B$3,0)</f>
        <v>0</v>
      </c>
      <c r="P1738" s="10">
        <f t="shared" si="81"/>
        <v>1773.3296700000001</v>
      </c>
      <c r="Q1738" s="4" t="str">
        <f>IF(Table1[[#This Row],[STATUS]]='CONDITIONS AND WORKINGS'!$B$6,'CONDITIONS AND WORKINGS'!$B$9,'CONDITIONS AND WORKINGS'!$B$10)</f>
        <v>"COMPLETED"</v>
      </c>
      <c r="R1738" s="10">
        <f>Table1[[#This Row],[TOTAL SALES]]-Table1[[#This Row],[ 8.35% DISCOUNT]]</f>
        <v>1773.3296700000001</v>
      </c>
      <c r="S1738" s="20"/>
      <c r="AQ1738" s="11"/>
      <c r="AR1738" s="11"/>
      <c r="AS1738" s="11"/>
      <c r="AT1738" s="11"/>
      <c r="AV1738" s="11"/>
      <c r="AW1738" s="11"/>
    </row>
    <row r="1739" spans="1:49" x14ac:dyDescent="0.25">
      <c r="A1739">
        <v>1738</v>
      </c>
      <c r="B1739">
        <v>10298</v>
      </c>
      <c r="C1739">
        <v>1</v>
      </c>
      <c r="D1739" s="4" t="str">
        <f>TEXT(Table1[[#This Row],[ORDER DATE]],"MMMM")</f>
        <v>September</v>
      </c>
      <c r="E1739" s="4">
        <f t="shared" si="82"/>
        <v>2004</v>
      </c>
      <c r="F1739" s="1">
        <v>38257</v>
      </c>
      <c r="G1739" t="s">
        <v>12</v>
      </c>
      <c r="H1739" t="s">
        <v>89</v>
      </c>
      <c r="I1739">
        <v>147</v>
      </c>
      <c r="J1739" t="s">
        <v>14</v>
      </c>
      <c r="K1739">
        <v>39</v>
      </c>
      <c r="L1739" s="10">
        <v>96.34</v>
      </c>
      <c r="M1739" s="10">
        <f t="shared" si="83"/>
        <v>3757.26</v>
      </c>
      <c r="N1739">
        <f>'CONDITIONS AND WORKINGS'!$D$2*M1739</f>
        <v>241.21609199999997</v>
      </c>
      <c r="O1739" s="4">
        <f>IF(Table1[[#This Row],[SALES]]&gt;='CONDITIONS AND WORKINGS'!$B$2,Table1[[#This Row],[SALES]]*'CONDITIONS AND WORKINGS'!$B$3,0)</f>
        <v>313.73121000000003</v>
      </c>
      <c r="P1739" s="10">
        <f t="shared" si="81"/>
        <v>3998.4760920000003</v>
      </c>
      <c r="Q1739" s="4" t="str">
        <f>IF(Table1[[#This Row],[STATUS]]='CONDITIONS AND WORKINGS'!$B$6,'CONDITIONS AND WORKINGS'!$B$9,'CONDITIONS AND WORKINGS'!$B$10)</f>
        <v>"COMPLETED"</v>
      </c>
      <c r="R1739" s="10">
        <f>Table1[[#This Row],[TOTAL SALES]]-Table1[[#This Row],[ 8.35% DISCOUNT]]</f>
        <v>3684.7448820000004</v>
      </c>
      <c r="S1739" s="20"/>
      <c r="AQ1739" s="11"/>
      <c r="AR1739" s="11"/>
      <c r="AS1739" s="11"/>
      <c r="AT1739" s="11"/>
      <c r="AV1739" s="11"/>
      <c r="AW1739" s="11"/>
    </row>
    <row r="1740" spans="1:49" x14ac:dyDescent="0.25">
      <c r="A1740">
        <v>1739</v>
      </c>
      <c r="B1740">
        <v>10298</v>
      </c>
      <c r="C1740">
        <v>2</v>
      </c>
      <c r="D1740" s="4" t="str">
        <f>TEXT(Table1[[#This Row],[ORDER DATE]],"MMMM")</f>
        <v>September</v>
      </c>
      <c r="E1740" s="4">
        <f t="shared" si="82"/>
        <v>2004</v>
      </c>
      <c r="F1740" s="1">
        <v>38257</v>
      </c>
      <c r="G1740" t="s">
        <v>12</v>
      </c>
      <c r="H1740" t="s">
        <v>94</v>
      </c>
      <c r="I1740">
        <v>147</v>
      </c>
      <c r="J1740" t="s">
        <v>17</v>
      </c>
      <c r="K1740">
        <v>32</v>
      </c>
      <c r="L1740" s="10">
        <v>48.46</v>
      </c>
      <c r="M1740" s="10">
        <f t="shared" si="83"/>
        <v>1550.72</v>
      </c>
      <c r="N1740">
        <f>'CONDITIONS AND WORKINGS'!$D$2*M1740</f>
        <v>99.556223999999986</v>
      </c>
      <c r="O1740" s="4">
        <f>IF(Table1[[#This Row],[SALES]]&gt;='CONDITIONS AND WORKINGS'!$B$2,Table1[[#This Row],[SALES]]*'CONDITIONS AND WORKINGS'!$B$3,0)</f>
        <v>0</v>
      </c>
      <c r="P1740" s="10">
        <f t="shared" si="81"/>
        <v>1650.276224</v>
      </c>
      <c r="Q1740" s="4" t="str">
        <f>IF(Table1[[#This Row],[STATUS]]='CONDITIONS AND WORKINGS'!$B$6,'CONDITIONS AND WORKINGS'!$B$9,'CONDITIONS AND WORKINGS'!$B$10)</f>
        <v>"COMPLETED"</v>
      </c>
      <c r="R1740" s="10">
        <f>Table1[[#This Row],[TOTAL SALES]]-Table1[[#This Row],[ 8.35% DISCOUNT]]</f>
        <v>1650.276224</v>
      </c>
      <c r="S1740" s="20"/>
      <c r="AQ1740" s="11"/>
      <c r="AR1740" s="11"/>
      <c r="AS1740" s="11"/>
      <c r="AT1740" s="11"/>
      <c r="AV1740" s="11"/>
      <c r="AW1740" s="11"/>
    </row>
    <row r="1741" spans="1:49" x14ac:dyDescent="0.25">
      <c r="A1741">
        <v>1740</v>
      </c>
      <c r="B1741">
        <v>10299</v>
      </c>
      <c r="C1741">
        <v>2</v>
      </c>
      <c r="D1741" s="4" t="str">
        <f>TEXT(Table1[[#This Row],[ORDER DATE]],"MMMM")</f>
        <v>September</v>
      </c>
      <c r="E1741" s="4">
        <f t="shared" si="82"/>
        <v>2004</v>
      </c>
      <c r="F1741" s="1">
        <v>38260</v>
      </c>
      <c r="G1741" t="s">
        <v>12</v>
      </c>
      <c r="H1741" t="s">
        <v>97</v>
      </c>
      <c r="I1741">
        <v>117</v>
      </c>
      <c r="J1741" t="s">
        <v>55</v>
      </c>
      <c r="K1741">
        <v>49</v>
      </c>
      <c r="L1741" s="10">
        <v>100</v>
      </c>
      <c r="M1741" s="10">
        <f t="shared" si="83"/>
        <v>4900</v>
      </c>
      <c r="N1741">
        <f>'CONDITIONS AND WORKINGS'!$D$2*M1741</f>
        <v>314.58</v>
      </c>
      <c r="O1741" s="4">
        <f>IF(Table1[[#This Row],[SALES]]&gt;='CONDITIONS AND WORKINGS'!$B$2,Table1[[#This Row],[SALES]]*'CONDITIONS AND WORKINGS'!$B$3,0)</f>
        <v>409.15000000000003</v>
      </c>
      <c r="P1741" s="10">
        <f t="shared" si="81"/>
        <v>5214.58</v>
      </c>
      <c r="Q1741" s="4" t="str">
        <f>IF(Table1[[#This Row],[STATUS]]='CONDITIONS AND WORKINGS'!$B$6,'CONDITIONS AND WORKINGS'!$B$9,'CONDITIONS AND WORKINGS'!$B$10)</f>
        <v>"COMPLETED"</v>
      </c>
      <c r="R1741" s="10">
        <f>Table1[[#This Row],[TOTAL SALES]]-Table1[[#This Row],[ 8.35% DISCOUNT]]</f>
        <v>4805.43</v>
      </c>
      <c r="S1741" s="20"/>
      <c r="AQ1741" s="11"/>
      <c r="AR1741" s="11"/>
      <c r="AS1741" s="11"/>
      <c r="AT1741" s="11"/>
      <c r="AV1741" s="11"/>
      <c r="AW1741" s="11"/>
    </row>
    <row r="1742" spans="1:49" x14ac:dyDescent="0.25">
      <c r="A1742">
        <v>1741</v>
      </c>
      <c r="B1742">
        <v>10299</v>
      </c>
      <c r="C1742">
        <v>11</v>
      </c>
      <c r="D1742" s="4" t="str">
        <f>TEXT(Table1[[#This Row],[ORDER DATE]],"MMMM")</f>
        <v>September</v>
      </c>
      <c r="E1742" s="4">
        <f t="shared" si="82"/>
        <v>2004</v>
      </c>
      <c r="F1742" s="1">
        <v>38260</v>
      </c>
      <c r="G1742" t="s">
        <v>12</v>
      </c>
      <c r="H1742" t="s">
        <v>88</v>
      </c>
      <c r="I1742">
        <v>117</v>
      </c>
      <c r="J1742" t="s">
        <v>14</v>
      </c>
      <c r="K1742">
        <v>29</v>
      </c>
      <c r="L1742" s="10">
        <v>100</v>
      </c>
      <c r="M1742" s="10">
        <f t="shared" si="83"/>
        <v>2900</v>
      </c>
      <c r="N1742">
        <f>'CONDITIONS AND WORKINGS'!$D$2*M1742</f>
        <v>186.17999999999998</v>
      </c>
      <c r="O1742" s="4">
        <f>IF(Table1[[#This Row],[SALES]]&gt;='CONDITIONS AND WORKINGS'!$B$2,Table1[[#This Row],[SALES]]*'CONDITIONS AND WORKINGS'!$B$3,0)</f>
        <v>242.15</v>
      </c>
      <c r="P1742" s="10">
        <f t="shared" si="81"/>
        <v>3086.18</v>
      </c>
      <c r="Q1742" s="4" t="str">
        <f>IF(Table1[[#This Row],[STATUS]]='CONDITIONS AND WORKINGS'!$B$6,'CONDITIONS AND WORKINGS'!$B$9,'CONDITIONS AND WORKINGS'!$B$10)</f>
        <v>"COMPLETED"</v>
      </c>
      <c r="R1742" s="10">
        <f>Table1[[#This Row],[TOTAL SALES]]-Table1[[#This Row],[ 8.35% DISCOUNT]]</f>
        <v>2844.0299999999997</v>
      </c>
      <c r="S1742" s="20"/>
      <c r="AQ1742" s="11"/>
      <c r="AR1742" s="11"/>
      <c r="AS1742" s="11"/>
      <c r="AT1742" s="11"/>
      <c r="AV1742" s="11"/>
      <c r="AW1742" s="11"/>
    </row>
    <row r="1743" spans="1:49" x14ac:dyDescent="0.25">
      <c r="A1743">
        <v>1742</v>
      </c>
      <c r="B1743">
        <v>10299</v>
      </c>
      <c r="C1743">
        <v>10</v>
      </c>
      <c r="D1743" s="4" t="str">
        <f>TEXT(Table1[[#This Row],[ORDER DATE]],"MMMM")</f>
        <v>September</v>
      </c>
      <c r="E1743" s="4">
        <f t="shared" si="82"/>
        <v>2004</v>
      </c>
      <c r="F1743" s="1">
        <v>38260</v>
      </c>
      <c r="G1743" t="s">
        <v>12</v>
      </c>
      <c r="H1743" t="s">
        <v>93</v>
      </c>
      <c r="I1743">
        <v>117</v>
      </c>
      <c r="J1743" t="s">
        <v>14</v>
      </c>
      <c r="K1743">
        <v>47</v>
      </c>
      <c r="L1743" s="10">
        <v>100</v>
      </c>
      <c r="M1743" s="10">
        <f t="shared" si="83"/>
        <v>4700</v>
      </c>
      <c r="N1743">
        <f>'CONDITIONS AND WORKINGS'!$D$2*M1743</f>
        <v>301.73999999999995</v>
      </c>
      <c r="O1743" s="4">
        <f>IF(Table1[[#This Row],[SALES]]&gt;='CONDITIONS AND WORKINGS'!$B$2,Table1[[#This Row],[SALES]]*'CONDITIONS AND WORKINGS'!$B$3,0)</f>
        <v>392.45000000000005</v>
      </c>
      <c r="P1743" s="10">
        <f t="shared" si="81"/>
        <v>5001.74</v>
      </c>
      <c r="Q1743" s="4" t="str">
        <f>IF(Table1[[#This Row],[STATUS]]='CONDITIONS AND WORKINGS'!$B$6,'CONDITIONS AND WORKINGS'!$B$9,'CONDITIONS AND WORKINGS'!$B$10)</f>
        <v>"COMPLETED"</v>
      </c>
      <c r="R1743" s="10">
        <f>Table1[[#This Row],[TOTAL SALES]]-Table1[[#This Row],[ 8.35% DISCOUNT]]</f>
        <v>4609.29</v>
      </c>
      <c r="S1743" s="20"/>
      <c r="AQ1743" s="11"/>
      <c r="AR1743" s="11"/>
      <c r="AS1743" s="11"/>
      <c r="AT1743" s="11"/>
      <c r="AV1743" s="11"/>
      <c r="AW1743" s="11"/>
    </row>
    <row r="1744" spans="1:49" x14ac:dyDescent="0.25">
      <c r="A1744">
        <v>1743</v>
      </c>
      <c r="B1744">
        <v>10299</v>
      </c>
      <c r="C1744">
        <v>7</v>
      </c>
      <c r="D1744" s="4" t="str">
        <f>TEXT(Table1[[#This Row],[ORDER DATE]],"MMMM")</f>
        <v>September</v>
      </c>
      <c r="E1744" s="4">
        <f t="shared" si="82"/>
        <v>2004</v>
      </c>
      <c r="F1744" s="1">
        <v>38260</v>
      </c>
      <c r="G1744" t="s">
        <v>12</v>
      </c>
      <c r="H1744" t="s">
        <v>102</v>
      </c>
      <c r="I1744">
        <v>117</v>
      </c>
      <c r="J1744" t="s">
        <v>14</v>
      </c>
      <c r="K1744">
        <v>38</v>
      </c>
      <c r="L1744" s="10">
        <v>100</v>
      </c>
      <c r="M1744" s="10">
        <f t="shared" si="83"/>
        <v>3800</v>
      </c>
      <c r="N1744">
        <f>'CONDITIONS AND WORKINGS'!$D$2*M1744</f>
        <v>243.95999999999998</v>
      </c>
      <c r="O1744" s="4">
        <f>IF(Table1[[#This Row],[SALES]]&gt;='CONDITIONS AND WORKINGS'!$B$2,Table1[[#This Row],[SALES]]*'CONDITIONS AND WORKINGS'!$B$3,0)</f>
        <v>317.3</v>
      </c>
      <c r="P1744" s="10">
        <f t="shared" si="81"/>
        <v>4043.96</v>
      </c>
      <c r="Q1744" s="4" t="str">
        <f>IF(Table1[[#This Row],[STATUS]]='CONDITIONS AND WORKINGS'!$B$6,'CONDITIONS AND WORKINGS'!$B$9,'CONDITIONS AND WORKINGS'!$B$10)</f>
        <v>"COMPLETED"</v>
      </c>
      <c r="R1744" s="10">
        <f>Table1[[#This Row],[TOTAL SALES]]-Table1[[#This Row],[ 8.35% DISCOUNT]]</f>
        <v>3726.66</v>
      </c>
      <c r="S1744" s="20"/>
      <c r="AQ1744" s="11"/>
      <c r="AR1744" s="11"/>
      <c r="AS1744" s="11"/>
      <c r="AT1744" s="11"/>
      <c r="AV1744" s="11"/>
      <c r="AW1744" s="11"/>
    </row>
    <row r="1745" spans="1:49" x14ac:dyDescent="0.25">
      <c r="A1745">
        <v>1744</v>
      </c>
      <c r="B1745">
        <v>10299</v>
      </c>
      <c r="C1745">
        <v>8</v>
      </c>
      <c r="D1745" s="4" t="str">
        <f>TEXT(Table1[[#This Row],[ORDER DATE]],"MMMM")</f>
        <v>September</v>
      </c>
      <c r="E1745" s="4">
        <f t="shared" si="82"/>
        <v>2004</v>
      </c>
      <c r="F1745" s="1">
        <v>38260</v>
      </c>
      <c r="G1745" t="s">
        <v>12</v>
      </c>
      <c r="H1745" t="s">
        <v>91</v>
      </c>
      <c r="I1745">
        <v>117</v>
      </c>
      <c r="J1745" t="s">
        <v>14</v>
      </c>
      <c r="K1745">
        <v>24</v>
      </c>
      <c r="L1745" s="10">
        <v>100</v>
      </c>
      <c r="M1745" s="10">
        <f t="shared" si="83"/>
        <v>2400</v>
      </c>
      <c r="N1745">
        <f>'CONDITIONS AND WORKINGS'!$D$2*M1745</f>
        <v>154.07999999999998</v>
      </c>
      <c r="O1745" s="4">
        <f>IF(Table1[[#This Row],[SALES]]&gt;='CONDITIONS AND WORKINGS'!$B$2,Table1[[#This Row],[SALES]]*'CONDITIONS AND WORKINGS'!$B$3,0)</f>
        <v>200.4</v>
      </c>
      <c r="P1745" s="10">
        <f t="shared" si="81"/>
        <v>2554.08</v>
      </c>
      <c r="Q1745" s="4" t="str">
        <f>IF(Table1[[#This Row],[STATUS]]='CONDITIONS AND WORKINGS'!$B$6,'CONDITIONS AND WORKINGS'!$B$9,'CONDITIONS AND WORKINGS'!$B$10)</f>
        <v>"COMPLETED"</v>
      </c>
      <c r="R1745" s="10">
        <f>Table1[[#This Row],[TOTAL SALES]]-Table1[[#This Row],[ 8.35% DISCOUNT]]</f>
        <v>2353.6799999999998</v>
      </c>
      <c r="S1745" s="20"/>
      <c r="AQ1745" s="11"/>
      <c r="AR1745" s="11"/>
      <c r="AS1745" s="11"/>
      <c r="AT1745" s="11"/>
      <c r="AV1745" s="11"/>
      <c r="AW1745" s="11"/>
    </row>
    <row r="1746" spans="1:49" x14ac:dyDescent="0.25">
      <c r="A1746">
        <v>1745</v>
      </c>
      <c r="B1746">
        <v>10299</v>
      </c>
      <c r="C1746">
        <v>5</v>
      </c>
      <c r="D1746" s="4" t="str">
        <f>TEXT(Table1[[#This Row],[ORDER DATE]],"MMMM")</f>
        <v>September</v>
      </c>
      <c r="E1746" s="4">
        <f t="shared" si="82"/>
        <v>2004</v>
      </c>
      <c r="F1746" s="1">
        <v>38260</v>
      </c>
      <c r="G1746" t="s">
        <v>12</v>
      </c>
      <c r="H1746" t="s">
        <v>106</v>
      </c>
      <c r="I1746">
        <v>117</v>
      </c>
      <c r="J1746" t="s">
        <v>14</v>
      </c>
      <c r="K1746">
        <v>44</v>
      </c>
      <c r="L1746" s="10">
        <v>80.55</v>
      </c>
      <c r="M1746" s="10">
        <f t="shared" si="83"/>
        <v>3544.2</v>
      </c>
      <c r="N1746">
        <f>'CONDITIONS AND WORKINGS'!$D$2*M1746</f>
        <v>227.53763999999995</v>
      </c>
      <c r="O1746" s="4">
        <f>IF(Table1[[#This Row],[SALES]]&gt;='CONDITIONS AND WORKINGS'!$B$2,Table1[[#This Row],[SALES]]*'CONDITIONS AND WORKINGS'!$B$3,0)</f>
        <v>295.94069999999999</v>
      </c>
      <c r="P1746" s="10">
        <f t="shared" si="81"/>
        <v>3771.7376399999998</v>
      </c>
      <c r="Q1746" s="4" t="str">
        <f>IF(Table1[[#This Row],[STATUS]]='CONDITIONS AND WORKINGS'!$B$6,'CONDITIONS AND WORKINGS'!$B$9,'CONDITIONS AND WORKINGS'!$B$10)</f>
        <v>"COMPLETED"</v>
      </c>
      <c r="R1746" s="10">
        <f>Table1[[#This Row],[TOTAL SALES]]-Table1[[#This Row],[ 8.35% DISCOUNT]]</f>
        <v>3475.7969399999997</v>
      </c>
      <c r="S1746" s="20"/>
      <c r="AQ1746" s="11"/>
      <c r="AR1746" s="11"/>
      <c r="AS1746" s="11"/>
      <c r="AT1746" s="11"/>
      <c r="AV1746" s="11"/>
      <c r="AW1746" s="11"/>
    </row>
    <row r="1747" spans="1:49" x14ac:dyDescent="0.25">
      <c r="A1747">
        <v>1746</v>
      </c>
      <c r="B1747">
        <v>10299</v>
      </c>
      <c r="C1747">
        <v>9</v>
      </c>
      <c r="D1747" s="4" t="str">
        <f>TEXT(Table1[[#This Row],[ORDER DATE]],"MMMM")</f>
        <v>September</v>
      </c>
      <c r="E1747" s="4">
        <f t="shared" si="82"/>
        <v>2004</v>
      </c>
      <c r="F1747" s="1">
        <v>38260</v>
      </c>
      <c r="G1747" t="s">
        <v>12</v>
      </c>
      <c r="H1747" t="s">
        <v>92</v>
      </c>
      <c r="I1747">
        <v>117</v>
      </c>
      <c r="J1747" t="s">
        <v>17</v>
      </c>
      <c r="K1747">
        <v>23</v>
      </c>
      <c r="L1747" s="10">
        <v>100</v>
      </c>
      <c r="M1747" s="10">
        <f t="shared" si="83"/>
        <v>2300</v>
      </c>
      <c r="N1747">
        <f>'CONDITIONS AND WORKINGS'!$D$2*M1747</f>
        <v>147.66</v>
      </c>
      <c r="O1747" s="4">
        <f>IF(Table1[[#This Row],[SALES]]&gt;='CONDITIONS AND WORKINGS'!$B$2,Table1[[#This Row],[SALES]]*'CONDITIONS AND WORKINGS'!$B$3,0)</f>
        <v>192.05</v>
      </c>
      <c r="P1747" s="10">
        <f t="shared" si="81"/>
        <v>2447.66</v>
      </c>
      <c r="Q1747" s="4" t="str">
        <f>IF(Table1[[#This Row],[STATUS]]='CONDITIONS AND WORKINGS'!$B$6,'CONDITIONS AND WORKINGS'!$B$9,'CONDITIONS AND WORKINGS'!$B$10)</f>
        <v>"COMPLETED"</v>
      </c>
      <c r="R1747" s="10">
        <f>Table1[[#This Row],[TOTAL SALES]]-Table1[[#This Row],[ 8.35% DISCOUNT]]</f>
        <v>2255.6099999999997</v>
      </c>
      <c r="S1747" s="20"/>
      <c r="AQ1747" s="11"/>
      <c r="AR1747" s="11"/>
      <c r="AS1747" s="11"/>
      <c r="AT1747" s="11"/>
      <c r="AV1747" s="11"/>
      <c r="AW1747" s="11"/>
    </row>
    <row r="1748" spans="1:49" x14ac:dyDescent="0.25">
      <c r="A1748">
        <v>1747</v>
      </c>
      <c r="B1748">
        <v>10299</v>
      </c>
      <c r="C1748">
        <v>1</v>
      </c>
      <c r="D1748" s="4" t="str">
        <f>TEXT(Table1[[#This Row],[ORDER DATE]],"MMMM")</f>
        <v>September</v>
      </c>
      <c r="E1748" s="4">
        <f t="shared" si="82"/>
        <v>2004</v>
      </c>
      <c r="F1748" s="1">
        <v>38260</v>
      </c>
      <c r="G1748" t="s">
        <v>12</v>
      </c>
      <c r="H1748" t="s">
        <v>107</v>
      </c>
      <c r="I1748">
        <v>117</v>
      </c>
      <c r="J1748" t="s">
        <v>17</v>
      </c>
      <c r="K1748">
        <v>32</v>
      </c>
      <c r="L1748" s="10">
        <v>80.84</v>
      </c>
      <c r="M1748" s="10">
        <f t="shared" si="83"/>
        <v>2586.88</v>
      </c>
      <c r="N1748">
        <f>'CONDITIONS AND WORKINGS'!$D$2*M1748</f>
        <v>166.077696</v>
      </c>
      <c r="O1748" s="4">
        <f>IF(Table1[[#This Row],[SALES]]&gt;='CONDITIONS AND WORKINGS'!$B$2,Table1[[#This Row],[SALES]]*'CONDITIONS AND WORKINGS'!$B$3,0)</f>
        <v>216.00448000000003</v>
      </c>
      <c r="P1748" s="10">
        <f t="shared" si="81"/>
        <v>2752.9576959999999</v>
      </c>
      <c r="Q1748" s="4" t="str">
        <f>IF(Table1[[#This Row],[STATUS]]='CONDITIONS AND WORKINGS'!$B$6,'CONDITIONS AND WORKINGS'!$B$9,'CONDITIONS AND WORKINGS'!$B$10)</f>
        <v>"COMPLETED"</v>
      </c>
      <c r="R1748" s="10">
        <f>Table1[[#This Row],[TOTAL SALES]]-Table1[[#This Row],[ 8.35% DISCOUNT]]</f>
        <v>2536.9532159999999</v>
      </c>
      <c r="S1748" s="20"/>
      <c r="AQ1748" s="11"/>
      <c r="AR1748" s="11"/>
      <c r="AS1748" s="11"/>
      <c r="AT1748" s="11"/>
      <c r="AV1748" s="11"/>
      <c r="AW1748" s="11"/>
    </row>
    <row r="1749" spans="1:49" x14ac:dyDescent="0.25">
      <c r="A1749">
        <v>1748</v>
      </c>
      <c r="B1749">
        <v>10299</v>
      </c>
      <c r="C1749">
        <v>6</v>
      </c>
      <c r="D1749" s="4" t="str">
        <f>TEXT(Table1[[#This Row],[ORDER DATE]],"MMMM")</f>
        <v>September</v>
      </c>
      <c r="E1749" s="4">
        <f t="shared" si="82"/>
        <v>2004</v>
      </c>
      <c r="F1749" s="1">
        <v>38260</v>
      </c>
      <c r="G1749" t="s">
        <v>12</v>
      </c>
      <c r="H1749" t="s">
        <v>108</v>
      </c>
      <c r="I1749">
        <v>117</v>
      </c>
      <c r="J1749" t="s">
        <v>17</v>
      </c>
      <c r="K1749">
        <v>33</v>
      </c>
      <c r="L1749" s="10">
        <v>66.489999999999995</v>
      </c>
      <c r="M1749" s="10">
        <f t="shared" si="83"/>
        <v>2194.1699999999996</v>
      </c>
      <c r="N1749">
        <f>'CONDITIONS AND WORKINGS'!$D$2*M1749</f>
        <v>140.86571399999997</v>
      </c>
      <c r="O1749" s="4">
        <f>IF(Table1[[#This Row],[SALES]]&gt;='CONDITIONS AND WORKINGS'!$B$2,Table1[[#This Row],[SALES]]*'CONDITIONS AND WORKINGS'!$B$3,0)</f>
        <v>0</v>
      </c>
      <c r="P1749" s="10">
        <f t="shared" si="81"/>
        <v>2335.0357139999996</v>
      </c>
      <c r="Q1749" s="4" t="str">
        <f>IF(Table1[[#This Row],[STATUS]]='CONDITIONS AND WORKINGS'!$B$6,'CONDITIONS AND WORKINGS'!$B$9,'CONDITIONS AND WORKINGS'!$B$10)</f>
        <v>"COMPLETED"</v>
      </c>
      <c r="R1749" s="10">
        <f>Table1[[#This Row],[TOTAL SALES]]-Table1[[#This Row],[ 8.35% DISCOUNT]]</f>
        <v>2335.0357139999996</v>
      </c>
      <c r="S1749" s="20"/>
      <c r="AQ1749" s="11"/>
      <c r="AR1749" s="11"/>
      <c r="AS1749" s="11"/>
      <c r="AT1749" s="11"/>
      <c r="AV1749" s="11"/>
      <c r="AW1749" s="11"/>
    </row>
    <row r="1750" spans="1:49" x14ac:dyDescent="0.25">
      <c r="A1750">
        <v>1749</v>
      </c>
      <c r="B1750">
        <v>10299</v>
      </c>
      <c r="C1750">
        <v>3</v>
      </c>
      <c r="D1750" s="4" t="str">
        <f>TEXT(Table1[[#This Row],[ORDER DATE]],"MMMM")</f>
        <v>September</v>
      </c>
      <c r="E1750" s="4">
        <f t="shared" si="82"/>
        <v>2004</v>
      </c>
      <c r="F1750" s="1">
        <v>38260</v>
      </c>
      <c r="G1750" t="s">
        <v>12</v>
      </c>
      <c r="H1750" t="s">
        <v>105</v>
      </c>
      <c r="I1750">
        <v>117</v>
      </c>
      <c r="J1750" t="s">
        <v>17</v>
      </c>
      <c r="K1750">
        <v>39</v>
      </c>
      <c r="L1750" s="10">
        <v>55.95</v>
      </c>
      <c r="M1750" s="10">
        <f t="shared" si="83"/>
        <v>2182.0500000000002</v>
      </c>
      <c r="N1750">
        <f>'CONDITIONS AND WORKINGS'!$D$2*M1750</f>
        <v>140.08760999999998</v>
      </c>
      <c r="O1750" s="4">
        <f>IF(Table1[[#This Row],[SALES]]&gt;='CONDITIONS AND WORKINGS'!$B$2,Table1[[#This Row],[SALES]]*'CONDITIONS AND WORKINGS'!$B$3,0)</f>
        <v>0</v>
      </c>
      <c r="P1750" s="10">
        <f t="shared" si="81"/>
        <v>2322.1376100000002</v>
      </c>
      <c r="Q1750" s="4" t="str">
        <f>IF(Table1[[#This Row],[STATUS]]='CONDITIONS AND WORKINGS'!$B$6,'CONDITIONS AND WORKINGS'!$B$9,'CONDITIONS AND WORKINGS'!$B$10)</f>
        <v>"COMPLETED"</v>
      </c>
      <c r="R1750" s="10">
        <f>Table1[[#This Row],[TOTAL SALES]]-Table1[[#This Row],[ 8.35% DISCOUNT]]</f>
        <v>2322.1376100000002</v>
      </c>
      <c r="S1750" s="20"/>
      <c r="AQ1750" s="11"/>
      <c r="AR1750" s="11"/>
      <c r="AS1750" s="11"/>
      <c r="AT1750" s="11"/>
      <c r="AV1750" s="11"/>
      <c r="AW1750" s="11"/>
    </row>
    <row r="1751" spans="1:49" x14ac:dyDescent="0.25">
      <c r="A1751">
        <v>1750</v>
      </c>
      <c r="B1751">
        <v>10299</v>
      </c>
      <c r="C1751">
        <v>4</v>
      </c>
      <c r="D1751" s="4" t="str">
        <f>TEXT(Table1[[#This Row],[ORDER DATE]],"MMMM")</f>
        <v>September</v>
      </c>
      <c r="E1751" s="4">
        <f t="shared" si="82"/>
        <v>2004</v>
      </c>
      <c r="F1751" s="1">
        <v>38260</v>
      </c>
      <c r="G1751" t="s">
        <v>12</v>
      </c>
      <c r="H1751" t="s">
        <v>111</v>
      </c>
      <c r="I1751">
        <v>117</v>
      </c>
      <c r="J1751" t="s">
        <v>17</v>
      </c>
      <c r="K1751">
        <v>24</v>
      </c>
      <c r="L1751" s="10">
        <v>42.24</v>
      </c>
      <c r="M1751" s="10">
        <f t="shared" si="83"/>
        <v>1013.76</v>
      </c>
      <c r="N1751">
        <f>'CONDITIONS AND WORKINGS'!$D$2*M1751</f>
        <v>65.083391999999989</v>
      </c>
      <c r="O1751" s="4">
        <f>IF(Table1[[#This Row],[SALES]]&gt;='CONDITIONS AND WORKINGS'!$B$2,Table1[[#This Row],[SALES]]*'CONDITIONS AND WORKINGS'!$B$3,0)</f>
        <v>0</v>
      </c>
      <c r="P1751" s="10">
        <f t="shared" si="81"/>
        <v>1078.843392</v>
      </c>
      <c r="Q1751" s="4" t="str">
        <f>IF(Table1[[#This Row],[STATUS]]='CONDITIONS AND WORKINGS'!$B$6,'CONDITIONS AND WORKINGS'!$B$9,'CONDITIONS AND WORKINGS'!$B$10)</f>
        <v>"COMPLETED"</v>
      </c>
      <c r="R1751" s="10">
        <f>Table1[[#This Row],[TOTAL SALES]]-Table1[[#This Row],[ 8.35% DISCOUNT]]</f>
        <v>1078.843392</v>
      </c>
      <c r="S1751" s="20"/>
      <c r="AQ1751" s="11"/>
      <c r="AR1751" s="11"/>
      <c r="AS1751" s="11"/>
      <c r="AT1751" s="11"/>
      <c r="AV1751" s="11"/>
      <c r="AW1751" s="11"/>
    </row>
    <row r="1752" spans="1:49" x14ac:dyDescent="0.25">
      <c r="A1752">
        <v>1751</v>
      </c>
      <c r="B1752">
        <v>10300</v>
      </c>
      <c r="C1752">
        <v>5</v>
      </c>
      <c r="D1752" s="4" t="str">
        <f>TEXT(Table1[[#This Row],[ORDER DATE]],"MMMM")</f>
        <v>October</v>
      </c>
      <c r="E1752" s="4">
        <f t="shared" si="82"/>
        <v>2003</v>
      </c>
      <c r="F1752" s="1">
        <v>37898</v>
      </c>
      <c r="G1752" t="s">
        <v>12</v>
      </c>
      <c r="H1752" t="s">
        <v>99</v>
      </c>
      <c r="I1752">
        <v>173</v>
      </c>
      <c r="J1752" t="s">
        <v>14</v>
      </c>
      <c r="K1752">
        <v>33</v>
      </c>
      <c r="L1752" s="10">
        <v>100</v>
      </c>
      <c r="M1752" s="10">
        <f t="shared" si="83"/>
        <v>3300</v>
      </c>
      <c r="N1752">
        <f>'CONDITIONS AND WORKINGS'!$D$2*M1752</f>
        <v>211.85999999999999</v>
      </c>
      <c r="O1752" s="4">
        <f>IF(Table1[[#This Row],[SALES]]&gt;='CONDITIONS AND WORKINGS'!$B$2,Table1[[#This Row],[SALES]]*'CONDITIONS AND WORKINGS'!$B$3,0)</f>
        <v>275.55</v>
      </c>
      <c r="P1752" s="10">
        <f t="shared" si="81"/>
        <v>3511.86</v>
      </c>
      <c r="Q1752" s="4" t="str">
        <f>IF(Table1[[#This Row],[STATUS]]='CONDITIONS AND WORKINGS'!$B$6,'CONDITIONS AND WORKINGS'!$B$9,'CONDITIONS AND WORKINGS'!$B$10)</f>
        <v>"COMPLETED"</v>
      </c>
      <c r="R1752" s="10">
        <f>Table1[[#This Row],[TOTAL SALES]]-Table1[[#This Row],[ 8.35% DISCOUNT]]</f>
        <v>3236.31</v>
      </c>
      <c r="S1752" s="20"/>
      <c r="AQ1752" s="11"/>
      <c r="AR1752" s="11"/>
      <c r="AS1752" s="11"/>
      <c r="AT1752" s="11"/>
      <c r="AV1752" s="11"/>
      <c r="AW1752" s="11"/>
    </row>
    <row r="1753" spans="1:49" x14ac:dyDescent="0.25">
      <c r="A1753">
        <v>1752</v>
      </c>
      <c r="B1753">
        <v>10300</v>
      </c>
      <c r="C1753">
        <v>3</v>
      </c>
      <c r="D1753" s="4" t="str">
        <f>TEXT(Table1[[#This Row],[ORDER DATE]],"MMMM")</f>
        <v>October</v>
      </c>
      <c r="E1753" s="4">
        <f t="shared" si="82"/>
        <v>2003</v>
      </c>
      <c r="F1753" s="1">
        <v>37898</v>
      </c>
      <c r="G1753" t="s">
        <v>12</v>
      </c>
      <c r="H1753" t="s">
        <v>96</v>
      </c>
      <c r="I1753">
        <v>173</v>
      </c>
      <c r="J1753" t="s">
        <v>14</v>
      </c>
      <c r="K1753">
        <v>29</v>
      </c>
      <c r="L1753" s="10">
        <v>100</v>
      </c>
      <c r="M1753" s="10">
        <f t="shared" si="83"/>
        <v>2900</v>
      </c>
      <c r="N1753">
        <f>'CONDITIONS AND WORKINGS'!$D$2*M1753</f>
        <v>186.17999999999998</v>
      </c>
      <c r="O1753" s="4">
        <f>IF(Table1[[#This Row],[SALES]]&gt;='CONDITIONS AND WORKINGS'!$B$2,Table1[[#This Row],[SALES]]*'CONDITIONS AND WORKINGS'!$B$3,0)</f>
        <v>242.15</v>
      </c>
      <c r="P1753" s="10">
        <f t="shared" si="81"/>
        <v>3086.18</v>
      </c>
      <c r="Q1753" s="4" t="str">
        <f>IF(Table1[[#This Row],[STATUS]]='CONDITIONS AND WORKINGS'!$B$6,'CONDITIONS AND WORKINGS'!$B$9,'CONDITIONS AND WORKINGS'!$B$10)</f>
        <v>"COMPLETED"</v>
      </c>
      <c r="R1753" s="10">
        <f>Table1[[#This Row],[TOTAL SALES]]-Table1[[#This Row],[ 8.35% DISCOUNT]]</f>
        <v>2844.0299999999997</v>
      </c>
      <c r="S1753" s="20"/>
      <c r="AQ1753" s="11"/>
      <c r="AR1753" s="11"/>
      <c r="AS1753" s="11"/>
      <c r="AT1753" s="11"/>
      <c r="AV1753" s="11"/>
      <c r="AW1753" s="11"/>
    </row>
    <row r="1754" spans="1:49" x14ac:dyDescent="0.25">
      <c r="A1754">
        <v>1753</v>
      </c>
      <c r="B1754">
        <v>10300</v>
      </c>
      <c r="C1754">
        <v>8</v>
      </c>
      <c r="D1754" s="4" t="str">
        <f>TEXT(Table1[[#This Row],[ORDER DATE]],"MMMM")</f>
        <v>October</v>
      </c>
      <c r="E1754" s="4">
        <f t="shared" si="82"/>
        <v>2003</v>
      </c>
      <c r="F1754" s="1">
        <v>37898</v>
      </c>
      <c r="G1754" t="s">
        <v>12</v>
      </c>
      <c r="H1754" t="s">
        <v>110</v>
      </c>
      <c r="I1754">
        <v>173</v>
      </c>
      <c r="J1754" t="s">
        <v>14</v>
      </c>
      <c r="K1754">
        <v>49</v>
      </c>
      <c r="L1754" s="10">
        <v>78.8</v>
      </c>
      <c r="M1754" s="10">
        <f t="shared" si="83"/>
        <v>3861.2</v>
      </c>
      <c r="N1754">
        <f>'CONDITIONS AND WORKINGS'!$D$2*M1754</f>
        <v>247.88903999999997</v>
      </c>
      <c r="O1754" s="4">
        <f>IF(Table1[[#This Row],[SALES]]&gt;='CONDITIONS AND WORKINGS'!$B$2,Table1[[#This Row],[SALES]]*'CONDITIONS AND WORKINGS'!$B$3,0)</f>
        <v>322.41020000000003</v>
      </c>
      <c r="P1754" s="10">
        <f t="shared" si="81"/>
        <v>4109.0890399999998</v>
      </c>
      <c r="Q1754" s="4" t="str">
        <f>IF(Table1[[#This Row],[STATUS]]='CONDITIONS AND WORKINGS'!$B$6,'CONDITIONS AND WORKINGS'!$B$9,'CONDITIONS AND WORKINGS'!$B$10)</f>
        <v>"COMPLETED"</v>
      </c>
      <c r="R1754" s="10">
        <f>Table1[[#This Row],[TOTAL SALES]]-Table1[[#This Row],[ 8.35% DISCOUNT]]</f>
        <v>3786.6788399999996</v>
      </c>
      <c r="S1754" s="20"/>
      <c r="AQ1754" s="11"/>
      <c r="AR1754" s="11"/>
      <c r="AS1754" s="11"/>
      <c r="AT1754" s="11"/>
      <c r="AV1754" s="11"/>
      <c r="AW1754" s="11"/>
    </row>
    <row r="1755" spans="1:49" x14ac:dyDescent="0.25">
      <c r="A1755">
        <v>1754</v>
      </c>
      <c r="B1755">
        <v>10300</v>
      </c>
      <c r="C1755">
        <v>1</v>
      </c>
      <c r="D1755" s="4" t="str">
        <f>TEXT(Table1[[#This Row],[ORDER DATE]],"MMMM")</f>
        <v>October</v>
      </c>
      <c r="E1755" s="4">
        <f t="shared" si="82"/>
        <v>2003</v>
      </c>
      <c r="F1755" s="1">
        <v>37898</v>
      </c>
      <c r="G1755" t="s">
        <v>12</v>
      </c>
      <c r="H1755" t="s">
        <v>104</v>
      </c>
      <c r="I1755">
        <v>173</v>
      </c>
      <c r="J1755" t="s">
        <v>14</v>
      </c>
      <c r="K1755">
        <v>41</v>
      </c>
      <c r="L1755" s="10">
        <v>92.4</v>
      </c>
      <c r="M1755" s="10">
        <f t="shared" si="83"/>
        <v>3788.4</v>
      </c>
      <c r="N1755">
        <f>'CONDITIONS AND WORKINGS'!$D$2*M1755</f>
        <v>243.21527999999998</v>
      </c>
      <c r="O1755" s="4">
        <f>IF(Table1[[#This Row],[SALES]]&gt;='CONDITIONS AND WORKINGS'!$B$2,Table1[[#This Row],[SALES]]*'CONDITIONS AND WORKINGS'!$B$3,0)</f>
        <v>316.33140000000003</v>
      </c>
      <c r="P1755" s="10">
        <f t="shared" si="81"/>
        <v>4031.61528</v>
      </c>
      <c r="Q1755" s="4" t="str">
        <f>IF(Table1[[#This Row],[STATUS]]='CONDITIONS AND WORKINGS'!$B$6,'CONDITIONS AND WORKINGS'!$B$9,'CONDITIONS AND WORKINGS'!$B$10)</f>
        <v>"COMPLETED"</v>
      </c>
      <c r="R1755" s="10">
        <f>Table1[[#This Row],[TOTAL SALES]]-Table1[[#This Row],[ 8.35% DISCOUNT]]</f>
        <v>3715.28388</v>
      </c>
      <c r="S1755" s="20"/>
      <c r="AQ1755" s="11"/>
      <c r="AR1755" s="11"/>
      <c r="AS1755" s="11"/>
      <c r="AT1755" s="11"/>
      <c r="AV1755" s="11"/>
      <c r="AW1755" s="11"/>
    </row>
    <row r="1756" spans="1:49" x14ac:dyDescent="0.25">
      <c r="A1756">
        <v>1755</v>
      </c>
      <c r="B1756">
        <v>10300</v>
      </c>
      <c r="C1756">
        <v>7</v>
      </c>
      <c r="D1756" s="4" t="str">
        <f>TEXT(Table1[[#This Row],[ORDER DATE]],"MMMM")</f>
        <v>October</v>
      </c>
      <c r="E1756" s="4">
        <f t="shared" si="82"/>
        <v>2003</v>
      </c>
      <c r="F1756" s="1">
        <v>37898</v>
      </c>
      <c r="G1756" t="s">
        <v>12</v>
      </c>
      <c r="H1756" t="s">
        <v>100</v>
      </c>
      <c r="I1756">
        <v>173</v>
      </c>
      <c r="J1756" t="s">
        <v>14</v>
      </c>
      <c r="K1756">
        <v>23</v>
      </c>
      <c r="L1756" s="10">
        <v>100</v>
      </c>
      <c r="M1756" s="10">
        <f t="shared" si="83"/>
        <v>2300</v>
      </c>
      <c r="N1756">
        <f>'CONDITIONS AND WORKINGS'!$D$2*M1756</f>
        <v>147.66</v>
      </c>
      <c r="O1756" s="4">
        <f>IF(Table1[[#This Row],[SALES]]&gt;='CONDITIONS AND WORKINGS'!$B$2,Table1[[#This Row],[SALES]]*'CONDITIONS AND WORKINGS'!$B$3,0)</f>
        <v>192.05</v>
      </c>
      <c r="P1756" s="10">
        <f t="shared" si="81"/>
        <v>2447.66</v>
      </c>
      <c r="Q1756" s="4" t="str">
        <f>IF(Table1[[#This Row],[STATUS]]='CONDITIONS AND WORKINGS'!$B$6,'CONDITIONS AND WORKINGS'!$B$9,'CONDITIONS AND WORKINGS'!$B$10)</f>
        <v>"COMPLETED"</v>
      </c>
      <c r="R1756" s="10">
        <f>Table1[[#This Row],[TOTAL SALES]]-Table1[[#This Row],[ 8.35% DISCOUNT]]</f>
        <v>2255.6099999999997</v>
      </c>
      <c r="S1756" s="20"/>
      <c r="AQ1756" s="11"/>
      <c r="AR1756" s="11"/>
      <c r="AS1756" s="11"/>
      <c r="AT1756" s="11"/>
      <c r="AV1756" s="11"/>
      <c r="AW1756" s="11"/>
    </row>
    <row r="1757" spans="1:49" x14ac:dyDescent="0.25">
      <c r="A1757">
        <v>1756</v>
      </c>
      <c r="B1757">
        <v>10300</v>
      </c>
      <c r="C1757">
        <v>2</v>
      </c>
      <c r="D1757" s="4" t="str">
        <f>TEXT(Table1[[#This Row],[ORDER DATE]],"MMMM")</f>
        <v>October</v>
      </c>
      <c r="E1757" s="4">
        <f t="shared" si="82"/>
        <v>2003</v>
      </c>
      <c r="F1757" s="1">
        <v>37898</v>
      </c>
      <c r="G1757" t="s">
        <v>12</v>
      </c>
      <c r="H1757" t="s">
        <v>101</v>
      </c>
      <c r="I1757">
        <v>173</v>
      </c>
      <c r="J1757" t="s">
        <v>17</v>
      </c>
      <c r="K1757">
        <v>23</v>
      </c>
      <c r="L1757" s="10">
        <v>100</v>
      </c>
      <c r="M1757" s="10">
        <f t="shared" si="83"/>
        <v>2300</v>
      </c>
      <c r="N1757">
        <f>'CONDITIONS AND WORKINGS'!$D$2*M1757</f>
        <v>147.66</v>
      </c>
      <c r="O1757" s="4">
        <f>IF(Table1[[#This Row],[SALES]]&gt;='CONDITIONS AND WORKINGS'!$B$2,Table1[[#This Row],[SALES]]*'CONDITIONS AND WORKINGS'!$B$3,0)</f>
        <v>192.05</v>
      </c>
      <c r="P1757" s="10">
        <f t="shared" si="81"/>
        <v>2447.66</v>
      </c>
      <c r="Q1757" s="4" t="str">
        <f>IF(Table1[[#This Row],[STATUS]]='CONDITIONS AND WORKINGS'!$B$6,'CONDITIONS AND WORKINGS'!$B$9,'CONDITIONS AND WORKINGS'!$B$10)</f>
        <v>"COMPLETED"</v>
      </c>
      <c r="R1757" s="10">
        <f>Table1[[#This Row],[TOTAL SALES]]-Table1[[#This Row],[ 8.35% DISCOUNT]]</f>
        <v>2255.6099999999997</v>
      </c>
      <c r="S1757" s="20"/>
      <c r="AQ1757" s="11"/>
      <c r="AR1757" s="11"/>
      <c r="AS1757" s="11"/>
      <c r="AT1757" s="11"/>
      <c r="AV1757" s="11"/>
      <c r="AW1757" s="11"/>
    </row>
    <row r="1758" spans="1:49" x14ac:dyDescent="0.25">
      <c r="A1758">
        <v>1757</v>
      </c>
      <c r="B1758">
        <v>10300</v>
      </c>
      <c r="C1758">
        <v>4</v>
      </c>
      <c r="D1758" s="4" t="str">
        <f>TEXT(Table1[[#This Row],[ORDER DATE]],"MMMM")</f>
        <v>October</v>
      </c>
      <c r="E1758" s="4">
        <f t="shared" si="82"/>
        <v>2003</v>
      </c>
      <c r="F1758" s="1">
        <v>37898</v>
      </c>
      <c r="G1758" t="s">
        <v>12</v>
      </c>
      <c r="H1758" t="s">
        <v>109</v>
      </c>
      <c r="I1758">
        <v>173</v>
      </c>
      <c r="J1758" t="s">
        <v>17</v>
      </c>
      <c r="K1758">
        <v>31</v>
      </c>
      <c r="L1758" s="10">
        <v>58.78</v>
      </c>
      <c r="M1758" s="10">
        <f t="shared" si="83"/>
        <v>1822.18</v>
      </c>
      <c r="N1758">
        <f>'CONDITIONS AND WORKINGS'!$D$2*M1758</f>
        <v>116.98395599999999</v>
      </c>
      <c r="O1758" s="4">
        <f>IF(Table1[[#This Row],[SALES]]&gt;='CONDITIONS AND WORKINGS'!$B$2,Table1[[#This Row],[SALES]]*'CONDITIONS AND WORKINGS'!$B$3,0)</f>
        <v>0</v>
      </c>
      <c r="P1758" s="10">
        <f t="shared" si="81"/>
        <v>1939.1639560000001</v>
      </c>
      <c r="Q1758" s="4" t="str">
        <f>IF(Table1[[#This Row],[STATUS]]='CONDITIONS AND WORKINGS'!$B$6,'CONDITIONS AND WORKINGS'!$B$9,'CONDITIONS AND WORKINGS'!$B$10)</f>
        <v>"COMPLETED"</v>
      </c>
      <c r="R1758" s="10">
        <f>Table1[[#This Row],[TOTAL SALES]]-Table1[[#This Row],[ 8.35% DISCOUNT]]</f>
        <v>1939.1639560000001</v>
      </c>
      <c r="S1758" s="20"/>
      <c r="AQ1758" s="11"/>
      <c r="AR1758" s="11"/>
      <c r="AS1758" s="11"/>
      <c r="AT1758" s="11"/>
      <c r="AV1758" s="11"/>
      <c r="AW1758" s="11"/>
    </row>
    <row r="1759" spans="1:49" x14ac:dyDescent="0.25">
      <c r="A1759">
        <v>1758</v>
      </c>
      <c r="B1759">
        <v>10300</v>
      </c>
      <c r="C1759">
        <v>6</v>
      </c>
      <c r="D1759" s="4" t="str">
        <f>TEXT(Table1[[#This Row],[ORDER DATE]],"MMMM")</f>
        <v>October</v>
      </c>
      <c r="E1759" s="4">
        <f t="shared" si="82"/>
        <v>2003</v>
      </c>
      <c r="F1759" s="1">
        <v>37898</v>
      </c>
      <c r="G1759" t="s">
        <v>12</v>
      </c>
      <c r="H1759" t="s">
        <v>103</v>
      </c>
      <c r="I1759">
        <v>173</v>
      </c>
      <c r="J1759" t="s">
        <v>17</v>
      </c>
      <c r="K1759">
        <v>22</v>
      </c>
      <c r="L1759" s="10">
        <v>76.61</v>
      </c>
      <c r="M1759" s="10">
        <f t="shared" si="83"/>
        <v>1685.42</v>
      </c>
      <c r="N1759">
        <f>'CONDITIONS AND WORKINGS'!$D$2*M1759</f>
        <v>108.203964</v>
      </c>
      <c r="O1759" s="4">
        <f>IF(Table1[[#This Row],[SALES]]&gt;='CONDITIONS AND WORKINGS'!$B$2,Table1[[#This Row],[SALES]]*'CONDITIONS AND WORKINGS'!$B$3,0)</f>
        <v>0</v>
      </c>
      <c r="P1759" s="10">
        <f t="shared" si="81"/>
        <v>1793.6239640000001</v>
      </c>
      <c r="Q1759" s="4" t="str">
        <f>IF(Table1[[#This Row],[STATUS]]='CONDITIONS AND WORKINGS'!$B$6,'CONDITIONS AND WORKINGS'!$B$9,'CONDITIONS AND WORKINGS'!$B$10)</f>
        <v>"COMPLETED"</v>
      </c>
      <c r="R1759" s="10">
        <f>Table1[[#This Row],[TOTAL SALES]]-Table1[[#This Row],[ 8.35% DISCOUNT]]</f>
        <v>1793.6239640000001</v>
      </c>
      <c r="S1759" s="20"/>
      <c r="AQ1759" s="11"/>
      <c r="AR1759" s="11"/>
      <c r="AS1759" s="11"/>
      <c r="AT1759" s="11"/>
      <c r="AV1759" s="11"/>
      <c r="AW1759" s="11"/>
    </row>
    <row r="1760" spans="1:49" x14ac:dyDescent="0.25">
      <c r="A1760">
        <v>1759</v>
      </c>
      <c r="B1760">
        <v>10301</v>
      </c>
      <c r="C1760">
        <v>11</v>
      </c>
      <c r="D1760" s="4" t="str">
        <f>TEXT(Table1[[#This Row],[ORDER DATE]],"MMMM")</f>
        <v>October</v>
      </c>
      <c r="E1760" s="4">
        <f t="shared" si="82"/>
        <v>2003</v>
      </c>
      <c r="F1760" s="1">
        <v>37899</v>
      </c>
      <c r="G1760" t="s">
        <v>12</v>
      </c>
      <c r="H1760" t="s">
        <v>98</v>
      </c>
      <c r="I1760">
        <v>186</v>
      </c>
      <c r="J1760" t="s">
        <v>55</v>
      </c>
      <c r="K1760">
        <v>50</v>
      </c>
      <c r="L1760" s="10">
        <v>100</v>
      </c>
      <c r="M1760" s="10">
        <f t="shared" si="83"/>
        <v>5000</v>
      </c>
      <c r="N1760">
        <f>'CONDITIONS AND WORKINGS'!$D$2*M1760</f>
        <v>320.99999999999994</v>
      </c>
      <c r="O1760" s="4">
        <f>IF(Table1[[#This Row],[SALES]]&gt;='CONDITIONS AND WORKINGS'!$B$2,Table1[[#This Row],[SALES]]*'CONDITIONS AND WORKINGS'!$B$3,0)</f>
        <v>417.5</v>
      </c>
      <c r="P1760" s="10">
        <f t="shared" si="81"/>
        <v>5321</v>
      </c>
      <c r="Q1760" s="4" t="str">
        <f>IF(Table1[[#This Row],[STATUS]]='CONDITIONS AND WORKINGS'!$B$6,'CONDITIONS AND WORKINGS'!$B$9,'CONDITIONS AND WORKINGS'!$B$10)</f>
        <v>"COMPLETED"</v>
      </c>
      <c r="R1760" s="10">
        <f>Table1[[#This Row],[TOTAL SALES]]-Table1[[#This Row],[ 8.35% DISCOUNT]]</f>
        <v>4903.5</v>
      </c>
      <c r="S1760" s="20"/>
      <c r="AQ1760" s="11"/>
      <c r="AR1760" s="11"/>
      <c r="AS1760" s="11"/>
      <c r="AT1760" s="11"/>
      <c r="AV1760" s="11"/>
      <c r="AW1760" s="11"/>
    </row>
    <row r="1761" spans="1:49" x14ac:dyDescent="0.25">
      <c r="A1761">
        <v>1760</v>
      </c>
      <c r="B1761">
        <v>10301</v>
      </c>
      <c r="C1761">
        <v>7</v>
      </c>
      <c r="D1761" s="4" t="str">
        <f>TEXT(Table1[[#This Row],[ORDER DATE]],"MMMM")</f>
        <v>October</v>
      </c>
      <c r="E1761" s="4">
        <f t="shared" si="82"/>
        <v>2003</v>
      </c>
      <c r="F1761" s="1">
        <v>37899</v>
      </c>
      <c r="G1761" t="s">
        <v>12</v>
      </c>
      <c r="H1761" t="s">
        <v>113</v>
      </c>
      <c r="I1761">
        <v>186</v>
      </c>
      <c r="J1761" t="s">
        <v>55</v>
      </c>
      <c r="K1761">
        <v>47</v>
      </c>
      <c r="L1761" s="10">
        <v>100</v>
      </c>
      <c r="M1761" s="10">
        <f t="shared" si="83"/>
        <v>4700</v>
      </c>
      <c r="N1761">
        <f>'CONDITIONS AND WORKINGS'!$D$2*M1761</f>
        <v>301.73999999999995</v>
      </c>
      <c r="O1761" s="4">
        <f>IF(Table1[[#This Row],[SALES]]&gt;='CONDITIONS AND WORKINGS'!$B$2,Table1[[#This Row],[SALES]]*'CONDITIONS AND WORKINGS'!$B$3,0)</f>
        <v>392.45000000000005</v>
      </c>
      <c r="P1761" s="10">
        <f t="shared" si="81"/>
        <v>5001.74</v>
      </c>
      <c r="Q1761" s="4" t="str">
        <f>IF(Table1[[#This Row],[STATUS]]='CONDITIONS AND WORKINGS'!$B$6,'CONDITIONS AND WORKINGS'!$B$9,'CONDITIONS AND WORKINGS'!$B$10)</f>
        <v>"COMPLETED"</v>
      </c>
      <c r="R1761" s="10">
        <f>Table1[[#This Row],[TOTAL SALES]]-Table1[[#This Row],[ 8.35% DISCOUNT]]</f>
        <v>4609.29</v>
      </c>
      <c r="S1761" s="20"/>
      <c r="AQ1761" s="11"/>
      <c r="AR1761" s="11"/>
      <c r="AS1761" s="11"/>
      <c r="AT1761" s="11"/>
      <c r="AV1761" s="11"/>
      <c r="AW1761" s="11"/>
    </row>
    <row r="1762" spans="1:49" x14ac:dyDescent="0.25">
      <c r="A1762">
        <v>1761</v>
      </c>
      <c r="B1762">
        <v>10301</v>
      </c>
      <c r="C1762">
        <v>6</v>
      </c>
      <c r="D1762" s="4" t="str">
        <f>TEXT(Table1[[#This Row],[ORDER DATE]],"MMMM")</f>
        <v>October</v>
      </c>
      <c r="E1762" s="4">
        <f t="shared" si="82"/>
        <v>2003</v>
      </c>
      <c r="F1762" s="1">
        <v>37899</v>
      </c>
      <c r="G1762" t="s">
        <v>12</v>
      </c>
      <c r="H1762" t="s">
        <v>112</v>
      </c>
      <c r="I1762">
        <v>186</v>
      </c>
      <c r="J1762" t="s">
        <v>14</v>
      </c>
      <c r="K1762">
        <v>39</v>
      </c>
      <c r="L1762" s="10">
        <v>100</v>
      </c>
      <c r="M1762" s="10">
        <f t="shared" si="83"/>
        <v>3900</v>
      </c>
      <c r="N1762">
        <f>'CONDITIONS AND WORKINGS'!$D$2*M1762</f>
        <v>250.37999999999997</v>
      </c>
      <c r="O1762" s="4">
        <f>IF(Table1[[#This Row],[SALES]]&gt;='CONDITIONS AND WORKINGS'!$B$2,Table1[[#This Row],[SALES]]*'CONDITIONS AND WORKINGS'!$B$3,0)</f>
        <v>325.65000000000003</v>
      </c>
      <c r="P1762" s="10">
        <f t="shared" si="81"/>
        <v>4150.38</v>
      </c>
      <c r="Q1762" s="4" t="str">
        <f>IF(Table1[[#This Row],[STATUS]]='CONDITIONS AND WORKINGS'!$B$6,'CONDITIONS AND WORKINGS'!$B$9,'CONDITIONS AND WORKINGS'!$B$10)</f>
        <v>"COMPLETED"</v>
      </c>
      <c r="R1762" s="10">
        <f>Table1[[#This Row],[TOTAL SALES]]-Table1[[#This Row],[ 8.35% DISCOUNT]]</f>
        <v>3824.73</v>
      </c>
      <c r="S1762" s="20"/>
      <c r="AQ1762" s="11"/>
      <c r="AR1762" s="11"/>
      <c r="AS1762" s="11"/>
      <c r="AT1762" s="11"/>
      <c r="AV1762" s="11"/>
      <c r="AW1762" s="11"/>
    </row>
    <row r="1763" spans="1:49" x14ac:dyDescent="0.25">
      <c r="A1763">
        <v>1762</v>
      </c>
      <c r="B1763">
        <v>10301</v>
      </c>
      <c r="C1763">
        <v>8</v>
      </c>
      <c r="D1763" s="4" t="str">
        <f>TEXT(Table1[[#This Row],[ORDER DATE]],"MMMM")</f>
        <v>October</v>
      </c>
      <c r="E1763" s="4">
        <f t="shared" si="82"/>
        <v>2003</v>
      </c>
      <c r="F1763" s="1">
        <v>37899</v>
      </c>
      <c r="G1763" t="s">
        <v>12</v>
      </c>
      <c r="H1763" t="s">
        <v>114</v>
      </c>
      <c r="I1763">
        <v>186</v>
      </c>
      <c r="J1763" t="s">
        <v>14</v>
      </c>
      <c r="K1763">
        <v>37</v>
      </c>
      <c r="L1763" s="10">
        <v>100</v>
      </c>
      <c r="M1763" s="10">
        <f t="shared" si="83"/>
        <v>3700</v>
      </c>
      <c r="N1763">
        <f>'CONDITIONS AND WORKINGS'!$D$2*M1763</f>
        <v>237.53999999999996</v>
      </c>
      <c r="O1763" s="4">
        <f>IF(Table1[[#This Row],[SALES]]&gt;='CONDITIONS AND WORKINGS'!$B$2,Table1[[#This Row],[SALES]]*'CONDITIONS AND WORKINGS'!$B$3,0)</f>
        <v>308.95000000000005</v>
      </c>
      <c r="P1763" s="10">
        <f t="shared" si="81"/>
        <v>3937.54</v>
      </c>
      <c r="Q1763" s="4" t="str">
        <f>IF(Table1[[#This Row],[STATUS]]='CONDITIONS AND WORKINGS'!$B$6,'CONDITIONS AND WORKINGS'!$B$9,'CONDITIONS AND WORKINGS'!$B$10)</f>
        <v>"COMPLETED"</v>
      </c>
      <c r="R1763" s="10">
        <f>Table1[[#This Row],[TOTAL SALES]]-Table1[[#This Row],[ 8.35% DISCOUNT]]</f>
        <v>3628.59</v>
      </c>
      <c r="S1763" s="20"/>
      <c r="AQ1763" s="11"/>
      <c r="AR1763" s="11"/>
      <c r="AS1763" s="11"/>
      <c r="AT1763" s="11"/>
      <c r="AV1763" s="11"/>
      <c r="AW1763" s="11"/>
    </row>
    <row r="1764" spans="1:49" x14ac:dyDescent="0.25">
      <c r="A1764">
        <v>1763</v>
      </c>
      <c r="B1764">
        <v>10301</v>
      </c>
      <c r="C1764">
        <v>9</v>
      </c>
      <c r="D1764" s="4" t="str">
        <f>TEXT(Table1[[#This Row],[ORDER DATE]],"MMMM")</f>
        <v>October</v>
      </c>
      <c r="E1764" s="4">
        <f t="shared" si="82"/>
        <v>2003</v>
      </c>
      <c r="F1764" s="1">
        <v>37899</v>
      </c>
      <c r="G1764" t="s">
        <v>12</v>
      </c>
      <c r="H1764" t="s">
        <v>44</v>
      </c>
      <c r="I1764">
        <v>186</v>
      </c>
      <c r="J1764" t="s">
        <v>14</v>
      </c>
      <c r="K1764">
        <v>23</v>
      </c>
      <c r="L1764" s="10">
        <v>100</v>
      </c>
      <c r="M1764" s="10">
        <f t="shared" si="83"/>
        <v>2300</v>
      </c>
      <c r="N1764">
        <f>'CONDITIONS AND WORKINGS'!$D$2*M1764</f>
        <v>147.66</v>
      </c>
      <c r="O1764" s="4">
        <f>IF(Table1[[#This Row],[SALES]]&gt;='CONDITIONS AND WORKINGS'!$B$2,Table1[[#This Row],[SALES]]*'CONDITIONS AND WORKINGS'!$B$3,0)</f>
        <v>192.05</v>
      </c>
      <c r="P1764" s="10">
        <f t="shared" si="81"/>
        <v>2447.66</v>
      </c>
      <c r="Q1764" s="4" t="str">
        <f>IF(Table1[[#This Row],[STATUS]]='CONDITIONS AND WORKINGS'!$B$6,'CONDITIONS AND WORKINGS'!$B$9,'CONDITIONS AND WORKINGS'!$B$10)</f>
        <v>"COMPLETED"</v>
      </c>
      <c r="R1764" s="10">
        <f>Table1[[#This Row],[TOTAL SALES]]-Table1[[#This Row],[ 8.35% DISCOUNT]]</f>
        <v>2255.6099999999997</v>
      </c>
      <c r="S1764" s="20"/>
      <c r="AQ1764" s="11"/>
      <c r="AR1764" s="11"/>
      <c r="AS1764" s="11"/>
      <c r="AT1764" s="11"/>
      <c r="AV1764" s="11"/>
      <c r="AW1764" s="11"/>
    </row>
    <row r="1765" spans="1:49" x14ac:dyDescent="0.25">
      <c r="A1765">
        <v>1764</v>
      </c>
      <c r="B1765">
        <v>10301</v>
      </c>
      <c r="C1765">
        <v>4</v>
      </c>
      <c r="D1765" s="4" t="str">
        <f>TEXT(Table1[[#This Row],[ORDER DATE]],"MMMM")</f>
        <v>October</v>
      </c>
      <c r="E1765" s="4">
        <f t="shared" si="82"/>
        <v>2003</v>
      </c>
      <c r="F1765" s="1">
        <v>37899</v>
      </c>
      <c r="G1765" t="s">
        <v>12</v>
      </c>
      <c r="H1765" t="s">
        <v>118</v>
      </c>
      <c r="I1765">
        <v>186</v>
      </c>
      <c r="J1765" t="s">
        <v>14</v>
      </c>
      <c r="K1765">
        <v>32</v>
      </c>
      <c r="L1765" s="10">
        <v>100</v>
      </c>
      <c r="M1765" s="10">
        <f t="shared" si="83"/>
        <v>3200</v>
      </c>
      <c r="N1765">
        <f>'CONDITIONS AND WORKINGS'!$D$2*M1765</f>
        <v>205.43999999999997</v>
      </c>
      <c r="O1765" s="4">
        <f>IF(Table1[[#This Row],[SALES]]&gt;='CONDITIONS AND WORKINGS'!$B$2,Table1[[#This Row],[SALES]]*'CONDITIONS AND WORKINGS'!$B$3,0)</f>
        <v>267.2</v>
      </c>
      <c r="P1765" s="10">
        <f t="shared" si="81"/>
        <v>3405.44</v>
      </c>
      <c r="Q1765" s="4" t="str">
        <f>IF(Table1[[#This Row],[STATUS]]='CONDITIONS AND WORKINGS'!$B$6,'CONDITIONS AND WORKINGS'!$B$9,'CONDITIONS AND WORKINGS'!$B$10)</f>
        <v>"COMPLETED"</v>
      </c>
      <c r="R1765" s="10">
        <f>Table1[[#This Row],[TOTAL SALES]]-Table1[[#This Row],[ 8.35% DISCOUNT]]</f>
        <v>3138.2400000000002</v>
      </c>
      <c r="S1765" s="20"/>
      <c r="AQ1765" s="11"/>
      <c r="AR1765" s="11"/>
      <c r="AS1765" s="11"/>
      <c r="AT1765" s="11"/>
      <c r="AV1765" s="11"/>
      <c r="AW1765" s="11"/>
    </row>
    <row r="1766" spans="1:49" x14ac:dyDescent="0.25">
      <c r="A1766">
        <v>1765</v>
      </c>
      <c r="B1766">
        <v>10301</v>
      </c>
      <c r="C1766">
        <v>5</v>
      </c>
      <c r="D1766" s="4" t="str">
        <f>TEXT(Table1[[#This Row],[ORDER DATE]],"MMMM")</f>
        <v>October</v>
      </c>
      <c r="E1766" s="4">
        <f t="shared" si="82"/>
        <v>2003</v>
      </c>
      <c r="F1766" s="1">
        <v>37899</v>
      </c>
      <c r="G1766" t="s">
        <v>12</v>
      </c>
      <c r="H1766" t="s">
        <v>115</v>
      </c>
      <c r="I1766">
        <v>186</v>
      </c>
      <c r="J1766" t="s">
        <v>14</v>
      </c>
      <c r="K1766">
        <v>22</v>
      </c>
      <c r="L1766" s="10">
        <v>100</v>
      </c>
      <c r="M1766" s="10">
        <f t="shared" si="83"/>
        <v>2200</v>
      </c>
      <c r="N1766">
        <f>'CONDITIONS AND WORKINGS'!$D$2*M1766</f>
        <v>141.23999999999998</v>
      </c>
      <c r="O1766" s="4">
        <f>IF(Table1[[#This Row],[SALES]]&gt;='CONDITIONS AND WORKINGS'!$B$2,Table1[[#This Row],[SALES]]*'CONDITIONS AND WORKINGS'!$B$3,0)</f>
        <v>0</v>
      </c>
      <c r="P1766" s="10">
        <f t="shared" si="81"/>
        <v>2341.2399999999998</v>
      </c>
      <c r="Q1766" s="4" t="str">
        <f>IF(Table1[[#This Row],[STATUS]]='CONDITIONS AND WORKINGS'!$B$6,'CONDITIONS AND WORKINGS'!$B$9,'CONDITIONS AND WORKINGS'!$B$10)</f>
        <v>"COMPLETED"</v>
      </c>
      <c r="R1766" s="10">
        <f>Table1[[#This Row],[TOTAL SALES]]-Table1[[#This Row],[ 8.35% DISCOUNT]]</f>
        <v>2341.2399999999998</v>
      </c>
      <c r="S1766" s="20"/>
      <c r="AQ1766" s="11"/>
      <c r="AR1766" s="11"/>
      <c r="AS1766" s="11"/>
      <c r="AT1766" s="11"/>
      <c r="AV1766" s="11"/>
      <c r="AW1766" s="11"/>
    </row>
    <row r="1767" spans="1:49" x14ac:dyDescent="0.25">
      <c r="A1767">
        <v>1766</v>
      </c>
      <c r="B1767">
        <v>10301</v>
      </c>
      <c r="C1767">
        <v>2</v>
      </c>
      <c r="D1767" s="4" t="str">
        <f>TEXT(Table1[[#This Row],[ORDER DATE]],"MMMM")</f>
        <v>October</v>
      </c>
      <c r="E1767" s="4">
        <f t="shared" si="82"/>
        <v>2003</v>
      </c>
      <c r="F1767" s="1">
        <v>37899</v>
      </c>
      <c r="G1767" t="s">
        <v>12</v>
      </c>
      <c r="H1767" t="s">
        <v>119</v>
      </c>
      <c r="I1767">
        <v>186</v>
      </c>
      <c r="J1767" t="s">
        <v>17</v>
      </c>
      <c r="K1767">
        <v>22</v>
      </c>
      <c r="L1767" s="10">
        <v>96.37</v>
      </c>
      <c r="M1767" s="10">
        <f t="shared" si="83"/>
        <v>2120.1400000000003</v>
      </c>
      <c r="N1767">
        <f>'CONDITIONS AND WORKINGS'!$D$2*M1767</f>
        <v>136.112988</v>
      </c>
      <c r="O1767" s="4">
        <f>IF(Table1[[#This Row],[SALES]]&gt;='CONDITIONS AND WORKINGS'!$B$2,Table1[[#This Row],[SALES]]*'CONDITIONS AND WORKINGS'!$B$3,0)</f>
        <v>0</v>
      </c>
      <c r="P1767" s="10">
        <f t="shared" si="81"/>
        <v>2256.2529880000002</v>
      </c>
      <c r="Q1767" s="4" t="str">
        <f>IF(Table1[[#This Row],[STATUS]]='CONDITIONS AND WORKINGS'!$B$6,'CONDITIONS AND WORKINGS'!$B$9,'CONDITIONS AND WORKINGS'!$B$10)</f>
        <v>"COMPLETED"</v>
      </c>
      <c r="R1767" s="10">
        <f>Table1[[#This Row],[TOTAL SALES]]-Table1[[#This Row],[ 8.35% DISCOUNT]]</f>
        <v>2256.2529880000002</v>
      </c>
      <c r="S1767" s="20"/>
      <c r="AQ1767" s="11"/>
      <c r="AR1767" s="11"/>
      <c r="AS1767" s="11"/>
      <c r="AT1767" s="11"/>
      <c r="AV1767" s="11"/>
      <c r="AW1767" s="11"/>
    </row>
    <row r="1768" spans="1:49" x14ac:dyDescent="0.25">
      <c r="A1768">
        <v>1767</v>
      </c>
      <c r="B1768">
        <v>10301</v>
      </c>
      <c r="C1768">
        <v>1</v>
      </c>
      <c r="D1768" s="4" t="str">
        <f>TEXT(Table1[[#This Row],[ORDER DATE]],"MMMM")</f>
        <v>October</v>
      </c>
      <c r="E1768" s="4">
        <f t="shared" si="82"/>
        <v>2003</v>
      </c>
      <c r="F1768" s="1">
        <v>37899</v>
      </c>
      <c r="G1768" t="s">
        <v>12</v>
      </c>
      <c r="H1768" t="s">
        <v>121</v>
      </c>
      <c r="I1768">
        <v>186</v>
      </c>
      <c r="J1768" t="s">
        <v>17</v>
      </c>
      <c r="K1768">
        <v>27</v>
      </c>
      <c r="L1768" s="10">
        <v>72.02</v>
      </c>
      <c r="M1768" s="10">
        <f t="shared" si="83"/>
        <v>1944.54</v>
      </c>
      <c r="N1768">
        <f>'CONDITIONS AND WORKINGS'!$D$2*M1768</f>
        <v>124.83946799999998</v>
      </c>
      <c r="O1768" s="4">
        <f>IF(Table1[[#This Row],[SALES]]&gt;='CONDITIONS AND WORKINGS'!$B$2,Table1[[#This Row],[SALES]]*'CONDITIONS AND WORKINGS'!$B$3,0)</f>
        <v>0</v>
      </c>
      <c r="P1768" s="10">
        <f t="shared" si="81"/>
        <v>2069.3794680000001</v>
      </c>
      <c r="Q1768" s="4" t="str">
        <f>IF(Table1[[#This Row],[STATUS]]='CONDITIONS AND WORKINGS'!$B$6,'CONDITIONS AND WORKINGS'!$B$9,'CONDITIONS AND WORKINGS'!$B$10)</f>
        <v>"COMPLETED"</v>
      </c>
      <c r="R1768" s="10">
        <f>Table1[[#This Row],[TOTAL SALES]]-Table1[[#This Row],[ 8.35% DISCOUNT]]</f>
        <v>2069.3794680000001</v>
      </c>
      <c r="S1768" s="20"/>
      <c r="AQ1768" s="11"/>
      <c r="AR1768" s="11"/>
      <c r="AS1768" s="11"/>
      <c r="AT1768" s="11"/>
      <c r="AV1768" s="11"/>
      <c r="AW1768" s="11"/>
    </row>
    <row r="1769" spans="1:49" x14ac:dyDescent="0.25">
      <c r="A1769">
        <v>1768</v>
      </c>
      <c r="B1769">
        <v>10301</v>
      </c>
      <c r="C1769">
        <v>10</v>
      </c>
      <c r="D1769" s="4" t="str">
        <f>TEXT(Table1[[#This Row],[ORDER DATE]],"MMMM")</f>
        <v>October</v>
      </c>
      <c r="E1769" s="4">
        <f t="shared" si="82"/>
        <v>2003</v>
      </c>
      <c r="F1769" s="1">
        <v>37899</v>
      </c>
      <c r="G1769" t="s">
        <v>12</v>
      </c>
      <c r="H1769" t="s">
        <v>116</v>
      </c>
      <c r="I1769">
        <v>186</v>
      </c>
      <c r="J1769" t="s">
        <v>17</v>
      </c>
      <c r="K1769">
        <v>48</v>
      </c>
      <c r="L1769" s="10">
        <v>34.36</v>
      </c>
      <c r="M1769" s="10">
        <f t="shared" si="83"/>
        <v>1649.28</v>
      </c>
      <c r="N1769">
        <f>'CONDITIONS AND WORKINGS'!$D$2*M1769</f>
        <v>105.88377599999998</v>
      </c>
      <c r="O1769" s="4">
        <f>IF(Table1[[#This Row],[SALES]]&gt;='CONDITIONS AND WORKINGS'!$B$2,Table1[[#This Row],[SALES]]*'CONDITIONS AND WORKINGS'!$B$3,0)</f>
        <v>0</v>
      </c>
      <c r="P1769" s="10">
        <f t="shared" si="81"/>
        <v>1755.1637759999999</v>
      </c>
      <c r="Q1769" s="4" t="str">
        <f>IF(Table1[[#This Row],[STATUS]]='CONDITIONS AND WORKINGS'!$B$6,'CONDITIONS AND WORKINGS'!$B$9,'CONDITIONS AND WORKINGS'!$B$10)</f>
        <v>"COMPLETED"</v>
      </c>
      <c r="R1769" s="10">
        <f>Table1[[#This Row],[TOTAL SALES]]-Table1[[#This Row],[ 8.35% DISCOUNT]]</f>
        <v>1755.1637759999999</v>
      </c>
      <c r="S1769" s="20"/>
      <c r="AQ1769" s="11"/>
      <c r="AR1769" s="11"/>
      <c r="AS1769" s="11"/>
      <c r="AT1769" s="11"/>
      <c r="AV1769" s="11"/>
      <c r="AW1769" s="11"/>
    </row>
    <row r="1770" spans="1:49" x14ac:dyDescent="0.25">
      <c r="A1770">
        <v>1769</v>
      </c>
      <c r="B1770">
        <v>10301</v>
      </c>
      <c r="C1770">
        <v>3</v>
      </c>
      <c r="D1770" s="4" t="str">
        <f>TEXT(Table1[[#This Row],[ORDER DATE]],"MMMM")</f>
        <v>October</v>
      </c>
      <c r="E1770" s="4">
        <f t="shared" si="82"/>
        <v>2003</v>
      </c>
      <c r="F1770" s="1">
        <v>37899</v>
      </c>
      <c r="G1770" t="s">
        <v>12</v>
      </c>
      <c r="H1770" t="s">
        <v>124</v>
      </c>
      <c r="I1770">
        <v>186</v>
      </c>
      <c r="J1770" t="s">
        <v>17</v>
      </c>
      <c r="K1770">
        <v>22</v>
      </c>
      <c r="L1770" s="10">
        <v>51.32</v>
      </c>
      <c r="M1770" s="10">
        <f t="shared" si="83"/>
        <v>1129.04</v>
      </c>
      <c r="N1770">
        <f>'CONDITIONS AND WORKINGS'!$D$2*M1770</f>
        <v>72.484367999999989</v>
      </c>
      <c r="O1770" s="4">
        <f>IF(Table1[[#This Row],[SALES]]&gt;='CONDITIONS AND WORKINGS'!$B$2,Table1[[#This Row],[SALES]]*'CONDITIONS AND WORKINGS'!$B$3,0)</f>
        <v>0</v>
      </c>
      <c r="P1770" s="10">
        <f t="shared" si="81"/>
        <v>1201.5243679999999</v>
      </c>
      <c r="Q1770" s="4" t="str">
        <f>IF(Table1[[#This Row],[STATUS]]='CONDITIONS AND WORKINGS'!$B$6,'CONDITIONS AND WORKINGS'!$B$9,'CONDITIONS AND WORKINGS'!$B$10)</f>
        <v>"COMPLETED"</v>
      </c>
      <c r="R1770" s="10">
        <f>Table1[[#This Row],[TOTAL SALES]]-Table1[[#This Row],[ 8.35% DISCOUNT]]</f>
        <v>1201.5243679999999</v>
      </c>
      <c r="S1770" s="20"/>
      <c r="AQ1770" s="11"/>
      <c r="AR1770" s="11"/>
      <c r="AS1770" s="11"/>
      <c r="AT1770" s="11"/>
      <c r="AV1770" s="11"/>
      <c r="AW1770" s="11"/>
    </row>
    <row r="1771" spans="1:49" x14ac:dyDescent="0.25">
      <c r="A1771">
        <v>1770</v>
      </c>
      <c r="B1771">
        <v>10302</v>
      </c>
      <c r="C1771">
        <v>1</v>
      </c>
      <c r="D1771" s="4" t="str">
        <f>TEXT(Table1[[#This Row],[ORDER DATE]],"MMMM")</f>
        <v>October</v>
      </c>
      <c r="E1771" s="4">
        <f t="shared" si="82"/>
        <v>2003</v>
      </c>
      <c r="F1771" s="1">
        <v>37900</v>
      </c>
      <c r="G1771" t="s">
        <v>12</v>
      </c>
      <c r="H1771" t="s">
        <v>13</v>
      </c>
      <c r="I1771">
        <v>123</v>
      </c>
      <c r="J1771" t="s">
        <v>55</v>
      </c>
      <c r="K1771">
        <v>43</v>
      </c>
      <c r="L1771" s="10">
        <v>100</v>
      </c>
      <c r="M1771" s="10">
        <f t="shared" si="83"/>
        <v>4300</v>
      </c>
      <c r="N1771">
        <f>'CONDITIONS AND WORKINGS'!$D$2*M1771</f>
        <v>276.05999999999995</v>
      </c>
      <c r="O1771" s="4">
        <f>IF(Table1[[#This Row],[SALES]]&gt;='CONDITIONS AND WORKINGS'!$B$2,Table1[[#This Row],[SALES]]*'CONDITIONS AND WORKINGS'!$B$3,0)</f>
        <v>359.05</v>
      </c>
      <c r="P1771" s="10">
        <f t="shared" si="81"/>
        <v>4576.0599999999995</v>
      </c>
      <c r="Q1771" s="4" t="str">
        <f>IF(Table1[[#This Row],[STATUS]]='CONDITIONS AND WORKINGS'!$B$6,'CONDITIONS AND WORKINGS'!$B$9,'CONDITIONS AND WORKINGS'!$B$10)</f>
        <v>"COMPLETED"</v>
      </c>
      <c r="R1771" s="10">
        <f>Table1[[#This Row],[TOTAL SALES]]-Table1[[#This Row],[ 8.35% DISCOUNT]]</f>
        <v>4217.0099999999993</v>
      </c>
      <c r="S1771" s="20"/>
      <c r="AQ1771" s="11"/>
      <c r="AR1771" s="11"/>
      <c r="AS1771" s="11"/>
      <c r="AT1771" s="11"/>
      <c r="AV1771" s="11"/>
      <c r="AW1771" s="11"/>
    </row>
    <row r="1772" spans="1:49" x14ac:dyDescent="0.25">
      <c r="A1772">
        <v>1771</v>
      </c>
      <c r="B1772">
        <v>10302</v>
      </c>
      <c r="C1772">
        <v>4</v>
      </c>
      <c r="D1772" s="4" t="str">
        <f>TEXT(Table1[[#This Row],[ORDER DATE]],"MMMM")</f>
        <v>October</v>
      </c>
      <c r="E1772" s="4">
        <f t="shared" si="82"/>
        <v>2003</v>
      </c>
      <c r="F1772" s="1">
        <v>37900</v>
      </c>
      <c r="G1772" t="s">
        <v>12</v>
      </c>
      <c r="H1772" t="s">
        <v>117</v>
      </c>
      <c r="I1772">
        <v>123</v>
      </c>
      <c r="J1772" t="s">
        <v>14</v>
      </c>
      <c r="K1772">
        <v>45</v>
      </c>
      <c r="L1772" s="10">
        <v>100</v>
      </c>
      <c r="M1772" s="10">
        <f t="shared" si="83"/>
        <v>4500</v>
      </c>
      <c r="N1772">
        <f>'CONDITIONS AND WORKINGS'!$D$2*M1772</f>
        <v>288.89999999999998</v>
      </c>
      <c r="O1772" s="4">
        <f>IF(Table1[[#This Row],[SALES]]&gt;='CONDITIONS AND WORKINGS'!$B$2,Table1[[#This Row],[SALES]]*'CONDITIONS AND WORKINGS'!$B$3,0)</f>
        <v>375.75</v>
      </c>
      <c r="P1772" s="10">
        <f t="shared" si="81"/>
        <v>4788.8999999999996</v>
      </c>
      <c r="Q1772" s="4" t="str">
        <f>IF(Table1[[#This Row],[STATUS]]='CONDITIONS AND WORKINGS'!$B$6,'CONDITIONS AND WORKINGS'!$B$9,'CONDITIONS AND WORKINGS'!$B$10)</f>
        <v>"COMPLETED"</v>
      </c>
      <c r="R1772" s="10">
        <f>Table1[[#This Row],[TOTAL SALES]]-Table1[[#This Row],[ 8.35% DISCOUNT]]</f>
        <v>4413.1499999999996</v>
      </c>
      <c r="S1772" s="20"/>
      <c r="AQ1772" s="11"/>
      <c r="AR1772" s="11"/>
      <c r="AS1772" s="11"/>
      <c r="AT1772" s="11"/>
      <c r="AV1772" s="11"/>
      <c r="AW1772" s="11"/>
    </row>
    <row r="1773" spans="1:49" x14ac:dyDescent="0.25">
      <c r="A1773">
        <v>1772</v>
      </c>
      <c r="B1773">
        <v>10302</v>
      </c>
      <c r="C1773">
        <v>5</v>
      </c>
      <c r="D1773" s="4" t="str">
        <f>TEXT(Table1[[#This Row],[ORDER DATE]],"MMMM")</f>
        <v>October</v>
      </c>
      <c r="E1773" s="4">
        <f t="shared" si="82"/>
        <v>2003</v>
      </c>
      <c r="F1773" s="1">
        <v>37900</v>
      </c>
      <c r="G1773" t="s">
        <v>12</v>
      </c>
      <c r="H1773" t="s">
        <v>120</v>
      </c>
      <c r="I1773">
        <v>123</v>
      </c>
      <c r="J1773" t="s">
        <v>14</v>
      </c>
      <c r="K1773">
        <v>49</v>
      </c>
      <c r="L1773" s="10">
        <v>100</v>
      </c>
      <c r="M1773" s="10">
        <f t="shared" si="83"/>
        <v>4900</v>
      </c>
      <c r="N1773">
        <f>'CONDITIONS AND WORKINGS'!$D$2*M1773</f>
        <v>314.58</v>
      </c>
      <c r="O1773" s="4">
        <f>IF(Table1[[#This Row],[SALES]]&gt;='CONDITIONS AND WORKINGS'!$B$2,Table1[[#This Row],[SALES]]*'CONDITIONS AND WORKINGS'!$B$3,0)</f>
        <v>409.15000000000003</v>
      </c>
      <c r="P1773" s="10">
        <f t="shared" si="81"/>
        <v>5214.58</v>
      </c>
      <c r="Q1773" s="4" t="str">
        <f>IF(Table1[[#This Row],[STATUS]]='CONDITIONS AND WORKINGS'!$B$6,'CONDITIONS AND WORKINGS'!$B$9,'CONDITIONS AND WORKINGS'!$B$10)</f>
        <v>"COMPLETED"</v>
      </c>
      <c r="R1773" s="10">
        <f>Table1[[#This Row],[TOTAL SALES]]-Table1[[#This Row],[ 8.35% DISCOUNT]]</f>
        <v>4805.43</v>
      </c>
      <c r="S1773" s="20"/>
      <c r="AQ1773" s="11"/>
      <c r="AR1773" s="11"/>
      <c r="AS1773" s="11"/>
      <c r="AT1773" s="11"/>
      <c r="AV1773" s="11"/>
      <c r="AW1773" s="11"/>
    </row>
    <row r="1774" spans="1:49" x14ac:dyDescent="0.25">
      <c r="A1774">
        <v>1773</v>
      </c>
      <c r="B1774">
        <v>10302</v>
      </c>
      <c r="C1774">
        <v>6</v>
      </c>
      <c r="D1774" s="4" t="str">
        <f>TEXT(Table1[[#This Row],[ORDER DATE]],"MMMM")</f>
        <v>October</v>
      </c>
      <c r="E1774" s="4">
        <f t="shared" si="82"/>
        <v>2003</v>
      </c>
      <c r="F1774" s="1">
        <v>37900</v>
      </c>
      <c r="G1774" t="s">
        <v>12</v>
      </c>
      <c r="H1774" t="s">
        <v>123</v>
      </c>
      <c r="I1774">
        <v>123</v>
      </c>
      <c r="J1774" t="s">
        <v>14</v>
      </c>
      <c r="K1774">
        <v>48</v>
      </c>
      <c r="L1774" s="10">
        <v>74.48</v>
      </c>
      <c r="M1774" s="10">
        <f t="shared" si="83"/>
        <v>3575.04</v>
      </c>
      <c r="N1774">
        <f>'CONDITIONS AND WORKINGS'!$D$2*M1774</f>
        <v>229.51756799999998</v>
      </c>
      <c r="O1774" s="4">
        <f>IF(Table1[[#This Row],[SALES]]&gt;='CONDITIONS AND WORKINGS'!$B$2,Table1[[#This Row],[SALES]]*'CONDITIONS AND WORKINGS'!$B$3,0)</f>
        <v>298.51584000000003</v>
      </c>
      <c r="P1774" s="10">
        <f t="shared" si="81"/>
        <v>3804.5575680000002</v>
      </c>
      <c r="Q1774" s="4" t="str">
        <f>IF(Table1[[#This Row],[STATUS]]='CONDITIONS AND WORKINGS'!$B$6,'CONDITIONS AND WORKINGS'!$B$9,'CONDITIONS AND WORKINGS'!$B$10)</f>
        <v>"COMPLETED"</v>
      </c>
      <c r="R1774" s="10">
        <f>Table1[[#This Row],[TOTAL SALES]]-Table1[[#This Row],[ 8.35% DISCOUNT]]</f>
        <v>3506.0417280000001</v>
      </c>
      <c r="S1774" s="20"/>
      <c r="AQ1774" s="11"/>
      <c r="AR1774" s="11"/>
      <c r="AS1774" s="11"/>
      <c r="AT1774" s="11"/>
      <c r="AV1774" s="11"/>
      <c r="AW1774" s="11"/>
    </row>
    <row r="1775" spans="1:49" x14ac:dyDescent="0.25">
      <c r="A1775">
        <v>1774</v>
      </c>
      <c r="B1775">
        <v>10302</v>
      </c>
      <c r="C1775">
        <v>2</v>
      </c>
      <c r="D1775" s="4" t="str">
        <f>TEXT(Table1[[#This Row],[ORDER DATE]],"MMMM")</f>
        <v>October</v>
      </c>
      <c r="E1775" s="4">
        <f t="shared" si="82"/>
        <v>2003</v>
      </c>
      <c r="F1775" s="1">
        <v>37900</v>
      </c>
      <c r="G1775" t="s">
        <v>12</v>
      </c>
      <c r="H1775" t="s">
        <v>16</v>
      </c>
      <c r="I1775">
        <v>123</v>
      </c>
      <c r="J1775" t="s">
        <v>14</v>
      </c>
      <c r="K1775">
        <v>38</v>
      </c>
      <c r="L1775" s="10">
        <v>89.27</v>
      </c>
      <c r="M1775" s="10">
        <f t="shared" si="83"/>
        <v>3392.2599999999998</v>
      </c>
      <c r="N1775">
        <f>'CONDITIONS AND WORKINGS'!$D$2*M1775</f>
        <v>217.78309199999995</v>
      </c>
      <c r="O1775" s="4">
        <f>IF(Table1[[#This Row],[SALES]]&gt;='CONDITIONS AND WORKINGS'!$B$2,Table1[[#This Row],[SALES]]*'CONDITIONS AND WORKINGS'!$B$3,0)</f>
        <v>283.25371000000001</v>
      </c>
      <c r="P1775" s="10">
        <f t="shared" si="81"/>
        <v>3610.0430919999999</v>
      </c>
      <c r="Q1775" s="4" t="str">
        <f>IF(Table1[[#This Row],[STATUS]]='CONDITIONS AND WORKINGS'!$B$6,'CONDITIONS AND WORKINGS'!$B$9,'CONDITIONS AND WORKINGS'!$B$10)</f>
        <v>"COMPLETED"</v>
      </c>
      <c r="R1775" s="10">
        <f>Table1[[#This Row],[TOTAL SALES]]-Table1[[#This Row],[ 8.35% DISCOUNT]]</f>
        <v>3326.7893819999999</v>
      </c>
      <c r="S1775" s="20"/>
      <c r="AQ1775" s="11"/>
      <c r="AR1775" s="11"/>
      <c r="AS1775" s="11"/>
      <c r="AT1775" s="11"/>
      <c r="AV1775" s="11"/>
      <c r="AW1775" s="11"/>
    </row>
    <row r="1776" spans="1:49" x14ac:dyDescent="0.25">
      <c r="A1776">
        <v>1775</v>
      </c>
      <c r="B1776">
        <v>10302</v>
      </c>
      <c r="C1776">
        <v>3</v>
      </c>
      <c r="D1776" s="4" t="str">
        <f>TEXT(Table1[[#This Row],[ORDER DATE]],"MMMM")</f>
        <v>October</v>
      </c>
      <c r="E1776" s="4">
        <f t="shared" si="82"/>
        <v>2003</v>
      </c>
      <c r="F1776" s="1">
        <v>37900</v>
      </c>
      <c r="G1776" t="s">
        <v>12</v>
      </c>
      <c r="H1776" t="s">
        <v>122</v>
      </c>
      <c r="I1776">
        <v>123</v>
      </c>
      <c r="J1776" t="s">
        <v>17</v>
      </c>
      <c r="K1776">
        <v>23</v>
      </c>
      <c r="L1776" s="10">
        <v>72.7</v>
      </c>
      <c r="M1776" s="10">
        <f t="shared" si="83"/>
        <v>1672.1000000000001</v>
      </c>
      <c r="N1776">
        <f>'CONDITIONS AND WORKINGS'!$D$2*M1776</f>
        <v>107.34882</v>
      </c>
      <c r="O1776" s="4">
        <f>IF(Table1[[#This Row],[SALES]]&gt;='CONDITIONS AND WORKINGS'!$B$2,Table1[[#This Row],[SALES]]*'CONDITIONS AND WORKINGS'!$B$3,0)</f>
        <v>0</v>
      </c>
      <c r="P1776" s="10">
        <f t="shared" si="81"/>
        <v>1779.4488200000001</v>
      </c>
      <c r="Q1776" s="4" t="str">
        <f>IF(Table1[[#This Row],[STATUS]]='CONDITIONS AND WORKINGS'!$B$6,'CONDITIONS AND WORKINGS'!$B$9,'CONDITIONS AND WORKINGS'!$B$10)</f>
        <v>"COMPLETED"</v>
      </c>
      <c r="R1776" s="10">
        <f>Table1[[#This Row],[TOTAL SALES]]-Table1[[#This Row],[ 8.35% DISCOUNT]]</f>
        <v>1779.4488200000001</v>
      </c>
      <c r="S1776" s="20"/>
      <c r="AQ1776" s="11"/>
      <c r="AR1776" s="11"/>
      <c r="AS1776" s="11"/>
      <c r="AT1776" s="11"/>
      <c r="AV1776" s="11"/>
      <c r="AW1776" s="11"/>
    </row>
    <row r="1777" spans="1:49" x14ac:dyDescent="0.25">
      <c r="A1777">
        <v>1776</v>
      </c>
      <c r="B1777">
        <v>10303</v>
      </c>
      <c r="C1777">
        <v>2</v>
      </c>
      <c r="D1777" s="4" t="str">
        <f>TEXT(Table1[[#This Row],[ORDER DATE]],"MMMM")</f>
        <v>October</v>
      </c>
      <c r="E1777" s="4">
        <f t="shared" si="82"/>
        <v>2004</v>
      </c>
      <c r="F1777" s="1">
        <v>38266</v>
      </c>
      <c r="G1777" t="s">
        <v>12</v>
      </c>
      <c r="H1777" t="s">
        <v>15</v>
      </c>
      <c r="I1777">
        <v>182</v>
      </c>
      <c r="J1777" t="s">
        <v>17</v>
      </c>
      <c r="K1777">
        <v>46</v>
      </c>
      <c r="L1777" s="10">
        <v>49.04</v>
      </c>
      <c r="M1777" s="10">
        <f t="shared" si="83"/>
        <v>2255.84</v>
      </c>
      <c r="N1777">
        <f>'CONDITIONS AND WORKINGS'!$D$2*M1777</f>
        <v>144.824928</v>
      </c>
      <c r="O1777" s="4">
        <f>IF(Table1[[#This Row],[SALES]]&gt;='CONDITIONS AND WORKINGS'!$B$2,Table1[[#This Row],[SALES]]*'CONDITIONS AND WORKINGS'!$B$3,0)</f>
        <v>0</v>
      </c>
      <c r="P1777" s="10">
        <f t="shared" si="81"/>
        <v>2400.6649280000001</v>
      </c>
      <c r="Q1777" s="4" t="str">
        <f>IF(Table1[[#This Row],[STATUS]]='CONDITIONS AND WORKINGS'!$B$6,'CONDITIONS AND WORKINGS'!$B$9,'CONDITIONS AND WORKINGS'!$B$10)</f>
        <v>"COMPLETED"</v>
      </c>
      <c r="R1777" s="10">
        <f>Table1[[#This Row],[TOTAL SALES]]-Table1[[#This Row],[ 8.35% DISCOUNT]]</f>
        <v>2400.6649280000001</v>
      </c>
      <c r="S1777" s="20"/>
      <c r="AQ1777" s="11"/>
      <c r="AR1777" s="11"/>
      <c r="AS1777" s="11"/>
      <c r="AT1777" s="11"/>
      <c r="AV1777" s="11"/>
      <c r="AW1777" s="11"/>
    </row>
    <row r="1778" spans="1:49" x14ac:dyDescent="0.25">
      <c r="A1778">
        <v>1777</v>
      </c>
      <c r="B1778">
        <v>10303</v>
      </c>
      <c r="C1778">
        <v>1</v>
      </c>
      <c r="D1778" s="4" t="str">
        <f>TEXT(Table1[[#This Row],[ORDER DATE]],"MMMM")</f>
        <v>October</v>
      </c>
      <c r="E1778" s="4">
        <f t="shared" si="82"/>
        <v>2004</v>
      </c>
      <c r="F1778" s="1">
        <v>38266</v>
      </c>
      <c r="G1778" t="s">
        <v>12</v>
      </c>
      <c r="H1778" t="s">
        <v>18</v>
      </c>
      <c r="I1778">
        <v>182</v>
      </c>
      <c r="J1778" t="s">
        <v>17</v>
      </c>
      <c r="K1778">
        <v>24</v>
      </c>
      <c r="L1778" s="10">
        <v>40.21</v>
      </c>
      <c r="M1778" s="10">
        <f t="shared" si="83"/>
        <v>965.04</v>
      </c>
      <c r="N1778">
        <f>'CONDITIONS AND WORKINGS'!$D$2*M1778</f>
        <v>61.955567999999992</v>
      </c>
      <c r="O1778" s="4">
        <f>IF(Table1[[#This Row],[SALES]]&gt;='CONDITIONS AND WORKINGS'!$B$2,Table1[[#This Row],[SALES]]*'CONDITIONS AND WORKINGS'!$B$3,0)</f>
        <v>0</v>
      </c>
      <c r="P1778" s="10">
        <f t="shared" si="81"/>
        <v>1026.995568</v>
      </c>
      <c r="Q1778" s="4" t="str">
        <f>IF(Table1[[#This Row],[STATUS]]='CONDITIONS AND WORKINGS'!$B$6,'CONDITIONS AND WORKINGS'!$B$9,'CONDITIONS AND WORKINGS'!$B$10)</f>
        <v>"COMPLETED"</v>
      </c>
      <c r="R1778" s="10">
        <f>Table1[[#This Row],[TOTAL SALES]]-Table1[[#This Row],[ 8.35% DISCOUNT]]</f>
        <v>1026.995568</v>
      </c>
      <c r="S1778" s="20"/>
      <c r="AQ1778" s="11"/>
      <c r="AR1778" s="11"/>
      <c r="AS1778" s="11"/>
      <c r="AT1778" s="11"/>
      <c r="AV1778" s="11"/>
      <c r="AW1778" s="11"/>
    </row>
    <row r="1779" spans="1:49" x14ac:dyDescent="0.25">
      <c r="A1779">
        <v>1778</v>
      </c>
      <c r="B1779">
        <v>10304</v>
      </c>
      <c r="C1779">
        <v>6</v>
      </c>
      <c r="D1779" s="4" t="str">
        <f>TEXT(Table1[[#This Row],[ORDER DATE]],"MMMM")</f>
        <v>October</v>
      </c>
      <c r="E1779" s="4">
        <f t="shared" si="82"/>
        <v>2004</v>
      </c>
      <c r="F1779" s="1">
        <v>38271</v>
      </c>
      <c r="G1779" t="s">
        <v>12</v>
      </c>
      <c r="H1779" t="s">
        <v>25</v>
      </c>
      <c r="I1779">
        <v>139</v>
      </c>
      <c r="J1779" t="s">
        <v>55</v>
      </c>
      <c r="K1779">
        <v>47</v>
      </c>
      <c r="L1779" s="10">
        <v>100</v>
      </c>
      <c r="M1779" s="10">
        <f t="shared" si="83"/>
        <v>4700</v>
      </c>
      <c r="N1779">
        <f>'CONDITIONS AND WORKINGS'!$D$2*M1779</f>
        <v>301.73999999999995</v>
      </c>
      <c r="O1779" s="4">
        <f>IF(Table1[[#This Row],[SALES]]&gt;='CONDITIONS AND WORKINGS'!$B$2,Table1[[#This Row],[SALES]]*'CONDITIONS AND WORKINGS'!$B$3,0)</f>
        <v>392.45000000000005</v>
      </c>
      <c r="P1779" s="10">
        <f t="shared" si="81"/>
        <v>5001.74</v>
      </c>
      <c r="Q1779" s="4" t="str">
        <f>IF(Table1[[#This Row],[STATUS]]='CONDITIONS AND WORKINGS'!$B$6,'CONDITIONS AND WORKINGS'!$B$9,'CONDITIONS AND WORKINGS'!$B$10)</f>
        <v>"COMPLETED"</v>
      </c>
      <c r="R1779" s="10">
        <f>Table1[[#This Row],[TOTAL SALES]]-Table1[[#This Row],[ 8.35% DISCOUNT]]</f>
        <v>4609.29</v>
      </c>
      <c r="S1779" s="20"/>
      <c r="AQ1779" s="11"/>
      <c r="AR1779" s="11"/>
      <c r="AS1779" s="11"/>
      <c r="AT1779" s="11"/>
      <c r="AV1779" s="11"/>
      <c r="AW1779" s="11"/>
    </row>
    <row r="1780" spans="1:49" x14ac:dyDescent="0.25">
      <c r="A1780">
        <v>1779</v>
      </c>
      <c r="B1780">
        <v>10304</v>
      </c>
      <c r="C1780">
        <v>3</v>
      </c>
      <c r="D1780" s="4" t="str">
        <f>TEXT(Table1[[#This Row],[ORDER DATE]],"MMMM")</f>
        <v>October</v>
      </c>
      <c r="E1780" s="4">
        <f t="shared" si="82"/>
        <v>2004</v>
      </c>
      <c r="F1780" s="1">
        <v>38271</v>
      </c>
      <c r="G1780" t="s">
        <v>12</v>
      </c>
      <c r="H1780" t="s">
        <v>33</v>
      </c>
      <c r="I1780">
        <v>139</v>
      </c>
      <c r="J1780" t="s">
        <v>14</v>
      </c>
      <c r="K1780">
        <v>39</v>
      </c>
      <c r="L1780" s="10">
        <v>100</v>
      </c>
      <c r="M1780" s="10">
        <f t="shared" si="83"/>
        <v>3900</v>
      </c>
      <c r="N1780">
        <f>'CONDITIONS AND WORKINGS'!$D$2*M1780</f>
        <v>250.37999999999997</v>
      </c>
      <c r="O1780" s="4">
        <f>IF(Table1[[#This Row],[SALES]]&gt;='CONDITIONS AND WORKINGS'!$B$2,Table1[[#This Row],[SALES]]*'CONDITIONS AND WORKINGS'!$B$3,0)</f>
        <v>325.65000000000003</v>
      </c>
      <c r="P1780" s="10">
        <f t="shared" si="81"/>
        <v>4150.38</v>
      </c>
      <c r="Q1780" s="4" t="str">
        <f>IF(Table1[[#This Row],[STATUS]]='CONDITIONS AND WORKINGS'!$B$6,'CONDITIONS AND WORKINGS'!$B$9,'CONDITIONS AND WORKINGS'!$B$10)</f>
        <v>"COMPLETED"</v>
      </c>
      <c r="R1780" s="10">
        <f>Table1[[#This Row],[TOTAL SALES]]-Table1[[#This Row],[ 8.35% DISCOUNT]]</f>
        <v>3824.73</v>
      </c>
      <c r="S1780" s="20"/>
      <c r="AQ1780" s="11"/>
      <c r="AR1780" s="11"/>
      <c r="AS1780" s="11"/>
      <c r="AT1780" s="11"/>
      <c r="AV1780" s="11"/>
      <c r="AW1780" s="11"/>
    </row>
    <row r="1781" spans="1:49" x14ac:dyDescent="0.25">
      <c r="A1781">
        <v>1780</v>
      </c>
      <c r="B1781">
        <v>10304</v>
      </c>
      <c r="C1781">
        <v>7</v>
      </c>
      <c r="D1781" s="4" t="str">
        <f>TEXT(Table1[[#This Row],[ORDER DATE]],"MMMM")</f>
        <v>October</v>
      </c>
      <c r="E1781" s="4">
        <f t="shared" si="82"/>
        <v>2004</v>
      </c>
      <c r="F1781" s="1">
        <v>38271</v>
      </c>
      <c r="G1781" t="s">
        <v>12</v>
      </c>
      <c r="H1781" t="s">
        <v>37</v>
      </c>
      <c r="I1781">
        <v>139</v>
      </c>
      <c r="J1781" t="s">
        <v>14</v>
      </c>
      <c r="K1781">
        <v>46</v>
      </c>
      <c r="L1781" s="10">
        <v>100</v>
      </c>
      <c r="M1781" s="10">
        <f t="shared" si="83"/>
        <v>4600</v>
      </c>
      <c r="N1781">
        <f>'CONDITIONS AND WORKINGS'!$D$2*M1781</f>
        <v>295.32</v>
      </c>
      <c r="O1781" s="4">
        <f>IF(Table1[[#This Row],[SALES]]&gt;='CONDITIONS AND WORKINGS'!$B$2,Table1[[#This Row],[SALES]]*'CONDITIONS AND WORKINGS'!$B$3,0)</f>
        <v>384.1</v>
      </c>
      <c r="P1781" s="10">
        <f t="shared" si="81"/>
        <v>4895.32</v>
      </c>
      <c r="Q1781" s="4" t="str">
        <f>IF(Table1[[#This Row],[STATUS]]='CONDITIONS AND WORKINGS'!$B$6,'CONDITIONS AND WORKINGS'!$B$9,'CONDITIONS AND WORKINGS'!$B$10)</f>
        <v>"COMPLETED"</v>
      </c>
      <c r="R1781" s="10">
        <f>Table1[[#This Row],[TOTAL SALES]]-Table1[[#This Row],[ 8.35% DISCOUNT]]</f>
        <v>4511.2199999999993</v>
      </c>
      <c r="S1781" s="20"/>
      <c r="AQ1781" s="11"/>
      <c r="AR1781" s="11"/>
      <c r="AS1781" s="11"/>
      <c r="AT1781" s="11"/>
      <c r="AV1781" s="11"/>
      <c r="AW1781" s="11"/>
    </row>
    <row r="1782" spans="1:49" x14ac:dyDescent="0.25">
      <c r="A1782">
        <v>1781</v>
      </c>
      <c r="B1782">
        <v>10304</v>
      </c>
      <c r="C1782">
        <v>5</v>
      </c>
      <c r="D1782" s="4" t="str">
        <f>TEXT(Table1[[#This Row],[ORDER DATE]],"MMMM")</f>
        <v>October</v>
      </c>
      <c r="E1782" s="4">
        <f t="shared" si="82"/>
        <v>2004</v>
      </c>
      <c r="F1782" s="1">
        <v>38271</v>
      </c>
      <c r="G1782" t="s">
        <v>12</v>
      </c>
      <c r="H1782" t="s">
        <v>30</v>
      </c>
      <c r="I1782">
        <v>139</v>
      </c>
      <c r="J1782" t="s">
        <v>14</v>
      </c>
      <c r="K1782">
        <v>46</v>
      </c>
      <c r="L1782" s="10">
        <v>98</v>
      </c>
      <c r="M1782" s="10">
        <f t="shared" si="83"/>
        <v>4508</v>
      </c>
      <c r="N1782">
        <f>'CONDITIONS AND WORKINGS'!$D$2*M1782</f>
        <v>289.41359999999997</v>
      </c>
      <c r="O1782" s="4">
        <f>IF(Table1[[#This Row],[SALES]]&gt;='CONDITIONS AND WORKINGS'!$B$2,Table1[[#This Row],[SALES]]*'CONDITIONS AND WORKINGS'!$B$3,0)</f>
        <v>376.41800000000001</v>
      </c>
      <c r="P1782" s="10">
        <f t="shared" si="81"/>
        <v>4797.4135999999999</v>
      </c>
      <c r="Q1782" s="4" t="str">
        <f>IF(Table1[[#This Row],[STATUS]]='CONDITIONS AND WORKINGS'!$B$6,'CONDITIONS AND WORKINGS'!$B$9,'CONDITIONS AND WORKINGS'!$B$10)</f>
        <v>"COMPLETED"</v>
      </c>
      <c r="R1782" s="10">
        <f>Table1[[#This Row],[TOTAL SALES]]-Table1[[#This Row],[ 8.35% DISCOUNT]]</f>
        <v>4420.9956000000002</v>
      </c>
      <c r="S1782" s="20"/>
      <c r="AQ1782" s="11"/>
      <c r="AR1782" s="11"/>
      <c r="AS1782" s="11"/>
      <c r="AT1782" s="11"/>
      <c r="AV1782" s="11"/>
      <c r="AW1782" s="11"/>
    </row>
    <row r="1783" spans="1:49" x14ac:dyDescent="0.25">
      <c r="A1783">
        <v>1782</v>
      </c>
      <c r="B1783">
        <v>10304</v>
      </c>
      <c r="C1783">
        <v>1</v>
      </c>
      <c r="D1783" s="4" t="str">
        <f>TEXT(Table1[[#This Row],[ORDER DATE]],"MMMM")</f>
        <v>October</v>
      </c>
      <c r="E1783" s="4">
        <f t="shared" si="82"/>
        <v>2004</v>
      </c>
      <c r="F1783" s="1">
        <v>38271</v>
      </c>
      <c r="G1783" t="s">
        <v>12</v>
      </c>
      <c r="H1783" t="s">
        <v>28</v>
      </c>
      <c r="I1783">
        <v>139</v>
      </c>
      <c r="J1783" t="s">
        <v>14</v>
      </c>
      <c r="K1783">
        <v>40</v>
      </c>
      <c r="L1783" s="10">
        <v>100</v>
      </c>
      <c r="M1783" s="10">
        <f t="shared" si="83"/>
        <v>4000</v>
      </c>
      <c r="N1783">
        <f>'CONDITIONS AND WORKINGS'!$D$2*M1783</f>
        <v>256.79999999999995</v>
      </c>
      <c r="O1783" s="4">
        <f>IF(Table1[[#This Row],[SALES]]&gt;='CONDITIONS AND WORKINGS'!$B$2,Table1[[#This Row],[SALES]]*'CONDITIONS AND WORKINGS'!$B$3,0)</f>
        <v>334</v>
      </c>
      <c r="P1783" s="10">
        <f t="shared" si="81"/>
        <v>4256.8</v>
      </c>
      <c r="Q1783" s="4" t="str">
        <f>IF(Table1[[#This Row],[STATUS]]='CONDITIONS AND WORKINGS'!$B$6,'CONDITIONS AND WORKINGS'!$B$9,'CONDITIONS AND WORKINGS'!$B$10)</f>
        <v>"COMPLETED"</v>
      </c>
      <c r="R1783" s="10">
        <f>Table1[[#This Row],[TOTAL SALES]]-Table1[[#This Row],[ 8.35% DISCOUNT]]</f>
        <v>3922.8</v>
      </c>
      <c r="S1783" s="20"/>
      <c r="AQ1783" s="11"/>
      <c r="AR1783" s="11"/>
      <c r="AS1783" s="11"/>
      <c r="AT1783" s="11"/>
      <c r="AV1783" s="11"/>
      <c r="AW1783" s="11"/>
    </row>
    <row r="1784" spans="1:49" x14ac:dyDescent="0.25">
      <c r="A1784">
        <v>1783</v>
      </c>
      <c r="B1784">
        <v>10304</v>
      </c>
      <c r="C1784">
        <v>11</v>
      </c>
      <c r="D1784" s="4" t="str">
        <f>TEXT(Table1[[#This Row],[ORDER DATE]],"MMMM")</f>
        <v>October</v>
      </c>
      <c r="E1784" s="4">
        <f t="shared" si="82"/>
        <v>2004</v>
      </c>
      <c r="F1784" s="1">
        <v>38271</v>
      </c>
      <c r="G1784" t="s">
        <v>12</v>
      </c>
      <c r="H1784" t="s">
        <v>27</v>
      </c>
      <c r="I1784">
        <v>139</v>
      </c>
      <c r="J1784" t="s">
        <v>14</v>
      </c>
      <c r="K1784">
        <v>38</v>
      </c>
      <c r="L1784" s="10">
        <v>100</v>
      </c>
      <c r="M1784" s="10">
        <f t="shared" si="83"/>
        <v>3800</v>
      </c>
      <c r="N1784">
        <f>'CONDITIONS AND WORKINGS'!$D$2*M1784</f>
        <v>243.95999999999998</v>
      </c>
      <c r="O1784" s="4">
        <f>IF(Table1[[#This Row],[SALES]]&gt;='CONDITIONS AND WORKINGS'!$B$2,Table1[[#This Row],[SALES]]*'CONDITIONS AND WORKINGS'!$B$3,0)</f>
        <v>317.3</v>
      </c>
      <c r="P1784" s="10">
        <f t="shared" si="81"/>
        <v>4043.96</v>
      </c>
      <c r="Q1784" s="4" t="str">
        <f>IF(Table1[[#This Row],[STATUS]]='CONDITIONS AND WORKINGS'!$B$6,'CONDITIONS AND WORKINGS'!$B$9,'CONDITIONS AND WORKINGS'!$B$10)</f>
        <v>"COMPLETED"</v>
      </c>
      <c r="R1784" s="10">
        <f>Table1[[#This Row],[TOTAL SALES]]-Table1[[#This Row],[ 8.35% DISCOUNT]]</f>
        <v>3726.66</v>
      </c>
      <c r="S1784" s="20"/>
      <c r="AQ1784" s="11"/>
      <c r="AR1784" s="11"/>
      <c r="AS1784" s="11"/>
      <c r="AT1784" s="11"/>
      <c r="AV1784" s="11"/>
      <c r="AW1784" s="11"/>
    </row>
    <row r="1785" spans="1:49" x14ac:dyDescent="0.25">
      <c r="A1785">
        <v>1784</v>
      </c>
      <c r="B1785">
        <v>10304</v>
      </c>
      <c r="C1785">
        <v>14</v>
      </c>
      <c r="D1785" s="4" t="str">
        <f>TEXT(Table1[[#This Row],[ORDER DATE]],"MMMM")</f>
        <v>October</v>
      </c>
      <c r="E1785" s="4">
        <f t="shared" si="82"/>
        <v>2004</v>
      </c>
      <c r="F1785" s="1">
        <v>38271</v>
      </c>
      <c r="G1785" t="s">
        <v>12</v>
      </c>
      <c r="H1785" t="s">
        <v>20</v>
      </c>
      <c r="I1785">
        <v>139</v>
      </c>
      <c r="J1785" t="s">
        <v>14</v>
      </c>
      <c r="K1785">
        <v>20</v>
      </c>
      <c r="L1785" s="10">
        <v>100</v>
      </c>
      <c r="M1785" s="10">
        <f t="shared" si="83"/>
        <v>2000</v>
      </c>
      <c r="N1785">
        <f>'CONDITIONS AND WORKINGS'!$D$2*M1785</f>
        <v>128.39999999999998</v>
      </c>
      <c r="O1785" s="4">
        <f>IF(Table1[[#This Row],[SALES]]&gt;='CONDITIONS AND WORKINGS'!$B$2,Table1[[#This Row],[SALES]]*'CONDITIONS AND WORKINGS'!$B$3,0)</f>
        <v>0</v>
      </c>
      <c r="P1785" s="10">
        <f t="shared" si="81"/>
        <v>2128.4</v>
      </c>
      <c r="Q1785" s="4" t="str">
        <f>IF(Table1[[#This Row],[STATUS]]='CONDITIONS AND WORKINGS'!$B$6,'CONDITIONS AND WORKINGS'!$B$9,'CONDITIONS AND WORKINGS'!$B$10)</f>
        <v>"COMPLETED"</v>
      </c>
      <c r="R1785" s="10">
        <f>Table1[[#This Row],[TOTAL SALES]]-Table1[[#This Row],[ 8.35% DISCOUNT]]</f>
        <v>2128.4</v>
      </c>
      <c r="S1785" s="20"/>
      <c r="AQ1785" s="11"/>
      <c r="AR1785" s="11"/>
      <c r="AS1785" s="11"/>
      <c r="AT1785" s="11"/>
      <c r="AV1785" s="11"/>
      <c r="AW1785" s="11"/>
    </row>
    <row r="1786" spans="1:49" x14ac:dyDescent="0.25">
      <c r="A1786">
        <v>1785</v>
      </c>
      <c r="B1786">
        <v>10304</v>
      </c>
      <c r="C1786">
        <v>13</v>
      </c>
      <c r="D1786" s="4" t="str">
        <f>TEXT(Table1[[#This Row],[ORDER DATE]],"MMMM")</f>
        <v>October</v>
      </c>
      <c r="E1786" s="4">
        <f t="shared" si="82"/>
        <v>2004</v>
      </c>
      <c r="F1786" s="1">
        <v>38271</v>
      </c>
      <c r="G1786" t="s">
        <v>12</v>
      </c>
      <c r="H1786" t="s">
        <v>23</v>
      </c>
      <c r="I1786">
        <v>139</v>
      </c>
      <c r="J1786" t="s">
        <v>14</v>
      </c>
      <c r="K1786">
        <v>37</v>
      </c>
      <c r="L1786" s="10">
        <v>95.55</v>
      </c>
      <c r="M1786" s="10">
        <f t="shared" si="83"/>
        <v>3535.35</v>
      </c>
      <c r="N1786">
        <f>'CONDITIONS AND WORKINGS'!$D$2*M1786</f>
        <v>226.96946999999997</v>
      </c>
      <c r="O1786" s="4">
        <f>IF(Table1[[#This Row],[SALES]]&gt;='CONDITIONS AND WORKINGS'!$B$2,Table1[[#This Row],[SALES]]*'CONDITIONS AND WORKINGS'!$B$3,0)</f>
        <v>295.20172500000001</v>
      </c>
      <c r="P1786" s="10">
        <f t="shared" si="81"/>
        <v>3762.3194699999999</v>
      </c>
      <c r="Q1786" s="4" t="str">
        <f>IF(Table1[[#This Row],[STATUS]]='CONDITIONS AND WORKINGS'!$B$6,'CONDITIONS AND WORKINGS'!$B$9,'CONDITIONS AND WORKINGS'!$B$10)</f>
        <v>"COMPLETED"</v>
      </c>
      <c r="R1786" s="10">
        <f>Table1[[#This Row],[TOTAL SALES]]-Table1[[#This Row],[ 8.35% DISCOUNT]]</f>
        <v>3467.117745</v>
      </c>
      <c r="S1786" s="20"/>
      <c r="AQ1786" s="11"/>
      <c r="AR1786" s="11"/>
      <c r="AS1786" s="11"/>
      <c r="AT1786" s="11"/>
      <c r="AV1786" s="11"/>
      <c r="AW1786" s="11"/>
    </row>
    <row r="1787" spans="1:49" x14ac:dyDescent="0.25">
      <c r="A1787">
        <v>1786</v>
      </c>
      <c r="B1787">
        <v>10304</v>
      </c>
      <c r="C1787">
        <v>10</v>
      </c>
      <c r="D1787" s="4" t="str">
        <f>TEXT(Table1[[#This Row],[ORDER DATE]],"MMMM")</f>
        <v>October</v>
      </c>
      <c r="E1787" s="4">
        <f t="shared" si="82"/>
        <v>2004</v>
      </c>
      <c r="F1787" s="1">
        <v>38271</v>
      </c>
      <c r="G1787" t="s">
        <v>12</v>
      </c>
      <c r="H1787" t="s">
        <v>35</v>
      </c>
      <c r="I1787">
        <v>139</v>
      </c>
      <c r="J1787" t="s">
        <v>14</v>
      </c>
      <c r="K1787">
        <v>33</v>
      </c>
      <c r="L1787" s="10">
        <v>100</v>
      </c>
      <c r="M1787" s="10">
        <f t="shared" si="83"/>
        <v>3300</v>
      </c>
      <c r="N1787">
        <f>'CONDITIONS AND WORKINGS'!$D$2*M1787</f>
        <v>211.85999999999999</v>
      </c>
      <c r="O1787" s="4">
        <f>IF(Table1[[#This Row],[SALES]]&gt;='CONDITIONS AND WORKINGS'!$B$2,Table1[[#This Row],[SALES]]*'CONDITIONS AND WORKINGS'!$B$3,0)</f>
        <v>275.55</v>
      </c>
      <c r="P1787" s="10">
        <f t="shared" si="81"/>
        <v>3511.86</v>
      </c>
      <c r="Q1787" s="4" t="str">
        <f>IF(Table1[[#This Row],[STATUS]]='CONDITIONS AND WORKINGS'!$B$6,'CONDITIONS AND WORKINGS'!$B$9,'CONDITIONS AND WORKINGS'!$B$10)</f>
        <v>"COMPLETED"</v>
      </c>
      <c r="R1787" s="10">
        <f>Table1[[#This Row],[TOTAL SALES]]-Table1[[#This Row],[ 8.35% DISCOUNT]]</f>
        <v>3236.31</v>
      </c>
      <c r="S1787" s="20"/>
      <c r="AQ1787" s="11"/>
      <c r="AR1787" s="11"/>
      <c r="AS1787" s="11"/>
      <c r="AT1787" s="11"/>
      <c r="AV1787" s="11"/>
      <c r="AW1787" s="11"/>
    </row>
    <row r="1788" spans="1:49" x14ac:dyDescent="0.25">
      <c r="A1788">
        <v>1787</v>
      </c>
      <c r="B1788">
        <v>10304</v>
      </c>
      <c r="C1788">
        <v>2</v>
      </c>
      <c r="D1788" s="4" t="str">
        <f>TEXT(Table1[[#This Row],[ORDER DATE]],"MMMM")</f>
        <v>October</v>
      </c>
      <c r="E1788" s="4">
        <f t="shared" si="82"/>
        <v>2004</v>
      </c>
      <c r="F1788" s="1">
        <v>38271</v>
      </c>
      <c r="G1788" t="s">
        <v>12</v>
      </c>
      <c r="H1788" t="s">
        <v>32</v>
      </c>
      <c r="I1788">
        <v>139</v>
      </c>
      <c r="J1788" t="s">
        <v>17</v>
      </c>
      <c r="K1788">
        <v>36</v>
      </c>
      <c r="L1788" s="10">
        <v>73.040000000000006</v>
      </c>
      <c r="M1788" s="10">
        <f t="shared" si="83"/>
        <v>2629.44</v>
      </c>
      <c r="N1788">
        <f>'CONDITIONS AND WORKINGS'!$D$2*M1788</f>
        <v>168.81004799999999</v>
      </c>
      <c r="O1788" s="4">
        <f>IF(Table1[[#This Row],[SALES]]&gt;='CONDITIONS AND WORKINGS'!$B$2,Table1[[#This Row],[SALES]]*'CONDITIONS AND WORKINGS'!$B$3,0)</f>
        <v>219.55824000000001</v>
      </c>
      <c r="P1788" s="10">
        <f t="shared" si="81"/>
        <v>2798.2500479999999</v>
      </c>
      <c r="Q1788" s="4" t="str">
        <f>IF(Table1[[#This Row],[STATUS]]='CONDITIONS AND WORKINGS'!$B$6,'CONDITIONS AND WORKINGS'!$B$9,'CONDITIONS AND WORKINGS'!$B$10)</f>
        <v>"COMPLETED"</v>
      </c>
      <c r="R1788" s="10">
        <f>Table1[[#This Row],[TOTAL SALES]]-Table1[[#This Row],[ 8.35% DISCOUNT]]</f>
        <v>2578.691808</v>
      </c>
      <c r="S1788" s="20"/>
      <c r="AQ1788" s="11"/>
      <c r="AR1788" s="11"/>
      <c r="AS1788" s="11"/>
      <c r="AT1788" s="11"/>
      <c r="AV1788" s="11"/>
      <c r="AW1788" s="11"/>
    </row>
    <row r="1789" spans="1:49" x14ac:dyDescent="0.25">
      <c r="A1789">
        <v>1788</v>
      </c>
      <c r="B1789">
        <v>10304</v>
      </c>
      <c r="C1789">
        <v>17</v>
      </c>
      <c r="D1789" s="4" t="str">
        <f>TEXT(Table1[[#This Row],[ORDER DATE]],"MMMM")</f>
        <v>October</v>
      </c>
      <c r="E1789" s="4">
        <f t="shared" si="82"/>
        <v>2004</v>
      </c>
      <c r="F1789" s="1">
        <v>38271</v>
      </c>
      <c r="G1789" t="s">
        <v>12</v>
      </c>
      <c r="H1789" t="s">
        <v>19</v>
      </c>
      <c r="I1789">
        <v>139</v>
      </c>
      <c r="J1789" t="s">
        <v>17</v>
      </c>
      <c r="K1789">
        <v>24</v>
      </c>
      <c r="L1789" s="10">
        <v>100</v>
      </c>
      <c r="M1789" s="10">
        <f t="shared" si="83"/>
        <v>2400</v>
      </c>
      <c r="N1789">
        <f>'CONDITIONS AND WORKINGS'!$D$2*M1789</f>
        <v>154.07999999999998</v>
      </c>
      <c r="O1789" s="4">
        <f>IF(Table1[[#This Row],[SALES]]&gt;='CONDITIONS AND WORKINGS'!$B$2,Table1[[#This Row],[SALES]]*'CONDITIONS AND WORKINGS'!$B$3,0)</f>
        <v>200.4</v>
      </c>
      <c r="P1789" s="10">
        <f t="shared" si="81"/>
        <v>2554.08</v>
      </c>
      <c r="Q1789" s="4" t="str">
        <f>IF(Table1[[#This Row],[STATUS]]='CONDITIONS AND WORKINGS'!$B$6,'CONDITIONS AND WORKINGS'!$B$9,'CONDITIONS AND WORKINGS'!$B$10)</f>
        <v>"COMPLETED"</v>
      </c>
      <c r="R1789" s="10">
        <f>Table1[[#This Row],[TOTAL SALES]]-Table1[[#This Row],[ 8.35% DISCOUNT]]</f>
        <v>2353.6799999999998</v>
      </c>
      <c r="S1789" s="20"/>
      <c r="AQ1789" s="11"/>
      <c r="AR1789" s="11"/>
      <c r="AS1789" s="11"/>
      <c r="AT1789" s="11"/>
      <c r="AV1789" s="11"/>
      <c r="AW1789" s="11"/>
    </row>
    <row r="1790" spans="1:49" x14ac:dyDescent="0.25">
      <c r="A1790">
        <v>1789</v>
      </c>
      <c r="B1790">
        <v>10304</v>
      </c>
      <c r="C1790">
        <v>8</v>
      </c>
      <c r="D1790" s="4" t="str">
        <f>TEXT(Table1[[#This Row],[ORDER DATE]],"MMMM")</f>
        <v>October</v>
      </c>
      <c r="E1790" s="4">
        <f t="shared" si="82"/>
        <v>2004</v>
      </c>
      <c r="F1790" s="1">
        <v>38271</v>
      </c>
      <c r="G1790" t="s">
        <v>12</v>
      </c>
      <c r="H1790" t="s">
        <v>36</v>
      </c>
      <c r="I1790">
        <v>139</v>
      </c>
      <c r="J1790" t="s">
        <v>17</v>
      </c>
      <c r="K1790">
        <v>26</v>
      </c>
      <c r="L1790" s="10">
        <v>85.87</v>
      </c>
      <c r="M1790" s="10">
        <f t="shared" si="83"/>
        <v>2232.62</v>
      </c>
      <c r="N1790">
        <f>'CONDITIONS AND WORKINGS'!$D$2*M1790</f>
        <v>143.33420399999997</v>
      </c>
      <c r="O1790" s="4">
        <f>IF(Table1[[#This Row],[SALES]]&gt;='CONDITIONS AND WORKINGS'!$B$2,Table1[[#This Row],[SALES]]*'CONDITIONS AND WORKINGS'!$B$3,0)</f>
        <v>0</v>
      </c>
      <c r="P1790" s="10">
        <f t="shared" si="81"/>
        <v>2375.9542039999997</v>
      </c>
      <c r="Q1790" s="4" t="str">
        <f>IF(Table1[[#This Row],[STATUS]]='CONDITIONS AND WORKINGS'!$B$6,'CONDITIONS AND WORKINGS'!$B$9,'CONDITIONS AND WORKINGS'!$B$10)</f>
        <v>"COMPLETED"</v>
      </c>
      <c r="R1790" s="10">
        <f>Table1[[#This Row],[TOTAL SALES]]-Table1[[#This Row],[ 8.35% DISCOUNT]]</f>
        <v>2375.9542039999997</v>
      </c>
      <c r="S1790" s="20"/>
      <c r="AQ1790" s="11"/>
      <c r="AR1790" s="11"/>
      <c r="AS1790" s="11"/>
      <c r="AT1790" s="11"/>
      <c r="AV1790" s="11"/>
      <c r="AW1790" s="11"/>
    </row>
    <row r="1791" spans="1:49" x14ac:dyDescent="0.25">
      <c r="A1791">
        <v>1790</v>
      </c>
      <c r="B1791">
        <v>10304</v>
      </c>
      <c r="C1791">
        <v>12</v>
      </c>
      <c r="D1791" s="4" t="str">
        <f>TEXT(Table1[[#This Row],[ORDER DATE]],"MMMM")</f>
        <v>October</v>
      </c>
      <c r="E1791" s="4">
        <f t="shared" si="82"/>
        <v>2004</v>
      </c>
      <c r="F1791" s="1">
        <v>38271</v>
      </c>
      <c r="G1791" t="s">
        <v>12</v>
      </c>
      <c r="H1791" t="s">
        <v>24</v>
      </c>
      <c r="I1791">
        <v>139</v>
      </c>
      <c r="J1791" t="s">
        <v>17</v>
      </c>
      <c r="K1791">
        <v>37</v>
      </c>
      <c r="L1791" s="10">
        <v>48.52</v>
      </c>
      <c r="M1791" s="10">
        <f t="shared" si="83"/>
        <v>1795.24</v>
      </c>
      <c r="N1791">
        <f>'CONDITIONS AND WORKINGS'!$D$2*M1791</f>
        <v>115.25440799999998</v>
      </c>
      <c r="O1791" s="4">
        <f>IF(Table1[[#This Row],[SALES]]&gt;='CONDITIONS AND WORKINGS'!$B$2,Table1[[#This Row],[SALES]]*'CONDITIONS AND WORKINGS'!$B$3,0)</f>
        <v>0</v>
      </c>
      <c r="P1791" s="10">
        <f t="shared" si="81"/>
        <v>1910.494408</v>
      </c>
      <c r="Q1791" s="4" t="str">
        <f>IF(Table1[[#This Row],[STATUS]]='CONDITIONS AND WORKINGS'!$B$6,'CONDITIONS AND WORKINGS'!$B$9,'CONDITIONS AND WORKINGS'!$B$10)</f>
        <v>"COMPLETED"</v>
      </c>
      <c r="R1791" s="10">
        <f>Table1[[#This Row],[TOTAL SALES]]-Table1[[#This Row],[ 8.35% DISCOUNT]]</f>
        <v>1910.494408</v>
      </c>
      <c r="S1791" s="20"/>
      <c r="AQ1791" s="11"/>
      <c r="AR1791" s="11"/>
      <c r="AS1791" s="11"/>
      <c r="AT1791" s="11"/>
      <c r="AV1791" s="11"/>
      <c r="AW1791" s="11"/>
    </row>
    <row r="1792" spans="1:49" x14ac:dyDescent="0.25">
      <c r="A1792">
        <v>1791</v>
      </c>
      <c r="B1792">
        <v>10304</v>
      </c>
      <c r="C1792">
        <v>15</v>
      </c>
      <c r="D1792" s="4" t="str">
        <f>TEXT(Table1[[#This Row],[ORDER DATE]],"MMMM")</f>
        <v>October</v>
      </c>
      <c r="E1792" s="4">
        <f t="shared" si="82"/>
        <v>2004</v>
      </c>
      <c r="F1792" s="1">
        <v>38271</v>
      </c>
      <c r="G1792" t="s">
        <v>12</v>
      </c>
      <c r="H1792" t="s">
        <v>21</v>
      </c>
      <c r="I1792">
        <v>139</v>
      </c>
      <c r="J1792" t="s">
        <v>17</v>
      </c>
      <c r="K1792">
        <v>44</v>
      </c>
      <c r="L1792" s="10">
        <v>39.42</v>
      </c>
      <c r="M1792" s="10">
        <f t="shared" si="83"/>
        <v>1734.48</v>
      </c>
      <c r="N1792">
        <f>'CONDITIONS AND WORKINGS'!$D$2*M1792</f>
        <v>111.35361599999999</v>
      </c>
      <c r="O1792" s="4">
        <f>IF(Table1[[#This Row],[SALES]]&gt;='CONDITIONS AND WORKINGS'!$B$2,Table1[[#This Row],[SALES]]*'CONDITIONS AND WORKINGS'!$B$3,0)</f>
        <v>0</v>
      </c>
      <c r="P1792" s="10">
        <f t="shared" si="81"/>
        <v>1845.8336159999999</v>
      </c>
      <c r="Q1792" s="4" t="str">
        <f>IF(Table1[[#This Row],[STATUS]]='CONDITIONS AND WORKINGS'!$B$6,'CONDITIONS AND WORKINGS'!$B$9,'CONDITIONS AND WORKINGS'!$B$10)</f>
        <v>"COMPLETED"</v>
      </c>
      <c r="R1792" s="10">
        <f>Table1[[#This Row],[TOTAL SALES]]-Table1[[#This Row],[ 8.35% DISCOUNT]]</f>
        <v>1845.8336159999999</v>
      </c>
      <c r="S1792" s="20"/>
      <c r="AQ1792" s="11"/>
      <c r="AR1792" s="11"/>
      <c r="AS1792" s="11"/>
      <c r="AT1792" s="11"/>
      <c r="AV1792" s="11"/>
      <c r="AW1792" s="11"/>
    </row>
    <row r="1793" spans="1:49" x14ac:dyDescent="0.25">
      <c r="A1793">
        <v>1792</v>
      </c>
      <c r="B1793">
        <v>10304</v>
      </c>
      <c r="C1793">
        <v>4</v>
      </c>
      <c r="D1793" s="4" t="str">
        <f>TEXT(Table1[[#This Row],[ORDER DATE]],"MMMM")</f>
        <v>October</v>
      </c>
      <c r="E1793" s="4">
        <f t="shared" si="82"/>
        <v>2004</v>
      </c>
      <c r="F1793" s="1">
        <v>38271</v>
      </c>
      <c r="G1793" t="s">
        <v>12</v>
      </c>
      <c r="H1793" t="s">
        <v>39</v>
      </c>
      <c r="I1793">
        <v>139</v>
      </c>
      <c r="J1793" t="s">
        <v>17</v>
      </c>
      <c r="K1793">
        <v>34</v>
      </c>
      <c r="L1793" s="10">
        <v>49.3</v>
      </c>
      <c r="M1793" s="10">
        <f t="shared" si="83"/>
        <v>1676.1999999999998</v>
      </c>
      <c r="N1793">
        <f>'CONDITIONS AND WORKINGS'!$D$2*M1793</f>
        <v>107.61203999999998</v>
      </c>
      <c r="O1793" s="4">
        <f>IF(Table1[[#This Row],[SALES]]&gt;='CONDITIONS AND WORKINGS'!$B$2,Table1[[#This Row],[SALES]]*'CONDITIONS AND WORKINGS'!$B$3,0)</f>
        <v>0</v>
      </c>
      <c r="P1793" s="10">
        <f t="shared" si="81"/>
        <v>1783.8120399999998</v>
      </c>
      <c r="Q1793" s="4" t="str">
        <f>IF(Table1[[#This Row],[STATUS]]='CONDITIONS AND WORKINGS'!$B$6,'CONDITIONS AND WORKINGS'!$B$9,'CONDITIONS AND WORKINGS'!$B$10)</f>
        <v>"COMPLETED"</v>
      </c>
      <c r="R1793" s="10">
        <f>Table1[[#This Row],[TOTAL SALES]]-Table1[[#This Row],[ 8.35% DISCOUNT]]</f>
        <v>1783.8120399999998</v>
      </c>
      <c r="S1793" s="20"/>
      <c r="AQ1793" s="11"/>
      <c r="AR1793" s="11"/>
      <c r="AS1793" s="11"/>
      <c r="AT1793" s="11"/>
      <c r="AV1793" s="11"/>
      <c r="AW1793" s="11"/>
    </row>
    <row r="1794" spans="1:49" x14ac:dyDescent="0.25">
      <c r="A1794">
        <v>1793</v>
      </c>
      <c r="B1794">
        <v>10304</v>
      </c>
      <c r="C1794">
        <v>9</v>
      </c>
      <c r="D1794" s="4" t="str">
        <f>TEXT(Table1[[#This Row],[ORDER DATE]],"MMMM")</f>
        <v>October</v>
      </c>
      <c r="E1794" s="4">
        <f t="shared" si="82"/>
        <v>2004</v>
      </c>
      <c r="F1794" s="1">
        <v>38271</v>
      </c>
      <c r="G1794" t="s">
        <v>12</v>
      </c>
      <c r="H1794" t="s">
        <v>38</v>
      </c>
      <c r="I1794">
        <v>139</v>
      </c>
      <c r="J1794" t="s">
        <v>17</v>
      </c>
      <c r="K1794">
        <v>24</v>
      </c>
      <c r="L1794" s="10">
        <v>64.959999999999994</v>
      </c>
      <c r="M1794" s="10">
        <f t="shared" si="83"/>
        <v>1559.04</v>
      </c>
      <c r="N1794">
        <f>'CONDITIONS AND WORKINGS'!$D$2*M1794</f>
        <v>100.09036799999998</v>
      </c>
      <c r="O1794" s="4">
        <f>IF(Table1[[#This Row],[SALES]]&gt;='CONDITIONS AND WORKINGS'!$B$2,Table1[[#This Row],[SALES]]*'CONDITIONS AND WORKINGS'!$B$3,0)</f>
        <v>0</v>
      </c>
      <c r="P1794" s="10">
        <f t="shared" ref="P1794:P1857" si="84">M1794+N1794</f>
        <v>1659.1303679999999</v>
      </c>
      <c r="Q1794" s="4" t="str">
        <f>IF(Table1[[#This Row],[STATUS]]='CONDITIONS AND WORKINGS'!$B$6,'CONDITIONS AND WORKINGS'!$B$9,'CONDITIONS AND WORKINGS'!$B$10)</f>
        <v>"COMPLETED"</v>
      </c>
      <c r="R1794" s="10">
        <f>Table1[[#This Row],[TOTAL SALES]]-Table1[[#This Row],[ 8.35% DISCOUNT]]</f>
        <v>1659.1303679999999</v>
      </c>
      <c r="S1794" s="20"/>
      <c r="AQ1794" s="11"/>
      <c r="AR1794" s="11"/>
      <c r="AS1794" s="11"/>
      <c r="AT1794" s="11"/>
      <c r="AV1794" s="11"/>
      <c r="AW1794" s="11"/>
    </row>
    <row r="1795" spans="1:49" x14ac:dyDescent="0.25">
      <c r="A1795">
        <v>1794</v>
      </c>
      <c r="B1795">
        <v>10304</v>
      </c>
      <c r="C1795">
        <v>16</v>
      </c>
      <c r="D1795" s="4" t="str">
        <f>TEXT(Table1[[#This Row],[ORDER DATE]],"MMMM")</f>
        <v>October</v>
      </c>
      <c r="E1795" s="4">
        <f t="shared" ref="E1795:E1858" si="85">YEAR(F1795)</f>
        <v>2004</v>
      </c>
      <c r="F1795" s="1">
        <v>38271</v>
      </c>
      <c r="G1795" t="s">
        <v>12</v>
      </c>
      <c r="H1795" t="s">
        <v>22</v>
      </c>
      <c r="I1795">
        <v>139</v>
      </c>
      <c r="J1795" t="s">
        <v>17</v>
      </c>
      <c r="K1795">
        <v>23</v>
      </c>
      <c r="L1795" s="10">
        <v>30.2</v>
      </c>
      <c r="M1795" s="10">
        <f t="shared" ref="M1795:M1858" si="86">K1795*L1795</f>
        <v>694.6</v>
      </c>
      <c r="N1795">
        <f>'CONDITIONS AND WORKINGS'!$D$2*M1795</f>
        <v>44.593319999999999</v>
      </c>
      <c r="O1795" s="4">
        <f>IF(Table1[[#This Row],[SALES]]&gt;='CONDITIONS AND WORKINGS'!$B$2,Table1[[#This Row],[SALES]]*'CONDITIONS AND WORKINGS'!$B$3,0)</f>
        <v>0</v>
      </c>
      <c r="P1795" s="10">
        <f t="shared" si="84"/>
        <v>739.19331999999997</v>
      </c>
      <c r="Q1795" s="4" t="str">
        <f>IF(Table1[[#This Row],[STATUS]]='CONDITIONS AND WORKINGS'!$B$6,'CONDITIONS AND WORKINGS'!$B$9,'CONDITIONS AND WORKINGS'!$B$10)</f>
        <v>"COMPLETED"</v>
      </c>
      <c r="R1795" s="10">
        <f>Table1[[#This Row],[TOTAL SALES]]-Table1[[#This Row],[ 8.35% DISCOUNT]]</f>
        <v>739.19331999999997</v>
      </c>
      <c r="S1795" s="20"/>
      <c r="AQ1795" s="11"/>
      <c r="AR1795" s="11"/>
      <c r="AS1795" s="11"/>
      <c r="AT1795" s="11"/>
      <c r="AV1795" s="11"/>
      <c r="AW1795" s="11"/>
    </row>
    <row r="1796" spans="1:49" x14ac:dyDescent="0.25">
      <c r="A1796">
        <v>1795</v>
      </c>
      <c r="B1796">
        <v>10305</v>
      </c>
      <c r="C1796">
        <v>9</v>
      </c>
      <c r="D1796" s="4" t="str">
        <f>TEXT(Table1[[#This Row],[ORDER DATE]],"MMMM")</f>
        <v>October</v>
      </c>
      <c r="E1796" s="4">
        <f t="shared" si="85"/>
        <v>2004</v>
      </c>
      <c r="F1796" s="1">
        <v>38273</v>
      </c>
      <c r="G1796" t="s">
        <v>12</v>
      </c>
      <c r="H1796" t="s">
        <v>44</v>
      </c>
      <c r="I1796">
        <v>116</v>
      </c>
      <c r="J1796" t="s">
        <v>55</v>
      </c>
      <c r="K1796">
        <v>37</v>
      </c>
      <c r="L1796" s="10">
        <v>100</v>
      </c>
      <c r="M1796" s="10">
        <f t="shared" si="86"/>
        <v>3700</v>
      </c>
      <c r="N1796">
        <f>'CONDITIONS AND WORKINGS'!$D$2*M1796</f>
        <v>237.53999999999996</v>
      </c>
      <c r="O1796" s="4">
        <f>IF(Table1[[#This Row],[SALES]]&gt;='CONDITIONS AND WORKINGS'!$B$2,Table1[[#This Row],[SALES]]*'CONDITIONS AND WORKINGS'!$B$3,0)</f>
        <v>308.95000000000005</v>
      </c>
      <c r="P1796" s="10">
        <f t="shared" si="84"/>
        <v>3937.54</v>
      </c>
      <c r="Q1796" s="4" t="str">
        <f>IF(Table1[[#This Row],[STATUS]]='CONDITIONS AND WORKINGS'!$B$6,'CONDITIONS AND WORKINGS'!$B$9,'CONDITIONS AND WORKINGS'!$B$10)</f>
        <v>"COMPLETED"</v>
      </c>
      <c r="R1796" s="10">
        <f>Table1[[#This Row],[TOTAL SALES]]-Table1[[#This Row],[ 8.35% DISCOUNT]]</f>
        <v>3628.59</v>
      </c>
      <c r="S1796" s="20"/>
      <c r="AQ1796" s="11"/>
      <c r="AR1796" s="11"/>
      <c r="AS1796" s="11"/>
      <c r="AT1796" s="11"/>
      <c r="AV1796" s="11"/>
      <c r="AW1796" s="11"/>
    </row>
    <row r="1797" spans="1:49" x14ac:dyDescent="0.25">
      <c r="A1797">
        <v>1796</v>
      </c>
      <c r="B1797">
        <v>10305</v>
      </c>
      <c r="C1797">
        <v>13</v>
      </c>
      <c r="D1797" s="4" t="str">
        <f>TEXT(Table1[[#This Row],[ORDER DATE]],"MMMM")</f>
        <v>October</v>
      </c>
      <c r="E1797" s="4">
        <f t="shared" si="85"/>
        <v>2004</v>
      </c>
      <c r="F1797" s="1">
        <v>38273</v>
      </c>
      <c r="G1797" t="s">
        <v>12</v>
      </c>
      <c r="H1797" t="s">
        <v>26</v>
      </c>
      <c r="I1797">
        <v>116</v>
      </c>
      <c r="J1797" t="s">
        <v>14</v>
      </c>
      <c r="K1797">
        <v>38</v>
      </c>
      <c r="L1797" s="10">
        <v>100</v>
      </c>
      <c r="M1797" s="10">
        <f t="shared" si="86"/>
        <v>3800</v>
      </c>
      <c r="N1797">
        <f>'CONDITIONS AND WORKINGS'!$D$2*M1797</f>
        <v>243.95999999999998</v>
      </c>
      <c r="O1797" s="4">
        <f>IF(Table1[[#This Row],[SALES]]&gt;='CONDITIONS AND WORKINGS'!$B$2,Table1[[#This Row],[SALES]]*'CONDITIONS AND WORKINGS'!$B$3,0)</f>
        <v>317.3</v>
      </c>
      <c r="P1797" s="10">
        <f t="shared" si="84"/>
        <v>4043.96</v>
      </c>
      <c r="Q1797" s="4" t="str">
        <f>IF(Table1[[#This Row],[STATUS]]='CONDITIONS AND WORKINGS'!$B$6,'CONDITIONS AND WORKINGS'!$B$9,'CONDITIONS AND WORKINGS'!$B$10)</f>
        <v>"COMPLETED"</v>
      </c>
      <c r="R1797" s="10">
        <f>Table1[[#This Row],[TOTAL SALES]]-Table1[[#This Row],[ 8.35% DISCOUNT]]</f>
        <v>3726.66</v>
      </c>
      <c r="S1797" s="20"/>
      <c r="AQ1797" s="11"/>
      <c r="AR1797" s="11"/>
      <c r="AS1797" s="11"/>
      <c r="AT1797" s="11"/>
      <c r="AV1797" s="11"/>
      <c r="AW1797" s="11"/>
    </row>
    <row r="1798" spans="1:49" x14ac:dyDescent="0.25">
      <c r="A1798">
        <v>1797</v>
      </c>
      <c r="B1798">
        <v>10305</v>
      </c>
      <c r="C1798">
        <v>8</v>
      </c>
      <c r="D1798" s="4" t="str">
        <f>TEXT(Table1[[#This Row],[ORDER DATE]],"MMMM")</f>
        <v>October</v>
      </c>
      <c r="E1798" s="4">
        <f t="shared" si="85"/>
        <v>2004</v>
      </c>
      <c r="F1798" s="1">
        <v>38273</v>
      </c>
      <c r="G1798" t="s">
        <v>12</v>
      </c>
      <c r="H1798" t="s">
        <v>45</v>
      </c>
      <c r="I1798">
        <v>116</v>
      </c>
      <c r="J1798" t="s">
        <v>14</v>
      </c>
      <c r="K1798">
        <v>36</v>
      </c>
      <c r="L1798" s="10">
        <v>100</v>
      </c>
      <c r="M1798" s="10">
        <f t="shared" si="86"/>
        <v>3600</v>
      </c>
      <c r="N1798">
        <f>'CONDITIONS AND WORKINGS'!$D$2*M1798</f>
        <v>231.11999999999998</v>
      </c>
      <c r="O1798" s="4">
        <f>IF(Table1[[#This Row],[SALES]]&gt;='CONDITIONS AND WORKINGS'!$B$2,Table1[[#This Row],[SALES]]*'CONDITIONS AND WORKINGS'!$B$3,0)</f>
        <v>300.60000000000002</v>
      </c>
      <c r="P1798" s="10">
        <f t="shared" si="84"/>
        <v>3831.12</v>
      </c>
      <c r="Q1798" s="4" t="str">
        <f>IF(Table1[[#This Row],[STATUS]]='CONDITIONS AND WORKINGS'!$B$6,'CONDITIONS AND WORKINGS'!$B$9,'CONDITIONS AND WORKINGS'!$B$10)</f>
        <v>"COMPLETED"</v>
      </c>
      <c r="R1798" s="10">
        <f>Table1[[#This Row],[TOTAL SALES]]-Table1[[#This Row],[ 8.35% DISCOUNT]]</f>
        <v>3530.52</v>
      </c>
      <c r="S1798" s="20"/>
      <c r="AQ1798" s="11"/>
      <c r="AR1798" s="11"/>
      <c r="AS1798" s="11"/>
      <c r="AT1798" s="11"/>
      <c r="AV1798" s="11"/>
      <c r="AW1798" s="11"/>
    </row>
    <row r="1799" spans="1:49" x14ac:dyDescent="0.25">
      <c r="A1799">
        <v>1798</v>
      </c>
      <c r="B1799">
        <v>10305</v>
      </c>
      <c r="C1799">
        <v>5</v>
      </c>
      <c r="D1799" s="4" t="str">
        <f>TEXT(Table1[[#This Row],[ORDER DATE]],"MMMM")</f>
        <v>October</v>
      </c>
      <c r="E1799" s="4">
        <f t="shared" si="85"/>
        <v>2004</v>
      </c>
      <c r="F1799" s="1">
        <v>38273</v>
      </c>
      <c r="G1799" t="s">
        <v>12</v>
      </c>
      <c r="H1799" t="s">
        <v>43</v>
      </c>
      <c r="I1799">
        <v>116</v>
      </c>
      <c r="J1799" t="s">
        <v>14</v>
      </c>
      <c r="K1799">
        <v>38</v>
      </c>
      <c r="L1799" s="10">
        <v>100</v>
      </c>
      <c r="M1799" s="10">
        <f t="shared" si="86"/>
        <v>3800</v>
      </c>
      <c r="N1799">
        <f>'CONDITIONS AND WORKINGS'!$D$2*M1799</f>
        <v>243.95999999999998</v>
      </c>
      <c r="O1799" s="4">
        <f>IF(Table1[[#This Row],[SALES]]&gt;='CONDITIONS AND WORKINGS'!$B$2,Table1[[#This Row],[SALES]]*'CONDITIONS AND WORKINGS'!$B$3,0)</f>
        <v>317.3</v>
      </c>
      <c r="P1799" s="10">
        <f t="shared" si="84"/>
        <v>4043.96</v>
      </c>
      <c r="Q1799" s="4" t="str">
        <f>IF(Table1[[#This Row],[STATUS]]='CONDITIONS AND WORKINGS'!$B$6,'CONDITIONS AND WORKINGS'!$B$9,'CONDITIONS AND WORKINGS'!$B$10)</f>
        <v>"COMPLETED"</v>
      </c>
      <c r="R1799" s="10">
        <f>Table1[[#This Row],[TOTAL SALES]]-Table1[[#This Row],[ 8.35% DISCOUNT]]</f>
        <v>3726.66</v>
      </c>
      <c r="S1799" s="20"/>
      <c r="AQ1799" s="11"/>
      <c r="AR1799" s="11"/>
      <c r="AS1799" s="11"/>
      <c r="AT1799" s="11"/>
      <c r="AV1799" s="11"/>
      <c r="AW1799" s="11"/>
    </row>
    <row r="1800" spans="1:49" x14ac:dyDescent="0.25">
      <c r="A1800">
        <v>1799</v>
      </c>
      <c r="B1800">
        <v>10305</v>
      </c>
      <c r="C1800">
        <v>1</v>
      </c>
      <c r="D1800" s="4" t="str">
        <f>TEXT(Table1[[#This Row],[ORDER DATE]],"MMMM")</f>
        <v>October</v>
      </c>
      <c r="E1800" s="4">
        <f t="shared" si="85"/>
        <v>2004</v>
      </c>
      <c r="F1800" s="1">
        <v>38273</v>
      </c>
      <c r="G1800" t="s">
        <v>12</v>
      </c>
      <c r="H1800" t="s">
        <v>49</v>
      </c>
      <c r="I1800">
        <v>116</v>
      </c>
      <c r="J1800" t="s">
        <v>14</v>
      </c>
      <c r="K1800">
        <v>36</v>
      </c>
      <c r="L1800" s="10">
        <v>100</v>
      </c>
      <c r="M1800" s="10">
        <f t="shared" si="86"/>
        <v>3600</v>
      </c>
      <c r="N1800">
        <f>'CONDITIONS AND WORKINGS'!$D$2*M1800</f>
        <v>231.11999999999998</v>
      </c>
      <c r="O1800" s="4">
        <f>IF(Table1[[#This Row],[SALES]]&gt;='CONDITIONS AND WORKINGS'!$B$2,Table1[[#This Row],[SALES]]*'CONDITIONS AND WORKINGS'!$B$3,0)</f>
        <v>300.60000000000002</v>
      </c>
      <c r="P1800" s="10">
        <f t="shared" si="84"/>
        <v>3831.12</v>
      </c>
      <c r="Q1800" s="4" t="str">
        <f>IF(Table1[[#This Row],[STATUS]]='CONDITIONS AND WORKINGS'!$B$6,'CONDITIONS AND WORKINGS'!$B$9,'CONDITIONS AND WORKINGS'!$B$10)</f>
        <v>"COMPLETED"</v>
      </c>
      <c r="R1800" s="10">
        <f>Table1[[#This Row],[TOTAL SALES]]-Table1[[#This Row],[ 8.35% DISCOUNT]]</f>
        <v>3530.52</v>
      </c>
      <c r="S1800" s="20"/>
      <c r="AQ1800" s="11"/>
      <c r="AR1800" s="11"/>
      <c r="AS1800" s="11"/>
      <c r="AT1800" s="11"/>
      <c r="AV1800" s="11"/>
      <c r="AW1800" s="11"/>
    </row>
    <row r="1801" spans="1:49" x14ac:dyDescent="0.25">
      <c r="A1801">
        <v>1800</v>
      </c>
      <c r="B1801">
        <v>10305</v>
      </c>
      <c r="C1801">
        <v>3</v>
      </c>
      <c r="D1801" s="4" t="str">
        <f>TEXT(Table1[[#This Row],[ORDER DATE]],"MMMM")</f>
        <v>October</v>
      </c>
      <c r="E1801" s="4">
        <f t="shared" si="85"/>
        <v>2004</v>
      </c>
      <c r="F1801" s="1">
        <v>38273</v>
      </c>
      <c r="G1801" t="s">
        <v>12</v>
      </c>
      <c r="H1801" t="s">
        <v>46</v>
      </c>
      <c r="I1801">
        <v>116</v>
      </c>
      <c r="J1801" t="s">
        <v>14</v>
      </c>
      <c r="K1801">
        <v>42</v>
      </c>
      <c r="L1801" s="10">
        <v>100</v>
      </c>
      <c r="M1801" s="10">
        <f t="shared" si="86"/>
        <v>4200</v>
      </c>
      <c r="N1801">
        <f>'CONDITIONS AND WORKINGS'!$D$2*M1801</f>
        <v>269.64</v>
      </c>
      <c r="O1801" s="4">
        <f>IF(Table1[[#This Row],[SALES]]&gt;='CONDITIONS AND WORKINGS'!$B$2,Table1[[#This Row],[SALES]]*'CONDITIONS AND WORKINGS'!$B$3,0)</f>
        <v>350.70000000000005</v>
      </c>
      <c r="P1801" s="10">
        <f t="shared" si="84"/>
        <v>4469.6400000000003</v>
      </c>
      <c r="Q1801" s="4" t="str">
        <f>IF(Table1[[#This Row],[STATUS]]='CONDITIONS AND WORKINGS'!$B$6,'CONDITIONS AND WORKINGS'!$B$9,'CONDITIONS AND WORKINGS'!$B$10)</f>
        <v>"COMPLETED"</v>
      </c>
      <c r="R1801" s="10">
        <f>Table1[[#This Row],[TOTAL SALES]]-Table1[[#This Row],[ 8.35% DISCOUNT]]</f>
        <v>4118.9400000000005</v>
      </c>
      <c r="S1801" s="20"/>
      <c r="AQ1801" s="11"/>
      <c r="AR1801" s="11"/>
      <c r="AS1801" s="11"/>
      <c r="AT1801" s="11"/>
      <c r="AV1801" s="11"/>
      <c r="AW1801" s="11"/>
    </row>
    <row r="1802" spans="1:49" x14ac:dyDescent="0.25">
      <c r="A1802">
        <v>1801</v>
      </c>
      <c r="B1802">
        <v>10305</v>
      </c>
      <c r="C1802">
        <v>4</v>
      </c>
      <c r="D1802" s="4" t="str">
        <f>TEXT(Table1[[#This Row],[ORDER DATE]],"MMMM")</f>
        <v>October</v>
      </c>
      <c r="E1802" s="4">
        <f t="shared" si="85"/>
        <v>2004</v>
      </c>
      <c r="F1802" s="1">
        <v>38273</v>
      </c>
      <c r="G1802" t="s">
        <v>12</v>
      </c>
      <c r="H1802" t="s">
        <v>47</v>
      </c>
      <c r="I1802">
        <v>116</v>
      </c>
      <c r="J1802" t="s">
        <v>14</v>
      </c>
      <c r="K1802">
        <v>27</v>
      </c>
      <c r="L1802" s="10">
        <v>100</v>
      </c>
      <c r="M1802" s="10">
        <f t="shared" si="86"/>
        <v>2700</v>
      </c>
      <c r="N1802">
        <f>'CONDITIONS AND WORKINGS'!$D$2*M1802</f>
        <v>173.33999999999997</v>
      </c>
      <c r="O1802" s="4">
        <f>IF(Table1[[#This Row],[SALES]]&gt;='CONDITIONS AND WORKINGS'!$B$2,Table1[[#This Row],[SALES]]*'CONDITIONS AND WORKINGS'!$B$3,0)</f>
        <v>225.45000000000002</v>
      </c>
      <c r="P1802" s="10">
        <f t="shared" si="84"/>
        <v>2873.34</v>
      </c>
      <c r="Q1802" s="4" t="str">
        <f>IF(Table1[[#This Row],[STATUS]]='CONDITIONS AND WORKINGS'!$B$6,'CONDITIONS AND WORKINGS'!$B$9,'CONDITIONS AND WORKINGS'!$B$10)</f>
        <v>"COMPLETED"</v>
      </c>
      <c r="R1802" s="10">
        <f>Table1[[#This Row],[TOTAL SALES]]-Table1[[#This Row],[ 8.35% DISCOUNT]]</f>
        <v>2647.8900000000003</v>
      </c>
      <c r="S1802" s="20"/>
      <c r="AQ1802" s="11"/>
      <c r="AR1802" s="11"/>
      <c r="AS1802" s="11"/>
      <c r="AT1802" s="11"/>
      <c r="AV1802" s="11"/>
      <c r="AW1802" s="11"/>
    </row>
    <row r="1803" spans="1:49" x14ac:dyDescent="0.25">
      <c r="A1803">
        <v>1802</v>
      </c>
      <c r="B1803">
        <v>10305</v>
      </c>
      <c r="C1803">
        <v>10</v>
      </c>
      <c r="D1803" s="4" t="str">
        <f>TEXT(Table1[[#This Row],[ORDER DATE]],"MMMM")</f>
        <v>October</v>
      </c>
      <c r="E1803" s="4">
        <f t="shared" si="85"/>
        <v>2004</v>
      </c>
      <c r="F1803" s="1">
        <v>38273</v>
      </c>
      <c r="G1803" t="s">
        <v>12</v>
      </c>
      <c r="H1803" t="s">
        <v>31</v>
      </c>
      <c r="I1803">
        <v>116</v>
      </c>
      <c r="J1803" t="s">
        <v>14</v>
      </c>
      <c r="K1803">
        <v>24</v>
      </c>
      <c r="L1803" s="10">
        <v>100</v>
      </c>
      <c r="M1803" s="10">
        <f t="shared" si="86"/>
        <v>2400</v>
      </c>
      <c r="N1803">
        <f>'CONDITIONS AND WORKINGS'!$D$2*M1803</f>
        <v>154.07999999999998</v>
      </c>
      <c r="O1803" s="4">
        <f>IF(Table1[[#This Row],[SALES]]&gt;='CONDITIONS AND WORKINGS'!$B$2,Table1[[#This Row],[SALES]]*'CONDITIONS AND WORKINGS'!$B$3,0)</f>
        <v>200.4</v>
      </c>
      <c r="P1803" s="10">
        <f t="shared" si="84"/>
        <v>2554.08</v>
      </c>
      <c r="Q1803" s="4" t="str">
        <f>IF(Table1[[#This Row],[STATUS]]='CONDITIONS AND WORKINGS'!$B$6,'CONDITIONS AND WORKINGS'!$B$9,'CONDITIONS AND WORKINGS'!$B$10)</f>
        <v>"COMPLETED"</v>
      </c>
      <c r="R1803" s="10">
        <f>Table1[[#This Row],[TOTAL SALES]]-Table1[[#This Row],[ 8.35% DISCOUNT]]</f>
        <v>2353.6799999999998</v>
      </c>
      <c r="S1803" s="20"/>
      <c r="AQ1803" s="11"/>
      <c r="AR1803" s="11"/>
      <c r="AS1803" s="11"/>
      <c r="AT1803" s="11"/>
      <c r="AV1803" s="11"/>
      <c r="AW1803" s="11"/>
    </row>
    <row r="1804" spans="1:49" x14ac:dyDescent="0.25">
      <c r="A1804">
        <v>1803</v>
      </c>
      <c r="B1804">
        <v>10305</v>
      </c>
      <c r="C1804">
        <v>12</v>
      </c>
      <c r="D1804" s="4" t="str">
        <f>TEXT(Table1[[#This Row],[ORDER DATE]],"MMMM")</f>
        <v>October</v>
      </c>
      <c r="E1804" s="4">
        <f t="shared" si="85"/>
        <v>2004</v>
      </c>
      <c r="F1804" s="1">
        <v>38273</v>
      </c>
      <c r="G1804" t="s">
        <v>12</v>
      </c>
      <c r="H1804" t="s">
        <v>34</v>
      </c>
      <c r="I1804">
        <v>116</v>
      </c>
      <c r="J1804" t="s">
        <v>14</v>
      </c>
      <c r="K1804">
        <v>28</v>
      </c>
      <c r="L1804" s="10">
        <v>100</v>
      </c>
      <c r="M1804" s="10">
        <f t="shared" si="86"/>
        <v>2800</v>
      </c>
      <c r="N1804">
        <f>'CONDITIONS AND WORKINGS'!$D$2*M1804</f>
        <v>179.76</v>
      </c>
      <c r="O1804" s="4">
        <f>IF(Table1[[#This Row],[SALES]]&gt;='CONDITIONS AND WORKINGS'!$B$2,Table1[[#This Row],[SALES]]*'CONDITIONS AND WORKINGS'!$B$3,0)</f>
        <v>233.8</v>
      </c>
      <c r="P1804" s="10">
        <f t="shared" si="84"/>
        <v>2979.76</v>
      </c>
      <c r="Q1804" s="4" t="str">
        <f>IF(Table1[[#This Row],[STATUS]]='CONDITIONS AND WORKINGS'!$B$6,'CONDITIONS AND WORKINGS'!$B$9,'CONDITIONS AND WORKINGS'!$B$10)</f>
        <v>"COMPLETED"</v>
      </c>
      <c r="R1804" s="10">
        <f>Table1[[#This Row],[TOTAL SALES]]-Table1[[#This Row],[ 8.35% DISCOUNT]]</f>
        <v>2745.96</v>
      </c>
      <c r="S1804" s="20"/>
      <c r="AQ1804" s="11"/>
      <c r="AR1804" s="11"/>
      <c r="AS1804" s="11"/>
      <c r="AT1804" s="11"/>
      <c r="AV1804" s="11"/>
      <c r="AW1804" s="11"/>
    </row>
    <row r="1805" spans="1:49" x14ac:dyDescent="0.25">
      <c r="A1805">
        <v>1804</v>
      </c>
      <c r="B1805">
        <v>10305</v>
      </c>
      <c r="C1805">
        <v>2</v>
      </c>
      <c r="D1805" s="4" t="str">
        <f>TEXT(Table1[[#This Row],[ORDER DATE]],"MMMM")</f>
        <v>October</v>
      </c>
      <c r="E1805" s="4">
        <f t="shared" si="85"/>
        <v>2004</v>
      </c>
      <c r="F1805" s="1">
        <v>38273</v>
      </c>
      <c r="G1805" t="s">
        <v>12</v>
      </c>
      <c r="H1805" t="s">
        <v>50</v>
      </c>
      <c r="I1805">
        <v>116</v>
      </c>
      <c r="J1805" t="s">
        <v>17</v>
      </c>
      <c r="K1805">
        <v>45</v>
      </c>
      <c r="L1805" s="10">
        <v>61.85</v>
      </c>
      <c r="M1805" s="10">
        <f t="shared" si="86"/>
        <v>2783.25</v>
      </c>
      <c r="N1805">
        <f>'CONDITIONS AND WORKINGS'!$D$2*M1805</f>
        <v>178.68464999999998</v>
      </c>
      <c r="O1805" s="4">
        <f>IF(Table1[[#This Row],[SALES]]&gt;='CONDITIONS AND WORKINGS'!$B$2,Table1[[#This Row],[SALES]]*'CONDITIONS AND WORKINGS'!$B$3,0)</f>
        <v>232.401375</v>
      </c>
      <c r="P1805" s="10">
        <f t="shared" si="84"/>
        <v>2961.9346500000001</v>
      </c>
      <c r="Q1805" s="4" t="str">
        <f>IF(Table1[[#This Row],[STATUS]]='CONDITIONS AND WORKINGS'!$B$6,'CONDITIONS AND WORKINGS'!$B$9,'CONDITIONS AND WORKINGS'!$B$10)</f>
        <v>"COMPLETED"</v>
      </c>
      <c r="R1805" s="10">
        <f>Table1[[#This Row],[TOTAL SALES]]-Table1[[#This Row],[ 8.35% DISCOUNT]]</f>
        <v>2729.5332750000002</v>
      </c>
      <c r="S1805" s="20"/>
      <c r="AQ1805" s="11"/>
      <c r="AR1805" s="11"/>
      <c r="AS1805" s="11"/>
      <c r="AT1805" s="11"/>
      <c r="AV1805" s="11"/>
      <c r="AW1805" s="11"/>
    </row>
    <row r="1806" spans="1:49" x14ac:dyDescent="0.25">
      <c r="A1806">
        <v>1805</v>
      </c>
      <c r="B1806">
        <v>10305</v>
      </c>
      <c r="C1806">
        <v>7</v>
      </c>
      <c r="D1806" s="4" t="str">
        <f>TEXT(Table1[[#This Row],[ORDER DATE]],"MMMM")</f>
        <v>October</v>
      </c>
      <c r="E1806" s="4">
        <f t="shared" si="85"/>
        <v>2004</v>
      </c>
      <c r="F1806" s="1">
        <v>38273</v>
      </c>
      <c r="G1806" t="s">
        <v>12</v>
      </c>
      <c r="H1806" t="s">
        <v>53</v>
      </c>
      <c r="I1806">
        <v>116</v>
      </c>
      <c r="J1806" t="s">
        <v>17</v>
      </c>
      <c r="K1806">
        <v>40</v>
      </c>
      <c r="L1806" s="10">
        <v>57.9</v>
      </c>
      <c r="M1806" s="10">
        <f t="shared" si="86"/>
        <v>2316</v>
      </c>
      <c r="N1806">
        <f>'CONDITIONS AND WORKINGS'!$D$2*M1806</f>
        <v>148.68719999999999</v>
      </c>
      <c r="O1806" s="4">
        <f>IF(Table1[[#This Row],[SALES]]&gt;='CONDITIONS AND WORKINGS'!$B$2,Table1[[#This Row],[SALES]]*'CONDITIONS AND WORKINGS'!$B$3,0)</f>
        <v>193.38600000000002</v>
      </c>
      <c r="P1806" s="10">
        <f t="shared" si="84"/>
        <v>2464.6871999999998</v>
      </c>
      <c r="Q1806" s="4" t="str">
        <f>IF(Table1[[#This Row],[STATUS]]='CONDITIONS AND WORKINGS'!$B$6,'CONDITIONS AND WORKINGS'!$B$9,'CONDITIONS AND WORKINGS'!$B$10)</f>
        <v>"COMPLETED"</v>
      </c>
      <c r="R1806" s="10">
        <f>Table1[[#This Row],[TOTAL SALES]]-Table1[[#This Row],[ 8.35% DISCOUNT]]</f>
        <v>2271.3011999999999</v>
      </c>
      <c r="S1806" s="20"/>
      <c r="AQ1806" s="11"/>
      <c r="AR1806" s="11"/>
      <c r="AS1806" s="11"/>
      <c r="AT1806" s="11"/>
      <c r="AV1806" s="11"/>
      <c r="AW1806" s="11"/>
    </row>
    <row r="1807" spans="1:49" x14ac:dyDescent="0.25">
      <c r="A1807">
        <v>1806</v>
      </c>
      <c r="B1807">
        <v>10305</v>
      </c>
      <c r="C1807">
        <v>11</v>
      </c>
      <c r="D1807" s="4" t="str">
        <f>TEXT(Table1[[#This Row],[ORDER DATE]],"MMMM")</f>
        <v>October</v>
      </c>
      <c r="E1807" s="4">
        <f t="shared" si="85"/>
        <v>2004</v>
      </c>
      <c r="F1807" s="1">
        <v>38273</v>
      </c>
      <c r="G1807" t="s">
        <v>12</v>
      </c>
      <c r="H1807" t="s">
        <v>40</v>
      </c>
      <c r="I1807">
        <v>116</v>
      </c>
      <c r="J1807" t="s">
        <v>17</v>
      </c>
      <c r="K1807">
        <v>41</v>
      </c>
      <c r="L1807" s="10">
        <v>53.48</v>
      </c>
      <c r="M1807" s="10">
        <f t="shared" si="86"/>
        <v>2192.6799999999998</v>
      </c>
      <c r="N1807">
        <f>'CONDITIONS AND WORKINGS'!$D$2*M1807</f>
        <v>140.77005599999998</v>
      </c>
      <c r="O1807" s="4">
        <f>IF(Table1[[#This Row],[SALES]]&gt;='CONDITIONS AND WORKINGS'!$B$2,Table1[[#This Row],[SALES]]*'CONDITIONS AND WORKINGS'!$B$3,0)</f>
        <v>0</v>
      </c>
      <c r="P1807" s="10">
        <f t="shared" si="84"/>
        <v>2333.4500559999997</v>
      </c>
      <c r="Q1807" s="4" t="str">
        <f>IF(Table1[[#This Row],[STATUS]]='CONDITIONS AND WORKINGS'!$B$6,'CONDITIONS AND WORKINGS'!$B$9,'CONDITIONS AND WORKINGS'!$B$10)</f>
        <v>"COMPLETED"</v>
      </c>
      <c r="R1807" s="10">
        <f>Table1[[#This Row],[TOTAL SALES]]-Table1[[#This Row],[ 8.35% DISCOUNT]]</f>
        <v>2333.4500559999997</v>
      </c>
      <c r="S1807" s="20"/>
      <c r="AQ1807" s="11"/>
      <c r="AR1807" s="11"/>
      <c r="AS1807" s="11"/>
      <c r="AT1807" s="11"/>
      <c r="AV1807" s="11"/>
      <c r="AW1807" s="11"/>
    </row>
    <row r="1808" spans="1:49" x14ac:dyDescent="0.25">
      <c r="A1808">
        <v>1807</v>
      </c>
      <c r="B1808">
        <v>10305</v>
      </c>
      <c r="C1808">
        <v>14</v>
      </c>
      <c r="D1808" s="4" t="str">
        <f>TEXT(Table1[[#This Row],[ORDER DATE]],"MMMM")</f>
        <v>October</v>
      </c>
      <c r="E1808" s="4">
        <f t="shared" si="85"/>
        <v>2004</v>
      </c>
      <c r="F1808" s="1">
        <v>38273</v>
      </c>
      <c r="G1808" t="s">
        <v>12</v>
      </c>
      <c r="H1808" t="s">
        <v>29</v>
      </c>
      <c r="I1808">
        <v>116</v>
      </c>
      <c r="J1808" t="s">
        <v>17</v>
      </c>
      <c r="K1808">
        <v>22</v>
      </c>
      <c r="L1808" s="10">
        <v>99.29</v>
      </c>
      <c r="M1808" s="10">
        <f t="shared" si="86"/>
        <v>2184.38</v>
      </c>
      <c r="N1808">
        <f>'CONDITIONS AND WORKINGS'!$D$2*M1808</f>
        <v>140.23719599999998</v>
      </c>
      <c r="O1808" s="4">
        <f>IF(Table1[[#This Row],[SALES]]&gt;='CONDITIONS AND WORKINGS'!$B$2,Table1[[#This Row],[SALES]]*'CONDITIONS AND WORKINGS'!$B$3,0)</f>
        <v>0</v>
      </c>
      <c r="P1808" s="10">
        <f t="shared" si="84"/>
        <v>2324.6171960000001</v>
      </c>
      <c r="Q1808" s="4" t="str">
        <f>IF(Table1[[#This Row],[STATUS]]='CONDITIONS AND WORKINGS'!$B$6,'CONDITIONS AND WORKINGS'!$B$9,'CONDITIONS AND WORKINGS'!$B$10)</f>
        <v>"COMPLETED"</v>
      </c>
      <c r="R1808" s="10">
        <f>Table1[[#This Row],[TOTAL SALES]]-Table1[[#This Row],[ 8.35% DISCOUNT]]</f>
        <v>2324.6171960000001</v>
      </c>
      <c r="S1808" s="20"/>
      <c r="AQ1808" s="11"/>
      <c r="AR1808" s="11"/>
      <c r="AS1808" s="11"/>
      <c r="AT1808" s="11"/>
      <c r="AV1808" s="11"/>
      <c r="AW1808" s="11"/>
    </row>
    <row r="1809" spans="1:49" x14ac:dyDescent="0.25">
      <c r="A1809">
        <v>1808</v>
      </c>
      <c r="B1809">
        <v>10305</v>
      </c>
      <c r="C1809">
        <v>6</v>
      </c>
      <c r="D1809" s="4" t="str">
        <f>TEXT(Table1[[#This Row],[ORDER DATE]],"MMMM")</f>
        <v>October</v>
      </c>
      <c r="E1809" s="4">
        <f t="shared" si="85"/>
        <v>2004</v>
      </c>
      <c r="F1809" s="1">
        <v>38273</v>
      </c>
      <c r="G1809" t="s">
        <v>12</v>
      </c>
      <c r="H1809" t="s">
        <v>51</v>
      </c>
      <c r="I1809">
        <v>116</v>
      </c>
      <c r="J1809" t="s">
        <v>17</v>
      </c>
      <c r="K1809">
        <v>48</v>
      </c>
      <c r="L1809" s="10">
        <v>31.47</v>
      </c>
      <c r="M1809" s="10">
        <f t="shared" si="86"/>
        <v>1510.56</v>
      </c>
      <c r="N1809">
        <f>'CONDITIONS AND WORKINGS'!$D$2*M1809</f>
        <v>96.977951999999988</v>
      </c>
      <c r="O1809" s="4">
        <f>IF(Table1[[#This Row],[SALES]]&gt;='CONDITIONS AND WORKINGS'!$B$2,Table1[[#This Row],[SALES]]*'CONDITIONS AND WORKINGS'!$B$3,0)</f>
        <v>0</v>
      </c>
      <c r="P1809" s="10">
        <f t="shared" si="84"/>
        <v>1607.5379519999999</v>
      </c>
      <c r="Q1809" s="4" t="str">
        <f>IF(Table1[[#This Row],[STATUS]]='CONDITIONS AND WORKINGS'!$B$6,'CONDITIONS AND WORKINGS'!$B$9,'CONDITIONS AND WORKINGS'!$B$10)</f>
        <v>"COMPLETED"</v>
      </c>
      <c r="R1809" s="10">
        <f>Table1[[#This Row],[TOTAL SALES]]-Table1[[#This Row],[ 8.35% DISCOUNT]]</f>
        <v>1607.5379519999999</v>
      </c>
      <c r="S1809" s="20"/>
      <c r="AQ1809" s="11"/>
      <c r="AR1809" s="11"/>
      <c r="AS1809" s="11"/>
      <c r="AT1809" s="11"/>
      <c r="AV1809" s="11"/>
      <c r="AW1809" s="11"/>
    </row>
    <row r="1810" spans="1:49" x14ac:dyDescent="0.25">
      <c r="A1810">
        <v>1809</v>
      </c>
      <c r="B1810">
        <v>10306</v>
      </c>
      <c r="C1810">
        <v>13</v>
      </c>
      <c r="D1810" s="4" t="str">
        <f>TEXT(Table1[[#This Row],[ORDER DATE]],"MMMM")</f>
        <v>October</v>
      </c>
      <c r="E1810" s="4">
        <f t="shared" si="85"/>
        <v>2004</v>
      </c>
      <c r="F1810" s="1">
        <v>38274</v>
      </c>
      <c r="G1810" t="s">
        <v>12</v>
      </c>
      <c r="H1810" t="s">
        <v>54</v>
      </c>
      <c r="I1810">
        <v>178</v>
      </c>
      <c r="J1810" t="s">
        <v>14</v>
      </c>
      <c r="K1810">
        <v>31</v>
      </c>
      <c r="L1810" s="10">
        <v>100</v>
      </c>
      <c r="M1810" s="10">
        <f t="shared" si="86"/>
        <v>3100</v>
      </c>
      <c r="N1810">
        <f>'CONDITIONS AND WORKINGS'!$D$2*M1810</f>
        <v>199.01999999999998</v>
      </c>
      <c r="O1810" s="4">
        <f>IF(Table1[[#This Row],[SALES]]&gt;='CONDITIONS AND WORKINGS'!$B$2,Table1[[#This Row],[SALES]]*'CONDITIONS AND WORKINGS'!$B$3,0)</f>
        <v>258.85000000000002</v>
      </c>
      <c r="P1810" s="10">
        <f t="shared" si="84"/>
        <v>3299.02</v>
      </c>
      <c r="Q1810" s="4" t="str">
        <f>IF(Table1[[#This Row],[STATUS]]='CONDITIONS AND WORKINGS'!$B$6,'CONDITIONS AND WORKINGS'!$B$9,'CONDITIONS AND WORKINGS'!$B$10)</f>
        <v>"COMPLETED"</v>
      </c>
      <c r="R1810" s="10">
        <f>Table1[[#This Row],[TOTAL SALES]]-Table1[[#This Row],[ 8.35% DISCOUNT]]</f>
        <v>3040.17</v>
      </c>
      <c r="S1810" s="20"/>
      <c r="AQ1810" s="11"/>
      <c r="AR1810" s="11"/>
      <c r="AS1810" s="11"/>
      <c r="AT1810" s="11"/>
      <c r="AV1810" s="11"/>
      <c r="AW1810" s="11"/>
    </row>
    <row r="1811" spans="1:49" x14ac:dyDescent="0.25">
      <c r="A1811">
        <v>1810</v>
      </c>
      <c r="B1811">
        <v>10306</v>
      </c>
      <c r="C1811">
        <v>14</v>
      </c>
      <c r="D1811" s="4" t="str">
        <f>TEXT(Table1[[#This Row],[ORDER DATE]],"MMMM")</f>
        <v>October</v>
      </c>
      <c r="E1811" s="4">
        <f t="shared" si="85"/>
        <v>2004</v>
      </c>
      <c r="F1811" s="1">
        <v>38274</v>
      </c>
      <c r="G1811" t="s">
        <v>12</v>
      </c>
      <c r="H1811" t="s">
        <v>41</v>
      </c>
      <c r="I1811">
        <v>178</v>
      </c>
      <c r="J1811" t="s">
        <v>14</v>
      </c>
      <c r="K1811">
        <v>34</v>
      </c>
      <c r="L1811" s="10">
        <v>100</v>
      </c>
      <c r="M1811" s="10">
        <f t="shared" si="86"/>
        <v>3400</v>
      </c>
      <c r="N1811">
        <f>'CONDITIONS AND WORKINGS'!$D$2*M1811</f>
        <v>218.27999999999997</v>
      </c>
      <c r="O1811" s="4">
        <f>IF(Table1[[#This Row],[SALES]]&gt;='CONDITIONS AND WORKINGS'!$B$2,Table1[[#This Row],[SALES]]*'CONDITIONS AND WORKINGS'!$B$3,0)</f>
        <v>283.90000000000003</v>
      </c>
      <c r="P1811" s="10">
        <f t="shared" si="84"/>
        <v>3618.2799999999997</v>
      </c>
      <c r="Q1811" s="4" t="str">
        <f>IF(Table1[[#This Row],[STATUS]]='CONDITIONS AND WORKINGS'!$B$6,'CONDITIONS AND WORKINGS'!$B$9,'CONDITIONS AND WORKINGS'!$B$10)</f>
        <v>"COMPLETED"</v>
      </c>
      <c r="R1811" s="10">
        <f>Table1[[#This Row],[TOTAL SALES]]-Table1[[#This Row],[ 8.35% DISCOUNT]]</f>
        <v>3334.3799999999997</v>
      </c>
      <c r="S1811" s="20"/>
      <c r="AQ1811" s="11"/>
      <c r="AR1811" s="11"/>
      <c r="AS1811" s="11"/>
      <c r="AT1811" s="11"/>
      <c r="AV1811" s="11"/>
      <c r="AW1811" s="11"/>
    </row>
    <row r="1812" spans="1:49" x14ac:dyDescent="0.25">
      <c r="A1812">
        <v>1811</v>
      </c>
      <c r="B1812">
        <v>10306</v>
      </c>
      <c r="C1812">
        <v>9</v>
      </c>
      <c r="D1812" s="4" t="str">
        <f>TEXT(Table1[[#This Row],[ORDER DATE]],"MMMM")</f>
        <v>October</v>
      </c>
      <c r="E1812" s="4">
        <f t="shared" si="85"/>
        <v>2004</v>
      </c>
      <c r="F1812" s="1">
        <v>38274</v>
      </c>
      <c r="G1812" t="s">
        <v>12</v>
      </c>
      <c r="H1812" t="s">
        <v>64</v>
      </c>
      <c r="I1812">
        <v>178</v>
      </c>
      <c r="J1812" t="s">
        <v>14</v>
      </c>
      <c r="K1812">
        <v>32</v>
      </c>
      <c r="L1812" s="10">
        <v>100</v>
      </c>
      <c r="M1812" s="10">
        <f t="shared" si="86"/>
        <v>3200</v>
      </c>
      <c r="N1812">
        <f>'CONDITIONS AND WORKINGS'!$D$2*M1812</f>
        <v>205.43999999999997</v>
      </c>
      <c r="O1812" s="4">
        <f>IF(Table1[[#This Row],[SALES]]&gt;='CONDITIONS AND WORKINGS'!$B$2,Table1[[#This Row],[SALES]]*'CONDITIONS AND WORKINGS'!$B$3,0)</f>
        <v>267.2</v>
      </c>
      <c r="P1812" s="10">
        <f t="shared" si="84"/>
        <v>3405.44</v>
      </c>
      <c r="Q1812" s="4" t="str">
        <f>IF(Table1[[#This Row],[STATUS]]='CONDITIONS AND WORKINGS'!$B$6,'CONDITIONS AND WORKINGS'!$B$9,'CONDITIONS AND WORKINGS'!$B$10)</f>
        <v>"COMPLETED"</v>
      </c>
      <c r="R1812" s="10">
        <f>Table1[[#This Row],[TOTAL SALES]]-Table1[[#This Row],[ 8.35% DISCOUNT]]</f>
        <v>3138.2400000000002</v>
      </c>
      <c r="S1812" s="20"/>
      <c r="AQ1812" s="11"/>
      <c r="AR1812" s="11"/>
      <c r="AS1812" s="11"/>
      <c r="AT1812" s="11"/>
      <c r="AV1812" s="11"/>
      <c r="AW1812" s="11"/>
    </row>
    <row r="1813" spans="1:49" x14ac:dyDescent="0.25">
      <c r="A1813">
        <v>1812</v>
      </c>
      <c r="B1813">
        <v>10306</v>
      </c>
      <c r="C1813">
        <v>11</v>
      </c>
      <c r="D1813" s="4" t="str">
        <f>TEXT(Table1[[#This Row],[ORDER DATE]],"MMMM")</f>
        <v>October</v>
      </c>
      <c r="E1813" s="4">
        <f t="shared" si="85"/>
        <v>2004</v>
      </c>
      <c r="F1813" s="1">
        <v>38274</v>
      </c>
      <c r="G1813" t="s">
        <v>12</v>
      </c>
      <c r="H1813" t="s">
        <v>59</v>
      </c>
      <c r="I1813">
        <v>178</v>
      </c>
      <c r="J1813" t="s">
        <v>14</v>
      </c>
      <c r="K1813">
        <v>40</v>
      </c>
      <c r="L1813" s="10">
        <v>91.76</v>
      </c>
      <c r="M1813" s="10">
        <f t="shared" si="86"/>
        <v>3670.4</v>
      </c>
      <c r="N1813">
        <f>'CONDITIONS AND WORKINGS'!$D$2*M1813</f>
        <v>235.63967999999997</v>
      </c>
      <c r="O1813" s="4">
        <f>IF(Table1[[#This Row],[SALES]]&gt;='CONDITIONS AND WORKINGS'!$B$2,Table1[[#This Row],[SALES]]*'CONDITIONS AND WORKINGS'!$B$3,0)</f>
        <v>306.47840000000002</v>
      </c>
      <c r="P1813" s="10">
        <f t="shared" si="84"/>
        <v>3906.0396799999999</v>
      </c>
      <c r="Q1813" s="4" t="str">
        <f>IF(Table1[[#This Row],[STATUS]]='CONDITIONS AND WORKINGS'!$B$6,'CONDITIONS AND WORKINGS'!$B$9,'CONDITIONS AND WORKINGS'!$B$10)</f>
        <v>"COMPLETED"</v>
      </c>
      <c r="R1813" s="10">
        <f>Table1[[#This Row],[TOTAL SALES]]-Table1[[#This Row],[ 8.35% DISCOUNT]]</f>
        <v>3599.5612799999999</v>
      </c>
      <c r="S1813" s="20"/>
      <c r="AQ1813" s="11"/>
      <c r="AR1813" s="11"/>
      <c r="AS1813" s="11"/>
      <c r="AT1813" s="11"/>
      <c r="AV1813" s="11"/>
      <c r="AW1813" s="11"/>
    </row>
    <row r="1814" spans="1:49" x14ac:dyDescent="0.25">
      <c r="A1814">
        <v>1813</v>
      </c>
      <c r="B1814">
        <v>10306</v>
      </c>
      <c r="C1814">
        <v>12</v>
      </c>
      <c r="D1814" s="4" t="str">
        <f>TEXT(Table1[[#This Row],[ORDER DATE]],"MMMM")</f>
        <v>October</v>
      </c>
      <c r="E1814" s="4">
        <f t="shared" si="85"/>
        <v>2004</v>
      </c>
      <c r="F1814" s="1">
        <v>38274</v>
      </c>
      <c r="G1814" t="s">
        <v>12</v>
      </c>
      <c r="H1814" t="s">
        <v>58</v>
      </c>
      <c r="I1814">
        <v>178</v>
      </c>
      <c r="J1814" t="s">
        <v>14</v>
      </c>
      <c r="K1814">
        <v>20</v>
      </c>
      <c r="L1814" s="10">
        <v>100</v>
      </c>
      <c r="M1814" s="10">
        <f t="shared" si="86"/>
        <v>2000</v>
      </c>
      <c r="N1814">
        <f>'CONDITIONS AND WORKINGS'!$D$2*M1814</f>
        <v>128.39999999999998</v>
      </c>
      <c r="O1814" s="4">
        <f>IF(Table1[[#This Row],[SALES]]&gt;='CONDITIONS AND WORKINGS'!$B$2,Table1[[#This Row],[SALES]]*'CONDITIONS AND WORKINGS'!$B$3,0)</f>
        <v>0</v>
      </c>
      <c r="P1814" s="10">
        <f t="shared" si="84"/>
        <v>2128.4</v>
      </c>
      <c r="Q1814" s="4" t="str">
        <f>IF(Table1[[#This Row],[STATUS]]='CONDITIONS AND WORKINGS'!$B$6,'CONDITIONS AND WORKINGS'!$B$9,'CONDITIONS AND WORKINGS'!$B$10)</f>
        <v>"COMPLETED"</v>
      </c>
      <c r="R1814" s="10">
        <f>Table1[[#This Row],[TOTAL SALES]]-Table1[[#This Row],[ 8.35% DISCOUNT]]</f>
        <v>2128.4</v>
      </c>
      <c r="S1814" s="20"/>
      <c r="AQ1814" s="11"/>
      <c r="AR1814" s="11"/>
      <c r="AS1814" s="11"/>
      <c r="AT1814" s="11"/>
      <c r="AV1814" s="11"/>
      <c r="AW1814" s="11"/>
    </row>
    <row r="1815" spans="1:49" x14ac:dyDescent="0.25">
      <c r="A1815">
        <v>1814</v>
      </c>
      <c r="B1815">
        <v>10306</v>
      </c>
      <c r="C1815">
        <v>16</v>
      </c>
      <c r="D1815" s="4" t="str">
        <f>TEXT(Table1[[#This Row],[ORDER DATE]],"MMMM")</f>
        <v>October</v>
      </c>
      <c r="E1815" s="4">
        <f t="shared" si="85"/>
        <v>2004</v>
      </c>
      <c r="F1815" s="1">
        <v>38274</v>
      </c>
      <c r="G1815" t="s">
        <v>12</v>
      </c>
      <c r="H1815" t="s">
        <v>42</v>
      </c>
      <c r="I1815">
        <v>178</v>
      </c>
      <c r="J1815" t="s">
        <v>14</v>
      </c>
      <c r="K1815">
        <v>23</v>
      </c>
      <c r="L1815" s="10">
        <v>100</v>
      </c>
      <c r="M1815" s="10">
        <f t="shared" si="86"/>
        <v>2300</v>
      </c>
      <c r="N1815">
        <f>'CONDITIONS AND WORKINGS'!$D$2*M1815</f>
        <v>147.66</v>
      </c>
      <c r="O1815" s="4">
        <f>IF(Table1[[#This Row],[SALES]]&gt;='CONDITIONS AND WORKINGS'!$B$2,Table1[[#This Row],[SALES]]*'CONDITIONS AND WORKINGS'!$B$3,0)</f>
        <v>192.05</v>
      </c>
      <c r="P1815" s="10">
        <f t="shared" si="84"/>
        <v>2447.66</v>
      </c>
      <c r="Q1815" s="4" t="str">
        <f>IF(Table1[[#This Row],[STATUS]]='CONDITIONS AND WORKINGS'!$B$6,'CONDITIONS AND WORKINGS'!$B$9,'CONDITIONS AND WORKINGS'!$B$10)</f>
        <v>"COMPLETED"</v>
      </c>
      <c r="R1815" s="10">
        <f>Table1[[#This Row],[TOTAL SALES]]-Table1[[#This Row],[ 8.35% DISCOUNT]]</f>
        <v>2255.6099999999997</v>
      </c>
      <c r="S1815" s="20"/>
      <c r="AQ1815" s="11"/>
      <c r="AR1815" s="11"/>
      <c r="AS1815" s="11"/>
      <c r="AT1815" s="11"/>
      <c r="AV1815" s="11"/>
      <c r="AW1815" s="11"/>
    </row>
    <row r="1816" spans="1:49" x14ac:dyDescent="0.25">
      <c r="A1816">
        <v>1815</v>
      </c>
      <c r="B1816">
        <v>10306</v>
      </c>
      <c r="C1816">
        <v>8</v>
      </c>
      <c r="D1816" s="4" t="str">
        <f>TEXT(Table1[[#This Row],[ORDER DATE]],"MMMM")</f>
        <v>October</v>
      </c>
      <c r="E1816" s="4">
        <f t="shared" si="85"/>
        <v>2004</v>
      </c>
      <c r="F1816" s="1">
        <v>38274</v>
      </c>
      <c r="G1816" t="s">
        <v>12</v>
      </c>
      <c r="H1816" t="s">
        <v>61</v>
      </c>
      <c r="I1816">
        <v>178</v>
      </c>
      <c r="J1816" t="s">
        <v>14</v>
      </c>
      <c r="K1816">
        <v>39</v>
      </c>
      <c r="L1816" s="10">
        <v>90.4</v>
      </c>
      <c r="M1816" s="10">
        <f t="shared" si="86"/>
        <v>3525.6000000000004</v>
      </c>
      <c r="N1816">
        <f>'CONDITIONS AND WORKINGS'!$D$2*M1816</f>
        <v>226.34352000000001</v>
      </c>
      <c r="O1816" s="4">
        <f>IF(Table1[[#This Row],[SALES]]&gt;='CONDITIONS AND WORKINGS'!$B$2,Table1[[#This Row],[SALES]]*'CONDITIONS AND WORKINGS'!$B$3,0)</f>
        <v>294.38760000000002</v>
      </c>
      <c r="P1816" s="10">
        <f t="shared" si="84"/>
        <v>3751.9435200000003</v>
      </c>
      <c r="Q1816" s="4" t="str">
        <f>IF(Table1[[#This Row],[STATUS]]='CONDITIONS AND WORKINGS'!$B$6,'CONDITIONS AND WORKINGS'!$B$9,'CONDITIONS AND WORKINGS'!$B$10)</f>
        <v>"COMPLETED"</v>
      </c>
      <c r="R1816" s="10">
        <f>Table1[[#This Row],[TOTAL SALES]]-Table1[[#This Row],[ 8.35% DISCOUNT]]</f>
        <v>3457.5559200000002</v>
      </c>
      <c r="S1816" s="20"/>
      <c r="AQ1816" s="11"/>
      <c r="AR1816" s="11"/>
      <c r="AS1816" s="11"/>
      <c r="AT1816" s="11"/>
      <c r="AV1816" s="11"/>
      <c r="AW1816" s="11"/>
    </row>
    <row r="1817" spans="1:49" x14ac:dyDescent="0.25">
      <c r="A1817">
        <v>1816</v>
      </c>
      <c r="B1817">
        <v>10306</v>
      </c>
      <c r="C1817">
        <v>5</v>
      </c>
      <c r="D1817" s="4" t="str">
        <f>TEXT(Table1[[#This Row],[ORDER DATE]],"MMMM")</f>
        <v>October</v>
      </c>
      <c r="E1817" s="4">
        <f t="shared" si="85"/>
        <v>2004</v>
      </c>
      <c r="F1817" s="1">
        <v>38274</v>
      </c>
      <c r="G1817" t="s">
        <v>12</v>
      </c>
      <c r="H1817" t="s">
        <v>66</v>
      </c>
      <c r="I1817">
        <v>178</v>
      </c>
      <c r="J1817" t="s">
        <v>14</v>
      </c>
      <c r="K1817">
        <v>30</v>
      </c>
      <c r="L1817" s="10">
        <v>100</v>
      </c>
      <c r="M1817" s="10">
        <f t="shared" si="86"/>
        <v>3000</v>
      </c>
      <c r="N1817">
        <f>'CONDITIONS AND WORKINGS'!$D$2*M1817</f>
        <v>192.59999999999997</v>
      </c>
      <c r="O1817" s="4">
        <f>IF(Table1[[#This Row],[SALES]]&gt;='CONDITIONS AND WORKINGS'!$B$2,Table1[[#This Row],[SALES]]*'CONDITIONS AND WORKINGS'!$B$3,0)</f>
        <v>250.50000000000003</v>
      </c>
      <c r="P1817" s="10">
        <f t="shared" si="84"/>
        <v>3192.6</v>
      </c>
      <c r="Q1817" s="4" t="str">
        <f>IF(Table1[[#This Row],[STATUS]]='CONDITIONS AND WORKINGS'!$B$6,'CONDITIONS AND WORKINGS'!$B$9,'CONDITIONS AND WORKINGS'!$B$10)</f>
        <v>"COMPLETED"</v>
      </c>
      <c r="R1817" s="10">
        <f>Table1[[#This Row],[TOTAL SALES]]-Table1[[#This Row],[ 8.35% DISCOUNT]]</f>
        <v>2942.1</v>
      </c>
      <c r="S1817" s="20"/>
      <c r="AQ1817" s="11"/>
      <c r="AR1817" s="11"/>
      <c r="AS1817" s="11"/>
      <c r="AT1817" s="11"/>
      <c r="AV1817" s="11"/>
      <c r="AW1817" s="11"/>
    </row>
    <row r="1818" spans="1:49" x14ac:dyDescent="0.25">
      <c r="A1818">
        <v>1817</v>
      </c>
      <c r="B1818">
        <v>10306</v>
      </c>
      <c r="C1818">
        <v>10</v>
      </c>
      <c r="D1818" s="4" t="str">
        <f>TEXT(Table1[[#This Row],[ORDER DATE]],"MMMM")</f>
        <v>October</v>
      </c>
      <c r="E1818" s="4">
        <f t="shared" si="85"/>
        <v>2004</v>
      </c>
      <c r="F1818" s="1">
        <v>38274</v>
      </c>
      <c r="G1818" t="s">
        <v>12</v>
      </c>
      <c r="H1818" t="s">
        <v>68</v>
      </c>
      <c r="I1818">
        <v>178</v>
      </c>
      <c r="J1818" t="s">
        <v>14</v>
      </c>
      <c r="K1818">
        <v>38</v>
      </c>
      <c r="L1818" s="10">
        <v>91.81</v>
      </c>
      <c r="M1818" s="10">
        <f t="shared" si="86"/>
        <v>3488.78</v>
      </c>
      <c r="N1818">
        <f>'CONDITIONS AND WORKINGS'!$D$2*M1818</f>
        <v>223.97967599999998</v>
      </c>
      <c r="O1818" s="4">
        <f>IF(Table1[[#This Row],[SALES]]&gt;='CONDITIONS AND WORKINGS'!$B$2,Table1[[#This Row],[SALES]]*'CONDITIONS AND WORKINGS'!$B$3,0)</f>
        <v>291.31313000000006</v>
      </c>
      <c r="P1818" s="10">
        <f t="shared" si="84"/>
        <v>3712.7596760000001</v>
      </c>
      <c r="Q1818" s="4" t="str">
        <f>IF(Table1[[#This Row],[STATUS]]='CONDITIONS AND WORKINGS'!$B$6,'CONDITIONS AND WORKINGS'!$B$9,'CONDITIONS AND WORKINGS'!$B$10)</f>
        <v>"COMPLETED"</v>
      </c>
      <c r="R1818" s="10">
        <f>Table1[[#This Row],[TOTAL SALES]]-Table1[[#This Row],[ 8.35% DISCOUNT]]</f>
        <v>3421.4465460000001</v>
      </c>
      <c r="S1818" s="20"/>
      <c r="AQ1818" s="11"/>
      <c r="AR1818" s="11"/>
      <c r="AS1818" s="11"/>
      <c r="AT1818" s="11"/>
      <c r="AV1818" s="11"/>
      <c r="AW1818" s="11"/>
    </row>
    <row r="1819" spans="1:49" x14ac:dyDescent="0.25">
      <c r="A1819">
        <v>1818</v>
      </c>
      <c r="B1819">
        <v>10306</v>
      </c>
      <c r="C1819">
        <v>1</v>
      </c>
      <c r="D1819" s="4" t="str">
        <f>TEXT(Table1[[#This Row],[ORDER DATE]],"MMMM")</f>
        <v>October</v>
      </c>
      <c r="E1819" s="4">
        <f t="shared" si="85"/>
        <v>2004</v>
      </c>
      <c r="F1819" s="1">
        <v>38274</v>
      </c>
      <c r="G1819" t="s">
        <v>12</v>
      </c>
      <c r="H1819" t="s">
        <v>67</v>
      </c>
      <c r="I1819">
        <v>178</v>
      </c>
      <c r="J1819" t="s">
        <v>14</v>
      </c>
      <c r="K1819">
        <v>43</v>
      </c>
      <c r="L1819" s="10">
        <v>75.17</v>
      </c>
      <c r="M1819" s="10">
        <f t="shared" si="86"/>
        <v>3232.31</v>
      </c>
      <c r="N1819">
        <f>'CONDITIONS AND WORKINGS'!$D$2*M1819</f>
        <v>207.51430199999999</v>
      </c>
      <c r="O1819" s="4">
        <f>IF(Table1[[#This Row],[SALES]]&gt;='CONDITIONS AND WORKINGS'!$B$2,Table1[[#This Row],[SALES]]*'CONDITIONS AND WORKINGS'!$B$3,0)</f>
        <v>269.89788500000003</v>
      </c>
      <c r="P1819" s="10">
        <f t="shared" si="84"/>
        <v>3439.824302</v>
      </c>
      <c r="Q1819" s="4" t="str">
        <f>IF(Table1[[#This Row],[STATUS]]='CONDITIONS AND WORKINGS'!$B$6,'CONDITIONS AND WORKINGS'!$B$9,'CONDITIONS AND WORKINGS'!$B$10)</f>
        <v>"COMPLETED"</v>
      </c>
      <c r="R1819" s="10">
        <f>Table1[[#This Row],[TOTAL SALES]]-Table1[[#This Row],[ 8.35% DISCOUNT]]</f>
        <v>3169.9264170000001</v>
      </c>
      <c r="S1819" s="20"/>
      <c r="AQ1819" s="11"/>
      <c r="AR1819" s="11"/>
      <c r="AS1819" s="11"/>
      <c r="AT1819" s="11"/>
      <c r="AV1819" s="11"/>
      <c r="AW1819" s="11"/>
    </row>
    <row r="1820" spans="1:49" x14ac:dyDescent="0.25">
      <c r="A1820">
        <v>1819</v>
      </c>
      <c r="B1820">
        <v>10306</v>
      </c>
      <c r="C1820">
        <v>7</v>
      </c>
      <c r="D1820" s="4" t="str">
        <f>TEXT(Table1[[#This Row],[ORDER DATE]],"MMMM")</f>
        <v>October</v>
      </c>
      <c r="E1820" s="4">
        <f t="shared" si="85"/>
        <v>2004</v>
      </c>
      <c r="F1820" s="1">
        <v>38274</v>
      </c>
      <c r="G1820" t="s">
        <v>12</v>
      </c>
      <c r="H1820" t="s">
        <v>57</v>
      </c>
      <c r="I1820">
        <v>178</v>
      </c>
      <c r="J1820" t="s">
        <v>14</v>
      </c>
      <c r="K1820">
        <v>29</v>
      </c>
      <c r="L1820" s="10">
        <v>100</v>
      </c>
      <c r="M1820" s="10">
        <f t="shared" si="86"/>
        <v>2900</v>
      </c>
      <c r="N1820">
        <f>'CONDITIONS AND WORKINGS'!$D$2*M1820</f>
        <v>186.17999999999998</v>
      </c>
      <c r="O1820" s="4">
        <f>IF(Table1[[#This Row],[SALES]]&gt;='CONDITIONS AND WORKINGS'!$B$2,Table1[[#This Row],[SALES]]*'CONDITIONS AND WORKINGS'!$B$3,0)</f>
        <v>242.15</v>
      </c>
      <c r="P1820" s="10">
        <f t="shared" si="84"/>
        <v>3086.18</v>
      </c>
      <c r="Q1820" s="4" t="str">
        <f>IF(Table1[[#This Row],[STATUS]]='CONDITIONS AND WORKINGS'!$B$6,'CONDITIONS AND WORKINGS'!$B$9,'CONDITIONS AND WORKINGS'!$B$10)</f>
        <v>"COMPLETED"</v>
      </c>
      <c r="R1820" s="10">
        <f>Table1[[#This Row],[TOTAL SALES]]-Table1[[#This Row],[ 8.35% DISCOUNT]]</f>
        <v>2844.0299999999997</v>
      </c>
      <c r="S1820" s="20"/>
      <c r="AQ1820" s="11"/>
      <c r="AR1820" s="11"/>
      <c r="AS1820" s="11"/>
      <c r="AT1820" s="11"/>
      <c r="AV1820" s="11"/>
      <c r="AW1820" s="11"/>
    </row>
    <row r="1821" spans="1:49" x14ac:dyDescent="0.25">
      <c r="A1821">
        <v>1820</v>
      </c>
      <c r="B1821">
        <v>10306</v>
      </c>
      <c r="C1821">
        <v>4</v>
      </c>
      <c r="D1821" s="4" t="str">
        <f>TEXT(Table1[[#This Row],[ORDER DATE]],"MMMM")</f>
        <v>October</v>
      </c>
      <c r="E1821" s="4">
        <f t="shared" si="85"/>
        <v>2004</v>
      </c>
      <c r="F1821" s="1">
        <v>38274</v>
      </c>
      <c r="G1821" t="s">
        <v>12</v>
      </c>
      <c r="H1821" t="s">
        <v>63</v>
      </c>
      <c r="I1821">
        <v>178</v>
      </c>
      <c r="J1821" t="s">
        <v>17</v>
      </c>
      <c r="K1821">
        <v>32</v>
      </c>
      <c r="L1821" s="10">
        <v>90.15</v>
      </c>
      <c r="M1821" s="10">
        <f t="shared" si="86"/>
        <v>2884.8</v>
      </c>
      <c r="N1821">
        <f>'CONDITIONS AND WORKINGS'!$D$2*M1821</f>
        <v>185.20416</v>
      </c>
      <c r="O1821" s="4">
        <f>IF(Table1[[#This Row],[SALES]]&gt;='CONDITIONS AND WORKINGS'!$B$2,Table1[[#This Row],[SALES]]*'CONDITIONS AND WORKINGS'!$B$3,0)</f>
        <v>240.88080000000002</v>
      </c>
      <c r="P1821" s="10">
        <f t="shared" si="84"/>
        <v>3070.0041600000004</v>
      </c>
      <c r="Q1821" s="4" t="str">
        <f>IF(Table1[[#This Row],[STATUS]]='CONDITIONS AND WORKINGS'!$B$6,'CONDITIONS AND WORKINGS'!$B$9,'CONDITIONS AND WORKINGS'!$B$10)</f>
        <v>"COMPLETED"</v>
      </c>
      <c r="R1821" s="10">
        <f>Table1[[#This Row],[TOTAL SALES]]-Table1[[#This Row],[ 8.35% DISCOUNT]]</f>
        <v>2829.1233600000005</v>
      </c>
      <c r="S1821" s="20"/>
      <c r="AQ1821" s="11"/>
      <c r="AR1821" s="11"/>
      <c r="AS1821" s="11"/>
      <c r="AT1821" s="11"/>
      <c r="AV1821" s="11"/>
      <c r="AW1821" s="11"/>
    </row>
    <row r="1822" spans="1:49" x14ac:dyDescent="0.25">
      <c r="A1822">
        <v>1821</v>
      </c>
      <c r="B1822">
        <v>10306</v>
      </c>
      <c r="C1822">
        <v>3</v>
      </c>
      <c r="D1822" s="4" t="str">
        <f>TEXT(Table1[[#This Row],[ORDER DATE]],"MMMM")</f>
        <v>October</v>
      </c>
      <c r="E1822" s="4">
        <f t="shared" si="85"/>
        <v>2004</v>
      </c>
      <c r="F1822" s="1">
        <v>38274</v>
      </c>
      <c r="G1822" t="s">
        <v>12</v>
      </c>
      <c r="H1822" t="s">
        <v>65</v>
      </c>
      <c r="I1822">
        <v>178</v>
      </c>
      <c r="J1822" t="s">
        <v>17</v>
      </c>
      <c r="K1822">
        <v>50</v>
      </c>
      <c r="L1822" s="10">
        <v>54</v>
      </c>
      <c r="M1822" s="10">
        <f t="shared" si="86"/>
        <v>2700</v>
      </c>
      <c r="N1822">
        <f>'CONDITIONS AND WORKINGS'!$D$2*M1822</f>
        <v>173.33999999999997</v>
      </c>
      <c r="O1822" s="4">
        <f>IF(Table1[[#This Row],[SALES]]&gt;='CONDITIONS AND WORKINGS'!$B$2,Table1[[#This Row],[SALES]]*'CONDITIONS AND WORKINGS'!$B$3,0)</f>
        <v>225.45000000000002</v>
      </c>
      <c r="P1822" s="10">
        <f t="shared" si="84"/>
        <v>2873.34</v>
      </c>
      <c r="Q1822" s="4" t="str">
        <f>IF(Table1[[#This Row],[STATUS]]='CONDITIONS AND WORKINGS'!$B$6,'CONDITIONS AND WORKINGS'!$B$9,'CONDITIONS AND WORKINGS'!$B$10)</f>
        <v>"COMPLETED"</v>
      </c>
      <c r="R1822" s="10">
        <f>Table1[[#This Row],[TOTAL SALES]]-Table1[[#This Row],[ 8.35% DISCOUNT]]</f>
        <v>2647.8900000000003</v>
      </c>
      <c r="S1822" s="20"/>
      <c r="AQ1822" s="11"/>
      <c r="AR1822" s="11"/>
      <c r="AS1822" s="11"/>
      <c r="AT1822" s="11"/>
      <c r="AV1822" s="11"/>
      <c r="AW1822" s="11"/>
    </row>
    <row r="1823" spans="1:49" x14ac:dyDescent="0.25">
      <c r="A1823">
        <v>1822</v>
      </c>
      <c r="B1823">
        <v>10306</v>
      </c>
      <c r="C1823">
        <v>2</v>
      </c>
      <c r="D1823" s="4" t="str">
        <f>TEXT(Table1[[#This Row],[ORDER DATE]],"MMMM")</f>
        <v>October</v>
      </c>
      <c r="E1823" s="4">
        <f t="shared" si="85"/>
        <v>2004</v>
      </c>
      <c r="F1823" s="1">
        <v>38274</v>
      </c>
      <c r="G1823" t="s">
        <v>12</v>
      </c>
      <c r="H1823" t="s">
        <v>62</v>
      </c>
      <c r="I1823">
        <v>178</v>
      </c>
      <c r="J1823" t="s">
        <v>17</v>
      </c>
      <c r="K1823">
        <v>31</v>
      </c>
      <c r="L1823" s="10">
        <v>84.08</v>
      </c>
      <c r="M1823" s="10">
        <f t="shared" si="86"/>
        <v>2606.48</v>
      </c>
      <c r="N1823">
        <f>'CONDITIONS AND WORKINGS'!$D$2*M1823</f>
        <v>167.33601599999997</v>
      </c>
      <c r="O1823" s="4">
        <f>IF(Table1[[#This Row],[SALES]]&gt;='CONDITIONS AND WORKINGS'!$B$2,Table1[[#This Row],[SALES]]*'CONDITIONS AND WORKINGS'!$B$3,0)</f>
        <v>217.64108000000002</v>
      </c>
      <c r="P1823" s="10">
        <f t="shared" si="84"/>
        <v>2773.8160159999998</v>
      </c>
      <c r="Q1823" s="4" t="str">
        <f>IF(Table1[[#This Row],[STATUS]]='CONDITIONS AND WORKINGS'!$B$6,'CONDITIONS AND WORKINGS'!$B$9,'CONDITIONS AND WORKINGS'!$B$10)</f>
        <v>"COMPLETED"</v>
      </c>
      <c r="R1823" s="10">
        <f>Table1[[#This Row],[TOTAL SALES]]-Table1[[#This Row],[ 8.35% DISCOUNT]]</f>
        <v>2556.1749359999999</v>
      </c>
      <c r="S1823" s="20"/>
      <c r="AQ1823" s="11"/>
      <c r="AR1823" s="11"/>
      <c r="AS1823" s="11"/>
      <c r="AT1823" s="11"/>
      <c r="AV1823" s="11"/>
      <c r="AW1823" s="11"/>
    </row>
    <row r="1824" spans="1:49" x14ac:dyDescent="0.25">
      <c r="A1824">
        <v>1823</v>
      </c>
      <c r="B1824">
        <v>10306</v>
      </c>
      <c r="C1824">
        <v>17</v>
      </c>
      <c r="D1824" s="4" t="str">
        <f>TEXT(Table1[[#This Row],[ORDER DATE]],"MMMM")</f>
        <v>October</v>
      </c>
      <c r="E1824" s="4">
        <f t="shared" si="85"/>
        <v>2004</v>
      </c>
      <c r="F1824" s="1">
        <v>38274</v>
      </c>
      <c r="G1824" t="s">
        <v>12</v>
      </c>
      <c r="H1824" t="s">
        <v>48</v>
      </c>
      <c r="I1824">
        <v>178</v>
      </c>
      <c r="J1824" t="s">
        <v>17</v>
      </c>
      <c r="K1824">
        <v>46</v>
      </c>
      <c r="L1824" s="10">
        <v>50.33</v>
      </c>
      <c r="M1824" s="10">
        <f t="shared" si="86"/>
        <v>2315.1799999999998</v>
      </c>
      <c r="N1824">
        <f>'CONDITIONS AND WORKINGS'!$D$2*M1824</f>
        <v>148.63455599999998</v>
      </c>
      <c r="O1824" s="4">
        <f>IF(Table1[[#This Row],[SALES]]&gt;='CONDITIONS AND WORKINGS'!$B$2,Table1[[#This Row],[SALES]]*'CONDITIONS AND WORKINGS'!$B$3,0)</f>
        <v>193.31753</v>
      </c>
      <c r="P1824" s="10">
        <f t="shared" si="84"/>
        <v>2463.8145559999998</v>
      </c>
      <c r="Q1824" s="4" t="str">
        <f>IF(Table1[[#This Row],[STATUS]]='CONDITIONS AND WORKINGS'!$B$6,'CONDITIONS AND WORKINGS'!$B$9,'CONDITIONS AND WORKINGS'!$B$10)</f>
        <v>"COMPLETED"</v>
      </c>
      <c r="R1824" s="10">
        <f>Table1[[#This Row],[TOTAL SALES]]-Table1[[#This Row],[ 8.35% DISCOUNT]]</f>
        <v>2270.497026</v>
      </c>
      <c r="S1824" s="20"/>
      <c r="AQ1824" s="11"/>
      <c r="AR1824" s="11"/>
      <c r="AS1824" s="11"/>
      <c r="AT1824" s="11"/>
      <c r="AV1824" s="11"/>
      <c r="AW1824" s="11"/>
    </row>
    <row r="1825" spans="1:49" x14ac:dyDescent="0.25">
      <c r="A1825">
        <v>1824</v>
      </c>
      <c r="B1825">
        <v>10306</v>
      </c>
      <c r="C1825">
        <v>6</v>
      </c>
      <c r="D1825" s="4" t="str">
        <f>TEXT(Table1[[#This Row],[ORDER DATE]],"MMMM")</f>
        <v>October</v>
      </c>
      <c r="E1825" s="4">
        <f t="shared" si="85"/>
        <v>2004</v>
      </c>
      <c r="F1825" s="1">
        <v>38274</v>
      </c>
      <c r="G1825" t="s">
        <v>12</v>
      </c>
      <c r="H1825" t="s">
        <v>69</v>
      </c>
      <c r="I1825">
        <v>178</v>
      </c>
      <c r="J1825" t="s">
        <v>17</v>
      </c>
      <c r="K1825">
        <v>35</v>
      </c>
      <c r="L1825" s="10">
        <v>59.51</v>
      </c>
      <c r="M1825" s="10">
        <f t="shared" si="86"/>
        <v>2082.85</v>
      </c>
      <c r="N1825">
        <f>'CONDITIONS AND WORKINGS'!$D$2*M1825</f>
        <v>133.71896999999998</v>
      </c>
      <c r="O1825" s="4">
        <f>IF(Table1[[#This Row],[SALES]]&gt;='CONDITIONS AND WORKINGS'!$B$2,Table1[[#This Row],[SALES]]*'CONDITIONS AND WORKINGS'!$B$3,0)</f>
        <v>0</v>
      </c>
      <c r="P1825" s="10">
        <f t="shared" si="84"/>
        <v>2216.5689699999998</v>
      </c>
      <c r="Q1825" s="4" t="str">
        <f>IF(Table1[[#This Row],[STATUS]]='CONDITIONS AND WORKINGS'!$B$6,'CONDITIONS AND WORKINGS'!$B$9,'CONDITIONS AND WORKINGS'!$B$10)</f>
        <v>"COMPLETED"</v>
      </c>
      <c r="R1825" s="10">
        <f>Table1[[#This Row],[TOTAL SALES]]-Table1[[#This Row],[ 8.35% DISCOUNT]]</f>
        <v>2216.5689699999998</v>
      </c>
      <c r="S1825" s="20"/>
      <c r="AQ1825" s="11"/>
      <c r="AR1825" s="11"/>
      <c r="AS1825" s="11"/>
      <c r="AT1825" s="11"/>
      <c r="AV1825" s="11"/>
      <c r="AW1825" s="11"/>
    </row>
    <row r="1826" spans="1:49" x14ac:dyDescent="0.25">
      <c r="A1826">
        <v>1825</v>
      </c>
      <c r="B1826">
        <v>10306</v>
      </c>
      <c r="C1826">
        <v>15</v>
      </c>
      <c r="D1826" s="4" t="str">
        <f>TEXT(Table1[[#This Row],[ORDER DATE]],"MMMM")</f>
        <v>October</v>
      </c>
      <c r="E1826" s="4">
        <f t="shared" si="85"/>
        <v>2004</v>
      </c>
      <c r="F1826" s="1">
        <v>38274</v>
      </c>
      <c r="G1826" t="s">
        <v>12</v>
      </c>
      <c r="H1826" t="s">
        <v>52</v>
      </c>
      <c r="I1826">
        <v>178</v>
      </c>
      <c r="J1826" t="s">
        <v>17</v>
      </c>
      <c r="K1826">
        <v>34</v>
      </c>
      <c r="L1826" s="10">
        <v>60.34</v>
      </c>
      <c r="M1826" s="10">
        <f t="shared" si="86"/>
        <v>2051.56</v>
      </c>
      <c r="N1826">
        <f>'CONDITIONS AND WORKINGS'!$D$2*M1826</f>
        <v>131.71015199999999</v>
      </c>
      <c r="O1826" s="4">
        <f>IF(Table1[[#This Row],[SALES]]&gt;='CONDITIONS AND WORKINGS'!$B$2,Table1[[#This Row],[SALES]]*'CONDITIONS AND WORKINGS'!$B$3,0)</f>
        <v>0</v>
      </c>
      <c r="P1826" s="10">
        <f t="shared" si="84"/>
        <v>2183.2701520000001</v>
      </c>
      <c r="Q1826" s="4" t="str">
        <f>IF(Table1[[#This Row],[STATUS]]='CONDITIONS AND WORKINGS'!$B$6,'CONDITIONS AND WORKINGS'!$B$9,'CONDITIONS AND WORKINGS'!$B$10)</f>
        <v>"COMPLETED"</v>
      </c>
      <c r="R1826" s="10">
        <f>Table1[[#This Row],[TOTAL SALES]]-Table1[[#This Row],[ 8.35% DISCOUNT]]</f>
        <v>2183.2701520000001</v>
      </c>
      <c r="S1826" s="20"/>
      <c r="AQ1826" s="11"/>
      <c r="AR1826" s="11"/>
      <c r="AS1826" s="11"/>
      <c r="AT1826" s="11"/>
      <c r="AV1826" s="11"/>
      <c r="AW1826" s="11"/>
    </row>
    <row r="1827" spans="1:49" x14ac:dyDescent="0.25">
      <c r="A1827">
        <v>1826</v>
      </c>
      <c r="B1827">
        <v>10307</v>
      </c>
      <c r="C1827">
        <v>1</v>
      </c>
      <c r="D1827" s="4" t="str">
        <f>TEXT(Table1[[#This Row],[ORDER DATE]],"MMMM")</f>
        <v>October</v>
      </c>
      <c r="E1827" s="4">
        <f t="shared" si="85"/>
        <v>2004</v>
      </c>
      <c r="F1827" s="1">
        <v>38274</v>
      </c>
      <c r="G1827" t="s">
        <v>12</v>
      </c>
      <c r="H1827" t="s">
        <v>70</v>
      </c>
      <c r="I1827">
        <v>130</v>
      </c>
      <c r="J1827" t="s">
        <v>55</v>
      </c>
      <c r="K1827">
        <v>39</v>
      </c>
      <c r="L1827" s="10">
        <v>100</v>
      </c>
      <c r="M1827" s="10">
        <f t="shared" si="86"/>
        <v>3900</v>
      </c>
      <c r="N1827">
        <f>'CONDITIONS AND WORKINGS'!$D$2*M1827</f>
        <v>250.37999999999997</v>
      </c>
      <c r="O1827" s="4">
        <f>IF(Table1[[#This Row],[SALES]]&gt;='CONDITIONS AND WORKINGS'!$B$2,Table1[[#This Row],[SALES]]*'CONDITIONS AND WORKINGS'!$B$3,0)</f>
        <v>325.65000000000003</v>
      </c>
      <c r="P1827" s="10">
        <f t="shared" si="84"/>
        <v>4150.38</v>
      </c>
      <c r="Q1827" s="4" t="str">
        <f>IF(Table1[[#This Row],[STATUS]]='CONDITIONS AND WORKINGS'!$B$6,'CONDITIONS AND WORKINGS'!$B$9,'CONDITIONS AND WORKINGS'!$B$10)</f>
        <v>"COMPLETED"</v>
      </c>
      <c r="R1827" s="10">
        <f>Table1[[#This Row],[TOTAL SALES]]-Table1[[#This Row],[ 8.35% DISCOUNT]]</f>
        <v>3824.73</v>
      </c>
      <c r="S1827" s="20"/>
      <c r="AQ1827" s="11"/>
      <c r="AR1827" s="11"/>
      <c r="AS1827" s="11"/>
      <c r="AT1827" s="11"/>
      <c r="AV1827" s="11"/>
      <c r="AW1827" s="11"/>
    </row>
    <row r="1828" spans="1:49" x14ac:dyDescent="0.25">
      <c r="A1828">
        <v>1827</v>
      </c>
      <c r="B1828">
        <v>10307</v>
      </c>
      <c r="C1828">
        <v>6</v>
      </c>
      <c r="D1828" s="4" t="str">
        <f>TEXT(Table1[[#This Row],[ORDER DATE]],"MMMM")</f>
        <v>October</v>
      </c>
      <c r="E1828" s="4">
        <f t="shared" si="85"/>
        <v>2004</v>
      </c>
      <c r="F1828" s="1">
        <v>38274</v>
      </c>
      <c r="G1828" t="s">
        <v>12</v>
      </c>
      <c r="H1828" t="s">
        <v>71</v>
      </c>
      <c r="I1828">
        <v>130</v>
      </c>
      <c r="J1828" t="s">
        <v>14</v>
      </c>
      <c r="K1828">
        <v>48</v>
      </c>
      <c r="L1828" s="10">
        <v>86.81</v>
      </c>
      <c r="M1828" s="10">
        <f t="shared" si="86"/>
        <v>4166.88</v>
      </c>
      <c r="N1828">
        <f>'CONDITIONS AND WORKINGS'!$D$2*M1828</f>
        <v>267.51369599999998</v>
      </c>
      <c r="O1828" s="4">
        <f>IF(Table1[[#This Row],[SALES]]&gt;='CONDITIONS AND WORKINGS'!$B$2,Table1[[#This Row],[SALES]]*'CONDITIONS AND WORKINGS'!$B$3,0)</f>
        <v>347.93448000000001</v>
      </c>
      <c r="P1828" s="10">
        <f t="shared" si="84"/>
        <v>4434.3936960000001</v>
      </c>
      <c r="Q1828" s="4" t="str">
        <f>IF(Table1[[#This Row],[STATUS]]='CONDITIONS AND WORKINGS'!$B$6,'CONDITIONS AND WORKINGS'!$B$9,'CONDITIONS AND WORKINGS'!$B$10)</f>
        <v>"COMPLETED"</v>
      </c>
      <c r="R1828" s="10">
        <f>Table1[[#This Row],[TOTAL SALES]]-Table1[[#This Row],[ 8.35% DISCOUNT]]</f>
        <v>4086.4592160000002</v>
      </c>
      <c r="S1828" s="20"/>
      <c r="AQ1828" s="11"/>
      <c r="AR1828" s="11"/>
      <c r="AS1828" s="11"/>
      <c r="AT1828" s="11"/>
      <c r="AV1828" s="11"/>
      <c r="AW1828" s="11"/>
    </row>
    <row r="1829" spans="1:49" x14ac:dyDescent="0.25">
      <c r="A1829">
        <v>1828</v>
      </c>
      <c r="B1829">
        <v>10307</v>
      </c>
      <c r="C1829">
        <v>5</v>
      </c>
      <c r="D1829" s="4" t="str">
        <f>TEXT(Table1[[#This Row],[ORDER DATE]],"MMMM")</f>
        <v>October</v>
      </c>
      <c r="E1829" s="4">
        <f t="shared" si="85"/>
        <v>2004</v>
      </c>
      <c r="F1829" s="1">
        <v>38274</v>
      </c>
      <c r="G1829" t="s">
        <v>12</v>
      </c>
      <c r="H1829" t="s">
        <v>79</v>
      </c>
      <c r="I1829">
        <v>130</v>
      </c>
      <c r="J1829" t="s">
        <v>14</v>
      </c>
      <c r="K1829">
        <v>34</v>
      </c>
      <c r="L1829" s="10">
        <v>97.76</v>
      </c>
      <c r="M1829" s="10">
        <f t="shared" si="86"/>
        <v>3323.84</v>
      </c>
      <c r="N1829">
        <f>'CONDITIONS AND WORKINGS'!$D$2*M1829</f>
        <v>213.39052799999999</v>
      </c>
      <c r="O1829" s="4">
        <f>IF(Table1[[#This Row],[SALES]]&gt;='CONDITIONS AND WORKINGS'!$B$2,Table1[[#This Row],[SALES]]*'CONDITIONS AND WORKINGS'!$B$3,0)</f>
        <v>277.54064000000005</v>
      </c>
      <c r="P1829" s="10">
        <f t="shared" si="84"/>
        <v>3537.230528</v>
      </c>
      <c r="Q1829" s="4" t="str">
        <f>IF(Table1[[#This Row],[STATUS]]='CONDITIONS AND WORKINGS'!$B$6,'CONDITIONS AND WORKINGS'!$B$9,'CONDITIONS AND WORKINGS'!$B$10)</f>
        <v>"COMPLETED"</v>
      </c>
      <c r="R1829" s="10">
        <f>Table1[[#This Row],[TOTAL SALES]]-Table1[[#This Row],[ 8.35% DISCOUNT]]</f>
        <v>3259.6898879999999</v>
      </c>
      <c r="S1829" s="20"/>
      <c r="AQ1829" s="11"/>
      <c r="AR1829" s="11"/>
      <c r="AS1829" s="11"/>
      <c r="AT1829" s="11"/>
      <c r="AV1829" s="11"/>
      <c r="AW1829" s="11"/>
    </row>
    <row r="1830" spans="1:49" x14ac:dyDescent="0.25">
      <c r="A1830">
        <v>1829</v>
      </c>
      <c r="B1830">
        <v>10307</v>
      </c>
      <c r="C1830">
        <v>9</v>
      </c>
      <c r="D1830" s="4" t="str">
        <f>TEXT(Table1[[#This Row],[ORDER DATE]],"MMMM")</f>
        <v>October</v>
      </c>
      <c r="E1830" s="4">
        <f t="shared" si="85"/>
        <v>2004</v>
      </c>
      <c r="F1830" s="1">
        <v>38274</v>
      </c>
      <c r="G1830" t="s">
        <v>12</v>
      </c>
      <c r="H1830" t="s">
        <v>56</v>
      </c>
      <c r="I1830">
        <v>130</v>
      </c>
      <c r="J1830" t="s">
        <v>17</v>
      </c>
      <c r="K1830">
        <v>22</v>
      </c>
      <c r="L1830" s="10">
        <v>100</v>
      </c>
      <c r="M1830" s="10">
        <f t="shared" si="86"/>
        <v>2200</v>
      </c>
      <c r="N1830">
        <f>'CONDITIONS AND WORKINGS'!$D$2*M1830</f>
        <v>141.23999999999998</v>
      </c>
      <c r="O1830" s="4">
        <f>IF(Table1[[#This Row],[SALES]]&gt;='CONDITIONS AND WORKINGS'!$B$2,Table1[[#This Row],[SALES]]*'CONDITIONS AND WORKINGS'!$B$3,0)</f>
        <v>0</v>
      </c>
      <c r="P1830" s="10">
        <f t="shared" si="84"/>
        <v>2341.2399999999998</v>
      </c>
      <c r="Q1830" s="4" t="str">
        <f>IF(Table1[[#This Row],[STATUS]]='CONDITIONS AND WORKINGS'!$B$6,'CONDITIONS AND WORKINGS'!$B$9,'CONDITIONS AND WORKINGS'!$B$10)</f>
        <v>"COMPLETED"</v>
      </c>
      <c r="R1830" s="10">
        <f>Table1[[#This Row],[TOTAL SALES]]-Table1[[#This Row],[ 8.35% DISCOUNT]]</f>
        <v>2341.2399999999998</v>
      </c>
      <c r="S1830" s="20"/>
      <c r="AQ1830" s="11"/>
      <c r="AR1830" s="11"/>
      <c r="AS1830" s="11"/>
      <c r="AT1830" s="11"/>
      <c r="AV1830" s="11"/>
      <c r="AW1830" s="11"/>
    </row>
    <row r="1831" spans="1:49" x14ac:dyDescent="0.25">
      <c r="A1831">
        <v>1830</v>
      </c>
      <c r="B1831">
        <v>10307</v>
      </c>
      <c r="C1831">
        <v>7</v>
      </c>
      <c r="D1831" s="4" t="str">
        <f>TEXT(Table1[[#This Row],[ORDER DATE]],"MMMM")</f>
        <v>October</v>
      </c>
      <c r="E1831" s="4">
        <f t="shared" si="85"/>
        <v>2004</v>
      </c>
      <c r="F1831" s="1">
        <v>38274</v>
      </c>
      <c r="G1831" t="s">
        <v>12</v>
      </c>
      <c r="H1831" t="s">
        <v>75</v>
      </c>
      <c r="I1831">
        <v>130</v>
      </c>
      <c r="J1831" t="s">
        <v>17</v>
      </c>
      <c r="K1831">
        <v>31</v>
      </c>
      <c r="L1831" s="10">
        <v>83.44</v>
      </c>
      <c r="M1831" s="10">
        <f t="shared" si="86"/>
        <v>2586.64</v>
      </c>
      <c r="N1831">
        <f>'CONDITIONS AND WORKINGS'!$D$2*M1831</f>
        <v>166.06228799999997</v>
      </c>
      <c r="O1831" s="4">
        <f>IF(Table1[[#This Row],[SALES]]&gt;='CONDITIONS AND WORKINGS'!$B$2,Table1[[#This Row],[SALES]]*'CONDITIONS AND WORKINGS'!$B$3,0)</f>
        <v>215.98444000000001</v>
      </c>
      <c r="P1831" s="10">
        <f t="shared" si="84"/>
        <v>2752.702288</v>
      </c>
      <c r="Q1831" s="4" t="str">
        <f>IF(Table1[[#This Row],[STATUS]]='CONDITIONS AND WORKINGS'!$B$6,'CONDITIONS AND WORKINGS'!$B$9,'CONDITIONS AND WORKINGS'!$B$10)</f>
        <v>"COMPLETED"</v>
      </c>
      <c r="R1831" s="10">
        <f>Table1[[#This Row],[TOTAL SALES]]-Table1[[#This Row],[ 8.35% DISCOUNT]]</f>
        <v>2536.7178479999998</v>
      </c>
      <c r="S1831" s="20"/>
      <c r="AQ1831" s="11"/>
      <c r="AR1831" s="11"/>
      <c r="AS1831" s="11"/>
      <c r="AT1831" s="11"/>
      <c r="AV1831" s="11"/>
      <c r="AW1831" s="11"/>
    </row>
    <row r="1832" spans="1:49" x14ac:dyDescent="0.25">
      <c r="A1832">
        <v>1831</v>
      </c>
      <c r="B1832">
        <v>10307</v>
      </c>
      <c r="C1832">
        <v>8</v>
      </c>
      <c r="D1832" s="4" t="str">
        <f>TEXT(Table1[[#This Row],[ORDER DATE]],"MMMM")</f>
        <v>October</v>
      </c>
      <c r="E1832" s="4">
        <f t="shared" si="85"/>
        <v>2004</v>
      </c>
      <c r="F1832" s="1">
        <v>38274</v>
      </c>
      <c r="G1832" t="s">
        <v>12</v>
      </c>
      <c r="H1832" t="s">
        <v>60</v>
      </c>
      <c r="I1832">
        <v>130</v>
      </c>
      <c r="J1832" t="s">
        <v>17</v>
      </c>
      <c r="K1832">
        <v>22</v>
      </c>
      <c r="L1832" s="10">
        <v>91.41</v>
      </c>
      <c r="M1832" s="10">
        <f t="shared" si="86"/>
        <v>2011.02</v>
      </c>
      <c r="N1832">
        <f>'CONDITIONS AND WORKINGS'!$D$2*M1832</f>
        <v>129.10748399999997</v>
      </c>
      <c r="O1832" s="4">
        <f>IF(Table1[[#This Row],[SALES]]&gt;='CONDITIONS AND WORKINGS'!$B$2,Table1[[#This Row],[SALES]]*'CONDITIONS AND WORKINGS'!$B$3,0)</f>
        <v>0</v>
      </c>
      <c r="P1832" s="10">
        <f t="shared" si="84"/>
        <v>2140.1274840000001</v>
      </c>
      <c r="Q1832" s="4" t="str">
        <f>IF(Table1[[#This Row],[STATUS]]='CONDITIONS AND WORKINGS'!$B$6,'CONDITIONS AND WORKINGS'!$B$9,'CONDITIONS AND WORKINGS'!$B$10)</f>
        <v>"COMPLETED"</v>
      </c>
      <c r="R1832" s="10">
        <f>Table1[[#This Row],[TOTAL SALES]]-Table1[[#This Row],[ 8.35% DISCOUNT]]</f>
        <v>2140.1274840000001</v>
      </c>
      <c r="S1832" s="20"/>
      <c r="AQ1832" s="11"/>
      <c r="AR1832" s="11"/>
      <c r="AS1832" s="11"/>
      <c r="AT1832" s="11"/>
      <c r="AV1832" s="11"/>
      <c r="AW1832" s="11"/>
    </row>
    <row r="1833" spans="1:49" x14ac:dyDescent="0.25">
      <c r="A1833">
        <v>1832</v>
      </c>
      <c r="B1833">
        <v>10307</v>
      </c>
      <c r="C1833">
        <v>2</v>
      </c>
      <c r="D1833" s="4" t="str">
        <f>TEXT(Table1[[#This Row],[ORDER DATE]],"MMMM")</f>
        <v>October</v>
      </c>
      <c r="E1833" s="4">
        <f t="shared" si="85"/>
        <v>2004</v>
      </c>
      <c r="F1833" s="1">
        <v>38274</v>
      </c>
      <c r="G1833" t="s">
        <v>12</v>
      </c>
      <c r="H1833" t="s">
        <v>74</v>
      </c>
      <c r="I1833">
        <v>130</v>
      </c>
      <c r="J1833" t="s">
        <v>17</v>
      </c>
      <c r="K1833">
        <v>25</v>
      </c>
      <c r="L1833" s="10">
        <v>75.36</v>
      </c>
      <c r="M1833" s="10">
        <f t="shared" si="86"/>
        <v>1884</v>
      </c>
      <c r="N1833">
        <f>'CONDITIONS AND WORKINGS'!$D$2*M1833</f>
        <v>120.95279999999998</v>
      </c>
      <c r="O1833" s="4">
        <f>IF(Table1[[#This Row],[SALES]]&gt;='CONDITIONS AND WORKINGS'!$B$2,Table1[[#This Row],[SALES]]*'CONDITIONS AND WORKINGS'!$B$3,0)</f>
        <v>0</v>
      </c>
      <c r="P1833" s="10">
        <f t="shared" si="84"/>
        <v>2004.9528</v>
      </c>
      <c r="Q1833" s="4" t="str">
        <f>IF(Table1[[#This Row],[STATUS]]='CONDITIONS AND WORKINGS'!$B$6,'CONDITIONS AND WORKINGS'!$B$9,'CONDITIONS AND WORKINGS'!$B$10)</f>
        <v>"COMPLETED"</v>
      </c>
      <c r="R1833" s="10">
        <f>Table1[[#This Row],[TOTAL SALES]]-Table1[[#This Row],[ 8.35% DISCOUNT]]</f>
        <v>2004.9528</v>
      </c>
      <c r="S1833" s="20"/>
      <c r="AQ1833" s="11"/>
      <c r="AR1833" s="11"/>
      <c r="AS1833" s="11"/>
      <c r="AT1833" s="11"/>
      <c r="AV1833" s="11"/>
      <c r="AW1833" s="11"/>
    </row>
    <row r="1834" spans="1:49" x14ac:dyDescent="0.25">
      <c r="A1834">
        <v>1833</v>
      </c>
      <c r="B1834">
        <v>10307</v>
      </c>
      <c r="C1834">
        <v>4</v>
      </c>
      <c r="D1834" s="4" t="str">
        <f>TEXT(Table1[[#This Row],[ORDER DATE]],"MMMM")</f>
        <v>October</v>
      </c>
      <c r="E1834" s="4">
        <f t="shared" si="85"/>
        <v>2004</v>
      </c>
      <c r="F1834" s="1">
        <v>38274</v>
      </c>
      <c r="G1834" t="s">
        <v>12</v>
      </c>
      <c r="H1834" t="s">
        <v>82</v>
      </c>
      <c r="I1834">
        <v>130</v>
      </c>
      <c r="J1834" t="s">
        <v>17</v>
      </c>
      <c r="K1834">
        <v>34</v>
      </c>
      <c r="L1834" s="10">
        <v>53.63</v>
      </c>
      <c r="M1834" s="10">
        <f t="shared" si="86"/>
        <v>1823.42</v>
      </c>
      <c r="N1834">
        <f>'CONDITIONS AND WORKINGS'!$D$2*M1834</f>
        <v>117.06356399999999</v>
      </c>
      <c r="O1834" s="4">
        <f>IF(Table1[[#This Row],[SALES]]&gt;='CONDITIONS AND WORKINGS'!$B$2,Table1[[#This Row],[SALES]]*'CONDITIONS AND WORKINGS'!$B$3,0)</f>
        <v>0</v>
      </c>
      <c r="P1834" s="10">
        <f t="shared" si="84"/>
        <v>1940.4835640000001</v>
      </c>
      <c r="Q1834" s="4" t="str">
        <f>IF(Table1[[#This Row],[STATUS]]='CONDITIONS AND WORKINGS'!$B$6,'CONDITIONS AND WORKINGS'!$B$9,'CONDITIONS AND WORKINGS'!$B$10)</f>
        <v>"COMPLETED"</v>
      </c>
      <c r="R1834" s="10">
        <f>Table1[[#This Row],[TOTAL SALES]]-Table1[[#This Row],[ 8.35% DISCOUNT]]</f>
        <v>1940.4835640000001</v>
      </c>
      <c r="S1834" s="20"/>
      <c r="AQ1834" s="11"/>
      <c r="AR1834" s="11"/>
      <c r="AS1834" s="11"/>
      <c r="AT1834" s="11"/>
      <c r="AV1834" s="11"/>
      <c r="AW1834" s="11"/>
    </row>
    <row r="1835" spans="1:49" x14ac:dyDescent="0.25">
      <c r="A1835">
        <v>1834</v>
      </c>
      <c r="B1835">
        <v>10307</v>
      </c>
      <c r="C1835">
        <v>3</v>
      </c>
      <c r="D1835" s="4" t="str">
        <f>TEXT(Table1[[#This Row],[ORDER DATE]],"MMMM")</f>
        <v>October</v>
      </c>
      <c r="E1835" s="4">
        <f t="shared" si="85"/>
        <v>2004</v>
      </c>
      <c r="F1835" s="1">
        <v>38274</v>
      </c>
      <c r="G1835" t="s">
        <v>12</v>
      </c>
      <c r="H1835" t="s">
        <v>86</v>
      </c>
      <c r="I1835">
        <v>130</v>
      </c>
      <c r="J1835" t="s">
        <v>17</v>
      </c>
      <c r="K1835">
        <v>22</v>
      </c>
      <c r="L1835" s="10">
        <v>71.67</v>
      </c>
      <c r="M1835" s="10">
        <f t="shared" si="86"/>
        <v>1576.74</v>
      </c>
      <c r="N1835">
        <f>'CONDITIONS AND WORKINGS'!$D$2*M1835</f>
        <v>101.22670799999999</v>
      </c>
      <c r="O1835" s="4">
        <f>IF(Table1[[#This Row],[SALES]]&gt;='CONDITIONS AND WORKINGS'!$B$2,Table1[[#This Row],[SALES]]*'CONDITIONS AND WORKINGS'!$B$3,0)</f>
        <v>0</v>
      </c>
      <c r="P1835" s="10">
        <f t="shared" si="84"/>
        <v>1677.9667079999999</v>
      </c>
      <c r="Q1835" s="4" t="str">
        <f>IF(Table1[[#This Row],[STATUS]]='CONDITIONS AND WORKINGS'!$B$6,'CONDITIONS AND WORKINGS'!$B$9,'CONDITIONS AND WORKINGS'!$B$10)</f>
        <v>"COMPLETED"</v>
      </c>
      <c r="R1835" s="10">
        <f>Table1[[#This Row],[TOTAL SALES]]-Table1[[#This Row],[ 8.35% DISCOUNT]]</f>
        <v>1677.9667079999999</v>
      </c>
      <c r="S1835" s="20"/>
      <c r="AQ1835" s="11"/>
      <c r="AR1835" s="11"/>
      <c r="AS1835" s="11"/>
      <c r="AT1835" s="11"/>
      <c r="AV1835" s="11"/>
      <c r="AW1835" s="11"/>
    </row>
    <row r="1836" spans="1:49" x14ac:dyDescent="0.25">
      <c r="A1836">
        <v>1835</v>
      </c>
      <c r="B1836">
        <v>10308</v>
      </c>
      <c r="C1836">
        <v>1</v>
      </c>
      <c r="D1836" s="4" t="str">
        <f>TEXT(Table1[[#This Row],[ORDER DATE]],"MMMM")</f>
        <v>October</v>
      </c>
      <c r="E1836" s="4">
        <f t="shared" si="85"/>
        <v>2004</v>
      </c>
      <c r="F1836" s="1">
        <v>38275</v>
      </c>
      <c r="G1836" t="s">
        <v>12</v>
      </c>
      <c r="H1836" t="s">
        <v>88</v>
      </c>
      <c r="I1836">
        <v>148</v>
      </c>
      <c r="J1836" t="s">
        <v>14</v>
      </c>
      <c r="K1836">
        <v>20</v>
      </c>
      <c r="L1836" s="10">
        <v>100</v>
      </c>
      <c r="M1836" s="10">
        <f t="shared" si="86"/>
        <v>2000</v>
      </c>
      <c r="N1836">
        <f>'CONDITIONS AND WORKINGS'!$D$2*M1836</f>
        <v>128.39999999999998</v>
      </c>
      <c r="O1836" s="4">
        <f>IF(Table1[[#This Row],[SALES]]&gt;='CONDITIONS AND WORKINGS'!$B$2,Table1[[#This Row],[SALES]]*'CONDITIONS AND WORKINGS'!$B$3,0)</f>
        <v>0</v>
      </c>
      <c r="P1836" s="10">
        <f t="shared" si="84"/>
        <v>2128.4</v>
      </c>
      <c r="Q1836" s="4" t="str">
        <f>IF(Table1[[#This Row],[STATUS]]='CONDITIONS AND WORKINGS'!$B$6,'CONDITIONS AND WORKINGS'!$B$9,'CONDITIONS AND WORKINGS'!$B$10)</f>
        <v>"COMPLETED"</v>
      </c>
      <c r="R1836" s="10">
        <f>Table1[[#This Row],[TOTAL SALES]]-Table1[[#This Row],[ 8.35% DISCOUNT]]</f>
        <v>2128.4</v>
      </c>
      <c r="S1836" s="20"/>
      <c r="AQ1836" s="11"/>
      <c r="AR1836" s="11"/>
      <c r="AS1836" s="11"/>
      <c r="AT1836" s="11"/>
      <c r="AV1836" s="11"/>
      <c r="AW1836" s="11"/>
    </row>
    <row r="1837" spans="1:49" x14ac:dyDescent="0.25">
      <c r="A1837">
        <v>1836</v>
      </c>
      <c r="B1837">
        <v>10308</v>
      </c>
      <c r="C1837">
        <v>2</v>
      </c>
      <c r="D1837" s="4" t="str">
        <f>TEXT(Table1[[#This Row],[ORDER DATE]],"MMMM")</f>
        <v>October</v>
      </c>
      <c r="E1837" s="4">
        <f t="shared" si="85"/>
        <v>2004</v>
      </c>
      <c r="F1837" s="1">
        <v>38275</v>
      </c>
      <c r="G1837" t="s">
        <v>12</v>
      </c>
      <c r="H1837" t="s">
        <v>89</v>
      </c>
      <c r="I1837">
        <v>148</v>
      </c>
      <c r="J1837" t="s">
        <v>14</v>
      </c>
      <c r="K1837">
        <v>34</v>
      </c>
      <c r="L1837" s="10">
        <v>100</v>
      </c>
      <c r="M1837" s="10">
        <f t="shared" si="86"/>
        <v>3400</v>
      </c>
      <c r="N1837">
        <f>'CONDITIONS AND WORKINGS'!$D$2*M1837</f>
        <v>218.27999999999997</v>
      </c>
      <c r="O1837" s="4">
        <f>IF(Table1[[#This Row],[SALES]]&gt;='CONDITIONS AND WORKINGS'!$B$2,Table1[[#This Row],[SALES]]*'CONDITIONS AND WORKINGS'!$B$3,0)</f>
        <v>283.90000000000003</v>
      </c>
      <c r="P1837" s="10">
        <f t="shared" si="84"/>
        <v>3618.2799999999997</v>
      </c>
      <c r="Q1837" s="4" t="str">
        <f>IF(Table1[[#This Row],[STATUS]]='CONDITIONS AND WORKINGS'!$B$6,'CONDITIONS AND WORKINGS'!$B$9,'CONDITIONS AND WORKINGS'!$B$10)</f>
        <v>"COMPLETED"</v>
      </c>
      <c r="R1837" s="10">
        <f>Table1[[#This Row],[TOTAL SALES]]-Table1[[#This Row],[ 8.35% DISCOUNT]]</f>
        <v>3334.3799999999997</v>
      </c>
      <c r="S1837" s="20"/>
      <c r="AQ1837" s="11"/>
      <c r="AR1837" s="11"/>
      <c r="AS1837" s="11"/>
      <c r="AT1837" s="11"/>
      <c r="AV1837" s="11"/>
      <c r="AW1837" s="11"/>
    </row>
    <row r="1838" spans="1:49" x14ac:dyDescent="0.25">
      <c r="A1838">
        <v>1837</v>
      </c>
      <c r="B1838">
        <v>10308</v>
      </c>
      <c r="C1838">
        <v>6</v>
      </c>
      <c r="D1838" s="4" t="str">
        <f>TEXT(Table1[[#This Row],[ORDER DATE]],"MMMM")</f>
        <v>October</v>
      </c>
      <c r="E1838" s="4">
        <f t="shared" si="85"/>
        <v>2004</v>
      </c>
      <c r="F1838" s="1">
        <v>38275</v>
      </c>
      <c r="G1838" t="s">
        <v>12</v>
      </c>
      <c r="H1838" t="s">
        <v>72</v>
      </c>
      <c r="I1838">
        <v>148</v>
      </c>
      <c r="J1838" t="s">
        <v>14</v>
      </c>
      <c r="K1838">
        <v>31</v>
      </c>
      <c r="L1838" s="10">
        <v>100</v>
      </c>
      <c r="M1838" s="10">
        <f t="shared" si="86"/>
        <v>3100</v>
      </c>
      <c r="N1838">
        <f>'CONDITIONS AND WORKINGS'!$D$2*M1838</f>
        <v>199.01999999999998</v>
      </c>
      <c r="O1838" s="4">
        <f>IF(Table1[[#This Row],[SALES]]&gt;='CONDITIONS AND WORKINGS'!$B$2,Table1[[#This Row],[SALES]]*'CONDITIONS AND WORKINGS'!$B$3,0)</f>
        <v>258.85000000000002</v>
      </c>
      <c r="P1838" s="10">
        <f t="shared" si="84"/>
        <v>3299.02</v>
      </c>
      <c r="Q1838" s="4" t="str">
        <f>IF(Table1[[#This Row],[STATUS]]='CONDITIONS AND WORKINGS'!$B$6,'CONDITIONS AND WORKINGS'!$B$9,'CONDITIONS AND WORKINGS'!$B$10)</f>
        <v>"COMPLETED"</v>
      </c>
      <c r="R1838" s="10">
        <f>Table1[[#This Row],[TOTAL SALES]]-Table1[[#This Row],[ 8.35% DISCOUNT]]</f>
        <v>3040.17</v>
      </c>
      <c r="S1838" s="20"/>
      <c r="AQ1838" s="11"/>
      <c r="AR1838" s="11"/>
      <c r="AS1838" s="11"/>
      <c r="AT1838" s="11"/>
      <c r="AV1838" s="11"/>
      <c r="AW1838" s="11"/>
    </row>
    <row r="1839" spans="1:49" x14ac:dyDescent="0.25">
      <c r="A1839">
        <v>1838</v>
      </c>
      <c r="B1839">
        <v>10308</v>
      </c>
      <c r="C1839">
        <v>8</v>
      </c>
      <c r="D1839" s="4" t="str">
        <f>TEXT(Table1[[#This Row],[ORDER DATE]],"MMMM")</f>
        <v>October</v>
      </c>
      <c r="E1839" s="4">
        <f t="shared" si="85"/>
        <v>2004</v>
      </c>
      <c r="F1839" s="1">
        <v>38275</v>
      </c>
      <c r="G1839" t="s">
        <v>12</v>
      </c>
      <c r="H1839" t="s">
        <v>85</v>
      </c>
      <c r="I1839">
        <v>148</v>
      </c>
      <c r="J1839" t="s">
        <v>14</v>
      </c>
      <c r="K1839">
        <v>44</v>
      </c>
      <c r="L1839" s="10">
        <v>83.32</v>
      </c>
      <c r="M1839" s="10">
        <f t="shared" si="86"/>
        <v>3666.08</v>
      </c>
      <c r="N1839">
        <f>'CONDITIONS AND WORKINGS'!$D$2*M1839</f>
        <v>235.36233599999997</v>
      </c>
      <c r="O1839" s="4">
        <f>IF(Table1[[#This Row],[SALES]]&gt;='CONDITIONS AND WORKINGS'!$B$2,Table1[[#This Row],[SALES]]*'CONDITIONS AND WORKINGS'!$B$3,0)</f>
        <v>306.11768000000001</v>
      </c>
      <c r="P1839" s="10">
        <f t="shared" si="84"/>
        <v>3901.4423360000001</v>
      </c>
      <c r="Q1839" s="4" t="str">
        <f>IF(Table1[[#This Row],[STATUS]]='CONDITIONS AND WORKINGS'!$B$6,'CONDITIONS AND WORKINGS'!$B$9,'CONDITIONS AND WORKINGS'!$B$10)</f>
        <v>"COMPLETED"</v>
      </c>
      <c r="R1839" s="10">
        <f>Table1[[#This Row],[TOTAL SALES]]-Table1[[#This Row],[ 8.35% DISCOUNT]]</f>
        <v>3595.3246560000002</v>
      </c>
      <c r="S1839" s="20"/>
      <c r="AQ1839" s="11"/>
      <c r="AR1839" s="11"/>
      <c r="AS1839" s="11"/>
      <c r="AT1839" s="11"/>
      <c r="AV1839" s="11"/>
      <c r="AW1839" s="11"/>
    </row>
    <row r="1840" spans="1:49" x14ac:dyDescent="0.25">
      <c r="A1840">
        <v>1839</v>
      </c>
      <c r="B1840">
        <v>10308</v>
      </c>
      <c r="C1840">
        <v>9</v>
      </c>
      <c r="D1840" s="4" t="str">
        <f>TEXT(Table1[[#This Row],[ORDER DATE]],"MMMM")</f>
        <v>October</v>
      </c>
      <c r="E1840" s="4">
        <f t="shared" si="85"/>
        <v>2004</v>
      </c>
      <c r="F1840" s="1">
        <v>38275</v>
      </c>
      <c r="G1840" t="s">
        <v>12</v>
      </c>
      <c r="H1840" t="s">
        <v>83</v>
      </c>
      <c r="I1840">
        <v>148</v>
      </c>
      <c r="J1840" t="s">
        <v>14</v>
      </c>
      <c r="K1840">
        <v>31</v>
      </c>
      <c r="L1840" s="10">
        <v>100</v>
      </c>
      <c r="M1840" s="10">
        <f t="shared" si="86"/>
        <v>3100</v>
      </c>
      <c r="N1840">
        <f>'CONDITIONS AND WORKINGS'!$D$2*M1840</f>
        <v>199.01999999999998</v>
      </c>
      <c r="O1840" s="4">
        <f>IF(Table1[[#This Row],[SALES]]&gt;='CONDITIONS AND WORKINGS'!$B$2,Table1[[#This Row],[SALES]]*'CONDITIONS AND WORKINGS'!$B$3,0)</f>
        <v>258.85000000000002</v>
      </c>
      <c r="P1840" s="10">
        <f t="shared" si="84"/>
        <v>3299.02</v>
      </c>
      <c r="Q1840" s="4" t="str">
        <f>IF(Table1[[#This Row],[STATUS]]='CONDITIONS AND WORKINGS'!$B$6,'CONDITIONS AND WORKINGS'!$B$9,'CONDITIONS AND WORKINGS'!$B$10)</f>
        <v>"COMPLETED"</v>
      </c>
      <c r="R1840" s="10">
        <f>Table1[[#This Row],[TOTAL SALES]]-Table1[[#This Row],[ 8.35% DISCOUNT]]</f>
        <v>3040.17</v>
      </c>
      <c r="S1840" s="20"/>
      <c r="AQ1840" s="11"/>
      <c r="AR1840" s="11"/>
      <c r="AS1840" s="11"/>
      <c r="AT1840" s="11"/>
      <c r="AV1840" s="11"/>
      <c r="AW1840" s="11"/>
    </row>
    <row r="1841" spans="1:49" x14ac:dyDescent="0.25">
      <c r="A1841">
        <v>1840</v>
      </c>
      <c r="B1841">
        <v>10308</v>
      </c>
      <c r="C1841">
        <v>16</v>
      </c>
      <c r="D1841" s="4" t="str">
        <f>TEXT(Table1[[#This Row],[ORDER DATE]],"MMMM")</f>
        <v>October</v>
      </c>
      <c r="E1841" s="4">
        <f t="shared" si="85"/>
        <v>2004</v>
      </c>
      <c r="F1841" s="1">
        <v>38275</v>
      </c>
      <c r="G1841" t="s">
        <v>12</v>
      </c>
      <c r="H1841" t="s">
        <v>78</v>
      </c>
      <c r="I1841">
        <v>148</v>
      </c>
      <c r="J1841" t="s">
        <v>14</v>
      </c>
      <c r="K1841">
        <v>43</v>
      </c>
      <c r="L1841" s="10">
        <v>76.430000000000007</v>
      </c>
      <c r="M1841" s="10">
        <f t="shared" si="86"/>
        <v>3286.4900000000002</v>
      </c>
      <c r="N1841">
        <f>'CONDITIONS AND WORKINGS'!$D$2*M1841</f>
        <v>210.99265800000001</v>
      </c>
      <c r="O1841" s="4">
        <f>IF(Table1[[#This Row],[SALES]]&gt;='CONDITIONS AND WORKINGS'!$B$2,Table1[[#This Row],[SALES]]*'CONDITIONS AND WORKINGS'!$B$3,0)</f>
        <v>274.42191500000001</v>
      </c>
      <c r="P1841" s="10">
        <f t="shared" si="84"/>
        <v>3497.4826580000004</v>
      </c>
      <c r="Q1841" s="4" t="str">
        <f>IF(Table1[[#This Row],[STATUS]]='CONDITIONS AND WORKINGS'!$B$6,'CONDITIONS AND WORKINGS'!$B$9,'CONDITIONS AND WORKINGS'!$B$10)</f>
        <v>"COMPLETED"</v>
      </c>
      <c r="R1841" s="10">
        <f>Table1[[#This Row],[TOTAL SALES]]-Table1[[#This Row],[ 8.35% DISCOUNT]]</f>
        <v>3223.0607430000005</v>
      </c>
      <c r="S1841" s="20"/>
      <c r="AQ1841" s="11"/>
      <c r="AR1841" s="11"/>
      <c r="AS1841" s="11"/>
      <c r="AT1841" s="11"/>
      <c r="AV1841" s="11"/>
      <c r="AW1841" s="11"/>
    </row>
    <row r="1842" spans="1:49" x14ac:dyDescent="0.25">
      <c r="A1842">
        <v>1841</v>
      </c>
      <c r="B1842">
        <v>10308</v>
      </c>
      <c r="C1842">
        <v>14</v>
      </c>
      <c r="D1842" s="4" t="str">
        <f>TEXT(Table1[[#This Row],[ORDER DATE]],"MMMM")</f>
        <v>October</v>
      </c>
      <c r="E1842" s="4">
        <f t="shared" si="85"/>
        <v>2004</v>
      </c>
      <c r="F1842" s="1">
        <v>38275</v>
      </c>
      <c r="G1842" t="s">
        <v>12</v>
      </c>
      <c r="H1842" t="s">
        <v>73</v>
      </c>
      <c r="I1842">
        <v>148</v>
      </c>
      <c r="J1842" t="s">
        <v>14</v>
      </c>
      <c r="K1842">
        <v>35</v>
      </c>
      <c r="L1842" s="10">
        <v>88.75</v>
      </c>
      <c r="M1842" s="10">
        <f t="shared" si="86"/>
        <v>3106.25</v>
      </c>
      <c r="N1842">
        <f>'CONDITIONS AND WORKINGS'!$D$2*M1842</f>
        <v>199.42124999999999</v>
      </c>
      <c r="O1842" s="4">
        <f>IF(Table1[[#This Row],[SALES]]&gt;='CONDITIONS AND WORKINGS'!$B$2,Table1[[#This Row],[SALES]]*'CONDITIONS AND WORKINGS'!$B$3,0)</f>
        <v>259.37187499999999</v>
      </c>
      <c r="P1842" s="10">
        <f t="shared" si="84"/>
        <v>3305.6712499999999</v>
      </c>
      <c r="Q1842" s="4" t="str">
        <f>IF(Table1[[#This Row],[STATUS]]='CONDITIONS AND WORKINGS'!$B$6,'CONDITIONS AND WORKINGS'!$B$9,'CONDITIONS AND WORKINGS'!$B$10)</f>
        <v>"COMPLETED"</v>
      </c>
      <c r="R1842" s="10">
        <f>Table1[[#This Row],[TOTAL SALES]]-Table1[[#This Row],[ 8.35% DISCOUNT]]</f>
        <v>3046.2993750000001</v>
      </c>
      <c r="S1842" s="20"/>
      <c r="AQ1842" s="11"/>
      <c r="AR1842" s="11"/>
      <c r="AS1842" s="11"/>
      <c r="AT1842" s="11"/>
      <c r="AV1842" s="11"/>
      <c r="AW1842" s="11"/>
    </row>
    <row r="1843" spans="1:49" x14ac:dyDescent="0.25">
      <c r="A1843">
        <v>1842</v>
      </c>
      <c r="B1843">
        <v>10308</v>
      </c>
      <c r="C1843">
        <v>10</v>
      </c>
      <c r="D1843" s="4" t="str">
        <f>TEXT(Table1[[#This Row],[ORDER DATE]],"MMMM")</f>
        <v>October</v>
      </c>
      <c r="E1843" s="4">
        <f t="shared" si="85"/>
        <v>2004</v>
      </c>
      <c r="F1843" s="1">
        <v>38275</v>
      </c>
      <c r="G1843" t="s">
        <v>12</v>
      </c>
      <c r="H1843" t="s">
        <v>84</v>
      </c>
      <c r="I1843">
        <v>148</v>
      </c>
      <c r="J1843" t="s">
        <v>14</v>
      </c>
      <c r="K1843">
        <v>46</v>
      </c>
      <c r="L1843" s="10">
        <v>66.040000000000006</v>
      </c>
      <c r="M1843" s="10">
        <f t="shared" si="86"/>
        <v>3037.84</v>
      </c>
      <c r="N1843">
        <f>'CONDITIONS AND WORKINGS'!$D$2*M1843</f>
        <v>195.02932799999999</v>
      </c>
      <c r="O1843" s="4">
        <f>IF(Table1[[#This Row],[SALES]]&gt;='CONDITIONS AND WORKINGS'!$B$2,Table1[[#This Row],[SALES]]*'CONDITIONS AND WORKINGS'!$B$3,0)</f>
        <v>253.65964000000002</v>
      </c>
      <c r="P1843" s="10">
        <f t="shared" si="84"/>
        <v>3232.8693280000002</v>
      </c>
      <c r="Q1843" s="4" t="str">
        <f>IF(Table1[[#This Row],[STATUS]]='CONDITIONS AND WORKINGS'!$B$6,'CONDITIONS AND WORKINGS'!$B$9,'CONDITIONS AND WORKINGS'!$B$10)</f>
        <v>"COMPLETED"</v>
      </c>
      <c r="R1843" s="10">
        <f>Table1[[#This Row],[TOTAL SALES]]-Table1[[#This Row],[ 8.35% DISCOUNT]]</f>
        <v>2979.2096880000004</v>
      </c>
      <c r="S1843" s="20"/>
      <c r="AQ1843" s="11"/>
      <c r="AR1843" s="11"/>
      <c r="AS1843" s="11"/>
      <c r="AT1843" s="11"/>
      <c r="AV1843" s="11"/>
      <c r="AW1843" s="11"/>
    </row>
    <row r="1844" spans="1:49" x14ac:dyDescent="0.25">
      <c r="A1844">
        <v>1843</v>
      </c>
      <c r="B1844">
        <v>10308</v>
      </c>
      <c r="C1844">
        <v>4</v>
      </c>
      <c r="D1844" s="4" t="str">
        <f>TEXT(Table1[[#This Row],[ORDER DATE]],"MMMM")</f>
        <v>October</v>
      </c>
      <c r="E1844" s="4">
        <f t="shared" si="85"/>
        <v>2004</v>
      </c>
      <c r="F1844" s="1">
        <v>38275</v>
      </c>
      <c r="G1844" t="s">
        <v>12</v>
      </c>
      <c r="H1844" t="s">
        <v>90</v>
      </c>
      <c r="I1844">
        <v>148</v>
      </c>
      <c r="J1844" t="s">
        <v>17</v>
      </c>
      <c r="K1844">
        <v>47</v>
      </c>
      <c r="L1844" s="10">
        <v>63.22</v>
      </c>
      <c r="M1844" s="10">
        <f t="shared" si="86"/>
        <v>2971.34</v>
      </c>
      <c r="N1844">
        <f>'CONDITIONS AND WORKINGS'!$D$2*M1844</f>
        <v>190.76002799999998</v>
      </c>
      <c r="O1844" s="4">
        <f>IF(Table1[[#This Row],[SALES]]&gt;='CONDITIONS AND WORKINGS'!$B$2,Table1[[#This Row],[SALES]]*'CONDITIONS AND WORKINGS'!$B$3,0)</f>
        <v>248.10689000000002</v>
      </c>
      <c r="P1844" s="10">
        <f t="shared" si="84"/>
        <v>3162.1000280000003</v>
      </c>
      <c r="Q1844" s="4" t="str">
        <f>IF(Table1[[#This Row],[STATUS]]='CONDITIONS AND WORKINGS'!$B$6,'CONDITIONS AND WORKINGS'!$B$9,'CONDITIONS AND WORKINGS'!$B$10)</f>
        <v>"COMPLETED"</v>
      </c>
      <c r="R1844" s="10">
        <f>Table1[[#This Row],[TOTAL SALES]]-Table1[[#This Row],[ 8.35% DISCOUNT]]</f>
        <v>2913.9931380000003</v>
      </c>
      <c r="S1844" s="20"/>
      <c r="AQ1844" s="11"/>
      <c r="AR1844" s="11"/>
      <c r="AS1844" s="11"/>
      <c r="AT1844" s="11"/>
      <c r="AV1844" s="11"/>
      <c r="AW1844" s="11"/>
    </row>
    <row r="1845" spans="1:49" x14ac:dyDescent="0.25">
      <c r="A1845">
        <v>1844</v>
      </c>
      <c r="B1845">
        <v>10308</v>
      </c>
      <c r="C1845">
        <v>15</v>
      </c>
      <c r="D1845" s="4" t="str">
        <f>TEXT(Table1[[#This Row],[ORDER DATE]],"MMMM")</f>
        <v>October</v>
      </c>
      <c r="E1845" s="4">
        <f t="shared" si="85"/>
        <v>2004</v>
      </c>
      <c r="F1845" s="1">
        <v>38275</v>
      </c>
      <c r="G1845" t="s">
        <v>12</v>
      </c>
      <c r="H1845" t="s">
        <v>81</v>
      </c>
      <c r="I1845">
        <v>148</v>
      </c>
      <c r="J1845" t="s">
        <v>17</v>
      </c>
      <c r="K1845">
        <v>39</v>
      </c>
      <c r="L1845" s="10">
        <v>68.11</v>
      </c>
      <c r="M1845" s="10">
        <f t="shared" si="86"/>
        <v>2656.29</v>
      </c>
      <c r="N1845">
        <f>'CONDITIONS AND WORKINGS'!$D$2*M1845</f>
        <v>170.53381799999997</v>
      </c>
      <c r="O1845" s="4">
        <f>IF(Table1[[#This Row],[SALES]]&gt;='CONDITIONS AND WORKINGS'!$B$2,Table1[[#This Row],[SALES]]*'CONDITIONS AND WORKINGS'!$B$3,0)</f>
        <v>221.80021500000001</v>
      </c>
      <c r="P1845" s="10">
        <f t="shared" si="84"/>
        <v>2826.8238179999998</v>
      </c>
      <c r="Q1845" s="4" t="str">
        <f>IF(Table1[[#This Row],[STATUS]]='CONDITIONS AND WORKINGS'!$B$6,'CONDITIONS AND WORKINGS'!$B$9,'CONDITIONS AND WORKINGS'!$B$10)</f>
        <v>"COMPLETED"</v>
      </c>
      <c r="R1845" s="10">
        <f>Table1[[#This Row],[TOTAL SALES]]-Table1[[#This Row],[ 8.35% DISCOUNT]]</f>
        <v>2605.0236029999996</v>
      </c>
      <c r="S1845" s="20"/>
      <c r="AQ1845" s="11"/>
      <c r="AR1845" s="11"/>
      <c r="AS1845" s="11"/>
      <c r="AT1845" s="11"/>
      <c r="AV1845" s="11"/>
      <c r="AW1845" s="11"/>
    </row>
    <row r="1846" spans="1:49" x14ac:dyDescent="0.25">
      <c r="A1846">
        <v>1845</v>
      </c>
      <c r="B1846">
        <v>10308</v>
      </c>
      <c r="C1846">
        <v>7</v>
      </c>
      <c r="D1846" s="4" t="str">
        <f>TEXT(Table1[[#This Row],[ORDER DATE]],"MMMM")</f>
        <v>October</v>
      </c>
      <c r="E1846" s="4">
        <f t="shared" si="85"/>
        <v>2004</v>
      </c>
      <c r="F1846" s="1">
        <v>38275</v>
      </c>
      <c r="G1846" t="s">
        <v>12</v>
      </c>
      <c r="H1846" t="s">
        <v>80</v>
      </c>
      <c r="I1846">
        <v>148</v>
      </c>
      <c r="J1846" t="s">
        <v>17</v>
      </c>
      <c r="K1846">
        <v>27</v>
      </c>
      <c r="L1846" s="10">
        <v>82.79</v>
      </c>
      <c r="M1846" s="10">
        <f t="shared" si="86"/>
        <v>2235.3300000000004</v>
      </c>
      <c r="N1846">
        <f>'CONDITIONS AND WORKINGS'!$D$2*M1846</f>
        <v>143.50818600000002</v>
      </c>
      <c r="O1846" s="4">
        <f>IF(Table1[[#This Row],[SALES]]&gt;='CONDITIONS AND WORKINGS'!$B$2,Table1[[#This Row],[SALES]]*'CONDITIONS AND WORKINGS'!$B$3,0)</f>
        <v>0</v>
      </c>
      <c r="P1846" s="10">
        <f t="shared" si="84"/>
        <v>2378.8381860000004</v>
      </c>
      <c r="Q1846" s="4" t="str">
        <f>IF(Table1[[#This Row],[STATUS]]='CONDITIONS AND WORKINGS'!$B$6,'CONDITIONS AND WORKINGS'!$B$9,'CONDITIONS AND WORKINGS'!$B$10)</f>
        <v>"COMPLETED"</v>
      </c>
      <c r="R1846" s="10">
        <f>Table1[[#This Row],[TOTAL SALES]]-Table1[[#This Row],[ 8.35% DISCOUNT]]</f>
        <v>2378.8381860000004</v>
      </c>
      <c r="S1846" s="20"/>
      <c r="AQ1846" s="11"/>
      <c r="AR1846" s="11"/>
      <c r="AS1846" s="11"/>
      <c r="AT1846" s="11"/>
      <c r="AV1846" s="11"/>
      <c r="AW1846" s="11"/>
    </row>
    <row r="1847" spans="1:49" x14ac:dyDescent="0.25">
      <c r="A1847">
        <v>1846</v>
      </c>
      <c r="B1847">
        <v>10308</v>
      </c>
      <c r="C1847">
        <v>12</v>
      </c>
      <c r="D1847" s="4" t="str">
        <f>TEXT(Table1[[#This Row],[ORDER DATE]],"MMMM")</f>
        <v>October</v>
      </c>
      <c r="E1847" s="4">
        <f t="shared" si="85"/>
        <v>2004</v>
      </c>
      <c r="F1847" s="1">
        <v>38275</v>
      </c>
      <c r="G1847" t="s">
        <v>12</v>
      </c>
      <c r="H1847" t="s">
        <v>76</v>
      </c>
      <c r="I1847">
        <v>148</v>
      </c>
      <c r="J1847" t="s">
        <v>17</v>
      </c>
      <c r="K1847">
        <v>21</v>
      </c>
      <c r="L1847" s="10">
        <v>100</v>
      </c>
      <c r="M1847" s="10">
        <f t="shared" si="86"/>
        <v>2100</v>
      </c>
      <c r="N1847">
        <f>'CONDITIONS AND WORKINGS'!$D$2*M1847</f>
        <v>134.82</v>
      </c>
      <c r="O1847" s="4">
        <f>IF(Table1[[#This Row],[SALES]]&gt;='CONDITIONS AND WORKINGS'!$B$2,Table1[[#This Row],[SALES]]*'CONDITIONS AND WORKINGS'!$B$3,0)</f>
        <v>0</v>
      </c>
      <c r="P1847" s="10">
        <f t="shared" si="84"/>
        <v>2234.8200000000002</v>
      </c>
      <c r="Q1847" s="4" t="str">
        <f>IF(Table1[[#This Row],[STATUS]]='CONDITIONS AND WORKINGS'!$B$6,'CONDITIONS AND WORKINGS'!$B$9,'CONDITIONS AND WORKINGS'!$B$10)</f>
        <v>"COMPLETED"</v>
      </c>
      <c r="R1847" s="10">
        <f>Table1[[#This Row],[TOTAL SALES]]-Table1[[#This Row],[ 8.35% DISCOUNT]]</f>
        <v>2234.8200000000002</v>
      </c>
      <c r="S1847" s="20"/>
      <c r="AQ1847" s="11"/>
      <c r="AR1847" s="11"/>
      <c r="AS1847" s="11"/>
      <c r="AT1847" s="11"/>
      <c r="AV1847" s="11"/>
      <c r="AW1847" s="11"/>
    </row>
    <row r="1848" spans="1:49" x14ac:dyDescent="0.25">
      <c r="A1848">
        <v>1847</v>
      </c>
      <c r="B1848">
        <v>10308</v>
      </c>
      <c r="C1848">
        <v>11</v>
      </c>
      <c r="D1848" s="4" t="str">
        <f>TEXT(Table1[[#This Row],[ORDER DATE]],"MMMM")</f>
        <v>October</v>
      </c>
      <c r="E1848" s="4">
        <f t="shared" si="85"/>
        <v>2004</v>
      </c>
      <c r="F1848" s="1">
        <v>38275</v>
      </c>
      <c r="G1848" t="s">
        <v>12</v>
      </c>
      <c r="H1848" t="s">
        <v>87</v>
      </c>
      <c r="I1848">
        <v>148</v>
      </c>
      <c r="J1848" t="s">
        <v>17</v>
      </c>
      <c r="K1848">
        <v>47</v>
      </c>
      <c r="L1848" s="10">
        <v>43.64</v>
      </c>
      <c r="M1848" s="10">
        <f t="shared" si="86"/>
        <v>2051.08</v>
      </c>
      <c r="N1848">
        <f>'CONDITIONS AND WORKINGS'!$D$2*M1848</f>
        <v>131.67933599999998</v>
      </c>
      <c r="O1848" s="4">
        <f>IF(Table1[[#This Row],[SALES]]&gt;='CONDITIONS AND WORKINGS'!$B$2,Table1[[#This Row],[SALES]]*'CONDITIONS AND WORKINGS'!$B$3,0)</f>
        <v>0</v>
      </c>
      <c r="P1848" s="10">
        <f t="shared" si="84"/>
        <v>2182.7593360000001</v>
      </c>
      <c r="Q1848" s="4" t="str">
        <f>IF(Table1[[#This Row],[STATUS]]='CONDITIONS AND WORKINGS'!$B$6,'CONDITIONS AND WORKINGS'!$B$9,'CONDITIONS AND WORKINGS'!$B$10)</f>
        <v>"COMPLETED"</v>
      </c>
      <c r="R1848" s="10">
        <f>Table1[[#This Row],[TOTAL SALES]]-Table1[[#This Row],[ 8.35% DISCOUNT]]</f>
        <v>2182.7593360000001</v>
      </c>
      <c r="S1848" s="20"/>
      <c r="AQ1848" s="11"/>
      <c r="AR1848" s="11"/>
      <c r="AS1848" s="11"/>
      <c r="AT1848" s="11"/>
      <c r="AV1848" s="11"/>
      <c r="AW1848" s="11"/>
    </row>
    <row r="1849" spans="1:49" x14ac:dyDescent="0.25">
      <c r="A1849">
        <v>1848</v>
      </c>
      <c r="B1849">
        <v>10308</v>
      </c>
      <c r="C1849">
        <v>5</v>
      </c>
      <c r="D1849" s="4" t="str">
        <f>TEXT(Table1[[#This Row],[ORDER DATE]],"MMMM")</f>
        <v>October</v>
      </c>
      <c r="E1849" s="4">
        <f t="shared" si="85"/>
        <v>2004</v>
      </c>
      <c r="F1849" s="1">
        <v>38275</v>
      </c>
      <c r="G1849" t="s">
        <v>12</v>
      </c>
      <c r="H1849" t="s">
        <v>95</v>
      </c>
      <c r="I1849">
        <v>148</v>
      </c>
      <c r="J1849" t="s">
        <v>17</v>
      </c>
      <c r="K1849">
        <v>24</v>
      </c>
      <c r="L1849" s="10">
        <v>79.91</v>
      </c>
      <c r="M1849" s="10">
        <f t="shared" si="86"/>
        <v>1917.84</v>
      </c>
      <c r="N1849">
        <f>'CONDITIONS AND WORKINGS'!$D$2*M1849</f>
        <v>123.12532799999998</v>
      </c>
      <c r="O1849" s="4">
        <f>IF(Table1[[#This Row],[SALES]]&gt;='CONDITIONS AND WORKINGS'!$B$2,Table1[[#This Row],[SALES]]*'CONDITIONS AND WORKINGS'!$B$3,0)</f>
        <v>0</v>
      </c>
      <c r="P1849" s="10">
        <f t="shared" si="84"/>
        <v>2040.965328</v>
      </c>
      <c r="Q1849" s="4" t="str">
        <f>IF(Table1[[#This Row],[STATUS]]='CONDITIONS AND WORKINGS'!$B$6,'CONDITIONS AND WORKINGS'!$B$9,'CONDITIONS AND WORKINGS'!$B$10)</f>
        <v>"COMPLETED"</v>
      </c>
      <c r="R1849" s="10">
        <f>Table1[[#This Row],[TOTAL SALES]]-Table1[[#This Row],[ 8.35% DISCOUNT]]</f>
        <v>2040.965328</v>
      </c>
      <c r="S1849" s="20"/>
      <c r="AQ1849" s="11"/>
      <c r="AR1849" s="11"/>
      <c r="AS1849" s="11"/>
      <c r="AT1849" s="11"/>
      <c r="AV1849" s="11"/>
      <c r="AW1849" s="11"/>
    </row>
    <row r="1850" spans="1:49" x14ac:dyDescent="0.25">
      <c r="A1850">
        <v>1849</v>
      </c>
      <c r="B1850">
        <v>10308</v>
      </c>
      <c r="C1850">
        <v>13</v>
      </c>
      <c r="D1850" s="4" t="str">
        <f>TEXT(Table1[[#This Row],[ORDER DATE]],"MMMM")</f>
        <v>October</v>
      </c>
      <c r="E1850" s="4">
        <f t="shared" si="85"/>
        <v>2004</v>
      </c>
      <c r="F1850" s="1">
        <v>38275</v>
      </c>
      <c r="G1850" t="s">
        <v>12</v>
      </c>
      <c r="H1850" t="s">
        <v>77</v>
      </c>
      <c r="I1850">
        <v>148</v>
      </c>
      <c r="J1850" t="s">
        <v>17</v>
      </c>
      <c r="K1850">
        <v>21</v>
      </c>
      <c r="L1850" s="10">
        <v>87.2</v>
      </c>
      <c r="M1850" s="10">
        <f t="shared" si="86"/>
        <v>1831.2</v>
      </c>
      <c r="N1850">
        <f>'CONDITIONS AND WORKINGS'!$D$2*M1850</f>
        <v>117.56303999999999</v>
      </c>
      <c r="O1850" s="4">
        <f>IF(Table1[[#This Row],[SALES]]&gt;='CONDITIONS AND WORKINGS'!$B$2,Table1[[#This Row],[SALES]]*'CONDITIONS AND WORKINGS'!$B$3,0)</f>
        <v>0</v>
      </c>
      <c r="P1850" s="10">
        <f t="shared" si="84"/>
        <v>1948.76304</v>
      </c>
      <c r="Q1850" s="4" t="str">
        <f>IF(Table1[[#This Row],[STATUS]]='CONDITIONS AND WORKINGS'!$B$6,'CONDITIONS AND WORKINGS'!$B$9,'CONDITIONS AND WORKINGS'!$B$10)</f>
        <v>"COMPLETED"</v>
      </c>
      <c r="R1850" s="10">
        <f>Table1[[#This Row],[TOTAL SALES]]-Table1[[#This Row],[ 8.35% DISCOUNT]]</f>
        <v>1948.76304</v>
      </c>
      <c r="S1850" s="20"/>
      <c r="AQ1850" s="11"/>
      <c r="AR1850" s="11"/>
      <c r="AS1850" s="11"/>
      <c r="AT1850" s="11"/>
      <c r="AV1850" s="11"/>
      <c r="AW1850" s="11"/>
    </row>
    <row r="1851" spans="1:49" x14ac:dyDescent="0.25">
      <c r="A1851">
        <v>1850</v>
      </c>
      <c r="B1851">
        <v>10308</v>
      </c>
      <c r="C1851">
        <v>3</v>
      </c>
      <c r="D1851" s="4" t="str">
        <f>TEXT(Table1[[#This Row],[ORDER DATE]],"MMMM")</f>
        <v>October</v>
      </c>
      <c r="E1851" s="4">
        <f t="shared" si="85"/>
        <v>2004</v>
      </c>
      <c r="F1851" s="1">
        <v>38275</v>
      </c>
      <c r="G1851" t="s">
        <v>12</v>
      </c>
      <c r="H1851" t="s">
        <v>94</v>
      </c>
      <c r="I1851">
        <v>148</v>
      </c>
      <c r="J1851" t="s">
        <v>17</v>
      </c>
      <c r="K1851">
        <v>34</v>
      </c>
      <c r="L1851" s="10">
        <v>52.09</v>
      </c>
      <c r="M1851" s="10">
        <f t="shared" si="86"/>
        <v>1771.0600000000002</v>
      </c>
      <c r="N1851">
        <f>'CONDITIONS AND WORKINGS'!$D$2*M1851</f>
        <v>113.70205199999999</v>
      </c>
      <c r="O1851" s="4">
        <f>IF(Table1[[#This Row],[SALES]]&gt;='CONDITIONS AND WORKINGS'!$B$2,Table1[[#This Row],[SALES]]*'CONDITIONS AND WORKINGS'!$B$3,0)</f>
        <v>0</v>
      </c>
      <c r="P1851" s="10">
        <f t="shared" si="84"/>
        <v>1884.7620520000003</v>
      </c>
      <c r="Q1851" s="4" t="str">
        <f>IF(Table1[[#This Row],[STATUS]]='CONDITIONS AND WORKINGS'!$B$6,'CONDITIONS AND WORKINGS'!$B$9,'CONDITIONS AND WORKINGS'!$B$10)</f>
        <v>"COMPLETED"</v>
      </c>
      <c r="R1851" s="10">
        <f>Table1[[#This Row],[TOTAL SALES]]-Table1[[#This Row],[ 8.35% DISCOUNT]]</f>
        <v>1884.7620520000003</v>
      </c>
      <c r="S1851" s="20"/>
      <c r="AQ1851" s="11"/>
      <c r="AR1851" s="11"/>
      <c r="AS1851" s="11"/>
      <c r="AT1851" s="11"/>
      <c r="AV1851" s="11"/>
      <c r="AW1851" s="11"/>
    </row>
    <row r="1852" spans="1:49" x14ac:dyDescent="0.25">
      <c r="A1852">
        <v>1851</v>
      </c>
      <c r="B1852">
        <v>10309</v>
      </c>
      <c r="C1852">
        <v>4</v>
      </c>
      <c r="D1852" s="4" t="str">
        <f>TEXT(Table1[[#This Row],[ORDER DATE]],"MMMM")</f>
        <v>October</v>
      </c>
      <c r="E1852" s="4">
        <f t="shared" si="85"/>
        <v>2004</v>
      </c>
      <c r="F1852" s="1">
        <v>38275</v>
      </c>
      <c r="G1852" t="s">
        <v>12</v>
      </c>
      <c r="H1852" t="s">
        <v>91</v>
      </c>
      <c r="I1852">
        <v>118</v>
      </c>
      <c r="J1852" t="s">
        <v>14</v>
      </c>
      <c r="K1852">
        <v>26</v>
      </c>
      <c r="L1852" s="10">
        <v>100</v>
      </c>
      <c r="M1852" s="10">
        <f t="shared" si="86"/>
        <v>2600</v>
      </c>
      <c r="N1852">
        <f>'CONDITIONS AND WORKINGS'!$D$2*M1852</f>
        <v>166.92</v>
      </c>
      <c r="O1852" s="4">
        <f>IF(Table1[[#This Row],[SALES]]&gt;='CONDITIONS AND WORKINGS'!$B$2,Table1[[#This Row],[SALES]]*'CONDITIONS AND WORKINGS'!$B$3,0)</f>
        <v>217.10000000000002</v>
      </c>
      <c r="P1852" s="10">
        <f t="shared" si="84"/>
        <v>2766.92</v>
      </c>
      <c r="Q1852" s="4" t="str">
        <f>IF(Table1[[#This Row],[STATUS]]='CONDITIONS AND WORKINGS'!$B$6,'CONDITIONS AND WORKINGS'!$B$9,'CONDITIONS AND WORKINGS'!$B$10)</f>
        <v>"COMPLETED"</v>
      </c>
      <c r="R1852" s="10">
        <f>Table1[[#This Row],[TOTAL SALES]]-Table1[[#This Row],[ 8.35% DISCOUNT]]</f>
        <v>2549.8200000000002</v>
      </c>
      <c r="S1852" s="20"/>
      <c r="AQ1852" s="11"/>
      <c r="AR1852" s="11"/>
      <c r="AS1852" s="11"/>
      <c r="AT1852" s="11"/>
      <c r="AV1852" s="11"/>
      <c r="AW1852" s="11"/>
    </row>
    <row r="1853" spans="1:49" x14ac:dyDescent="0.25">
      <c r="A1853">
        <v>1852</v>
      </c>
      <c r="B1853">
        <v>10309</v>
      </c>
      <c r="C1853">
        <v>5</v>
      </c>
      <c r="D1853" s="4" t="str">
        <f>TEXT(Table1[[#This Row],[ORDER DATE]],"MMMM")</f>
        <v>October</v>
      </c>
      <c r="E1853" s="4">
        <f t="shared" si="85"/>
        <v>2004</v>
      </c>
      <c r="F1853" s="1">
        <v>38275</v>
      </c>
      <c r="G1853" t="s">
        <v>12</v>
      </c>
      <c r="H1853" t="s">
        <v>92</v>
      </c>
      <c r="I1853">
        <v>118</v>
      </c>
      <c r="J1853" t="s">
        <v>14</v>
      </c>
      <c r="K1853">
        <v>41</v>
      </c>
      <c r="L1853" s="10">
        <v>100</v>
      </c>
      <c r="M1853" s="10">
        <f t="shared" si="86"/>
        <v>4100</v>
      </c>
      <c r="N1853">
        <f>'CONDITIONS AND WORKINGS'!$D$2*M1853</f>
        <v>263.21999999999997</v>
      </c>
      <c r="O1853" s="4">
        <f>IF(Table1[[#This Row],[SALES]]&gt;='CONDITIONS AND WORKINGS'!$B$2,Table1[[#This Row],[SALES]]*'CONDITIONS AND WORKINGS'!$B$3,0)</f>
        <v>342.35</v>
      </c>
      <c r="P1853" s="10">
        <f t="shared" si="84"/>
        <v>4363.22</v>
      </c>
      <c r="Q1853" s="4" t="str">
        <f>IF(Table1[[#This Row],[STATUS]]='CONDITIONS AND WORKINGS'!$B$6,'CONDITIONS AND WORKINGS'!$B$9,'CONDITIONS AND WORKINGS'!$B$10)</f>
        <v>"COMPLETED"</v>
      </c>
      <c r="R1853" s="10">
        <f>Table1[[#This Row],[TOTAL SALES]]-Table1[[#This Row],[ 8.35% DISCOUNT]]</f>
        <v>4020.8700000000003</v>
      </c>
      <c r="S1853" s="20"/>
      <c r="AQ1853" s="11"/>
      <c r="AR1853" s="11"/>
      <c r="AS1853" s="11"/>
      <c r="AT1853" s="11"/>
      <c r="AV1853" s="11"/>
      <c r="AW1853" s="11"/>
    </row>
    <row r="1854" spans="1:49" x14ac:dyDescent="0.25">
      <c r="A1854">
        <v>1853</v>
      </c>
      <c r="B1854">
        <v>10309</v>
      </c>
      <c r="C1854">
        <v>3</v>
      </c>
      <c r="D1854" s="4" t="str">
        <f>TEXT(Table1[[#This Row],[ORDER DATE]],"MMMM")</f>
        <v>October</v>
      </c>
      <c r="E1854" s="4">
        <f t="shared" si="85"/>
        <v>2004</v>
      </c>
      <c r="F1854" s="1">
        <v>38275</v>
      </c>
      <c r="G1854" t="s">
        <v>12</v>
      </c>
      <c r="H1854" t="s">
        <v>102</v>
      </c>
      <c r="I1854">
        <v>118</v>
      </c>
      <c r="J1854" t="s">
        <v>14</v>
      </c>
      <c r="K1854">
        <v>50</v>
      </c>
      <c r="L1854" s="10">
        <v>84.7</v>
      </c>
      <c r="M1854" s="10">
        <f t="shared" si="86"/>
        <v>4235</v>
      </c>
      <c r="N1854">
        <f>'CONDITIONS AND WORKINGS'!$D$2*M1854</f>
        <v>271.88699999999994</v>
      </c>
      <c r="O1854" s="4">
        <f>IF(Table1[[#This Row],[SALES]]&gt;='CONDITIONS AND WORKINGS'!$B$2,Table1[[#This Row],[SALES]]*'CONDITIONS AND WORKINGS'!$B$3,0)</f>
        <v>353.6225</v>
      </c>
      <c r="P1854" s="10">
        <f t="shared" si="84"/>
        <v>4506.8869999999997</v>
      </c>
      <c r="Q1854" s="4" t="str">
        <f>IF(Table1[[#This Row],[STATUS]]='CONDITIONS AND WORKINGS'!$B$6,'CONDITIONS AND WORKINGS'!$B$9,'CONDITIONS AND WORKINGS'!$B$10)</f>
        <v>"COMPLETED"</v>
      </c>
      <c r="R1854" s="10">
        <f>Table1[[#This Row],[TOTAL SALES]]-Table1[[#This Row],[ 8.35% DISCOUNT]]</f>
        <v>4153.2644999999993</v>
      </c>
      <c r="S1854" s="20"/>
      <c r="AQ1854" s="11"/>
      <c r="AR1854" s="11"/>
      <c r="AS1854" s="11"/>
      <c r="AT1854" s="11"/>
      <c r="AV1854" s="11"/>
      <c r="AW1854" s="11"/>
    </row>
    <row r="1855" spans="1:49" x14ac:dyDescent="0.25">
      <c r="A1855">
        <v>1854</v>
      </c>
      <c r="B1855">
        <v>10309</v>
      </c>
      <c r="C1855">
        <v>6</v>
      </c>
      <c r="D1855" s="4" t="str">
        <f>TEXT(Table1[[#This Row],[ORDER DATE]],"MMMM")</f>
        <v>October</v>
      </c>
      <c r="E1855" s="4">
        <f t="shared" si="85"/>
        <v>2004</v>
      </c>
      <c r="F1855" s="1">
        <v>38275</v>
      </c>
      <c r="G1855" t="s">
        <v>12</v>
      </c>
      <c r="H1855" t="s">
        <v>93</v>
      </c>
      <c r="I1855">
        <v>118</v>
      </c>
      <c r="J1855" t="s">
        <v>17</v>
      </c>
      <c r="K1855">
        <v>21</v>
      </c>
      <c r="L1855" s="10">
        <v>100</v>
      </c>
      <c r="M1855" s="10">
        <f t="shared" si="86"/>
        <v>2100</v>
      </c>
      <c r="N1855">
        <f>'CONDITIONS AND WORKINGS'!$D$2*M1855</f>
        <v>134.82</v>
      </c>
      <c r="O1855" s="4">
        <f>IF(Table1[[#This Row],[SALES]]&gt;='CONDITIONS AND WORKINGS'!$B$2,Table1[[#This Row],[SALES]]*'CONDITIONS AND WORKINGS'!$B$3,0)</f>
        <v>0</v>
      </c>
      <c r="P1855" s="10">
        <f t="shared" si="84"/>
        <v>2234.8200000000002</v>
      </c>
      <c r="Q1855" s="4" t="str">
        <f>IF(Table1[[#This Row],[STATUS]]='CONDITIONS AND WORKINGS'!$B$6,'CONDITIONS AND WORKINGS'!$B$9,'CONDITIONS AND WORKINGS'!$B$10)</f>
        <v>"COMPLETED"</v>
      </c>
      <c r="R1855" s="10">
        <f>Table1[[#This Row],[TOTAL SALES]]-Table1[[#This Row],[ 8.35% DISCOUNT]]</f>
        <v>2234.8200000000002</v>
      </c>
      <c r="S1855" s="20"/>
      <c r="AQ1855" s="11"/>
      <c r="AR1855" s="11"/>
      <c r="AS1855" s="11"/>
      <c r="AT1855" s="11"/>
      <c r="AV1855" s="11"/>
      <c r="AW1855" s="11"/>
    </row>
    <row r="1856" spans="1:49" x14ac:dyDescent="0.25">
      <c r="A1856">
        <v>1855</v>
      </c>
      <c r="B1856">
        <v>10309</v>
      </c>
      <c r="C1856">
        <v>1</v>
      </c>
      <c r="D1856" s="4" t="str">
        <f>TEXT(Table1[[#This Row],[ORDER DATE]],"MMMM")</f>
        <v>October</v>
      </c>
      <c r="E1856" s="4">
        <f t="shared" si="85"/>
        <v>2004</v>
      </c>
      <c r="F1856" s="1">
        <v>38275</v>
      </c>
      <c r="G1856" t="s">
        <v>12</v>
      </c>
      <c r="H1856" t="s">
        <v>106</v>
      </c>
      <c r="I1856">
        <v>118</v>
      </c>
      <c r="J1856" t="s">
        <v>17</v>
      </c>
      <c r="K1856">
        <v>28</v>
      </c>
      <c r="L1856" s="10">
        <v>88.68</v>
      </c>
      <c r="M1856" s="10">
        <f t="shared" si="86"/>
        <v>2483.04</v>
      </c>
      <c r="N1856">
        <f>'CONDITIONS AND WORKINGS'!$D$2*M1856</f>
        <v>159.41116799999998</v>
      </c>
      <c r="O1856" s="4">
        <f>IF(Table1[[#This Row],[SALES]]&gt;='CONDITIONS AND WORKINGS'!$B$2,Table1[[#This Row],[SALES]]*'CONDITIONS AND WORKINGS'!$B$3,0)</f>
        <v>207.33384000000001</v>
      </c>
      <c r="P1856" s="10">
        <f t="shared" si="84"/>
        <v>2642.4511680000001</v>
      </c>
      <c r="Q1856" s="4" t="str">
        <f>IF(Table1[[#This Row],[STATUS]]='CONDITIONS AND WORKINGS'!$B$6,'CONDITIONS AND WORKINGS'!$B$9,'CONDITIONS AND WORKINGS'!$B$10)</f>
        <v>"COMPLETED"</v>
      </c>
      <c r="R1856" s="10">
        <f>Table1[[#This Row],[TOTAL SALES]]-Table1[[#This Row],[ 8.35% DISCOUNT]]</f>
        <v>2435.1173280000003</v>
      </c>
      <c r="S1856" s="20"/>
      <c r="AQ1856" s="11"/>
      <c r="AR1856" s="11"/>
      <c r="AS1856" s="11"/>
      <c r="AT1856" s="11"/>
      <c r="AV1856" s="11"/>
      <c r="AW1856" s="11"/>
    </row>
    <row r="1857" spans="1:49" x14ac:dyDescent="0.25">
      <c r="A1857">
        <v>1856</v>
      </c>
      <c r="B1857">
        <v>10309</v>
      </c>
      <c r="C1857">
        <v>2</v>
      </c>
      <c r="D1857" s="4" t="str">
        <f>TEXT(Table1[[#This Row],[ORDER DATE]],"MMMM")</f>
        <v>October</v>
      </c>
      <c r="E1857" s="4">
        <f t="shared" si="85"/>
        <v>2004</v>
      </c>
      <c r="F1857" s="1">
        <v>38275</v>
      </c>
      <c r="G1857" t="s">
        <v>12</v>
      </c>
      <c r="H1857" t="s">
        <v>108</v>
      </c>
      <c r="I1857">
        <v>118</v>
      </c>
      <c r="J1857" t="s">
        <v>17</v>
      </c>
      <c r="K1857">
        <v>24</v>
      </c>
      <c r="L1857" s="10">
        <v>56.1</v>
      </c>
      <c r="M1857" s="10">
        <f t="shared" si="86"/>
        <v>1346.4</v>
      </c>
      <c r="N1857">
        <f>'CONDITIONS AND WORKINGS'!$D$2*M1857</f>
        <v>86.438879999999997</v>
      </c>
      <c r="O1857" s="4">
        <f>IF(Table1[[#This Row],[SALES]]&gt;='CONDITIONS AND WORKINGS'!$B$2,Table1[[#This Row],[SALES]]*'CONDITIONS AND WORKINGS'!$B$3,0)</f>
        <v>0</v>
      </c>
      <c r="P1857" s="10">
        <f t="shared" si="84"/>
        <v>1432.83888</v>
      </c>
      <c r="Q1857" s="4" t="str">
        <f>IF(Table1[[#This Row],[STATUS]]='CONDITIONS AND WORKINGS'!$B$6,'CONDITIONS AND WORKINGS'!$B$9,'CONDITIONS AND WORKINGS'!$B$10)</f>
        <v>"COMPLETED"</v>
      </c>
      <c r="R1857" s="10">
        <f>Table1[[#This Row],[TOTAL SALES]]-Table1[[#This Row],[ 8.35% DISCOUNT]]</f>
        <v>1432.83888</v>
      </c>
      <c r="S1857" s="20"/>
      <c r="AQ1857" s="11"/>
      <c r="AR1857" s="11"/>
      <c r="AS1857" s="11"/>
      <c r="AT1857" s="11"/>
      <c r="AV1857" s="11"/>
      <c r="AW1857" s="11"/>
    </row>
    <row r="1858" spans="1:49" x14ac:dyDescent="0.25">
      <c r="A1858">
        <v>1857</v>
      </c>
      <c r="B1858">
        <v>10310</v>
      </c>
      <c r="C1858">
        <v>3</v>
      </c>
      <c r="D1858" s="4" t="str">
        <f>TEXT(Table1[[#This Row],[ORDER DATE]],"MMMM")</f>
        <v>October</v>
      </c>
      <c r="E1858" s="4">
        <f t="shared" si="85"/>
        <v>2004</v>
      </c>
      <c r="F1858" s="1">
        <v>38276</v>
      </c>
      <c r="G1858" t="s">
        <v>12</v>
      </c>
      <c r="H1858" t="s">
        <v>44</v>
      </c>
      <c r="I1858">
        <v>169</v>
      </c>
      <c r="J1858" t="s">
        <v>55</v>
      </c>
      <c r="K1858">
        <v>48</v>
      </c>
      <c r="L1858" s="10">
        <v>100</v>
      </c>
      <c r="M1858" s="10">
        <f t="shared" si="86"/>
        <v>4800</v>
      </c>
      <c r="N1858">
        <f>'CONDITIONS AND WORKINGS'!$D$2*M1858</f>
        <v>308.15999999999997</v>
      </c>
      <c r="O1858" s="4">
        <f>IF(Table1[[#This Row],[SALES]]&gt;='CONDITIONS AND WORKINGS'!$B$2,Table1[[#This Row],[SALES]]*'CONDITIONS AND WORKINGS'!$B$3,0)</f>
        <v>400.8</v>
      </c>
      <c r="P1858" s="10">
        <f t="shared" ref="P1858:P1921" si="87">M1858+N1858</f>
        <v>5108.16</v>
      </c>
      <c r="Q1858" s="4" t="str">
        <f>IF(Table1[[#This Row],[STATUS]]='CONDITIONS AND WORKINGS'!$B$6,'CONDITIONS AND WORKINGS'!$B$9,'CONDITIONS AND WORKINGS'!$B$10)</f>
        <v>"COMPLETED"</v>
      </c>
      <c r="R1858" s="10">
        <f>Table1[[#This Row],[TOTAL SALES]]-Table1[[#This Row],[ 8.35% DISCOUNT]]</f>
        <v>4707.3599999999997</v>
      </c>
      <c r="S1858" s="20"/>
      <c r="AQ1858" s="11"/>
      <c r="AR1858" s="11"/>
      <c r="AS1858" s="11"/>
      <c r="AT1858" s="11"/>
      <c r="AV1858" s="11"/>
      <c r="AW1858" s="11"/>
    </row>
    <row r="1859" spans="1:49" x14ac:dyDescent="0.25">
      <c r="A1859">
        <v>1858</v>
      </c>
      <c r="B1859">
        <v>10310</v>
      </c>
      <c r="C1859">
        <v>10</v>
      </c>
      <c r="D1859" s="4" t="str">
        <f>TEXT(Table1[[#This Row],[ORDER DATE]],"MMMM")</f>
        <v>October</v>
      </c>
      <c r="E1859" s="4">
        <f t="shared" ref="E1859:E1922" si="88">YEAR(F1859)</f>
        <v>2004</v>
      </c>
      <c r="F1859" s="1">
        <v>38276</v>
      </c>
      <c r="G1859" t="s">
        <v>12</v>
      </c>
      <c r="H1859" t="s">
        <v>99</v>
      </c>
      <c r="I1859">
        <v>169</v>
      </c>
      <c r="J1859" t="s">
        <v>14</v>
      </c>
      <c r="K1859">
        <v>33</v>
      </c>
      <c r="L1859" s="10">
        <v>100</v>
      </c>
      <c r="M1859" s="10">
        <f t="shared" ref="M1859:M1922" si="89">K1859*L1859</f>
        <v>3300</v>
      </c>
      <c r="N1859">
        <f>'CONDITIONS AND WORKINGS'!$D$2*M1859</f>
        <v>211.85999999999999</v>
      </c>
      <c r="O1859" s="4">
        <f>IF(Table1[[#This Row],[SALES]]&gt;='CONDITIONS AND WORKINGS'!$B$2,Table1[[#This Row],[SALES]]*'CONDITIONS AND WORKINGS'!$B$3,0)</f>
        <v>275.55</v>
      </c>
      <c r="P1859" s="10">
        <f t="shared" si="87"/>
        <v>3511.86</v>
      </c>
      <c r="Q1859" s="4" t="str">
        <f>IF(Table1[[#This Row],[STATUS]]='CONDITIONS AND WORKINGS'!$B$6,'CONDITIONS AND WORKINGS'!$B$9,'CONDITIONS AND WORKINGS'!$B$10)</f>
        <v>"COMPLETED"</v>
      </c>
      <c r="R1859" s="10">
        <f>Table1[[#This Row],[TOTAL SALES]]-Table1[[#This Row],[ 8.35% DISCOUNT]]</f>
        <v>3236.31</v>
      </c>
      <c r="S1859" s="20"/>
      <c r="AQ1859" s="11"/>
      <c r="AR1859" s="11"/>
      <c r="AS1859" s="11"/>
      <c r="AT1859" s="11"/>
      <c r="AV1859" s="11"/>
      <c r="AW1859" s="11"/>
    </row>
    <row r="1860" spans="1:49" x14ac:dyDescent="0.25">
      <c r="A1860">
        <v>1859</v>
      </c>
      <c r="B1860">
        <v>10310</v>
      </c>
      <c r="C1860">
        <v>12</v>
      </c>
      <c r="D1860" s="4" t="str">
        <f>TEXT(Table1[[#This Row],[ORDER DATE]],"MMMM")</f>
        <v>October</v>
      </c>
      <c r="E1860" s="4">
        <f t="shared" si="88"/>
        <v>2004</v>
      </c>
      <c r="F1860" s="1">
        <v>38276</v>
      </c>
      <c r="G1860" t="s">
        <v>12</v>
      </c>
      <c r="H1860" t="s">
        <v>100</v>
      </c>
      <c r="I1860">
        <v>169</v>
      </c>
      <c r="J1860" t="s">
        <v>14</v>
      </c>
      <c r="K1860">
        <v>49</v>
      </c>
      <c r="L1860" s="10">
        <v>100</v>
      </c>
      <c r="M1860" s="10">
        <f t="shared" si="89"/>
        <v>4900</v>
      </c>
      <c r="N1860">
        <f>'CONDITIONS AND WORKINGS'!$D$2*M1860</f>
        <v>314.58</v>
      </c>
      <c r="O1860" s="4">
        <f>IF(Table1[[#This Row],[SALES]]&gt;='CONDITIONS AND WORKINGS'!$B$2,Table1[[#This Row],[SALES]]*'CONDITIONS AND WORKINGS'!$B$3,0)</f>
        <v>409.15000000000003</v>
      </c>
      <c r="P1860" s="10">
        <f t="shared" si="87"/>
        <v>5214.58</v>
      </c>
      <c r="Q1860" s="4" t="str">
        <f>IF(Table1[[#This Row],[STATUS]]='CONDITIONS AND WORKINGS'!$B$6,'CONDITIONS AND WORKINGS'!$B$9,'CONDITIONS AND WORKINGS'!$B$10)</f>
        <v>"COMPLETED"</v>
      </c>
      <c r="R1860" s="10">
        <f>Table1[[#This Row],[TOTAL SALES]]-Table1[[#This Row],[ 8.35% DISCOUNT]]</f>
        <v>4805.43</v>
      </c>
      <c r="S1860" s="20"/>
      <c r="AQ1860" s="11"/>
      <c r="AR1860" s="11"/>
      <c r="AS1860" s="11"/>
      <c r="AT1860" s="11"/>
      <c r="AV1860" s="11"/>
      <c r="AW1860" s="11"/>
    </row>
    <row r="1861" spans="1:49" x14ac:dyDescent="0.25">
      <c r="A1861">
        <v>1860</v>
      </c>
      <c r="B1861">
        <v>10310</v>
      </c>
      <c r="C1861">
        <v>2</v>
      </c>
      <c r="D1861" s="4" t="str">
        <f>TEXT(Table1[[#This Row],[ORDER DATE]],"MMMM")</f>
        <v>October</v>
      </c>
      <c r="E1861" s="4">
        <f t="shared" si="88"/>
        <v>2004</v>
      </c>
      <c r="F1861" s="1">
        <v>38276</v>
      </c>
      <c r="G1861" t="s">
        <v>12</v>
      </c>
      <c r="H1861" t="s">
        <v>114</v>
      </c>
      <c r="I1861">
        <v>169</v>
      </c>
      <c r="J1861" t="s">
        <v>14</v>
      </c>
      <c r="K1861">
        <v>37</v>
      </c>
      <c r="L1861" s="10">
        <v>100</v>
      </c>
      <c r="M1861" s="10">
        <f t="shared" si="89"/>
        <v>3700</v>
      </c>
      <c r="N1861">
        <f>'CONDITIONS AND WORKINGS'!$D$2*M1861</f>
        <v>237.53999999999996</v>
      </c>
      <c r="O1861" s="4">
        <f>IF(Table1[[#This Row],[SALES]]&gt;='CONDITIONS AND WORKINGS'!$B$2,Table1[[#This Row],[SALES]]*'CONDITIONS AND WORKINGS'!$B$3,0)</f>
        <v>308.95000000000005</v>
      </c>
      <c r="P1861" s="10">
        <f t="shared" si="87"/>
        <v>3937.54</v>
      </c>
      <c r="Q1861" s="4" t="str">
        <f>IF(Table1[[#This Row],[STATUS]]='CONDITIONS AND WORKINGS'!$B$6,'CONDITIONS AND WORKINGS'!$B$9,'CONDITIONS AND WORKINGS'!$B$10)</f>
        <v>"COMPLETED"</v>
      </c>
      <c r="R1861" s="10">
        <f>Table1[[#This Row],[TOTAL SALES]]-Table1[[#This Row],[ 8.35% DISCOUNT]]</f>
        <v>3628.59</v>
      </c>
      <c r="S1861" s="20"/>
      <c r="AQ1861" s="11"/>
      <c r="AR1861" s="11"/>
      <c r="AS1861" s="11"/>
      <c r="AT1861" s="11"/>
      <c r="AV1861" s="11"/>
      <c r="AW1861" s="11"/>
    </row>
    <row r="1862" spans="1:49" x14ac:dyDescent="0.25">
      <c r="A1862">
        <v>1861</v>
      </c>
      <c r="B1862">
        <v>10310</v>
      </c>
      <c r="C1862">
        <v>5</v>
      </c>
      <c r="D1862" s="4" t="str">
        <f>TEXT(Table1[[#This Row],[ORDER DATE]],"MMMM")</f>
        <v>October</v>
      </c>
      <c r="E1862" s="4">
        <f t="shared" si="88"/>
        <v>2004</v>
      </c>
      <c r="F1862" s="1">
        <v>38276</v>
      </c>
      <c r="G1862" t="s">
        <v>12</v>
      </c>
      <c r="H1862" t="s">
        <v>98</v>
      </c>
      <c r="I1862">
        <v>169</v>
      </c>
      <c r="J1862" t="s">
        <v>14</v>
      </c>
      <c r="K1862">
        <v>45</v>
      </c>
      <c r="L1862" s="10">
        <v>100</v>
      </c>
      <c r="M1862" s="10">
        <f t="shared" si="89"/>
        <v>4500</v>
      </c>
      <c r="N1862">
        <f>'CONDITIONS AND WORKINGS'!$D$2*M1862</f>
        <v>288.89999999999998</v>
      </c>
      <c r="O1862" s="4">
        <f>IF(Table1[[#This Row],[SALES]]&gt;='CONDITIONS AND WORKINGS'!$B$2,Table1[[#This Row],[SALES]]*'CONDITIONS AND WORKINGS'!$B$3,0)</f>
        <v>375.75</v>
      </c>
      <c r="P1862" s="10">
        <f t="shared" si="87"/>
        <v>4788.8999999999996</v>
      </c>
      <c r="Q1862" s="4" t="str">
        <f>IF(Table1[[#This Row],[STATUS]]='CONDITIONS AND WORKINGS'!$B$6,'CONDITIONS AND WORKINGS'!$B$9,'CONDITIONS AND WORKINGS'!$B$10)</f>
        <v>"COMPLETED"</v>
      </c>
      <c r="R1862" s="10">
        <f>Table1[[#This Row],[TOTAL SALES]]-Table1[[#This Row],[ 8.35% DISCOUNT]]</f>
        <v>4413.1499999999996</v>
      </c>
      <c r="S1862" s="20"/>
      <c r="AQ1862" s="11"/>
      <c r="AR1862" s="11"/>
      <c r="AS1862" s="11"/>
      <c r="AT1862" s="11"/>
      <c r="AV1862" s="11"/>
      <c r="AW1862" s="11"/>
    </row>
    <row r="1863" spans="1:49" x14ac:dyDescent="0.25">
      <c r="A1863">
        <v>1862</v>
      </c>
      <c r="B1863">
        <v>10310</v>
      </c>
      <c r="C1863">
        <v>15</v>
      </c>
      <c r="D1863" s="4" t="str">
        <f>TEXT(Table1[[#This Row],[ORDER DATE]],"MMMM")</f>
        <v>October</v>
      </c>
      <c r="E1863" s="4">
        <f t="shared" si="88"/>
        <v>2004</v>
      </c>
      <c r="F1863" s="1">
        <v>38276</v>
      </c>
      <c r="G1863" t="s">
        <v>12</v>
      </c>
      <c r="H1863" t="s">
        <v>97</v>
      </c>
      <c r="I1863">
        <v>169</v>
      </c>
      <c r="J1863" t="s">
        <v>14</v>
      </c>
      <c r="K1863">
        <v>40</v>
      </c>
      <c r="L1863" s="10">
        <v>100</v>
      </c>
      <c r="M1863" s="10">
        <f t="shared" si="89"/>
        <v>4000</v>
      </c>
      <c r="N1863">
        <f>'CONDITIONS AND WORKINGS'!$D$2*M1863</f>
        <v>256.79999999999995</v>
      </c>
      <c r="O1863" s="4">
        <f>IF(Table1[[#This Row],[SALES]]&gt;='CONDITIONS AND WORKINGS'!$B$2,Table1[[#This Row],[SALES]]*'CONDITIONS AND WORKINGS'!$B$3,0)</f>
        <v>334</v>
      </c>
      <c r="P1863" s="10">
        <f t="shared" si="87"/>
        <v>4256.8</v>
      </c>
      <c r="Q1863" s="4" t="str">
        <f>IF(Table1[[#This Row],[STATUS]]='CONDITIONS AND WORKINGS'!$B$6,'CONDITIONS AND WORKINGS'!$B$9,'CONDITIONS AND WORKINGS'!$B$10)</f>
        <v>"COMPLETED"</v>
      </c>
      <c r="R1863" s="10">
        <f>Table1[[#This Row],[TOTAL SALES]]-Table1[[#This Row],[ 8.35% DISCOUNT]]</f>
        <v>3922.8</v>
      </c>
      <c r="S1863" s="20"/>
      <c r="AQ1863" s="11"/>
      <c r="AR1863" s="11"/>
      <c r="AS1863" s="11"/>
      <c r="AT1863" s="11"/>
      <c r="AV1863" s="11"/>
      <c r="AW1863" s="11"/>
    </row>
    <row r="1864" spans="1:49" x14ac:dyDescent="0.25">
      <c r="A1864">
        <v>1863</v>
      </c>
      <c r="B1864">
        <v>10310</v>
      </c>
      <c r="C1864">
        <v>14</v>
      </c>
      <c r="D1864" s="4" t="str">
        <f>TEXT(Table1[[#This Row],[ORDER DATE]],"MMMM")</f>
        <v>October</v>
      </c>
      <c r="E1864" s="4">
        <f t="shared" si="88"/>
        <v>2004</v>
      </c>
      <c r="F1864" s="1">
        <v>38276</v>
      </c>
      <c r="G1864" t="s">
        <v>12</v>
      </c>
      <c r="H1864" t="s">
        <v>107</v>
      </c>
      <c r="I1864">
        <v>169</v>
      </c>
      <c r="J1864" t="s">
        <v>14</v>
      </c>
      <c r="K1864">
        <v>49</v>
      </c>
      <c r="L1864" s="10">
        <v>97.01</v>
      </c>
      <c r="M1864" s="10">
        <f t="shared" si="89"/>
        <v>4753.4900000000007</v>
      </c>
      <c r="N1864">
        <f>'CONDITIONS AND WORKINGS'!$D$2*M1864</f>
        <v>305.174058</v>
      </c>
      <c r="O1864" s="4">
        <f>IF(Table1[[#This Row],[SALES]]&gt;='CONDITIONS AND WORKINGS'!$B$2,Table1[[#This Row],[SALES]]*'CONDITIONS AND WORKINGS'!$B$3,0)</f>
        <v>396.91641500000009</v>
      </c>
      <c r="P1864" s="10">
        <f t="shared" si="87"/>
        <v>5058.6640580000003</v>
      </c>
      <c r="Q1864" s="4" t="str">
        <f>IF(Table1[[#This Row],[STATUS]]='CONDITIONS AND WORKINGS'!$B$6,'CONDITIONS AND WORKINGS'!$B$9,'CONDITIONS AND WORKINGS'!$B$10)</f>
        <v>"COMPLETED"</v>
      </c>
      <c r="R1864" s="10">
        <f>Table1[[#This Row],[TOTAL SALES]]-Table1[[#This Row],[ 8.35% DISCOUNT]]</f>
        <v>4661.7476430000006</v>
      </c>
      <c r="S1864" s="20"/>
      <c r="AQ1864" s="11"/>
      <c r="AR1864" s="11"/>
      <c r="AS1864" s="11"/>
      <c r="AT1864" s="11"/>
      <c r="AV1864" s="11"/>
      <c r="AW1864" s="11"/>
    </row>
    <row r="1865" spans="1:49" x14ac:dyDescent="0.25">
      <c r="A1865">
        <v>1864</v>
      </c>
      <c r="B1865">
        <v>10310</v>
      </c>
      <c r="C1865">
        <v>11</v>
      </c>
      <c r="D1865" s="4" t="str">
        <f>TEXT(Table1[[#This Row],[ORDER DATE]],"MMMM")</f>
        <v>October</v>
      </c>
      <c r="E1865" s="4">
        <f t="shared" si="88"/>
        <v>2004</v>
      </c>
      <c r="F1865" s="1">
        <v>38276</v>
      </c>
      <c r="G1865" t="s">
        <v>12</v>
      </c>
      <c r="H1865" t="s">
        <v>103</v>
      </c>
      <c r="I1865">
        <v>169</v>
      </c>
      <c r="J1865" t="s">
        <v>14</v>
      </c>
      <c r="K1865">
        <v>49</v>
      </c>
      <c r="L1865" s="10">
        <v>81.400000000000006</v>
      </c>
      <c r="M1865" s="10">
        <f t="shared" si="89"/>
        <v>3988.6000000000004</v>
      </c>
      <c r="N1865">
        <f>'CONDITIONS AND WORKINGS'!$D$2*M1865</f>
        <v>256.06812000000002</v>
      </c>
      <c r="O1865" s="4">
        <f>IF(Table1[[#This Row],[SALES]]&gt;='CONDITIONS AND WORKINGS'!$B$2,Table1[[#This Row],[SALES]]*'CONDITIONS AND WORKINGS'!$B$3,0)</f>
        <v>333.04810000000003</v>
      </c>
      <c r="P1865" s="10">
        <f t="shared" si="87"/>
        <v>4244.6681200000003</v>
      </c>
      <c r="Q1865" s="4" t="str">
        <f>IF(Table1[[#This Row],[STATUS]]='CONDITIONS AND WORKINGS'!$B$6,'CONDITIONS AND WORKINGS'!$B$9,'CONDITIONS AND WORKINGS'!$B$10)</f>
        <v>"COMPLETED"</v>
      </c>
      <c r="R1865" s="10">
        <f>Table1[[#This Row],[TOTAL SALES]]-Table1[[#This Row],[ 8.35% DISCOUNT]]</f>
        <v>3911.6200200000003</v>
      </c>
      <c r="S1865" s="20"/>
      <c r="AQ1865" s="11"/>
      <c r="AR1865" s="11"/>
      <c r="AS1865" s="11"/>
      <c r="AT1865" s="11"/>
      <c r="AV1865" s="11"/>
      <c r="AW1865" s="11"/>
    </row>
    <row r="1866" spans="1:49" x14ac:dyDescent="0.25">
      <c r="A1866">
        <v>1865</v>
      </c>
      <c r="B1866">
        <v>10310</v>
      </c>
      <c r="C1866">
        <v>1</v>
      </c>
      <c r="D1866" s="4" t="str">
        <f>TEXT(Table1[[#This Row],[ORDER DATE]],"MMMM")</f>
        <v>October</v>
      </c>
      <c r="E1866" s="4">
        <f t="shared" si="88"/>
        <v>2004</v>
      </c>
      <c r="F1866" s="1">
        <v>38276</v>
      </c>
      <c r="G1866" t="s">
        <v>12</v>
      </c>
      <c r="H1866" t="s">
        <v>113</v>
      </c>
      <c r="I1866">
        <v>169</v>
      </c>
      <c r="J1866" t="s">
        <v>14</v>
      </c>
      <c r="K1866">
        <v>24</v>
      </c>
      <c r="L1866" s="10">
        <v>100</v>
      </c>
      <c r="M1866" s="10">
        <f t="shared" si="89"/>
        <v>2400</v>
      </c>
      <c r="N1866">
        <f>'CONDITIONS AND WORKINGS'!$D$2*M1866</f>
        <v>154.07999999999998</v>
      </c>
      <c r="O1866" s="4">
        <f>IF(Table1[[#This Row],[SALES]]&gt;='CONDITIONS AND WORKINGS'!$B$2,Table1[[#This Row],[SALES]]*'CONDITIONS AND WORKINGS'!$B$3,0)</f>
        <v>200.4</v>
      </c>
      <c r="P1866" s="10">
        <f t="shared" si="87"/>
        <v>2554.08</v>
      </c>
      <c r="Q1866" s="4" t="str">
        <f>IF(Table1[[#This Row],[STATUS]]='CONDITIONS AND WORKINGS'!$B$6,'CONDITIONS AND WORKINGS'!$B$9,'CONDITIONS AND WORKINGS'!$B$10)</f>
        <v>"COMPLETED"</v>
      </c>
      <c r="R1866" s="10">
        <f>Table1[[#This Row],[TOTAL SALES]]-Table1[[#This Row],[ 8.35% DISCOUNT]]</f>
        <v>2353.6799999999998</v>
      </c>
      <c r="S1866" s="20"/>
      <c r="AQ1866" s="11"/>
      <c r="AR1866" s="11"/>
      <c r="AS1866" s="11"/>
      <c r="AT1866" s="11"/>
      <c r="AV1866" s="11"/>
      <c r="AW1866" s="11"/>
    </row>
    <row r="1867" spans="1:49" x14ac:dyDescent="0.25">
      <c r="A1867">
        <v>1866</v>
      </c>
      <c r="B1867">
        <v>10310</v>
      </c>
      <c r="C1867">
        <v>8</v>
      </c>
      <c r="D1867" s="4" t="str">
        <f>TEXT(Table1[[#This Row],[ORDER DATE]],"MMMM")</f>
        <v>October</v>
      </c>
      <c r="E1867" s="4">
        <f t="shared" si="88"/>
        <v>2004</v>
      </c>
      <c r="F1867" s="1">
        <v>38276</v>
      </c>
      <c r="G1867" t="s">
        <v>12</v>
      </c>
      <c r="H1867" t="s">
        <v>96</v>
      </c>
      <c r="I1867">
        <v>169</v>
      </c>
      <c r="J1867" t="s">
        <v>14</v>
      </c>
      <c r="K1867">
        <v>24</v>
      </c>
      <c r="L1867" s="10">
        <v>100</v>
      </c>
      <c r="M1867" s="10">
        <f t="shared" si="89"/>
        <v>2400</v>
      </c>
      <c r="N1867">
        <f>'CONDITIONS AND WORKINGS'!$D$2*M1867</f>
        <v>154.07999999999998</v>
      </c>
      <c r="O1867" s="4">
        <f>IF(Table1[[#This Row],[SALES]]&gt;='CONDITIONS AND WORKINGS'!$B$2,Table1[[#This Row],[SALES]]*'CONDITIONS AND WORKINGS'!$B$3,0)</f>
        <v>200.4</v>
      </c>
      <c r="P1867" s="10">
        <f t="shared" si="87"/>
        <v>2554.08</v>
      </c>
      <c r="Q1867" s="4" t="str">
        <f>IF(Table1[[#This Row],[STATUS]]='CONDITIONS AND WORKINGS'!$B$6,'CONDITIONS AND WORKINGS'!$B$9,'CONDITIONS AND WORKINGS'!$B$10)</f>
        <v>"COMPLETED"</v>
      </c>
      <c r="R1867" s="10">
        <f>Table1[[#This Row],[TOTAL SALES]]-Table1[[#This Row],[ 8.35% DISCOUNT]]</f>
        <v>2353.6799999999998</v>
      </c>
      <c r="S1867" s="20"/>
      <c r="AQ1867" s="11"/>
      <c r="AR1867" s="11"/>
      <c r="AS1867" s="11"/>
      <c r="AT1867" s="11"/>
      <c r="AV1867" s="11"/>
      <c r="AW1867" s="11"/>
    </row>
    <row r="1868" spans="1:49" x14ac:dyDescent="0.25">
      <c r="A1868">
        <v>1867</v>
      </c>
      <c r="B1868">
        <v>10310</v>
      </c>
      <c r="C1868">
        <v>16</v>
      </c>
      <c r="D1868" s="4" t="str">
        <f>TEXT(Table1[[#This Row],[ORDER DATE]],"MMMM")</f>
        <v>October</v>
      </c>
      <c r="E1868" s="4">
        <f t="shared" si="88"/>
        <v>2004</v>
      </c>
      <c r="F1868" s="1">
        <v>38276</v>
      </c>
      <c r="G1868" t="s">
        <v>12</v>
      </c>
      <c r="H1868" t="s">
        <v>105</v>
      </c>
      <c r="I1868">
        <v>169</v>
      </c>
      <c r="J1868" t="s">
        <v>17</v>
      </c>
      <c r="K1868">
        <v>42</v>
      </c>
      <c r="L1868" s="10">
        <v>67.14</v>
      </c>
      <c r="M1868" s="10">
        <f t="shared" si="89"/>
        <v>2819.88</v>
      </c>
      <c r="N1868">
        <f>'CONDITIONS AND WORKINGS'!$D$2*M1868</f>
        <v>181.03629599999999</v>
      </c>
      <c r="O1868" s="4">
        <f>IF(Table1[[#This Row],[SALES]]&gt;='CONDITIONS AND WORKINGS'!$B$2,Table1[[#This Row],[SALES]]*'CONDITIONS AND WORKINGS'!$B$3,0)</f>
        <v>235.45998000000003</v>
      </c>
      <c r="P1868" s="10">
        <f t="shared" si="87"/>
        <v>3000.9162960000003</v>
      </c>
      <c r="Q1868" s="4" t="str">
        <f>IF(Table1[[#This Row],[STATUS]]='CONDITIONS AND WORKINGS'!$B$6,'CONDITIONS AND WORKINGS'!$B$9,'CONDITIONS AND WORKINGS'!$B$10)</f>
        <v>"COMPLETED"</v>
      </c>
      <c r="R1868" s="10">
        <f>Table1[[#This Row],[TOTAL SALES]]-Table1[[#This Row],[ 8.35% DISCOUNT]]</f>
        <v>2765.4563160000002</v>
      </c>
      <c r="S1868" s="20"/>
      <c r="AQ1868" s="11"/>
      <c r="AR1868" s="11"/>
      <c r="AS1868" s="11"/>
      <c r="AT1868" s="11"/>
      <c r="AV1868" s="11"/>
      <c r="AW1868" s="11"/>
    </row>
    <row r="1869" spans="1:49" x14ac:dyDescent="0.25">
      <c r="A1869">
        <v>1868</v>
      </c>
      <c r="B1869">
        <v>10310</v>
      </c>
      <c r="C1869">
        <v>7</v>
      </c>
      <c r="D1869" s="4" t="str">
        <f>TEXT(Table1[[#This Row],[ORDER DATE]],"MMMM")</f>
        <v>October</v>
      </c>
      <c r="E1869" s="4">
        <f t="shared" si="88"/>
        <v>2004</v>
      </c>
      <c r="F1869" s="1">
        <v>38276</v>
      </c>
      <c r="G1869" t="s">
        <v>12</v>
      </c>
      <c r="H1869" t="s">
        <v>101</v>
      </c>
      <c r="I1869">
        <v>169</v>
      </c>
      <c r="J1869" t="s">
        <v>17</v>
      </c>
      <c r="K1869">
        <v>25</v>
      </c>
      <c r="L1869" s="10">
        <v>100</v>
      </c>
      <c r="M1869" s="10">
        <f t="shared" si="89"/>
        <v>2500</v>
      </c>
      <c r="N1869">
        <f>'CONDITIONS AND WORKINGS'!$D$2*M1869</f>
        <v>160.49999999999997</v>
      </c>
      <c r="O1869" s="4">
        <f>IF(Table1[[#This Row],[SALES]]&gt;='CONDITIONS AND WORKINGS'!$B$2,Table1[[#This Row],[SALES]]*'CONDITIONS AND WORKINGS'!$B$3,0)</f>
        <v>208.75</v>
      </c>
      <c r="P1869" s="10">
        <f t="shared" si="87"/>
        <v>2660.5</v>
      </c>
      <c r="Q1869" s="4" t="str">
        <f>IF(Table1[[#This Row],[STATUS]]='CONDITIONS AND WORKINGS'!$B$6,'CONDITIONS AND WORKINGS'!$B$9,'CONDITIONS AND WORKINGS'!$B$10)</f>
        <v>"COMPLETED"</v>
      </c>
      <c r="R1869" s="10">
        <f>Table1[[#This Row],[TOTAL SALES]]-Table1[[#This Row],[ 8.35% DISCOUNT]]</f>
        <v>2451.75</v>
      </c>
      <c r="S1869" s="20"/>
      <c r="AQ1869" s="11"/>
      <c r="AR1869" s="11"/>
      <c r="AS1869" s="11"/>
      <c r="AT1869" s="11"/>
      <c r="AV1869" s="11"/>
      <c r="AW1869" s="11"/>
    </row>
    <row r="1870" spans="1:49" x14ac:dyDescent="0.25">
      <c r="A1870">
        <v>1869</v>
      </c>
      <c r="B1870">
        <v>10310</v>
      </c>
      <c r="C1870">
        <v>13</v>
      </c>
      <c r="D1870" s="4" t="str">
        <f>TEXT(Table1[[#This Row],[ORDER DATE]],"MMMM")</f>
        <v>October</v>
      </c>
      <c r="E1870" s="4">
        <f t="shared" si="88"/>
        <v>2004</v>
      </c>
      <c r="F1870" s="1">
        <v>38276</v>
      </c>
      <c r="G1870" t="s">
        <v>12</v>
      </c>
      <c r="H1870" t="s">
        <v>110</v>
      </c>
      <c r="I1870">
        <v>169</v>
      </c>
      <c r="J1870" t="s">
        <v>17</v>
      </c>
      <c r="K1870">
        <v>27</v>
      </c>
      <c r="L1870" s="10">
        <v>80.41</v>
      </c>
      <c r="M1870" s="10">
        <f t="shared" si="89"/>
        <v>2171.0699999999997</v>
      </c>
      <c r="N1870">
        <f>'CONDITIONS AND WORKINGS'!$D$2*M1870</f>
        <v>139.38269399999996</v>
      </c>
      <c r="O1870" s="4">
        <f>IF(Table1[[#This Row],[SALES]]&gt;='CONDITIONS AND WORKINGS'!$B$2,Table1[[#This Row],[SALES]]*'CONDITIONS AND WORKINGS'!$B$3,0)</f>
        <v>0</v>
      </c>
      <c r="P1870" s="10">
        <f t="shared" si="87"/>
        <v>2310.4526939999996</v>
      </c>
      <c r="Q1870" s="4" t="str">
        <f>IF(Table1[[#This Row],[STATUS]]='CONDITIONS AND WORKINGS'!$B$6,'CONDITIONS AND WORKINGS'!$B$9,'CONDITIONS AND WORKINGS'!$B$10)</f>
        <v>"COMPLETED"</v>
      </c>
      <c r="R1870" s="10">
        <f>Table1[[#This Row],[TOTAL SALES]]-Table1[[#This Row],[ 8.35% DISCOUNT]]</f>
        <v>2310.4526939999996</v>
      </c>
      <c r="S1870" s="20"/>
      <c r="AQ1870" s="11"/>
      <c r="AR1870" s="11"/>
      <c r="AS1870" s="11"/>
      <c r="AT1870" s="11"/>
      <c r="AV1870" s="11"/>
      <c r="AW1870" s="11"/>
    </row>
    <row r="1871" spans="1:49" x14ac:dyDescent="0.25">
      <c r="A1871">
        <v>1870</v>
      </c>
      <c r="B1871">
        <v>10310</v>
      </c>
      <c r="C1871">
        <v>9</v>
      </c>
      <c r="D1871" s="4" t="str">
        <f>TEXT(Table1[[#This Row],[ORDER DATE]],"MMMM")</f>
        <v>October</v>
      </c>
      <c r="E1871" s="4">
        <f t="shared" si="88"/>
        <v>2004</v>
      </c>
      <c r="F1871" s="1">
        <v>38276</v>
      </c>
      <c r="G1871" t="s">
        <v>12</v>
      </c>
      <c r="H1871" t="s">
        <v>109</v>
      </c>
      <c r="I1871">
        <v>169</v>
      </c>
      <c r="J1871" t="s">
        <v>17</v>
      </c>
      <c r="K1871">
        <v>38</v>
      </c>
      <c r="L1871" s="10">
        <v>56.94</v>
      </c>
      <c r="M1871" s="10">
        <f t="shared" si="89"/>
        <v>2163.7199999999998</v>
      </c>
      <c r="N1871">
        <f>'CONDITIONS AND WORKINGS'!$D$2*M1871</f>
        <v>138.91082399999996</v>
      </c>
      <c r="O1871" s="4">
        <f>IF(Table1[[#This Row],[SALES]]&gt;='CONDITIONS AND WORKINGS'!$B$2,Table1[[#This Row],[SALES]]*'CONDITIONS AND WORKINGS'!$B$3,0)</f>
        <v>0</v>
      </c>
      <c r="P1871" s="10">
        <f t="shared" si="87"/>
        <v>2302.6308239999998</v>
      </c>
      <c r="Q1871" s="4" t="str">
        <f>IF(Table1[[#This Row],[STATUS]]='CONDITIONS AND WORKINGS'!$B$6,'CONDITIONS AND WORKINGS'!$B$9,'CONDITIONS AND WORKINGS'!$B$10)</f>
        <v>"COMPLETED"</v>
      </c>
      <c r="R1871" s="10">
        <f>Table1[[#This Row],[TOTAL SALES]]-Table1[[#This Row],[ 8.35% DISCOUNT]]</f>
        <v>2302.6308239999998</v>
      </c>
      <c r="S1871" s="20"/>
      <c r="AQ1871" s="11"/>
      <c r="AR1871" s="11"/>
      <c r="AS1871" s="11"/>
      <c r="AT1871" s="11"/>
      <c r="AV1871" s="11"/>
      <c r="AW1871" s="11"/>
    </row>
    <row r="1872" spans="1:49" x14ac:dyDescent="0.25">
      <c r="A1872">
        <v>1871</v>
      </c>
      <c r="B1872">
        <v>10310</v>
      </c>
      <c r="C1872">
        <v>6</v>
      </c>
      <c r="D1872" s="4" t="str">
        <f>TEXT(Table1[[#This Row],[ORDER DATE]],"MMMM")</f>
        <v>October</v>
      </c>
      <c r="E1872" s="4">
        <f t="shared" si="88"/>
        <v>2004</v>
      </c>
      <c r="F1872" s="1">
        <v>38276</v>
      </c>
      <c r="G1872" t="s">
        <v>12</v>
      </c>
      <c r="H1872" t="s">
        <v>104</v>
      </c>
      <c r="I1872">
        <v>169</v>
      </c>
      <c r="J1872" t="s">
        <v>17</v>
      </c>
      <c r="K1872">
        <v>20</v>
      </c>
      <c r="L1872" s="10">
        <v>91.63</v>
      </c>
      <c r="M1872" s="10">
        <f t="shared" si="89"/>
        <v>1832.6</v>
      </c>
      <c r="N1872">
        <f>'CONDITIONS AND WORKINGS'!$D$2*M1872</f>
        <v>117.65291999999998</v>
      </c>
      <c r="O1872" s="4">
        <f>IF(Table1[[#This Row],[SALES]]&gt;='CONDITIONS AND WORKINGS'!$B$2,Table1[[#This Row],[SALES]]*'CONDITIONS AND WORKINGS'!$B$3,0)</f>
        <v>0</v>
      </c>
      <c r="P1872" s="10">
        <f t="shared" si="87"/>
        <v>1950.2529199999999</v>
      </c>
      <c r="Q1872" s="4" t="str">
        <f>IF(Table1[[#This Row],[STATUS]]='CONDITIONS AND WORKINGS'!$B$6,'CONDITIONS AND WORKINGS'!$B$9,'CONDITIONS AND WORKINGS'!$B$10)</f>
        <v>"COMPLETED"</v>
      </c>
      <c r="R1872" s="10">
        <f>Table1[[#This Row],[TOTAL SALES]]-Table1[[#This Row],[ 8.35% DISCOUNT]]</f>
        <v>1950.2529199999999</v>
      </c>
      <c r="S1872" s="20"/>
      <c r="AQ1872" s="11"/>
      <c r="AR1872" s="11"/>
      <c r="AS1872" s="11"/>
      <c r="AT1872" s="11"/>
      <c r="AV1872" s="11"/>
      <c r="AW1872" s="11"/>
    </row>
    <row r="1873" spans="1:49" x14ac:dyDescent="0.25">
      <c r="A1873">
        <v>1872</v>
      </c>
      <c r="B1873">
        <v>10310</v>
      </c>
      <c r="C1873">
        <v>17</v>
      </c>
      <c r="D1873" s="4" t="str">
        <f>TEXT(Table1[[#This Row],[ORDER DATE]],"MMMM")</f>
        <v>October</v>
      </c>
      <c r="E1873" s="4">
        <f t="shared" si="88"/>
        <v>2004</v>
      </c>
      <c r="F1873" s="1">
        <v>38276</v>
      </c>
      <c r="G1873" t="s">
        <v>12</v>
      </c>
      <c r="H1873" t="s">
        <v>111</v>
      </c>
      <c r="I1873">
        <v>169</v>
      </c>
      <c r="J1873" t="s">
        <v>17</v>
      </c>
      <c r="K1873">
        <v>36</v>
      </c>
      <c r="L1873" s="10">
        <v>43.05</v>
      </c>
      <c r="M1873" s="10">
        <f t="shared" si="89"/>
        <v>1549.8</v>
      </c>
      <c r="N1873">
        <f>'CONDITIONS AND WORKINGS'!$D$2*M1873</f>
        <v>99.49715999999998</v>
      </c>
      <c r="O1873" s="4">
        <f>IF(Table1[[#This Row],[SALES]]&gt;='CONDITIONS AND WORKINGS'!$B$2,Table1[[#This Row],[SALES]]*'CONDITIONS AND WORKINGS'!$B$3,0)</f>
        <v>0</v>
      </c>
      <c r="P1873" s="10">
        <f t="shared" si="87"/>
        <v>1649.2971599999998</v>
      </c>
      <c r="Q1873" s="4" t="str">
        <f>IF(Table1[[#This Row],[STATUS]]='CONDITIONS AND WORKINGS'!$B$6,'CONDITIONS AND WORKINGS'!$B$9,'CONDITIONS AND WORKINGS'!$B$10)</f>
        <v>"COMPLETED"</v>
      </c>
      <c r="R1873" s="10">
        <f>Table1[[#This Row],[TOTAL SALES]]-Table1[[#This Row],[ 8.35% DISCOUNT]]</f>
        <v>1649.2971599999998</v>
      </c>
      <c r="S1873" s="20"/>
      <c r="AQ1873" s="11"/>
      <c r="AR1873" s="11"/>
      <c r="AS1873" s="11"/>
      <c r="AT1873" s="11"/>
      <c r="AV1873" s="11"/>
      <c r="AW1873" s="11"/>
    </row>
    <row r="1874" spans="1:49" x14ac:dyDescent="0.25">
      <c r="A1874">
        <v>1873</v>
      </c>
      <c r="B1874">
        <v>10310</v>
      </c>
      <c r="C1874">
        <v>4</v>
      </c>
      <c r="D1874" s="4" t="str">
        <f>TEXT(Table1[[#This Row],[ORDER DATE]],"MMMM")</f>
        <v>October</v>
      </c>
      <c r="E1874" s="4">
        <f t="shared" si="88"/>
        <v>2004</v>
      </c>
      <c r="F1874" s="1">
        <v>38276</v>
      </c>
      <c r="G1874" t="s">
        <v>12</v>
      </c>
      <c r="H1874" t="s">
        <v>116</v>
      </c>
      <c r="I1874">
        <v>169</v>
      </c>
      <c r="J1874" t="s">
        <v>17</v>
      </c>
      <c r="K1874">
        <v>33</v>
      </c>
      <c r="L1874" s="10">
        <v>41.91</v>
      </c>
      <c r="M1874" s="10">
        <f t="shared" si="89"/>
        <v>1383.03</v>
      </c>
      <c r="N1874">
        <f>'CONDITIONS AND WORKINGS'!$D$2*M1874</f>
        <v>88.790525999999986</v>
      </c>
      <c r="O1874" s="4">
        <f>IF(Table1[[#This Row],[SALES]]&gt;='CONDITIONS AND WORKINGS'!$B$2,Table1[[#This Row],[SALES]]*'CONDITIONS AND WORKINGS'!$B$3,0)</f>
        <v>0</v>
      </c>
      <c r="P1874" s="10">
        <f t="shared" si="87"/>
        <v>1471.820526</v>
      </c>
      <c r="Q1874" s="4" t="str">
        <f>IF(Table1[[#This Row],[STATUS]]='CONDITIONS AND WORKINGS'!$B$6,'CONDITIONS AND WORKINGS'!$B$9,'CONDITIONS AND WORKINGS'!$B$10)</f>
        <v>"COMPLETED"</v>
      </c>
      <c r="R1874" s="10">
        <f>Table1[[#This Row],[TOTAL SALES]]-Table1[[#This Row],[ 8.35% DISCOUNT]]</f>
        <v>1471.820526</v>
      </c>
      <c r="S1874" s="20"/>
      <c r="AQ1874" s="11"/>
      <c r="AR1874" s="11"/>
      <c r="AS1874" s="11"/>
      <c r="AT1874" s="11"/>
      <c r="AV1874" s="11"/>
      <c r="AW1874" s="11"/>
    </row>
    <row r="1875" spans="1:49" x14ac:dyDescent="0.25">
      <c r="A1875">
        <v>1874</v>
      </c>
      <c r="B1875">
        <v>10311</v>
      </c>
      <c r="C1875">
        <v>10</v>
      </c>
      <c r="D1875" s="4" t="str">
        <f>TEXT(Table1[[#This Row],[ORDER DATE]],"MMMM")</f>
        <v>October</v>
      </c>
      <c r="E1875" s="4">
        <f t="shared" si="88"/>
        <v>2004</v>
      </c>
      <c r="F1875" s="1">
        <v>38276</v>
      </c>
      <c r="G1875" t="s">
        <v>12</v>
      </c>
      <c r="H1875" t="s">
        <v>115</v>
      </c>
      <c r="I1875">
        <v>124</v>
      </c>
      <c r="J1875" t="s">
        <v>14</v>
      </c>
      <c r="K1875">
        <v>43</v>
      </c>
      <c r="L1875" s="10">
        <v>100</v>
      </c>
      <c r="M1875" s="10">
        <f t="shared" si="89"/>
        <v>4300</v>
      </c>
      <c r="N1875">
        <f>'CONDITIONS AND WORKINGS'!$D$2*M1875</f>
        <v>276.05999999999995</v>
      </c>
      <c r="O1875" s="4">
        <f>IF(Table1[[#This Row],[SALES]]&gt;='CONDITIONS AND WORKINGS'!$B$2,Table1[[#This Row],[SALES]]*'CONDITIONS AND WORKINGS'!$B$3,0)</f>
        <v>359.05</v>
      </c>
      <c r="P1875" s="10">
        <f t="shared" si="87"/>
        <v>4576.0599999999995</v>
      </c>
      <c r="Q1875" s="4" t="str">
        <f>IF(Table1[[#This Row],[STATUS]]='CONDITIONS AND WORKINGS'!$B$6,'CONDITIONS AND WORKINGS'!$B$9,'CONDITIONS AND WORKINGS'!$B$10)</f>
        <v>"COMPLETED"</v>
      </c>
      <c r="R1875" s="10">
        <f>Table1[[#This Row],[TOTAL SALES]]-Table1[[#This Row],[ 8.35% DISCOUNT]]</f>
        <v>4217.0099999999993</v>
      </c>
      <c r="S1875" s="20"/>
      <c r="AQ1875" s="11"/>
      <c r="AR1875" s="11"/>
      <c r="AS1875" s="11"/>
      <c r="AT1875" s="11"/>
      <c r="AV1875" s="11"/>
      <c r="AW1875" s="11"/>
    </row>
    <row r="1876" spans="1:49" x14ac:dyDescent="0.25">
      <c r="A1876">
        <v>1875</v>
      </c>
      <c r="B1876">
        <v>10311</v>
      </c>
      <c r="C1876">
        <v>3</v>
      </c>
      <c r="D1876" s="4" t="str">
        <f>TEXT(Table1[[#This Row],[ORDER DATE]],"MMMM")</f>
        <v>October</v>
      </c>
      <c r="E1876" s="4">
        <f t="shared" si="88"/>
        <v>2004</v>
      </c>
      <c r="F1876" s="1">
        <v>38276</v>
      </c>
      <c r="G1876" t="s">
        <v>12</v>
      </c>
      <c r="H1876" t="s">
        <v>117</v>
      </c>
      <c r="I1876">
        <v>124</v>
      </c>
      <c r="J1876" t="s">
        <v>14</v>
      </c>
      <c r="K1876">
        <v>43</v>
      </c>
      <c r="L1876" s="10">
        <v>100</v>
      </c>
      <c r="M1876" s="10">
        <f t="shared" si="89"/>
        <v>4300</v>
      </c>
      <c r="N1876">
        <f>'CONDITIONS AND WORKINGS'!$D$2*M1876</f>
        <v>276.05999999999995</v>
      </c>
      <c r="O1876" s="4">
        <f>IF(Table1[[#This Row],[SALES]]&gt;='CONDITIONS AND WORKINGS'!$B$2,Table1[[#This Row],[SALES]]*'CONDITIONS AND WORKINGS'!$B$3,0)</f>
        <v>359.05</v>
      </c>
      <c r="P1876" s="10">
        <f t="shared" si="87"/>
        <v>4576.0599999999995</v>
      </c>
      <c r="Q1876" s="4" t="str">
        <f>IF(Table1[[#This Row],[STATUS]]='CONDITIONS AND WORKINGS'!$B$6,'CONDITIONS AND WORKINGS'!$B$9,'CONDITIONS AND WORKINGS'!$B$10)</f>
        <v>"COMPLETED"</v>
      </c>
      <c r="R1876" s="10">
        <f>Table1[[#This Row],[TOTAL SALES]]-Table1[[#This Row],[ 8.35% DISCOUNT]]</f>
        <v>4217.0099999999993</v>
      </c>
      <c r="S1876" s="20"/>
      <c r="AQ1876" s="11"/>
      <c r="AR1876" s="11"/>
      <c r="AS1876" s="11"/>
      <c r="AT1876" s="11"/>
      <c r="AV1876" s="11"/>
      <c r="AW1876" s="11"/>
    </row>
    <row r="1877" spans="1:49" x14ac:dyDescent="0.25">
      <c r="A1877">
        <v>1876</v>
      </c>
      <c r="B1877">
        <v>10311</v>
      </c>
      <c r="C1877">
        <v>7</v>
      </c>
      <c r="D1877" s="4" t="str">
        <f>TEXT(Table1[[#This Row],[ORDER DATE]],"MMMM")</f>
        <v>October</v>
      </c>
      <c r="E1877" s="4">
        <f t="shared" si="88"/>
        <v>2004</v>
      </c>
      <c r="F1877" s="1">
        <v>38276</v>
      </c>
      <c r="G1877" t="s">
        <v>12</v>
      </c>
      <c r="H1877" t="s">
        <v>119</v>
      </c>
      <c r="I1877">
        <v>124</v>
      </c>
      <c r="J1877" t="s">
        <v>14</v>
      </c>
      <c r="K1877">
        <v>46</v>
      </c>
      <c r="L1877" s="10">
        <v>92.09</v>
      </c>
      <c r="M1877" s="10">
        <f t="shared" si="89"/>
        <v>4236.1400000000003</v>
      </c>
      <c r="N1877">
        <f>'CONDITIONS AND WORKINGS'!$D$2*M1877</f>
        <v>271.96018800000002</v>
      </c>
      <c r="O1877" s="4">
        <f>IF(Table1[[#This Row],[SALES]]&gt;='CONDITIONS AND WORKINGS'!$B$2,Table1[[#This Row],[SALES]]*'CONDITIONS AND WORKINGS'!$B$3,0)</f>
        <v>353.71769000000006</v>
      </c>
      <c r="P1877" s="10">
        <f t="shared" si="87"/>
        <v>4508.1001880000003</v>
      </c>
      <c r="Q1877" s="4" t="str">
        <f>IF(Table1[[#This Row],[STATUS]]='CONDITIONS AND WORKINGS'!$B$6,'CONDITIONS AND WORKINGS'!$B$9,'CONDITIONS AND WORKINGS'!$B$10)</f>
        <v>"COMPLETED"</v>
      </c>
      <c r="R1877" s="10">
        <f>Table1[[#This Row],[TOTAL SALES]]-Table1[[#This Row],[ 8.35% DISCOUNT]]</f>
        <v>4154.3824979999999</v>
      </c>
      <c r="S1877" s="20"/>
      <c r="AQ1877" s="11"/>
      <c r="AR1877" s="11"/>
      <c r="AS1877" s="11"/>
      <c r="AT1877" s="11"/>
      <c r="AV1877" s="11"/>
      <c r="AW1877" s="11"/>
    </row>
    <row r="1878" spans="1:49" x14ac:dyDescent="0.25">
      <c r="A1878">
        <v>1877</v>
      </c>
      <c r="B1878">
        <v>10311</v>
      </c>
      <c r="C1878">
        <v>11</v>
      </c>
      <c r="D1878" s="4" t="str">
        <f>TEXT(Table1[[#This Row],[ORDER DATE]],"MMMM")</f>
        <v>October</v>
      </c>
      <c r="E1878" s="4">
        <f t="shared" si="88"/>
        <v>2004</v>
      </c>
      <c r="F1878" s="1">
        <v>38276</v>
      </c>
      <c r="G1878" t="s">
        <v>12</v>
      </c>
      <c r="H1878" t="s">
        <v>112</v>
      </c>
      <c r="I1878">
        <v>124</v>
      </c>
      <c r="J1878" t="s">
        <v>14</v>
      </c>
      <c r="K1878">
        <v>32</v>
      </c>
      <c r="L1878" s="10">
        <v>100</v>
      </c>
      <c r="M1878" s="10">
        <f t="shared" si="89"/>
        <v>3200</v>
      </c>
      <c r="N1878">
        <f>'CONDITIONS AND WORKINGS'!$D$2*M1878</f>
        <v>205.43999999999997</v>
      </c>
      <c r="O1878" s="4">
        <f>IF(Table1[[#This Row],[SALES]]&gt;='CONDITIONS AND WORKINGS'!$B$2,Table1[[#This Row],[SALES]]*'CONDITIONS AND WORKINGS'!$B$3,0)</f>
        <v>267.2</v>
      </c>
      <c r="P1878" s="10">
        <f t="shared" si="87"/>
        <v>3405.44</v>
      </c>
      <c r="Q1878" s="4" t="str">
        <f>IF(Table1[[#This Row],[STATUS]]='CONDITIONS AND WORKINGS'!$B$6,'CONDITIONS AND WORKINGS'!$B$9,'CONDITIONS AND WORKINGS'!$B$10)</f>
        <v>"COMPLETED"</v>
      </c>
      <c r="R1878" s="10">
        <f>Table1[[#This Row],[TOTAL SALES]]-Table1[[#This Row],[ 8.35% DISCOUNT]]</f>
        <v>3138.2400000000002</v>
      </c>
      <c r="S1878" s="20"/>
      <c r="AQ1878" s="11"/>
      <c r="AR1878" s="11"/>
      <c r="AS1878" s="11"/>
      <c r="AT1878" s="11"/>
      <c r="AV1878" s="11"/>
      <c r="AW1878" s="11"/>
    </row>
    <row r="1879" spans="1:49" x14ac:dyDescent="0.25">
      <c r="A1879">
        <v>1878</v>
      </c>
      <c r="B1879">
        <v>10311</v>
      </c>
      <c r="C1879">
        <v>1</v>
      </c>
      <c r="D1879" s="4" t="str">
        <f>TEXT(Table1[[#This Row],[ORDER DATE]],"MMMM")</f>
        <v>October</v>
      </c>
      <c r="E1879" s="4">
        <f t="shared" si="88"/>
        <v>2004</v>
      </c>
      <c r="F1879" s="1">
        <v>38276</v>
      </c>
      <c r="G1879" t="s">
        <v>12</v>
      </c>
      <c r="H1879" t="s">
        <v>16</v>
      </c>
      <c r="I1879">
        <v>124</v>
      </c>
      <c r="J1879" t="s">
        <v>14</v>
      </c>
      <c r="K1879">
        <v>41</v>
      </c>
      <c r="L1879" s="10">
        <v>81.91</v>
      </c>
      <c r="M1879" s="10">
        <f t="shared" si="89"/>
        <v>3358.31</v>
      </c>
      <c r="N1879">
        <f>'CONDITIONS AND WORKINGS'!$D$2*M1879</f>
        <v>215.60350199999996</v>
      </c>
      <c r="O1879" s="4">
        <f>IF(Table1[[#This Row],[SALES]]&gt;='CONDITIONS AND WORKINGS'!$B$2,Table1[[#This Row],[SALES]]*'CONDITIONS AND WORKINGS'!$B$3,0)</f>
        <v>280.41888499999999</v>
      </c>
      <c r="P1879" s="10">
        <f t="shared" si="87"/>
        <v>3573.9135019999999</v>
      </c>
      <c r="Q1879" s="4" t="str">
        <f>IF(Table1[[#This Row],[STATUS]]='CONDITIONS AND WORKINGS'!$B$6,'CONDITIONS AND WORKINGS'!$B$9,'CONDITIONS AND WORKINGS'!$B$10)</f>
        <v>"COMPLETED"</v>
      </c>
      <c r="R1879" s="10">
        <f>Table1[[#This Row],[TOTAL SALES]]-Table1[[#This Row],[ 8.35% DISCOUNT]]</f>
        <v>3293.4946169999998</v>
      </c>
      <c r="S1879" s="20"/>
      <c r="AQ1879" s="11"/>
      <c r="AR1879" s="11"/>
      <c r="AS1879" s="11"/>
      <c r="AT1879" s="11"/>
      <c r="AV1879" s="11"/>
      <c r="AW1879" s="11"/>
    </row>
    <row r="1880" spans="1:49" x14ac:dyDescent="0.25">
      <c r="A1880">
        <v>1879</v>
      </c>
      <c r="B1880">
        <v>10311</v>
      </c>
      <c r="C1880">
        <v>9</v>
      </c>
      <c r="D1880" s="4" t="str">
        <f>TEXT(Table1[[#This Row],[ORDER DATE]],"MMMM")</f>
        <v>October</v>
      </c>
      <c r="E1880" s="4">
        <f t="shared" si="88"/>
        <v>2004</v>
      </c>
      <c r="F1880" s="1">
        <v>38276</v>
      </c>
      <c r="G1880" t="s">
        <v>12</v>
      </c>
      <c r="H1880" t="s">
        <v>118</v>
      </c>
      <c r="I1880">
        <v>124</v>
      </c>
      <c r="J1880" t="s">
        <v>17</v>
      </c>
      <c r="K1880">
        <v>29</v>
      </c>
      <c r="L1880" s="10">
        <v>100</v>
      </c>
      <c r="M1880" s="10">
        <f t="shared" si="89"/>
        <v>2900</v>
      </c>
      <c r="N1880">
        <f>'CONDITIONS AND WORKINGS'!$D$2*M1880</f>
        <v>186.17999999999998</v>
      </c>
      <c r="O1880" s="4">
        <f>IF(Table1[[#This Row],[SALES]]&gt;='CONDITIONS AND WORKINGS'!$B$2,Table1[[#This Row],[SALES]]*'CONDITIONS AND WORKINGS'!$B$3,0)</f>
        <v>242.15</v>
      </c>
      <c r="P1880" s="10">
        <f t="shared" si="87"/>
        <v>3086.18</v>
      </c>
      <c r="Q1880" s="4" t="str">
        <f>IF(Table1[[#This Row],[STATUS]]='CONDITIONS AND WORKINGS'!$B$6,'CONDITIONS AND WORKINGS'!$B$9,'CONDITIONS AND WORKINGS'!$B$10)</f>
        <v>"COMPLETED"</v>
      </c>
      <c r="R1880" s="10">
        <f>Table1[[#This Row],[TOTAL SALES]]-Table1[[#This Row],[ 8.35% DISCOUNT]]</f>
        <v>2844.0299999999997</v>
      </c>
      <c r="S1880" s="20"/>
      <c r="AQ1880" s="11"/>
      <c r="AR1880" s="11"/>
      <c r="AS1880" s="11"/>
      <c r="AT1880" s="11"/>
      <c r="AV1880" s="11"/>
      <c r="AW1880" s="11"/>
    </row>
    <row r="1881" spans="1:49" x14ac:dyDescent="0.25">
      <c r="A1881">
        <v>1880</v>
      </c>
      <c r="B1881">
        <v>10311</v>
      </c>
      <c r="C1881">
        <v>4</v>
      </c>
      <c r="D1881" s="4" t="str">
        <f>TEXT(Table1[[#This Row],[ORDER DATE]],"MMMM")</f>
        <v>October</v>
      </c>
      <c r="E1881" s="4">
        <f t="shared" si="88"/>
        <v>2004</v>
      </c>
      <c r="F1881" s="1">
        <v>38276</v>
      </c>
      <c r="G1881" t="s">
        <v>12</v>
      </c>
      <c r="H1881" t="s">
        <v>120</v>
      </c>
      <c r="I1881">
        <v>124</v>
      </c>
      <c r="J1881" t="s">
        <v>17</v>
      </c>
      <c r="K1881">
        <v>28</v>
      </c>
      <c r="L1881" s="10">
        <v>93.6</v>
      </c>
      <c r="M1881" s="10">
        <f t="shared" si="89"/>
        <v>2620.7999999999997</v>
      </c>
      <c r="N1881">
        <f>'CONDITIONS AND WORKINGS'!$D$2*M1881</f>
        <v>168.25535999999997</v>
      </c>
      <c r="O1881" s="4">
        <f>IF(Table1[[#This Row],[SALES]]&gt;='CONDITIONS AND WORKINGS'!$B$2,Table1[[#This Row],[SALES]]*'CONDITIONS AND WORKINGS'!$B$3,0)</f>
        <v>218.83679999999998</v>
      </c>
      <c r="P1881" s="10">
        <f t="shared" si="87"/>
        <v>2789.0553599999998</v>
      </c>
      <c r="Q1881" s="4" t="str">
        <f>IF(Table1[[#This Row],[STATUS]]='CONDITIONS AND WORKINGS'!$B$6,'CONDITIONS AND WORKINGS'!$B$9,'CONDITIONS AND WORKINGS'!$B$10)</f>
        <v>"COMPLETED"</v>
      </c>
      <c r="R1881" s="10">
        <f>Table1[[#This Row],[TOTAL SALES]]-Table1[[#This Row],[ 8.35% DISCOUNT]]</f>
        <v>2570.2185599999998</v>
      </c>
      <c r="S1881" s="20"/>
      <c r="AQ1881" s="11"/>
      <c r="AR1881" s="11"/>
      <c r="AS1881" s="11"/>
      <c r="AT1881" s="11"/>
      <c r="AV1881" s="11"/>
      <c r="AW1881" s="11"/>
    </row>
    <row r="1882" spans="1:49" x14ac:dyDescent="0.25">
      <c r="A1882">
        <v>1881</v>
      </c>
      <c r="B1882">
        <v>10311</v>
      </c>
      <c r="C1882">
        <v>6</v>
      </c>
      <c r="D1882" s="4" t="str">
        <f>TEXT(Table1[[#This Row],[ORDER DATE]],"MMMM")</f>
        <v>October</v>
      </c>
      <c r="E1882" s="4">
        <f t="shared" si="88"/>
        <v>2004</v>
      </c>
      <c r="F1882" s="1">
        <v>38276</v>
      </c>
      <c r="G1882" t="s">
        <v>12</v>
      </c>
      <c r="H1882" t="s">
        <v>121</v>
      </c>
      <c r="I1882">
        <v>124</v>
      </c>
      <c r="J1882" t="s">
        <v>17</v>
      </c>
      <c r="K1882">
        <v>26</v>
      </c>
      <c r="L1882" s="10">
        <v>87.45</v>
      </c>
      <c r="M1882" s="10">
        <f t="shared" si="89"/>
        <v>2273.7000000000003</v>
      </c>
      <c r="N1882">
        <f>'CONDITIONS AND WORKINGS'!$D$2*M1882</f>
        <v>145.97154</v>
      </c>
      <c r="O1882" s="4">
        <f>IF(Table1[[#This Row],[SALES]]&gt;='CONDITIONS AND WORKINGS'!$B$2,Table1[[#This Row],[SALES]]*'CONDITIONS AND WORKINGS'!$B$3,0)</f>
        <v>0</v>
      </c>
      <c r="P1882" s="10">
        <f t="shared" si="87"/>
        <v>2419.6715400000003</v>
      </c>
      <c r="Q1882" s="4" t="str">
        <f>IF(Table1[[#This Row],[STATUS]]='CONDITIONS AND WORKINGS'!$B$6,'CONDITIONS AND WORKINGS'!$B$9,'CONDITIONS AND WORKINGS'!$B$10)</f>
        <v>"COMPLETED"</v>
      </c>
      <c r="R1882" s="10">
        <f>Table1[[#This Row],[TOTAL SALES]]-Table1[[#This Row],[ 8.35% DISCOUNT]]</f>
        <v>2419.6715400000003</v>
      </c>
      <c r="S1882" s="20"/>
      <c r="AQ1882" s="11"/>
      <c r="AR1882" s="11"/>
      <c r="AS1882" s="11"/>
      <c r="AT1882" s="11"/>
      <c r="AV1882" s="11"/>
      <c r="AW1882" s="11"/>
    </row>
    <row r="1883" spans="1:49" x14ac:dyDescent="0.25">
      <c r="A1883">
        <v>1882</v>
      </c>
      <c r="B1883">
        <v>10311</v>
      </c>
      <c r="C1883">
        <v>8</v>
      </c>
      <c r="D1883" s="4" t="str">
        <f>TEXT(Table1[[#This Row],[ORDER DATE]],"MMMM")</f>
        <v>October</v>
      </c>
      <c r="E1883" s="4">
        <f t="shared" si="88"/>
        <v>2004</v>
      </c>
      <c r="F1883" s="1">
        <v>38276</v>
      </c>
      <c r="G1883" t="s">
        <v>12</v>
      </c>
      <c r="H1883" t="s">
        <v>124</v>
      </c>
      <c r="I1883">
        <v>124</v>
      </c>
      <c r="J1883" t="s">
        <v>17</v>
      </c>
      <c r="K1883">
        <v>45</v>
      </c>
      <c r="L1883" s="10">
        <v>49.3</v>
      </c>
      <c r="M1883" s="10">
        <f t="shared" si="89"/>
        <v>2218.5</v>
      </c>
      <c r="N1883">
        <f>'CONDITIONS AND WORKINGS'!$D$2*M1883</f>
        <v>142.42769999999999</v>
      </c>
      <c r="O1883" s="4">
        <f>IF(Table1[[#This Row],[SALES]]&gt;='CONDITIONS AND WORKINGS'!$B$2,Table1[[#This Row],[SALES]]*'CONDITIONS AND WORKINGS'!$B$3,0)</f>
        <v>0</v>
      </c>
      <c r="P1883" s="10">
        <f t="shared" si="87"/>
        <v>2360.9277000000002</v>
      </c>
      <c r="Q1883" s="4" t="str">
        <f>IF(Table1[[#This Row],[STATUS]]='CONDITIONS AND WORKINGS'!$B$6,'CONDITIONS AND WORKINGS'!$B$9,'CONDITIONS AND WORKINGS'!$B$10)</f>
        <v>"COMPLETED"</v>
      </c>
      <c r="R1883" s="10">
        <f>Table1[[#This Row],[TOTAL SALES]]-Table1[[#This Row],[ 8.35% DISCOUNT]]</f>
        <v>2360.9277000000002</v>
      </c>
      <c r="S1883" s="20"/>
      <c r="AQ1883" s="11"/>
      <c r="AR1883" s="11"/>
      <c r="AS1883" s="11"/>
      <c r="AT1883" s="11"/>
      <c r="AV1883" s="11"/>
      <c r="AW1883" s="11"/>
    </row>
    <row r="1884" spans="1:49" x14ac:dyDescent="0.25">
      <c r="A1884">
        <v>1883</v>
      </c>
      <c r="B1884">
        <v>10311</v>
      </c>
      <c r="C1884">
        <v>5</v>
      </c>
      <c r="D1884" s="4" t="str">
        <f>TEXT(Table1[[#This Row],[ORDER DATE]],"MMMM")</f>
        <v>October</v>
      </c>
      <c r="E1884" s="4">
        <f t="shared" si="88"/>
        <v>2004</v>
      </c>
      <c r="F1884" s="1">
        <v>38276</v>
      </c>
      <c r="G1884" t="s">
        <v>12</v>
      </c>
      <c r="H1884" t="s">
        <v>123</v>
      </c>
      <c r="I1884">
        <v>124</v>
      </c>
      <c r="J1884" t="s">
        <v>17</v>
      </c>
      <c r="K1884">
        <v>25</v>
      </c>
      <c r="L1884" s="10">
        <v>83.04</v>
      </c>
      <c r="M1884" s="10">
        <f t="shared" si="89"/>
        <v>2076</v>
      </c>
      <c r="N1884">
        <f>'CONDITIONS AND WORKINGS'!$D$2*M1884</f>
        <v>133.27919999999997</v>
      </c>
      <c r="O1884" s="4">
        <f>IF(Table1[[#This Row],[SALES]]&gt;='CONDITIONS AND WORKINGS'!$B$2,Table1[[#This Row],[SALES]]*'CONDITIONS AND WORKINGS'!$B$3,0)</f>
        <v>0</v>
      </c>
      <c r="P1884" s="10">
        <f t="shared" si="87"/>
        <v>2209.2791999999999</v>
      </c>
      <c r="Q1884" s="4" t="str">
        <f>IF(Table1[[#This Row],[STATUS]]='CONDITIONS AND WORKINGS'!$B$6,'CONDITIONS AND WORKINGS'!$B$9,'CONDITIONS AND WORKINGS'!$B$10)</f>
        <v>"COMPLETED"</v>
      </c>
      <c r="R1884" s="10">
        <f>Table1[[#This Row],[TOTAL SALES]]-Table1[[#This Row],[ 8.35% DISCOUNT]]</f>
        <v>2209.2791999999999</v>
      </c>
      <c r="S1884" s="20"/>
      <c r="AQ1884" s="11"/>
      <c r="AR1884" s="11"/>
      <c r="AS1884" s="11"/>
      <c r="AT1884" s="11"/>
      <c r="AV1884" s="11"/>
      <c r="AW1884" s="11"/>
    </row>
    <row r="1885" spans="1:49" x14ac:dyDescent="0.25">
      <c r="A1885">
        <v>1884</v>
      </c>
      <c r="B1885">
        <v>10311</v>
      </c>
      <c r="C1885">
        <v>2</v>
      </c>
      <c r="D1885" s="4" t="str">
        <f>TEXT(Table1[[#This Row],[ORDER DATE]],"MMMM")</f>
        <v>October</v>
      </c>
      <c r="E1885" s="4">
        <f t="shared" si="88"/>
        <v>2004</v>
      </c>
      <c r="F1885" s="1">
        <v>38276</v>
      </c>
      <c r="G1885" t="s">
        <v>12</v>
      </c>
      <c r="H1885" t="s">
        <v>122</v>
      </c>
      <c r="I1885">
        <v>124</v>
      </c>
      <c r="J1885" t="s">
        <v>17</v>
      </c>
      <c r="K1885">
        <v>25</v>
      </c>
      <c r="L1885" s="10">
        <v>66.989999999999995</v>
      </c>
      <c r="M1885" s="10">
        <f t="shared" si="89"/>
        <v>1674.7499999999998</v>
      </c>
      <c r="N1885">
        <f>'CONDITIONS AND WORKINGS'!$D$2*M1885</f>
        <v>107.51894999999998</v>
      </c>
      <c r="O1885" s="4">
        <f>IF(Table1[[#This Row],[SALES]]&gt;='CONDITIONS AND WORKINGS'!$B$2,Table1[[#This Row],[SALES]]*'CONDITIONS AND WORKINGS'!$B$3,0)</f>
        <v>0</v>
      </c>
      <c r="P1885" s="10">
        <f t="shared" si="87"/>
        <v>1782.2689499999997</v>
      </c>
      <c r="Q1885" s="4" t="str">
        <f>IF(Table1[[#This Row],[STATUS]]='CONDITIONS AND WORKINGS'!$B$6,'CONDITIONS AND WORKINGS'!$B$9,'CONDITIONS AND WORKINGS'!$B$10)</f>
        <v>"COMPLETED"</v>
      </c>
      <c r="R1885" s="10">
        <f>Table1[[#This Row],[TOTAL SALES]]-Table1[[#This Row],[ 8.35% DISCOUNT]]</f>
        <v>1782.2689499999997</v>
      </c>
      <c r="S1885" s="20"/>
      <c r="AQ1885" s="11"/>
      <c r="AR1885" s="11"/>
      <c r="AS1885" s="11"/>
      <c r="AT1885" s="11"/>
      <c r="AV1885" s="11"/>
      <c r="AW1885" s="11"/>
    </row>
    <row r="1886" spans="1:49" x14ac:dyDescent="0.25">
      <c r="A1886">
        <v>1885</v>
      </c>
      <c r="B1886">
        <v>10312</v>
      </c>
      <c r="C1886">
        <v>3</v>
      </c>
      <c r="D1886" s="4" t="str">
        <f>TEXT(Table1[[#This Row],[ORDER DATE]],"MMMM")</f>
        <v>October</v>
      </c>
      <c r="E1886" s="4">
        <f t="shared" si="88"/>
        <v>2004</v>
      </c>
      <c r="F1886" s="1">
        <v>38281</v>
      </c>
      <c r="G1886" t="s">
        <v>12</v>
      </c>
      <c r="H1886" t="s">
        <v>25</v>
      </c>
      <c r="I1886">
        <v>140</v>
      </c>
      <c r="J1886" t="s">
        <v>55</v>
      </c>
      <c r="K1886">
        <v>48</v>
      </c>
      <c r="L1886" s="10">
        <v>100</v>
      </c>
      <c r="M1886" s="10">
        <f t="shared" si="89"/>
        <v>4800</v>
      </c>
      <c r="N1886">
        <f>'CONDITIONS AND WORKINGS'!$D$2*M1886</f>
        <v>308.15999999999997</v>
      </c>
      <c r="O1886" s="4">
        <f>IF(Table1[[#This Row],[SALES]]&gt;='CONDITIONS AND WORKINGS'!$B$2,Table1[[#This Row],[SALES]]*'CONDITIONS AND WORKINGS'!$B$3,0)</f>
        <v>400.8</v>
      </c>
      <c r="P1886" s="10">
        <f t="shared" si="87"/>
        <v>5108.16</v>
      </c>
      <c r="Q1886" s="4" t="str">
        <f>IF(Table1[[#This Row],[STATUS]]='CONDITIONS AND WORKINGS'!$B$6,'CONDITIONS AND WORKINGS'!$B$9,'CONDITIONS AND WORKINGS'!$B$10)</f>
        <v>"COMPLETED"</v>
      </c>
      <c r="R1886" s="10">
        <f>Table1[[#This Row],[TOTAL SALES]]-Table1[[#This Row],[ 8.35% DISCOUNT]]</f>
        <v>4707.3599999999997</v>
      </c>
      <c r="S1886" s="20"/>
      <c r="AQ1886" s="11"/>
      <c r="AR1886" s="11"/>
      <c r="AS1886" s="11"/>
      <c r="AT1886" s="11"/>
      <c r="AV1886" s="11"/>
      <c r="AW1886" s="11"/>
    </row>
    <row r="1887" spans="1:49" x14ac:dyDescent="0.25">
      <c r="A1887">
        <v>1886</v>
      </c>
      <c r="B1887">
        <v>10312</v>
      </c>
      <c r="C1887">
        <v>17</v>
      </c>
      <c r="D1887" s="4" t="str">
        <f>TEXT(Table1[[#This Row],[ORDER DATE]],"MMMM")</f>
        <v>October</v>
      </c>
      <c r="E1887" s="4">
        <f t="shared" si="88"/>
        <v>2004</v>
      </c>
      <c r="F1887" s="1">
        <v>38281</v>
      </c>
      <c r="G1887" t="s">
        <v>12</v>
      </c>
      <c r="H1887" t="s">
        <v>13</v>
      </c>
      <c r="I1887">
        <v>140</v>
      </c>
      <c r="J1887" t="s">
        <v>55</v>
      </c>
      <c r="K1887">
        <v>48</v>
      </c>
      <c r="L1887" s="10">
        <v>100</v>
      </c>
      <c r="M1887" s="10">
        <f t="shared" si="89"/>
        <v>4800</v>
      </c>
      <c r="N1887">
        <f>'CONDITIONS AND WORKINGS'!$D$2*M1887</f>
        <v>308.15999999999997</v>
      </c>
      <c r="O1887" s="4">
        <f>IF(Table1[[#This Row],[SALES]]&gt;='CONDITIONS AND WORKINGS'!$B$2,Table1[[#This Row],[SALES]]*'CONDITIONS AND WORKINGS'!$B$3,0)</f>
        <v>400.8</v>
      </c>
      <c r="P1887" s="10">
        <f t="shared" si="87"/>
        <v>5108.16</v>
      </c>
      <c r="Q1887" s="4" t="str">
        <f>IF(Table1[[#This Row],[STATUS]]='CONDITIONS AND WORKINGS'!$B$6,'CONDITIONS AND WORKINGS'!$B$9,'CONDITIONS AND WORKINGS'!$B$10)</f>
        <v>"COMPLETED"</v>
      </c>
      <c r="R1887" s="10">
        <f>Table1[[#This Row],[TOTAL SALES]]-Table1[[#This Row],[ 8.35% DISCOUNT]]</f>
        <v>4707.3599999999997</v>
      </c>
      <c r="S1887" s="20"/>
      <c r="AQ1887" s="11"/>
      <c r="AR1887" s="11"/>
      <c r="AS1887" s="11"/>
      <c r="AT1887" s="11"/>
      <c r="AV1887" s="11"/>
      <c r="AW1887" s="11"/>
    </row>
    <row r="1888" spans="1:49" x14ac:dyDescent="0.25">
      <c r="A1888">
        <v>1887</v>
      </c>
      <c r="B1888">
        <v>10312</v>
      </c>
      <c r="C1888">
        <v>7</v>
      </c>
      <c r="D1888" s="4" t="str">
        <f>TEXT(Table1[[#This Row],[ORDER DATE]],"MMMM")</f>
        <v>October</v>
      </c>
      <c r="E1888" s="4">
        <f t="shared" si="88"/>
        <v>2004</v>
      </c>
      <c r="F1888" s="1">
        <v>38281</v>
      </c>
      <c r="G1888" t="s">
        <v>12</v>
      </c>
      <c r="H1888" t="s">
        <v>35</v>
      </c>
      <c r="I1888">
        <v>140</v>
      </c>
      <c r="J1888" t="s">
        <v>14</v>
      </c>
      <c r="K1888">
        <v>44</v>
      </c>
      <c r="L1888" s="10">
        <v>100</v>
      </c>
      <c r="M1888" s="10">
        <f t="shared" si="89"/>
        <v>4400</v>
      </c>
      <c r="N1888">
        <f>'CONDITIONS AND WORKINGS'!$D$2*M1888</f>
        <v>282.47999999999996</v>
      </c>
      <c r="O1888" s="4">
        <f>IF(Table1[[#This Row],[SALES]]&gt;='CONDITIONS AND WORKINGS'!$B$2,Table1[[#This Row],[SALES]]*'CONDITIONS AND WORKINGS'!$B$3,0)</f>
        <v>367.40000000000003</v>
      </c>
      <c r="P1888" s="10">
        <f t="shared" si="87"/>
        <v>4682.4799999999996</v>
      </c>
      <c r="Q1888" s="4" t="str">
        <f>IF(Table1[[#This Row],[STATUS]]='CONDITIONS AND WORKINGS'!$B$6,'CONDITIONS AND WORKINGS'!$B$9,'CONDITIONS AND WORKINGS'!$B$10)</f>
        <v>"COMPLETED"</v>
      </c>
      <c r="R1888" s="10">
        <f>Table1[[#This Row],[TOTAL SALES]]-Table1[[#This Row],[ 8.35% DISCOUNT]]</f>
        <v>4315.08</v>
      </c>
      <c r="S1888" s="20"/>
      <c r="AQ1888" s="11"/>
      <c r="AR1888" s="11"/>
      <c r="AS1888" s="11"/>
      <c r="AT1888" s="11"/>
      <c r="AV1888" s="11"/>
      <c r="AW1888" s="11"/>
    </row>
    <row r="1889" spans="1:49" x14ac:dyDescent="0.25">
      <c r="A1889">
        <v>1888</v>
      </c>
      <c r="B1889">
        <v>10312</v>
      </c>
      <c r="C1889">
        <v>14</v>
      </c>
      <c r="D1889" s="4" t="str">
        <f>TEXT(Table1[[#This Row],[ORDER DATE]],"MMMM")</f>
        <v>October</v>
      </c>
      <c r="E1889" s="4">
        <f t="shared" si="88"/>
        <v>2004</v>
      </c>
      <c r="F1889" s="1">
        <v>38281</v>
      </c>
      <c r="G1889" t="s">
        <v>12</v>
      </c>
      <c r="H1889" t="s">
        <v>19</v>
      </c>
      <c r="I1889">
        <v>140</v>
      </c>
      <c r="J1889" t="s">
        <v>14</v>
      </c>
      <c r="K1889">
        <v>31</v>
      </c>
      <c r="L1889" s="10">
        <v>100</v>
      </c>
      <c r="M1889" s="10">
        <f t="shared" si="89"/>
        <v>3100</v>
      </c>
      <c r="N1889">
        <f>'CONDITIONS AND WORKINGS'!$D$2*M1889</f>
        <v>199.01999999999998</v>
      </c>
      <c r="O1889" s="4">
        <f>IF(Table1[[#This Row],[SALES]]&gt;='CONDITIONS AND WORKINGS'!$B$2,Table1[[#This Row],[SALES]]*'CONDITIONS AND WORKINGS'!$B$3,0)</f>
        <v>258.85000000000002</v>
      </c>
      <c r="P1889" s="10">
        <f t="shared" si="87"/>
        <v>3299.02</v>
      </c>
      <c r="Q1889" s="4" t="str">
        <f>IF(Table1[[#This Row],[STATUS]]='CONDITIONS AND WORKINGS'!$B$6,'CONDITIONS AND WORKINGS'!$B$9,'CONDITIONS AND WORKINGS'!$B$10)</f>
        <v>"COMPLETED"</v>
      </c>
      <c r="R1889" s="10">
        <f>Table1[[#This Row],[TOTAL SALES]]-Table1[[#This Row],[ 8.35% DISCOUNT]]</f>
        <v>3040.17</v>
      </c>
      <c r="S1889" s="20"/>
      <c r="AQ1889" s="11"/>
      <c r="AR1889" s="11"/>
      <c r="AS1889" s="11"/>
      <c r="AT1889" s="11"/>
      <c r="AV1889" s="11"/>
      <c r="AW1889" s="11"/>
    </row>
    <row r="1890" spans="1:49" x14ac:dyDescent="0.25">
      <c r="A1890">
        <v>1889</v>
      </c>
      <c r="B1890">
        <v>10312</v>
      </c>
      <c r="C1890">
        <v>5</v>
      </c>
      <c r="D1890" s="4" t="str">
        <f>TEXT(Table1[[#This Row],[ORDER DATE]],"MMMM")</f>
        <v>October</v>
      </c>
      <c r="E1890" s="4">
        <f t="shared" si="88"/>
        <v>2004</v>
      </c>
      <c r="F1890" s="1">
        <v>38281</v>
      </c>
      <c r="G1890" t="s">
        <v>12</v>
      </c>
      <c r="H1890" t="s">
        <v>36</v>
      </c>
      <c r="I1890">
        <v>140</v>
      </c>
      <c r="J1890" t="s">
        <v>14</v>
      </c>
      <c r="K1890">
        <v>38</v>
      </c>
      <c r="L1890" s="10">
        <v>100</v>
      </c>
      <c r="M1890" s="10">
        <f t="shared" si="89"/>
        <v>3800</v>
      </c>
      <c r="N1890">
        <f>'CONDITIONS AND WORKINGS'!$D$2*M1890</f>
        <v>243.95999999999998</v>
      </c>
      <c r="O1890" s="4">
        <f>IF(Table1[[#This Row],[SALES]]&gt;='CONDITIONS AND WORKINGS'!$B$2,Table1[[#This Row],[SALES]]*'CONDITIONS AND WORKINGS'!$B$3,0)</f>
        <v>317.3</v>
      </c>
      <c r="P1890" s="10">
        <f t="shared" si="87"/>
        <v>4043.96</v>
      </c>
      <c r="Q1890" s="4" t="str">
        <f>IF(Table1[[#This Row],[STATUS]]='CONDITIONS AND WORKINGS'!$B$6,'CONDITIONS AND WORKINGS'!$B$9,'CONDITIONS AND WORKINGS'!$B$10)</f>
        <v>"COMPLETED"</v>
      </c>
      <c r="R1890" s="10">
        <f>Table1[[#This Row],[TOTAL SALES]]-Table1[[#This Row],[ 8.35% DISCOUNT]]</f>
        <v>3726.66</v>
      </c>
      <c r="S1890" s="20"/>
      <c r="AQ1890" s="11"/>
      <c r="AR1890" s="11"/>
      <c r="AS1890" s="11"/>
      <c r="AT1890" s="11"/>
      <c r="AV1890" s="11"/>
      <c r="AW1890" s="11"/>
    </row>
    <row r="1891" spans="1:49" x14ac:dyDescent="0.25">
      <c r="A1891">
        <v>1890</v>
      </c>
      <c r="B1891">
        <v>10312</v>
      </c>
      <c r="C1891">
        <v>2</v>
      </c>
      <c r="D1891" s="4" t="str">
        <f>TEXT(Table1[[#This Row],[ORDER DATE]],"MMMM")</f>
        <v>October</v>
      </c>
      <c r="E1891" s="4">
        <f t="shared" si="88"/>
        <v>2004</v>
      </c>
      <c r="F1891" s="1">
        <v>38281</v>
      </c>
      <c r="G1891" t="s">
        <v>12</v>
      </c>
      <c r="H1891" t="s">
        <v>30</v>
      </c>
      <c r="I1891">
        <v>140</v>
      </c>
      <c r="J1891" t="s">
        <v>14</v>
      </c>
      <c r="K1891">
        <v>32</v>
      </c>
      <c r="L1891" s="10">
        <v>100</v>
      </c>
      <c r="M1891" s="10">
        <f t="shared" si="89"/>
        <v>3200</v>
      </c>
      <c r="N1891">
        <f>'CONDITIONS AND WORKINGS'!$D$2*M1891</f>
        <v>205.43999999999997</v>
      </c>
      <c r="O1891" s="4">
        <f>IF(Table1[[#This Row],[SALES]]&gt;='CONDITIONS AND WORKINGS'!$B$2,Table1[[#This Row],[SALES]]*'CONDITIONS AND WORKINGS'!$B$3,0)</f>
        <v>267.2</v>
      </c>
      <c r="P1891" s="10">
        <f t="shared" si="87"/>
        <v>3405.44</v>
      </c>
      <c r="Q1891" s="4" t="str">
        <f>IF(Table1[[#This Row],[STATUS]]='CONDITIONS AND WORKINGS'!$B$6,'CONDITIONS AND WORKINGS'!$B$9,'CONDITIONS AND WORKINGS'!$B$10)</f>
        <v>"COMPLETED"</v>
      </c>
      <c r="R1891" s="10">
        <f>Table1[[#This Row],[TOTAL SALES]]-Table1[[#This Row],[ 8.35% DISCOUNT]]</f>
        <v>3138.2400000000002</v>
      </c>
      <c r="S1891" s="20"/>
      <c r="AQ1891" s="11"/>
      <c r="AR1891" s="11"/>
      <c r="AS1891" s="11"/>
      <c r="AT1891" s="11"/>
      <c r="AV1891" s="11"/>
      <c r="AW1891" s="11"/>
    </row>
    <row r="1892" spans="1:49" x14ac:dyDescent="0.25">
      <c r="A1892">
        <v>1891</v>
      </c>
      <c r="B1892">
        <v>10312</v>
      </c>
      <c r="C1892">
        <v>11</v>
      </c>
      <c r="D1892" s="4" t="str">
        <f>TEXT(Table1[[#This Row],[ORDER DATE]],"MMMM")</f>
        <v>October</v>
      </c>
      <c r="E1892" s="4">
        <f t="shared" si="88"/>
        <v>2004</v>
      </c>
      <c r="F1892" s="1">
        <v>38281</v>
      </c>
      <c r="G1892" t="s">
        <v>12</v>
      </c>
      <c r="H1892" t="s">
        <v>20</v>
      </c>
      <c r="I1892">
        <v>140</v>
      </c>
      <c r="J1892" t="s">
        <v>14</v>
      </c>
      <c r="K1892">
        <v>25</v>
      </c>
      <c r="L1892" s="10">
        <v>100</v>
      </c>
      <c r="M1892" s="10">
        <f t="shared" si="89"/>
        <v>2500</v>
      </c>
      <c r="N1892">
        <f>'CONDITIONS AND WORKINGS'!$D$2*M1892</f>
        <v>160.49999999999997</v>
      </c>
      <c r="O1892" s="4">
        <f>IF(Table1[[#This Row],[SALES]]&gt;='CONDITIONS AND WORKINGS'!$B$2,Table1[[#This Row],[SALES]]*'CONDITIONS AND WORKINGS'!$B$3,0)</f>
        <v>208.75</v>
      </c>
      <c r="P1892" s="10">
        <f t="shared" si="87"/>
        <v>2660.5</v>
      </c>
      <c r="Q1892" s="4" t="str">
        <f>IF(Table1[[#This Row],[STATUS]]='CONDITIONS AND WORKINGS'!$B$6,'CONDITIONS AND WORKINGS'!$B$9,'CONDITIONS AND WORKINGS'!$B$10)</f>
        <v>"COMPLETED"</v>
      </c>
      <c r="R1892" s="10">
        <f>Table1[[#This Row],[TOTAL SALES]]-Table1[[#This Row],[ 8.35% DISCOUNT]]</f>
        <v>2451.75</v>
      </c>
      <c r="S1892" s="20"/>
      <c r="AQ1892" s="11"/>
      <c r="AR1892" s="11"/>
      <c r="AS1892" s="11"/>
      <c r="AT1892" s="11"/>
      <c r="AV1892" s="11"/>
      <c r="AW1892" s="11"/>
    </row>
    <row r="1893" spans="1:49" x14ac:dyDescent="0.25">
      <c r="A1893">
        <v>1892</v>
      </c>
      <c r="B1893">
        <v>10312</v>
      </c>
      <c r="C1893">
        <v>10</v>
      </c>
      <c r="D1893" s="4" t="str">
        <f>TEXT(Table1[[#This Row],[ORDER DATE]],"MMMM")</f>
        <v>October</v>
      </c>
      <c r="E1893" s="4">
        <f t="shared" si="88"/>
        <v>2004</v>
      </c>
      <c r="F1893" s="1">
        <v>38281</v>
      </c>
      <c r="G1893" t="s">
        <v>12</v>
      </c>
      <c r="H1893" t="s">
        <v>23</v>
      </c>
      <c r="I1893">
        <v>140</v>
      </c>
      <c r="J1893" t="s">
        <v>14</v>
      </c>
      <c r="K1893">
        <v>43</v>
      </c>
      <c r="L1893" s="10">
        <v>89.38</v>
      </c>
      <c r="M1893" s="10">
        <f t="shared" si="89"/>
        <v>3843.3399999999997</v>
      </c>
      <c r="N1893">
        <f>'CONDITIONS AND WORKINGS'!$D$2*M1893</f>
        <v>246.74242799999996</v>
      </c>
      <c r="O1893" s="4">
        <f>IF(Table1[[#This Row],[SALES]]&gt;='CONDITIONS AND WORKINGS'!$B$2,Table1[[#This Row],[SALES]]*'CONDITIONS AND WORKINGS'!$B$3,0)</f>
        <v>320.91888999999998</v>
      </c>
      <c r="P1893" s="10">
        <f t="shared" si="87"/>
        <v>4090.0824279999997</v>
      </c>
      <c r="Q1893" s="4" t="str">
        <f>IF(Table1[[#This Row],[STATUS]]='CONDITIONS AND WORKINGS'!$B$6,'CONDITIONS AND WORKINGS'!$B$9,'CONDITIONS AND WORKINGS'!$B$10)</f>
        <v>"COMPLETED"</v>
      </c>
      <c r="R1893" s="10">
        <f>Table1[[#This Row],[TOTAL SALES]]-Table1[[#This Row],[ 8.35% DISCOUNT]]</f>
        <v>3769.1635379999998</v>
      </c>
      <c r="S1893" s="20"/>
      <c r="AQ1893" s="11"/>
      <c r="AR1893" s="11"/>
      <c r="AS1893" s="11"/>
      <c r="AT1893" s="11"/>
      <c r="AV1893" s="11"/>
      <c r="AW1893" s="11"/>
    </row>
    <row r="1894" spans="1:49" x14ac:dyDescent="0.25">
      <c r="A1894">
        <v>1893</v>
      </c>
      <c r="B1894">
        <v>10312</v>
      </c>
      <c r="C1894">
        <v>4</v>
      </c>
      <c r="D1894" s="4" t="str">
        <f>TEXT(Table1[[#This Row],[ORDER DATE]],"MMMM")</f>
        <v>October</v>
      </c>
      <c r="E1894" s="4">
        <f t="shared" si="88"/>
        <v>2004</v>
      </c>
      <c r="F1894" s="1">
        <v>38281</v>
      </c>
      <c r="G1894" t="s">
        <v>12</v>
      </c>
      <c r="H1894" t="s">
        <v>37</v>
      </c>
      <c r="I1894">
        <v>140</v>
      </c>
      <c r="J1894" t="s">
        <v>14</v>
      </c>
      <c r="K1894">
        <v>37</v>
      </c>
      <c r="L1894" s="10">
        <v>100</v>
      </c>
      <c r="M1894" s="10">
        <f t="shared" si="89"/>
        <v>3700</v>
      </c>
      <c r="N1894">
        <f>'CONDITIONS AND WORKINGS'!$D$2*M1894</f>
        <v>237.53999999999996</v>
      </c>
      <c r="O1894" s="4">
        <f>IF(Table1[[#This Row],[SALES]]&gt;='CONDITIONS AND WORKINGS'!$B$2,Table1[[#This Row],[SALES]]*'CONDITIONS AND WORKINGS'!$B$3,0)</f>
        <v>308.95000000000005</v>
      </c>
      <c r="P1894" s="10">
        <f t="shared" si="87"/>
        <v>3937.54</v>
      </c>
      <c r="Q1894" s="4" t="str">
        <f>IF(Table1[[#This Row],[STATUS]]='CONDITIONS AND WORKINGS'!$B$6,'CONDITIONS AND WORKINGS'!$B$9,'CONDITIONS AND WORKINGS'!$B$10)</f>
        <v>"COMPLETED"</v>
      </c>
      <c r="R1894" s="10">
        <f>Table1[[#This Row],[TOTAL SALES]]-Table1[[#This Row],[ 8.35% DISCOUNT]]</f>
        <v>3628.59</v>
      </c>
      <c r="S1894" s="20"/>
      <c r="AQ1894" s="11"/>
      <c r="AR1894" s="11"/>
      <c r="AS1894" s="11"/>
      <c r="AT1894" s="11"/>
      <c r="AV1894" s="11"/>
      <c r="AW1894" s="11"/>
    </row>
    <row r="1895" spans="1:49" x14ac:dyDescent="0.25">
      <c r="A1895">
        <v>1894</v>
      </c>
      <c r="B1895">
        <v>10312</v>
      </c>
      <c r="C1895">
        <v>8</v>
      </c>
      <c r="D1895" s="4" t="str">
        <f>TEXT(Table1[[#This Row],[ORDER DATE]],"MMMM")</f>
        <v>October</v>
      </c>
      <c r="E1895" s="4">
        <f t="shared" si="88"/>
        <v>2004</v>
      </c>
      <c r="F1895" s="1">
        <v>38281</v>
      </c>
      <c r="G1895" t="s">
        <v>12</v>
      </c>
      <c r="H1895" t="s">
        <v>27</v>
      </c>
      <c r="I1895">
        <v>140</v>
      </c>
      <c r="J1895" t="s">
        <v>14</v>
      </c>
      <c r="K1895">
        <v>33</v>
      </c>
      <c r="L1895" s="10">
        <v>100</v>
      </c>
      <c r="M1895" s="10">
        <f t="shared" si="89"/>
        <v>3300</v>
      </c>
      <c r="N1895">
        <f>'CONDITIONS AND WORKINGS'!$D$2*M1895</f>
        <v>211.85999999999999</v>
      </c>
      <c r="O1895" s="4">
        <f>IF(Table1[[#This Row],[SALES]]&gt;='CONDITIONS AND WORKINGS'!$B$2,Table1[[#This Row],[SALES]]*'CONDITIONS AND WORKINGS'!$B$3,0)</f>
        <v>275.55</v>
      </c>
      <c r="P1895" s="10">
        <f t="shared" si="87"/>
        <v>3511.86</v>
      </c>
      <c r="Q1895" s="4" t="str">
        <f>IF(Table1[[#This Row],[STATUS]]='CONDITIONS AND WORKINGS'!$B$6,'CONDITIONS AND WORKINGS'!$B$9,'CONDITIONS AND WORKINGS'!$B$10)</f>
        <v>"COMPLETED"</v>
      </c>
      <c r="R1895" s="10">
        <f>Table1[[#This Row],[TOTAL SALES]]-Table1[[#This Row],[ 8.35% DISCOUNT]]</f>
        <v>3236.31</v>
      </c>
      <c r="S1895" s="20"/>
      <c r="AQ1895" s="11"/>
      <c r="AR1895" s="11"/>
      <c r="AS1895" s="11"/>
      <c r="AT1895" s="11"/>
      <c r="AV1895" s="11"/>
      <c r="AW1895" s="11"/>
    </row>
    <row r="1896" spans="1:49" x14ac:dyDescent="0.25">
      <c r="A1896">
        <v>1895</v>
      </c>
      <c r="B1896">
        <v>10312</v>
      </c>
      <c r="C1896">
        <v>1</v>
      </c>
      <c r="D1896" s="4" t="str">
        <f>TEXT(Table1[[#This Row],[ORDER DATE]],"MMMM")</f>
        <v>October</v>
      </c>
      <c r="E1896" s="4">
        <f t="shared" si="88"/>
        <v>2004</v>
      </c>
      <c r="F1896" s="1">
        <v>38281</v>
      </c>
      <c r="G1896" t="s">
        <v>12</v>
      </c>
      <c r="H1896" t="s">
        <v>39</v>
      </c>
      <c r="I1896">
        <v>140</v>
      </c>
      <c r="J1896" t="s">
        <v>17</v>
      </c>
      <c r="K1896">
        <v>39</v>
      </c>
      <c r="L1896" s="10">
        <v>56.85</v>
      </c>
      <c r="M1896" s="10">
        <f t="shared" si="89"/>
        <v>2217.15</v>
      </c>
      <c r="N1896">
        <f>'CONDITIONS AND WORKINGS'!$D$2*M1896</f>
        <v>142.34102999999999</v>
      </c>
      <c r="O1896" s="4">
        <f>IF(Table1[[#This Row],[SALES]]&gt;='CONDITIONS AND WORKINGS'!$B$2,Table1[[#This Row],[SALES]]*'CONDITIONS AND WORKINGS'!$B$3,0)</f>
        <v>0</v>
      </c>
      <c r="P1896" s="10">
        <f t="shared" si="87"/>
        <v>2359.4910300000001</v>
      </c>
      <c r="Q1896" s="4" t="str">
        <f>IF(Table1[[#This Row],[STATUS]]='CONDITIONS AND WORKINGS'!$B$6,'CONDITIONS AND WORKINGS'!$B$9,'CONDITIONS AND WORKINGS'!$B$10)</f>
        <v>"COMPLETED"</v>
      </c>
      <c r="R1896" s="10">
        <f>Table1[[#This Row],[TOTAL SALES]]-Table1[[#This Row],[ 8.35% DISCOUNT]]</f>
        <v>2359.4910300000001</v>
      </c>
      <c r="S1896" s="20"/>
      <c r="AQ1896" s="11"/>
      <c r="AR1896" s="11"/>
      <c r="AS1896" s="11"/>
      <c r="AT1896" s="11"/>
      <c r="AV1896" s="11"/>
      <c r="AW1896" s="11"/>
    </row>
    <row r="1897" spans="1:49" x14ac:dyDescent="0.25">
      <c r="A1897">
        <v>1896</v>
      </c>
      <c r="B1897">
        <v>10312</v>
      </c>
      <c r="C1897">
        <v>6</v>
      </c>
      <c r="D1897" s="4" t="str">
        <f>TEXT(Table1[[#This Row],[ORDER DATE]],"MMMM")</f>
        <v>October</v>
      </c>
      <c r="E1897" s="4">
        <f t="shared" si="88"/>
        <v>2004</v>
      </c>
      <c r="F1897" s="1">
        <v>38281</v>
      </c>
      <c r="G1897" t="s">
        <v>12</v>
      </c>
      <c r="H1897" t="s">
        <v>38</v>
      </c>
      <c r="I1897">
        <v>140</v>
      </c>
      <c r="J1897" t="s">
        <v>17</v>
      </c>
      <c r="K1897">
        <v>35</v>
      </c>
      <c r="L1897" s="10">
        <v>53.72</v>
      </c>
      <c r="M1897" s="10">
        <f t="shared" si="89"/>
        <v>1880.2</v>
      </c>
      <c r="N1897">
        <f>'CONDITIONS AND WORKINGS'!$D$2*M1897</f>
        <v>120.70884</v>
      </c>
      <c r="O1897" s="4">
        <f>IF(Table1[[#This Row],[SALES]]&gt;='CONDITIONS AND WORKINGS'!$B$2,Table1[[#This Row],[SALES]]*'CONDITIONS AND WORKINGS'!$B$3,0)</f>
        <v>0</v>
      </c>
      <c r="P1897" s="10">
        <f t="shared" si="87"/>
        <v>2000.9088400000001</v>
      </c>
      <c r="Q1897" s="4" t="str">
        <f>IF(Table1[[#This Row],[STATUS]]='CONDITIONS AND WORKINGS'!$B$6,'CONDITIONS AND WORKINGS'!$B$9,'CONDITIONS AND WORKINGS'!$B$10)</f>
        <v>"COMPLETED"</v>
      </c>
      <c r="R1897" s="10">
        <f>Table1[[#This Row],[TOTAL SALES]]-Table1[[#This Row],[ 8.35% DISCOUNT]]</f>
        <v>2000.9088400000001</v>
      </c>
      <c r="S1897" s="20"/>
      <c r="AQ1897" s="11"/>
      <c r="AR1897" s="11"/>
      <c r="AS1897" s="11"/>
      <c r="AT1897" s="11"/>
      <c r="AV1897" s="11"/>
      <c r="AW1897" s="11"/>
    </row>
    <row r="1898" spans="1:49" x14ac:dyDescent="0.25">
      <c r="A1898">
        <v>1897</v>
      </c>
      <c r="B1898">
        <v>10312</v>
      </c>
      <c r="C1898">
        <v>16</v>
      </c>
      <c r="D1898" s="4" t="str">
        <f>TEXT(Table1[[#This Row],[ORDER DATE]],"MMMM")</f>
        <v>October</v>
      </c>
      <c r="E1898" s="4">
        <f t="shared" si="88"/>
        <v>2004</v>
      </c>
      <c r="F1898" s="1">
        <v>38281</v>
      </c>
      <c r="G1898" t="s">
        <v>12</v>
      </c>
      <c r="H1898" t="s">
        <v>15</v>
      </c>
      <c r="I1898">
        <v>140</v>
      </c>
      <c r="J1898" t="s">
        <v>17</v>
      </c>
      <c r="K1898">
        <v>30</v>
      </c>
      <c r="L1898" s="10">
        <v>61.15</v>
      </c>
      <c r="M1898" s="10">
        <f t="shared" si="89"/>
        <v>1834.5</v>
      </c>
      <c r="N1898">
        <f>'CONDITIONS AND WORKINGS'!$D$2*M1898</f>
        <v>117.77489999999999</v>
      </c>
      <c r="O1898" s="4">
        <f>IF(Table1[[#This Row],[SALES]]&gt;='CONDITIONS AND WORKINGS'!$B$2,Table1[[#This Row],[SALES]]*'CONDITIONS AND WORKINGS'!$B$3,0)</f>
        <v>0</v>
      </c>
      <c r="P1898" s="10">
        <f t="shared" si="87"/>
        <v>1952.2748999999999</v>
      </c>
      <c r="Q1898" s="4" t="str">
        <f>IF(Table1[[#This Row],[STATUS]]='CONDITIONS AND WORKINGS'!$B$6,'CONDITIONS AND WORKINGS'!$B$9,'CONDITIONS AND WORKINGS'!$B$10)</f>
        <v>"COMPLETED"</v>
      </c>
      <c r="R1898" s="10">
        <f>Table1[[#This Row],[TOTAL SALES]]-Table1[[#This Row],[ 8.35% DISCOUNT]]</f>
        <v>1952.2748999999999</v>
      </c>
      <c r="S1898" s="20"/>
      <c r="AQ1898" s="11"/>
      <c r="AR1898" s="11"/>
      <c r="AS1898" s="11"/>
      <c r="AT1898" s="11"/>
      <c r="AV1898" s="11"/>
      <c r="AW1898" s="11"/>
    </row>
    <row r="1899" spans="1:49" x14ac:dyDescent="0.25">
      <c r="A1899">
        <v>1898</v>
      </c>
      <c r="B1899">
        <v>10312</v>
      </c>
      <c r="C1899">
        <v>13</v>
      </c>
      <c r="D1899" s="4" t="str">
        <f>TEXT(Table1[[#This Row],[ORDER DATE]],"MMMM")</f>
        <v>October</v>
      </c>
      <c r="E1899" s="4">
        <f t="shared" si="88"/>
        <v>2004</v>
      </c>
      <c r="F1899" s="1">
        <v>38281</v>
      </c>
      <c r="G1899" t="s">
        <v>12</v>
      </c>
      <c r="H1899" t="s">
        <v>22</v>
      </c>
      <c r="I1899">
        <v>140</v>
      </c>
      <c r="J1899" t="s">
        <v>17</v>
      </c>
      <c r="K1899">
        <v>39</v>
      </c>
      <c r="L1899" s="10">
        <v>29.54</v>
      </c>
      <c r="M1899" s="10">
        <f t="shared" si="89"/>
        <v>1152.06</v>
      </c>
      <c r="N1899">
        <f>'CONDITIONS AND WORKINGS'!$D$2*M1899</f>
        <v>73.962251999999992</v>
      </c>
      <c r="O1899" s="4">
        <f>IF(Table1[[#This Row],[SALES]]&gt;='CONDITIONS AND WORKINGS'!$B$2,Table1[[#This Row],[SALES]]*'CONDITIONS AND WORKINGS'!$B$3,0)</f>
        <v>0</v>
      </c>
      <c r="P1899" s="10">
        <f t="shared" si="87"/>
        <v>1226.022252</v>
      </c>
      <c r="Q1899" s="4" t="str">
        <f>IF(Table1[[#This Row],[STATUS]]='CONDITIONS AND WORKINGS'!$B$6,'CONDITIONS AND WORKINGS'!$B$9,'CONDITIONS AND WORKINGS'!$B$10)</f>
        <v>"COMPLETED"</v>
      </c>
      <c r="R1899" s="10">
        <f>Table1[[#This Row],[TOTAL SALES]]-Table1[[#This Row],[ 8.35% DISCOUNT]]</f>
        <v>1226.022252</v>
      </c>
      <c r="S1899" s="20"/>
      <c r="AQ1899" s="11"/>
      <c r="AR1899" s="11"/>
      <c r="AS1899" s="11"/>
      <c r="AT1899" s="11"/>
      <c r="AV1899" s="11"/>
      <c r="AW1899" s="11"/>
    </row>
    <row r="1900" spans="1:49" x14ac:dyDescent="0.25">
      <c r="A1900">
        <v>1899</v>
      </c>
      <c r="B1900">
        <v>10312</v>
      </c>
      <c r="C1900">
        <v>9</v>
      </c>
      <c r="D1900" s="4" t="str">
        <f>TEXT(Table1[[#This Row],[ORDER DATE]],"MMMM")</f>
        <v>October</v>
      </c>
      <c r="E1900" s="4">
        <f t="shared" si="88"/>
        <v>2004</v>
      </c>
      <c r="F1900" s="1">
        <v>38281</v>
      </c>
      <c r="G1900" t="s">
        <v>12</v>
      </c>
      <c r="H1900" t="s">
        <v>24</v>
      </c>
      <c r="I1900">
        <v>140</v>
      </c>
      <c r="J1900" t="s">
        <v>17</v>
      </c>
      <c r="K1900">
        <v>25</v>
      </c>
      <c r="L1900" s="10">
        <v>44.21</v>
      </c>
      <c r="M1900" s="10">
        <f t="shared" si="89"/>
        <v>1105.25</v>
      </c>
      <c r="N1900">
        <f>'CONDITIONS AND WORKINGS'!$D$2*M1900</f>
        <v>70.957049999999995</v>
      </c>
      <c r="O1900" s="4">
        <f>IF(Table1[[#This Row],[SALES]]&gt;='CONDITIONS AND WORKINGS'!$B$2,Table1[[#This Row],[SALES]]*'CONDITIONS AND WORKINGS'!$B$3,0)</f>
        <v>0</v>
      </c>
      <c r="P1900" s="10">
        <f t="shared" si="87"/>
        <v>1176.20705</v>
      </c>
      <c r="Q1900" s="4" t="str">
        <f>IF(Table1[[#This Row],[STATUS]]='CONDITIONS AND WORKINGS'!$B$6,'CONDITIONS AND WORKINGS'!$B$9,'CONDITIONS AND WORKINGS'!$B$10)</f>
        <v>"COMPLETED"</v>
      </c>
      <c r="R1900" s="10">
        <f>Table1[[#This Row],[TOTAL SALES]]-Table1[[#This Row],[ 8.35% DISCOUNT]]</f>
        <v>1176.20705</v>
      </c>
      <c r="S1900" s="20"/>
      <c r="AQ1900" s="11"/>
      <c r="AR1900" s="11"/>
      <c r="AS1900" s="11"/>
      <c r="AT1900" s="11"/>
      <c r="AV1900" s="11"/>
      <c r="AW1900" s="11"/>
    </row>
    <row r="1901" spans="1:49" x14ac:dyDescent="0.25">
      <c r="A1901">
        <v>1900</v>
      </c>
      <c r="B1901">
        <v>10312</v>
      </c>
      <c r="C1901">
        <v>15</v>
      </c>
      <c r="D1901" s="4" t="str">
        <f>TEXT(Table1[[#This Row],[ORDER DATE]],"MMMM")</f>
        <v>October</v>
      </c>
      <c r="E1901" s="4">
        <f t="shared" si="88"/>
        <v>2004</v>
      </c>
      <c r="F1901" s="1">
        <v>38281</v>
      </c>
      <c r="G1901" t="s">
        <v>12</v>
      </c>
      <c r="H1901" t="s">
        <v>18</v>
      </c>
      <c r="I1901">
        <v>140</v>
      </c>
      <c r="J1901" t="s">
        <v>17</v>
      </c>
      <c r="K1901">
        <v>31</v>
      </c>
      <c r="L1901" s="10">
        <v>35.29</v>
      </c>
      <c r="M1901" s="10">
        <f t="shared" si="89"/>
        <v>1093.99</v>
      </c>
      <c r="N1901">
        <f>'CONDITIONS AND WORKINGS'!$D$2*M1901</f>
        <v>70.234157999999994</v>
      </c>
      <c r="O1901" s="4">
        <f>IF(Table1[[#This Row],[SALES]]&gt;='CONDITIONS AND WORKINGS'!$B$2,Table1[[#This Row],[SALES]]*'CONDITIONS AND WORKINGS'!$B$3,0)</f>
        <v>0</v>
      </c>
      <c r="P1901" s="10">
        <f t="shared" si="87"/>
        <v>1164.224158</v>
      </c>
      <c r="Q1901" s="4" t="str">
        <f>IF(Table1[[#This Row],[STATUS]]='CONDITIONS AND WORKINGS'!$B$6,'CONDITIONS AND WORKINGS'!$B$9,'CONDITIONS AND WORKINGS'!$B$10)</f>
        <v>"COMPLETED"</v>
      </c>
      <c r="R1901" s="10">
        <f>Table1[[#This Row],[TOTAL SALES]]-Table1[[#This Row],[ 8.35% DISCOUNT]]</f>
        <v>1164.224158</v>
      </c>
      <c r="S1901" s="20"/>
      <c r="AQ1901" s="11"/>
      <c r="AR1901" s="11"/>
      <c r="AS1901" s="11"/>
      <c r="AT1901" s="11"/>
      <c r="AV1901" s="11"/>
      <c r="AW1901" s="11"/>
    </row>
    <row r="1902" spans="1:49" x14ac:dyDescent="0.25">
      <c r="A1902">
        <v>1901</v>
      </c>
      <c r="B1902">
        <v>10312</v>
      </c>
      <c r="C1902">
        <v>12</v>
      </c>
      <c r="D1902" s="4" t="str">
        <f>TEXT(Table1[[#This Row],[ORDER DATE]],"MMMM")</f>
        <v>October</v>
      </c>
      <c r="E1902" s="4">
        <f t="shared" si="88"/>
        <v>2004</v>
      </c>
      <c r="F1902" s="1">
        <v>38281</v>
      </c>
      <c r="G1902" t="s">
        <v>12</v>
      </c>
      <c r="H1902" t="s">
        <v>21</v>
      </c>
      <c r="I1902">
        <v>140</v>
      </c>
      <c r="J1902" t="s">
        <v>17</v>
      </c>
      <c r="K1902">
        <v>23</v>
      </c>
      <c r="L1902" s="10">
        <v>37.630000000000003</v>
      </c>
      <c r="M1902" s="10">
        <f t="shared" si="89"/>
        <v>865.49</v>
      </c>
      <c r="N1902">
        <f>'CONDITIONS AND WORKINGS'!$D$2*M1902</f>
        <v>55.564457999999995</v>
      </c>
      <c r="O1902" s="4">
        <f>IF(Table1[[#This Row],[SALES]]&gt;='CONDITIONS AND WORKINGS'!$B$2,Table1[[#This Row],[SALES]]*'CONDITIONS AND WORKINGS'!$B$3,0)</f>
        <v>0</v>
      </c>
      <c r="P1902" s="10">
        <f t="shared" si="87"/>
        <v>921.05445799999995</v>
      </c>
      <c r="Q1902" s="4" t="str">
        <f>IF(Table1[[#This Row],[STATUS]]='CONDITIONS AND WORKINGS'!$B$6,'CONDITIONS AND WORKINGS'!$B$9,'CONDITIONS AND WORKINGS'!$B$10)</f>
        <v>"COMPLETED"</v>
      </c>
      <c r="R1902" s="10">
        <f>Table1[[#This Row],[TOTAL SALES]]-Table1[[#This Row],[ 8.35% DISCOUNT]]</f>
        <v>921.05445799999995</v>
      </c>
      <c r="S1902" s="20"/>
      <c r="AQ1902" s="11"/>
      <c r="AR1902" s="11"/>
      <c r="AS1902" s="11"/>
      <c r="AT1902" s="11"/>
      <c r="AV1902" s="11"/>
      <c r="AW1902" s="11"/>
    </row>
    <row r="1903" spans="1:49" x14ac:dyDescent="0.25">
      <c r="A1903">
        <v>1902</v>
      </c>
      <c r="B1903">
        <v>10313</v>
      </c>
      <c r="C1903">
        <v>7</v>
      </c>
      <c r="D1903" s="4" t="str">
        <f>TEXT(Table1[[#This Row],[ORDER DATE]],"MMMM")</f>
        <v>October</v>
      </c>
      <c r="E1903" s="4">
        <f t="shared" si="88"/>
        <v>2004</v>
      </c>
      <c r="F1903" s="1">
        <v>38282</v>
      </c>
      <c r="G1903" t="s">
        <v>12</v>
      </c>
      <c r="H1903" t="s">
        <v>26</v>
      </c>
      <c r="I1903">
        <v>132</v>
      </c>
      <c r="J1903" t="s">
        <v>14</v>
      </c>
      <c r="K1903">
        <v>40</v>
      </c>
      <c r="L1903" s="10">
        <v>100</v>
      </c>
      <c r="M1903" s="10">
        <f t="shared" si="89"/>
        <v>4000</v>
      </c>
      <c r="N1903">
        <f>'CONDITIONS AND WORKINGS'!$D$2*M1903</f>
        <v>256.79999999999995</v>
      </c>
      <c r="O1903" s="4">
        <f>IF(Table1[[#This Row],[SALES]]&gt;='CONDITIONS AND WORKINGS'!$B$2,Table1[[#This Row],[SALES]]*'CONDITIONS AND WORKINGS'!$B$3,0)</f>
        <v>334</v>
      </c>
      <c r="P1903" s="10">
        <f t="shared" si="87"/>
        <v>4256.8</v>
      </c>
      <c r="Q1903" s="4" t="str">
        <f>IF(Table1[[#This Row],[STATUS]]='CONDITIONS AND WORKINGS'!$B$6,'CONDITIONS AND WORKINGS'!$B$9,'CONDITIONS AND WORKINGS'!$B$10)</f>
        <v>"COMPLETED"</v>
      </c>
      <c r="R1903" s="10">
        <f>Table1[[#This Row],[TOTAL SALES]]-Table1[[#This Row],[ 8.35% DISCOUNT]]</f>
        <v>3922.8</v>
      </c>
      <c r="S1903" s="20"/>
      <c r="AQ1903" s="11"/>
      <c r="AR1903" s="11"/>
      <c r="AS1903" s="11"/>
      <c r="AT1903" s="11"/>
      <c r="AV1903" s="11"/>
      <c r="AW1903" s="11"/>
    </row>
    <row r="1904" spans="1:49" x14ac:dyDescent="0.25">
      <c r="A1904">
        <v>1903</v>
      </c>
      <c r="B1904">
        <v>10313</v>
      </c>
      <c r="C1904">
        <v>4</v>
      </c>
      <c r="D1904" s="4" t="str">
        <f>TEXT(Table1[[#This Row],[ORDER DATE]],"MMMM")</f>
        <v>October</v>
      </c>
      <c r="E1904" s="4">
        <f t="shared" si="88"/>
        <v>2004</v>
      </c>
      <c r="F1904" s="1">
        <v>38282</v>
      </c>
      <c r="G1904" t="s">
        <v>12</v>
      </c>
      <c r="H1904" t="s">
        <v>31</v>
      </c>
      <c r="I1904">
        <v>132</v>
      </c>
      <c r="J1904" t="s">
        <v>14</v>
      </c>
      <c r="K1904">
        <v>42</v>
      </c>
      <c r="L1904" s="10">
        <v>100</v>
      </c>
      <c r="M1904" s="10">
        <f t="shared" si="89"/>
        <v>4200</v>
      </c>
      <c r="N1904">
        <f>'CONDITIONS AND WORKINGS'!$D$2*M1904</f>
        <v>269.64</v>
      </c>
      <c r="O1904" s="4">
        <f>IF(Table1[[#This Row],[SALES]]&gt;='CONDITIONS AND WORKINGS'!$B$2,Table1[[#This Row],[SALES]]*'CONDITIONS AND WORKINGS'!$B$3,0)</f>
        <v>350.70000000000005</v>
      </c>
      <c r="P1904" s="10">
        <f t="shared" si="87"/>
        <v>4469.6400000000003</v>
      </c>
      <c r="Q1904" s="4" t="str">
        <f>IF(Table1[[#This Row],[STATUS]]='CONDITIONS AND WORKINGS'!$B$6,'CONDITIONS AND WORKINGS'!$B$9,'CONDITIONS AND WORKINGS'!$B$10)</f>
        <v>"COMPLETED"</v>
      </c>
      <c r="R1904" s="10">
        <f>Table1[[#This Row],[TOTAL SALES]]-Table1[[#This Row],[ 8.35% DISCOUNT]]</f>
        <v>4118.9400000000005</v>
      </c>
      <c r="S1904" s="20"/>
      <c r="AQ1904" s="11"/>
      <c r="AR1904" s="11"/>
      <c r="AS1904" s="11"/>
      <c r="AT1904" s="11"/>
      <c r="AV1904" s="11"/>
      <c r="AW1904" s="11"/>
    </row>
    <row r="1905" spans="1:49" x14ac:dyDescent="0.25">
      <c r="A1905">
        <v>1904</v>
      </c>
      <c r="B1905">
        <v>10313</v>
      </c>
      <c r="C1905">
        <v>3</v>
      </c>
      <c r="D1905" s="4" t="str">
        <f>TEXT(Table1[[#This Row],[ORDER DATE]],"MMMM")</f>
        <v>October</v>
      </c>
      <c r="E1905" s="4">
        <f t="shared" si="88"/>
        <v>2004</v>
      </c>
      <c r="F1905" s="1">
        <v>38282</v>
      </c>
      <c r="G1905" t="s">
        <v>12</v>
      </c>
      <c r="H1905" t="s">
        <v>44</v>
      </c>
      <c r="I1905">
        <v>132</v>
      </c>
      <c r="J1905" t="s">
        <v>14</v>
      </c>
      <c r="K1905">
        <v>25</v>
      </c>
      <c r="L1905" s="10">
        <v>100</v>
      </c>
      <c r="M1905" s="10">
        <f t="shared" si="89"/>
        <v>2500</v>
      </c>
      <c r="N1905">
        <f>'CONDITIONS AND WORKINGS'!$D$2*M1905</f>
        <v>160.49999999999997</v>
      </c>
      <c r="O1905" s="4">
        <f>IF(Table1[[#This Row],[SALES]]&gt;='CONDITIONS AND WORKINGS'!$B$2,Table1[[#This Row],[SALES]]*'CONDITIONS AND WORKINGS'!$B$3,0)</f>
        <v>208.75</v>
      </c>
      <c r="P1905" s="10">
        <f t="shared" si="87"/>
        <v>2660.5</v>
      </c>
      <c r="Q1905" s="4" t="str">
        <f>IF(Table1[[#This Row],[STATUS]]='CONDITIONS AND WORKINGS'!$B$6,'CONDITIONS AND WORKINGS'!$B$9,'CONDITIONS AND WORKINGS'!$B$10)</f>
        <v>"COMPLETED"</v>
      </c>
      <c r="R1905" s="10">
        <f>Table1[[#This Row],[TOTAL SALES]]-Table1[[#This Row],[ 8.35% DISCOUNT]]</f>
        <v>2451.75</v>
      </c>
      <c r="S1905" s="20"/>
      <c r="AQ1905" s="11"/>
      <c r="AR1905" s="11"/>
      <c r="AS1905" s="11"/>
      <c r="AT1905" s="11"/>
      <c r="AV1905" s="11"/>
      <c r="AW1905" s="11"/>
    </row>
    <row r="1906" spans="1:49" x14ac:dyDescent="0.25">
      <c r="A1906">
        <v>1905</v>
      </c>
      <c r="B1906">
        <v>10313</v>
      </c>
      <c r="C1906">
        <v>2</v>
      </c>
      <c r="D1906" s="4" t="str">
        <f>TEXT(Table1[[#This Row],[ORDER DATE]],"MMMM")</f>
        <v>October</v>
      </c>
      <c r="E1906" s="4">
        <f t="shared" si="88"/>
        <v>2004</v>
      </c>
      <c r="F1906" s="1">
        <v>38282</v>
      </c>
      <c r="G1906" t="s">
        <v>12</v>
      </c>
      <c r="H1906" t="s">
        <v>45</v>
      </c>
      <c r="I1906">
        <v>132</v>
      </c>
      <c r="J1906" t="s">
        <v>14</v>
      </c>
      <c r="K1906">
        <v>29</v>
      </c>
      <c r="L1906" s="10">
        <v>100</v>
      </c>
      <c r="M1906" s="10">
        <f t="shared" si="89"/>
        <v>2900</v>
      </c>
      <c r="N1906">
        <f>'CONDITIONS AND WORKINGS'!$D$2*M1906</f>
        <v>186.17999999999998</v>
      </c>
      <c r="O1906" s="4">
        <f>IF(Table1[[#This Row],[SALES]]&gt;='CONDITIONS AND WORKINGS'!$B$2,Table1[[#This Row],[SALES]]*'CONDITIONS AND WORKINGS'!$B$3,0)</f>
        <v>242.15</v>
      </c>
      <c r="P1906" s="10">
        <f t="shared" si="87"/>
        <v>3086.18</v>
      </c>
      <c r="Q1906" s="4" t="str">
        <f>IF(Table1[[#This Row],[STATUS]]='CONDITIONS AND WORKINGS'!$B$6,'CONDITIONS AND WORKINGS'!$B$9,'CONDITIONS AND WORKINGS'!$B$10)</f>
        <v>"COMPLETED"</v>
      </c>
      <c r="R1906" s="10">
        <f>Table1[[#This Row],[TOTAL SALES]]-Table1[[#This Row],[ 8.35% DISCOUNT]]</f>
        <v>2844.0299999999997</v>
      </c>
      <c r="S1906" s="20"/>
      <c r="AQ1906" s="11"/>
      <c r="AR1906" s="11"/>
      <c r="AS1906" s="11"/>
      <c r="AT1906" s="11"/>
      <c r="AV1906" s="11"/>
      <c r="AW1906" s="11"/>
    </row>
    <row r="1907" spans="1:49" x14ac:dyDescent="0.25">
      <c r="A1907">
        <v>1906</v>
      </c>
      <c r="B1907">
        <v>10313</v>
      </c>
      <c r="C1907">
        <v>9</v>
      </c>
      <c r="D1907" s="4" t="str">
        <f>TEXT(Table1[[#This Row],[ORDER DATE]],"MMMM")</f>
        <v>October</v>
      </c>
      <c r="E1907" s="4">
        <f t="shared" si="88"/>
        <v>2004</v>
      </c>
      <c r="F1907" s="1">
        <v>38282</v>
      </c>
      <c r="G1907" t="s">
        <v>12</v>
      </c>
      <c r="H1907" t="s">
        <v>28</v>
      </c>
      <c r="I1907">
        <v>132</v>
      </c>
      <c r="J1907" t="s">
        <v>17</v>
      </c>
      <c r="K1907">
        <v>30</v>
      </c>
      <c r="L1907" s="10">
        <v>99.13</v>
      </c>
      <c r="M1907" s="10">
        <f t="shared" si="89"/>
        <v>2973.8999999999996</v>
      </c>
      <c r="N1907">
        <f>'CONDITIONS AND WORKINGS'!$D$2*M1907</f>
        <v>190.92437999999996</v>
      </c>
      <c r="O1907" s="4">
        <f>IF(Table1[[#This Row],[SALES]]&gt;='CONDITIONS AND WORKINGS'!$B$2,Table1[[#This Row],[SALES]]*'CONDITIONS AND WORKINGS'!$B$3,0)</f>
        <v>248.32064999999997</v>
      </c>
      <c r="P1907" s="10">
        <f t="shared" si="87"/>
        <v>3164.8243799999996</v>
      </c>
      <c r="Q1907" s="4" t="str">
        <f>IF(Table1[[#This Row],[STATUS]]='CONDITIONS AND WORKINGS'!$B$6,'CONDITIONS AND WORKINGS'!$B$9,'CONDITIONS AND WORKINGS'!$B$10)</f>
        <v>"COMPLETED"</v>
      </c>
      <c r="R1907" s="10">
        <f>Table1[[#This Row],[TOTAL SALES]]-Table1[[#This Row],[ 8.35% DISCOUNT]]</f>
        <v>2916.5037299999995</v>
      </c>
      <c r="S1907" s="20"/>
      <c r="AQ1907" s="11"/>
      <c r="AR1907" s="11"/>
      <c r="AS1907" s="11"/>
      <c r="AT1907" s="11"/>
      <c r="AV1907" s="11"/>
      <c r="AW1907" s="11"/>
    </row>
    <row r="1908" spans="1:49" x14ac:dyDescent="0.25">
      <c r="A1908">
        <v>1907</v>
      </c>
      <c r="B1908">
        <v>10313</v>
      </c>
      <c r="C1908">
        <v>8</v>
      </c>
      <c r="D1908" s="4" t="str">
        <f>TEXT(Table1[[#This Row],[ORDER DATE]],"MMMM")</f>
        <v>October</v>
      </c>
      <c r="E1908" s="4">
        <f t="shared" si="88"/>
        <v>2004</v>
      </c>
      <c r="F1908" s="1">
        <v>38282</v>
      </c>
      <c r="G1908" t="s">
        <v>12</v>
      </c>
      <c r="H1908" t="s">
        <v>29</v>
      </c>
      <c r="I1908">
        <v>132</v>
      </c>
      <c r="J1908" t="s">
        <v>17</v>
      </c>
      <c r="K1908">
        <v>28</v>
      </c>
      <c r="L1908" s="10">
        <v>100</v>
      </c>
      <c r="M1908" s="10">
        <f t="shared" si="89"/>
        <v>2800</v>
      </c>
      <c r="N1908">
        <f>'CONDITIONS AND WORKINGS'!$D$2*M1908</f>
        <v>179.76</v>
      </c>
      <c r="O1908" s="4">
        <f>IF(Table1[[#This Row],[SALES]]&gt;='CONDITIONS AND WORKINGS'!$B$2,Table1[[#This Row],[SALES]]*'CONDITIONS AND WORKINGS'!$B$3,0)</f>
        <v>233.8</v>
      </c>
      <c r="P1908" s="10">
        <f t="shared" si="87"/>
        <v>2979.76</v>
      </c>
      <c r="Q1908" s="4" t="str">
        <f>IF(Table1[[#This Row],[STATUS]]='CONDITIONS AND WORKINGS'!$B$6,'CONDITIONS AND WORKINGS'!$B$9,'CONDITIONS AND WORKINGS'!$B$10)</f>
        <v>"COMPLETED"</v>
      </c>
      <c r="R1908" s="10">
        <f>Table1[[#This Row],[TOTAL SALES]]-Table1[[#This Row],[ 8.35% DISCOUNT]]</f>
        <v>2745.96</v>
      </c>
      <c r="S1908" s="20"/>
      <c r="AQ1908" s="11"/>
      <c r="AR1908" s="11"/>
      <c r="AS1908" s="11"/>
      <c r="AT1908" s="11"/>
      <c r="AV1908" s="11"/>
      <c r="AW1908" s="11"/>
    </row>
    <row r="1909" spans="1:49" x14ac:dyDescent="0.25">
      <c r="A1909">
        <v>1908</v>
      </c>
      <c r="B1909">
        <v>10313</v>
      </c>
      <c r="C1909">
        <v>11</v>
      </c>
      <c r="D1909" s="4" t="str">
        <f>TEXT(Table1[[#This Row],[ORDER DATE]],"MMMM")</f>
        <v>October</v>
      </c>
      <c r="E1909" s="4">
        <f t="shared" si="88"/>
        <v>2004</v>
      </c>
      <c r="F1909" s="1">
        <v>38282</v>
      </c>
      <c r="G1909" t="s">
        <v>12</v>
      </c>
      <c r="H1909" t="s">
        <v>33</v>
      </c>
      <c r="I1909">
        <v>132</v>
      </c>
      <c r="J1909" t="s">
        <v>17</v>
      </c>
      <c r="K1909">
        <v>21</v>
      </c>
      <c r="L1909" s="10">
        <v>100</v>
      </c>
      <c r="M1909" s="10">
        <f t="shared" si="89"/>
        <v>2100</v>
      </c>
      <c r="N1909">
        <f>'CONDITIONS AND WORKINGS'!$D$2*M1909</f>
        <v>134.82</v>
      </c>
      <c r="O1909" s="4">
        <f>IF(Table1[[#This Row],[SALES]]&gt;='CONDITIONS AND WORKINGS'!$B$2,Table1[[#This Row],[SALES]]*'CONDITIONS AND WORKINGS'!$B$3,0)</f>
        <v>0</v>
      </c>
      <c r="P1909" s="10">
        <f t="shared" si="87"/>
        <v>2234.8200000000002</v>
      </c>
      <c r="Q1909" s="4" t="str">
        <f>IF(Table1[[#This Row],[STATUS]]='CONDITIONS AND WORKINGS'!$B$6,'CONDITIONS AND WORKINGS'!$B$9,'CONDITIONS AND WORKINGS'!$B$10)</f>
        <v>"COMPLETED"</v>
      </c>
      <c r="R1909" s="10">
        <f>Table1[[#This Row],[TOTAL SALES]]-Table1[[#This Row],[ 8.35% DISCOUNT]]</f>
        <v>2234.8200000000002</v>
      </c>
      <c r="S1909" s="20"/>
      <c r="AQ1909" s="11"/>
      <c r="AR1909" s="11"/>
      <c r="AS1909" s="11"/>
      <c r="AT1909" s="11"/>
      <c r="AV1909" s="11"/>
      <c r="AW1909" s="11"/>
    </row>
    <row r="1910" spans="1:49" x14ac:dyDescent="0.25">
      <c r="A1910">
        <v>1909</v>
      </c>
      <c r="B1910">
        <v>10313</v>
      </c>
      <c r="C1910">
        <v>6</v>
      </c>
      <c r="D1910" s="4" t="str">
        <f>TEXT(Table1[[#This Row],[ORDER DATE]],"MMMM")</f>
        <v>October</v>
      </c>
      <c r="E1910" s="4">
        <f t="shared" si="88"/>
        <v>2004</v>
      </c>
      <c r="F1910" s="1">
        <v>38282</v>
      </c>
      <c r="G1910" t="s">
        <v>12</v>
      </c>
      <c r="H1910" t="s">
        <v>34</v>
      </c>
      <c r="I1910">
        <v>132</v>
      </c>
      <c r="J1910" t="s">
        <v>17</v>
      </c>
      <c r="K1910">
        <v>27</v>
      </c>
      <c r="L1910" s="10">
        <v>87.64</v>
      </c>
      <c r="M1910" s="10">
        <f t="shared" si="89"/>
        <v>2366.2800000000002</v>
      </c>
      <c r="N1910">
        <f>'CONDITIONS AND WORKINGS'!$D$2*M1910</f>
        <v>151.915176</v>
      </c>
      <c r="O1910" s="4">
        <f>IF(Table1[[#This Row],[SALES]]&gt;='CONDITIONS AND WORKINGS'!$B$2,Table1[[#This Row],[SALES]]*'CONDITIONS AND WORKINGS'!$B$3,0)</f>
        <v>197.58438000000004</v>
      </c>
      <c r="P1910" s="10">
        <f t="shared" si="87"/>
        <v>2518.1951760000002</v>
      </c>
      <c r="Q1910" s="4" t="str">
        <f>IF(Table1[[#This Row],[STATUS]]='CONDITIONS AND WORKINGS'!$B$6,'CONDITIONS AND WORKINGS'!$B$9,'CONDITIONS AND WORKINGS'!$B$10)</f>
        <v>"COMPLETED"</v>
      </c>
      <c r="R1910" s="10">
        <f>Table1[[#This Row],[TOTAL SALES]]-Table1[[#This Row],[ 8.35% DISCOUNT]]</f>
        <v>2320.6107959999999</v>
      </c>
      <c r="S1910" s="20"/>
      <c r="AQ1910" s="11"/>
      <c r="AR1910" s="11"/>
      <c r="AS1910" s="11"/>
      <c r="AT1910" s="11"/>
      <c r="AV1910" s="11"/>
      <c r="AW1910" s="11"/>
    </row>
    <row r="1911" spans="1:49" x14ac:dyDescent="0.25">
      <c r="A1911">
        <v>1910</v>
      </c>
      <c r="B1911">
        <v>10313</v>
      </c>
      <c r="C1911">
        <v>10</v>
      </c>
      <c r="D1911" s="4" t="str">
        <f>TEXT(Table1[[#This Row],[ORDER DATE]],"MMMM")</f>
        <v>October</v>
      </c>
      <c r="E1911" s="4">
        <f t="shared" si="88"/>
        <v>2004</v>
      </c>
      <c r="F1911" s="1">
        <v>38282</v>
      </c>
      <c r="G1911" t="s">
        <v>12</v>
      </c>
      <c r="H1911" t="s">
        <v>32</v>
      </c>
      <c r="I1911">
        <v>132</v>
      </c>
      <c r="J1911" t="s">
        <v>17</v>
      </c>
      <c r="K1911">
        <v>34</v>
      </c>
      <c r="L1911" s="10">
        <v>56.24</v>
      </c>
      <c r="M1911" s="10">
        <f t="shared" si="89"/>
        <v>1912.16</v>
      </c>
      <c r="N1911">
        <f>'CONDITIONS AND WORKINGS'!$D$2*M1911</f>
        <v>122.76067199999999</v>
      </c>
      <c r="O1911" s="4">
        <f>IF(Table1[[#This Row],[SALES]]&gt;='CONDITIONS AND WORKINGS'!$B$2,Table1[[#This Row],[SALES]]*'CONDITIONS AND WORKINGS'!$B$3,0)</f>
        <v>0</v>
      </c>
      <c r="P1911" s="10">
        <f t="shared" si="87"/>
        <v>2034.920672</v>
      </c>
      <c r="Q1911" s="4" t="str">
        <f>IF(Table1[[#This Row],[STATUS]]='CONDITIONS AND WORKINGS'!$B$6,'CONDITIONS AND WORKINGS'!$B$9,'CONDITIONS AND WORKINGS'!$B$10)</f>
        <v>"COMPLETED"</v>
      </c>
      <c r="R1911" s="10">
        <f>Table1[[#This Row],[TOTAL SALES]]-Table1[[#This Row],[ 8.35% DISCOUNT]]</f>
        <v>2034.920672</v>
      </c>
      <c r="S1911" s="20"/>
      <c r="AQ1911" s="11"/>
      <c r="AR1911" s="11"/>
      <c r="AS1911" s="11"/>
      <c r="AT1911" s="11"/>
      <c r="AV1911" s="11"/>
      <c r="AW1911" s="11"/>
    </row>
    <row r="1912" spans="1:49" x14ac:dyDescent="0.25">
      <c r="A1912">
        <v>1911</v>
      </c>
      <c r="B1912">
        <v>10313</v>
      </c>
      <c r="C1912">
        <v>5</v>
      </c>
      <c r="D1912" s="4" t="str">
        <f>TEXT(Table1[[#This Row],[ORDER DATE]],"MMMM")</f>
        <v>October</v>
      </c>
      <c r="E1912" s="4">
        <f t="shared" si="88"/>
        <v>2004</v>
      </c>
      <c r="F1912" s="1">
        <v>38282</v>
      </c>
      <c r="G1912" t="s">
        <v>12</v>
      </c>
      <c r="H1912" t="s">
        <v>40</v>
      </c>
      <c r="I1912">
        <v>132</v>
      </c>
      <c r="J1912" t="s">
        <v>17</v>
      </c>
      <c r="K1912">
        <v>34</v>
      </c>
      <c r="L1912" s="10">
        <v>52.87</v>
      </c>
      <c r="M1912" s="10">
        <f t="shared" si="89"/>
        <v>1797.58</v>
      </c>
      <c r="N1912">
        <f>'CONDITIONS AND WORKINGS'!$D$2*M1912</f>
        <v>115.40463599999998</v>
      </c>
      <c r="O1912" s="4">
        <f>IF(Table1[[#This Row],[SALES]]&gt;='CONDITIONS AND WORKINGS'!$B$2,Table1[[#This Row],[SALES]]*'CONDITIONS AND WORKINGS'!$B$3,0)</f>
        <v>0</v>
      </c>
      <c r="P1912" s="10">
        <f t="shared" si="87"/>
        <v>1912.9846359999999</v>
      </c>
      <c r="Q1912" s="4" t="str">
        <f>IF(Table1[[#This Row],[STATUS]]='CONDITIONS AND WORKINGS'!$B$6,'CONDITIONS AND WORKINGS'!$B$9,'CONDITIONS AND WORKINGS'!$B$10)</f>
        <v>"COMPLETED"</v>
      </c>
      <c r="R1912" s="10">
        <f>Table1[[#This Row],[TOTAL SALES]]-Table1[[#This Row],[ 8.35% DISCOUNT]]</f>
        <v>1912.9846359999999</v>
      </c>
      <c r="S1912" s="20"/>
      <c r="AQ1912" s="11"/>
      <c r="AR1912" s="11"/>
      <c r="AS1912" s="11"/>
      <c r="AT1912" s="11"/>
      <c r="AV1912" s="11"/>
      <c r="AW1912" s="11"/>
    </row>
    <row r="1913" spans="1:49" x14ac:dyDescent="0.25">
      <c r="A1913">
        <v>1912</v>
      </c>
      <c r="B1913">
        <v>10313</v>
      </c>
      <c r="C1913">
        <v>1</v>
      </c>
      <c r="D1913" s="4" t="str">
        <f>TEXT(Table1[[#This Row],[ORDER DATE]],"MMMM")</f>
        <v>October</v>
      </c>
      <c r="E1913" s="4">
        <f t="shared" si="88"/>
        <v>2004</v>
      </c>
      <c r="F1913" s="1">
        <v>38282</v>
      </c>
      <c r="G1913" t="s">
        <v>12</v>
      </c>
      <c r="H1913" t="s">
        <v>53</v>
      </c>
      <c r="I1913">
        <v>132</v>
      </c>
      <c r="J1913" t="s">
        <v>17</v>
      </c>
      <c r="K1913">
        <v>38</v>
      </c>
      <c r="L1913" s="10">
        <v>45.45</v>
      </c>
      <c r="M1913" s="10">
        <f t="shared" si="89"/>
        <v>1727.1000000000001</v>
      </c>
      <c r="N1913">
        <f>'CONDITIONS AND WORKINGS'!$D$2*M1913</f>
        <v>110.87982</v>
      </c>
      <c r="O1913" s="4">
        <f>IF(Table1[[#This Row],[SALES]]&gt;='CONDITIONS AND WORKINGS'!$B$2,Table1[[#This Row],[SALES]]*'CONDITIONS AND WORKINGS'!$B$3,0)</f>
        <v>0</v>
      </c>
      <c r="P1913" s="10">
        <f t="shared" si="87"/>
        <v>1837.97982</v>
      </c>
      <c r="Q1913" s="4" t="str">
        <f>IF(Table1[[#This Row],[STATUS]]='CONDITIONS AND WORKINGS'!$B$6,'CONDITIONS AND WORKINGS'!$B$9,'CONDITIONS AND WORKINGS'!$B$10)</f>
        <v>"COMPLETED"</v>
      </c>
      <c r="R1913" s="10">
        <f>Table1[[#This Row],[TOTAL SALES]]-Table1[[#This Row],[ 8.35% DISCOUNT]]</f>
        <v>1837.97982</v>
      </c>
      <c r="S1913" s="20"/>
      <c r="AQ1913" s="11"/>
      <c r="AR1913" s="11"/>
      <c r="AS1913" s="11"/>
      <c r="AT1913" s="11"/>
      <c r="AV1913" s="11"/>
      <c r="AW1913" s="11"/>
    </row>
    <row r="1914" spans="1:49" x14ac:dyDescent="0.25">
      <c r="A1914">
        <v>1913</v>
      </c>
      <c r="B1914">
        <v>10314</v>
      </c>
      <c r="C1914">
        <v>5</v>
      </c>
      <c r="D1914" s="4" t="str">
        <f>TEXT(Table1[[#This Row],[ORDER DATE]],"MMMM")</f>
        <v>October</v>
      </c>
      <c r="E1914" s="4">
        <f t="shared" si="88"/>
        <v>2004</v>
      </c>
      <c r="F1914" s="1">
        <v>38282</v>
      </c>
      <c r="G1914" t="s">
        <v>12</v>
      </c>
      <c r="H1914" t="s">
        <v>54</v>
      </c>
      <c r="I1914">
        <v>179</v>
      </c>
      <c r="J1914" t="s">
        <v>55</v>
      </c>
      <c r="K1914">
        <v>38</v>
      </c>
      <c r="L1914" s="10">
        <v>100</v>
      </c>
      <c r="M1914" s="10">
        <f t="shared" si="89"/>
        <v>3800</v>
      </c>
      <c r="N1914">
        <f>'CONDITIONS AND WORKINGS'!$D$2*M1914</f>
        <v>243.95999999999998</v>
      </c>
      <c r="O1914" s="4">
        <f>IF(Table1[[#This Row],[SALES]]&gt;='CONDITIONS AND WORKINGS'!$B$2,Table1[[#This Row],[SALES]]*'CONDITIONS AND WORKINGS'!$B$3,0)</f>
        <v>317.3</v>
      </c>
      <c r="P1914" s="10">
        <f t="shared" si="87"/>
        <v>4043.96</v>
      </c>
      <c r="Q1914" s="4" t="str">
        <f>IF(Table1[[#This Row],[STATUS]]='CONDITIONS AND WORKINGS'!$B$6,'CONDITIONS AND WORKINGS'!$B$9,'CONDITIONS AND WORKINGS'!$B$10)</f>
        <v>"COMPLETED"</v>
      </c>
      <c r="R1914" s="10">
        <f>Table1[[#This Row],[TOTAL SALES]]-Table1[[#This Row],[ 8.35% DISCOUNT]]</f>
        <v>3726.66</v>
      </c>
      <c r="S1914" s="20"/>
      <c r="AQ1914" s="11"/>
      <c r="AR1914" s="11"/>
      <c r="AS1914" s="11"/>
      <c r="AT1914" s="11"/>
      <c r="AV1914" s="11"/>
      <c r="AW1914" s="11"/>
    </row>
    <row r="1915" spans="1:49" x14ac:dyDescent="0.25">
      <c r="A1915">
        <v>1914</v>
      </c>
      <c r="B1915">
        <v>10314</v>
      </c>
      <c r="C1915">
        <v>4</v>
      </c>
      <c r="D1915" s="4" t="str">
        <f>TEXT(Table1[[#This Row],[ORDER DATE]],"MMMM")</f>
        <v>October</v>
      </c>
      <c r="E1915" s="4">
        <f t="shared" si="88"/>
        <v>2004</v>
      </c>
      <c r="F1915" s="1">
        <v>38282</v>
      </c>
      <c r="G1915" t="s">
        <v>12</v>
      </c>
      <c r="H1915" t="s">
        <v>58</v>
      </c>
      <c r="I1915">
        <v>179</v>
      </c>
      <c r="J1915" t="s">
        <v>14</v>
      </c>
      <c r="K1915">
        <v>36</v>
      </c>
      <c r="L1915" s="10">
        <v>100</v>
      </c>
      <c r="M1915" s="10">
        <f t="shared" si="89"/>
        <v>3600</v>
      </c>
      <c r="N1915">
        <f>'CONDITIONS AND WORKINGS'!$D$2*M1915</f>
        <v>231.11999999999998</v>
      </c>
      <c r="O1915" s="4">
        <f>IF(Table1[[#This Row],[SALES]]&gt;='CONDITIONS AND WORKINGS'!$B$2,Table1[[#This Row],[SALES]]*'CONDITIONS AND WORKINGS'!$B$3,0)</f>
        <v>300.60000000000002</v>
      </c>
      <c r="P1915" s="10">
        <f t="shared" si="87"/>
        <v>3831.12</v>
      </c>
      <c r="Q1915" s="4" t="str">
        <f>IF(Table1[[#This Row],[STATUS]]='CONDITIONS AND WORKINGS'!$B$6,'CONDITIONS AND WORKINGS'!$B$9,'CONDITIONS AND WORKINGS'!$B$10)</f>
        <v>"COMPLETED"</v>
      </c>
      <c r="R1915" s="10">
        <f>Table1[[#This Row],[TOTAL SALES]]-Table1[[#This Row],[ 8.35% DISCOUNT]]</f>
        <v>3530.52</v>
      </c>
      <c r="S1915" s="20"/>
      <c r="AQ1915" s="11"/>
      <c r="AR1915" s="11"/>
      <c r="AS1915" s="11"/>
      <c r="AT1915" s="11"/>
      <c r="AV1915" s="11"/>
      <c r="AW1915" s="11"/>
    </row>
    <row r="1916" spans="1:49" x14ac:dyDescent="0.25">
      <c r="A1916">
        <v>1915</v>
      </c>
      <c r="B1916">
        <v>10314</v>
      </c>
      <c r="C1916">
        <v>6</v>
      </c>
      <c r="D1916" s="4" t="str">
        <f>TEXT(Table1[[#This Row],[ORDER DATE]],"MMMM")</f>
        <v>October</v>
      </c>
      <c r="E1916" s="4">
        <f t="shared" si="88"/>
        <v>2004</v>
      </c>
      <c r="F1916" s="1">
        <v>38282</v>
      </c>
      <c r="G1916" t="s">
        <v>12</v>
      </c>
      <c r="H1916" t="s">
        <v>41</v>
      </c>
      <c r="I1916">
        <v>179</v>
      </c>
      <c r="J1916" t="s">
        <v>14</v>
      </c>
      <c r="K1916">
        <v>46</v>
      </c>
      <c r="L1916" s="10">
        <v>100</v>
      </c>
      <c r="M1916" s="10">
        <f t="shared" si="89"/>
        <v>4600</v>
      </c>
      <c r="N1916">
        <f>'CONDITIONS AND WORKINGS'!$D$2*M1916</f>
        <v>295.32</v>
      </c>
      <c r="O1916" s="4">
        <f>IF(Table1[[#This Row],[SALES]]&gt;='CONDITIONS AND WORKINGS'!$B$2,Table1[[#This Row],[SALES]]*'CONDITIONS AND WORKINGS'!$B$3,0)</f>
        <v>384.1</v>
      </c>
      <c r="P1916" s="10">
        <f t="shared" si="87"/>
        <v>4895.32</v>
      </c>
      <c r="Q1916" s="4" t="str">
        <f>IF(Table1[[#This Row],[STATUS]]='CONDITIONS AND WORKINGS'!$B$6,'CONDITIONS AND WORKINGS'!$B$9,'CONDITIONS AND WORKINGS'!$B$10)</f>
        <v>"COMPLETED"</v>
      </c>
      <c r="R1916" s="10">
        <f>Table1[[#This Row],[TOTAL SALES]]-Table1[[#This Row],[ 8.35% DISCOUNT]]</f>
        <v>4511.2199999999993</v>
      </c>
      <c r="S1916" s="20"/>
      <c r="AQ1916" s="11"/>
      <c r="AR1916" s="11"/>
      <c r="AS1916" s="11"/>
      <c r="AT1916" s="11"/>
      <c r="AV1916" s="11"/>
      <c r="AW1916" s="11"/>
    </row>
    <row r="1917" spans="1:49" x14ac:dyDescent="0.25">
      <c r="A1917">
        <v>1916</v>
      </c>
      <c r="B1917">
        <v>10314</v>
      </c>
      <c r="C1917">
        <v>14</v>
      </c>
      <c r="D1917" s="4" t="str">
        <f>TEXT(Table1[[#This Row],[ORDER DATE]],"MMMM")</f>
        <v>October</v>
      </c>
      <c r="E1917" s="4">
        <f t="shared" si="88"/>
        <v>2004</v>
      </c>
      <c r="F1917" s="1">
        <v>38282</v>
      </c>
      <c r="G1917" t="s">
        <v>12</v>
      </c>
      <c r="H1917" t="s">
        <v>43</v>
      </c>
      <c r="I1917">
        <v>179</v>
      </c>
      <c r="J1917" t="s">
        <v>14</v>
      </c>
      <c r="K1917">
        <v>45</v>
      </c>
      <c r="L1917" s="10">
        <v>100</v>
      </c>
      <c r="M1917" s="10">
        <f t="shared" si="89"/>
        <v>4500</v>
      </c>
      <c r="N1917">
        <f>'CONDITIONS AND WORKINGS'!$D$2*M1917</f>
        <v>288.89999999999998</v>
      </c>
      <c r="O1917" s="4">
        <f>IF(Table1[[#This Row],[SALES]]&gt;='CONDITIONS AND WORKINGS'!$B$2,Table1[[#This Row],[SALES]]*'CONDITIONS AND WORKINGS'!$B$3,0)</f>
        <v>375.75</v>
      </c>
      <c r="P1917" s="10">
        <f t="shared" si="87"/>
        <v>4788.8999999999996</v>
      </c>
      <c r="Q1917" s="4" t="str">
        <f>IF(Table1[[#This Row],[STATUS]]='CONDITIONS AND WORKINGS'!$B$6,'CONDITIONS AND WORKINGS'!$B$9,'CONDITIONS AND WORKINGS'!$B$10)</f>
        <v>"COMPLETED"</v>
      </c>
      <c r="R1917" s="10">
        <f>Table1[[#This Row],[TOTAL SALES]]-Table1[[#This Row],[ 8.35% DISCOUNT]]</f>
        <v>4413.1499999999996</v>
      </c>
      <c r="S1917" s="20"/>
      <c r="AQ1917" s="11"/>
      <c r="AR1917" s="11"/>
      <c r="AS1917" s="11"/>
      <c r="AT1917" s="11"/>
      <c r="AV1917" s="11"/>
      <c r="AW1917" s="11"/>
    </row>
    <row r="1918" spans="1:49" x14ac:dyDescent="0.25">
      <c r="A1918">
        <v>1917</v>
      </c>
      <c r="B1918">
        <v>10314</v>
      </c>
      <c r="C1918">
        <v>13</v>
      </c>
      <c r="D1918" s="4" t="str">
        <f>TEXT(Table1[[#This Row],[ORDER DATE]],"MMMM")</f>
        <v>October</v>
      </c>
      <c r="E1918" s="4">
        <f t="shared" si="88"/>
        <v>2004</v>
      </c>
      <c r="F1918" s="1">
        <v>38282</v>
      </c>
      <c r="G1918" t="s">
        <v>12</v>
      </c>
      <c r="H1918" t="s">
        <v>47</v>
      </c>
      <c r="I1918">
        <v>179</v>
      </c>
      <c r="J1918" t="s">
        <v>14</v>
      </c>
      <c r="K1918">
        <v>42</v>
      </c>
      <c r="L1918" s="10">
        <v>100</v>
      </c>
      <c r="M1918" s="10">
        <f t="shared" si="89"/>
        <v>4200</v>
      </c>
      <c r="N1918">
        <f>'CONDITIONS AND WORKINGS'!$D$2*M1918</f>
        <v>269.64</v>
      </c>
      <c r="O1918" s="4">
        <f>IF(Table1[[#This Row],[SALES]]&gt;='CONDITIONS AND WORKINGS'!$B$2,Table1[[#This Row],[SALES]]*'CONDITIONS AND WORKINGS'!$B$3,0)</f>
        <v>350.70000000000005</v>
      </c>
      <c r="P1918" s="10">
        <f t="shared" si="87"/>
        <v>4469.6400000000003</v>
      </c>
      <c r="Q1918" s="4" t="str">
        <f>IF(Table1[[#This Row],[STATUS]]='CONDITIONS AND WORKINGS'!$B$6,'CONDITIONS AND WORKINGS'!$B$9,'CONDITIONS AND WORKINGS'!$B$10)</f>
        <v>"COMPLETED"</v>
      </c>
      <c r="R1918" s="10">
        <f>Table1[[#This Row],[TOTAL SALES]]-Table1[[#This Row],[ 8.35% DISCOUNT]]</f>
        <v>4118.9400000000005</v>
      </c>
      <c r="S1918" s="20"/>
      <c r="AQ1918" s="11"/>
      <c r="AR1918" s="11"/>
      <c r="AS1918" s="11"/>
      <c r="AT1918" s="11"/>
      <c r="AV1918" s="11"/>
      <c r="AW1918" s="11"/>
    </row>
    <row r="1919" spans="1:49" x14ac:dyDescent="0.25">
      <c r="A1919">
        <v>1918</v>
      </c>
      <c r="B1919">
        <v>10314</v>
      </c>
      <c r="C1919">
        <v>8</v>
      </c>
      <c r="D1919" s="4" t="str">
        <f>TEXT(Table1[[#This Row],[ORDER DATE]],"MMMM")</f>
        <v>October</v>
      </c>
      <c r="E1919" s="4">
        <f t="shared" si="88"/>
        <v>2004</v>
      </c>
      <c r="F1919" s="1">
        <v>38282</v>
      </c>
      <c r="G1919" t="s">
        <v>12</v>
      </c>
      <c r="H1919" t="s">
        <v>42</v>
      </c>
      <c r="I1919">
        <v>179</v>
      </c>
      <c r="J1919" t="s">
        <v>14</v>
      </c>
      <c r="K1919">
        <v>29</v>
      </c>
      <c r="L1919" s="10">
        <v>100</v>
      </c>
      <c r="M1919" s="10">
        <f t="shared" si="89"/>
        <v>2900</v>
      </c>
      <c r="N1919">
        <f>'CONDITIONS AND WORKINGS'!$D$2*M1919</f>
        <v>186.17999999999998</v>
      </c>
      <c r="O1919" s="4">
        <f>IF(Table1[[#This Row],[SALES]]&gt;='CONDITIONS AND WORKINGS'!$B$2,Table1[[#This Row],[SALES]]*'CONDITIONS AND WORKINGS'!$B$3,0)</f>
        <v>242.15</v>
      </c>
      <c r="P1919" s="10">
        <f t="shared" si="87"/>
        <v>3086.18</v>
      </c>
      <c r="Q1919" s="4" t="str">
        <f>IF(Table1[[#This Row],[STATUS]]='CONDITIONS AND WORKINGS'!$B$6,'CONDITIONS AND WORKINGS'!$B$9,'CONDITIONS AND WORKINGS'!$B$10)</f>
        <v>"COMPLETED"</v>
      </c>
      <c r="R1919" s="10">
        <f>Table1[[#This Row],[TOTAL SALES]]-Table1[[#This Row],[ 8.35% DISCOUNT]]</f>
        <v>2844.0299999999997</v>
      </c>
      <c r="S1919" s="20"/>
      <c r="AQ1919" s="11"/>
      <c r="AR1919" s="11"/>
      <c r="AS1919" s="11"/>
      <c r="AT1919" s="11"/>
      <c r="AV1919" s="11"/>
      <c r="AW1919" s="11"/>
    </row>
    <row r="1920" spans="1:49" x14ac:dyDescent="0.25">
      <c r="A1920">
        <v>1919</v>
      </c>
      <c r="B1920">
        <v>10314</v>
      </c>
      <c r="C1920">
        <v>10</v>
      </c>
      <c r="D1920" s="4" t="str">
        <f>TEXT(Table1[[#This Row],[ORDER DATE]],"MMMM")</f>
        <v>October</v>
      </c>
      <c r="E1920" s="4">
        <f t="shared" si="88"/>
        <v>2004</v>
      </c>
      <c r="F1920" s="1">
        <v>38282</v>
      </c>
      <c r="G1920" t="s">
        <v>12</v>
      </c>
      <c r="H1920" t="s">
        <v>49</v>
      </c>
      <c r="I1920">
        <v>179</v>
      </c>
      <c r="J1920" t="s">
        <v>14</v>
      </c>
      <c r="K1920">
        <v>38</v>
      </c>
      <c r="L1920" s="10">
        <v>100</v>
      </c>
      <c r="M1920" s="10">
        <f t="shared" si="89"/>
        <v>3800</v>
      </c>
      <c r="N1920">
        <f>'CONDITIONS AND WORKINGS'!$D$2*M1920</f>
        <v>243.95999999999998</v>
      </c>
      <c r="O1920" s="4">
        <f>IF(Table1[[#This Row],[SALES]]&gt;='CONDITIONS AND WORKINGS'!$B$2,Table1[[#This Row],[SALES]]*'CONDITIONS AND WORKINGS'!$B$3,0)</f>
        <v>317.3</v>
      </c>
      <c r="P1920" s="10">
        <f t="shared" si="87"/>
        <v>4043.96</v>
      </c>
      <c r="Q1920" s="4" t="str">
        <f>IF(Table1[[#This Row],[STATUS]]='CONDITIONS AND WORKINGS'!$B$6,'CONDITIONS AND WORKINGS'!$B$9,'CONDITIONS AND WORKINGS'!$B$10)</f>
        <v>"COMPLETED"</v>
      </c>
      <c r="R1920" s="10">
        <f>Table1[[#This Row],[TOTAL SALES]]-Table1[[#This Row],[ 8.35% DISCOUNT]]</f>
        <v>3726.66</v>
      </c>
      <c r="S1920" s="20"/>
      <c r="AQ1920" s="11"/>
      <c r="AR1920" s="11"/>
      <c r="AS1920" s="11"/>
      <c r="AT1920" s="11"/>
      <c r="AV1920" s="11"/>
      <c r="AW1920" s="11"/>
    </row>
    <row r="1921" spans="1:49" x14ac:dyDescent="0.25">
      <c r="A1921">
        <v>1920</v>
      </c>
      <c r="B1921">
        <v>10314</v>
      </c>
      <c r="C1921">
        <v>12</v>
      </c>
      <c r="D1921" s="4" t="str">
        <f>TEXT(Table1[[#This Row],[ORDER DATE]],"MMMM")</f>
        <v>October</v>
      </c>
      <c r="E1921" s="4">
        <f t="shared" si="88"/>
        <v>2004</v>
      </c>
      <c r="F1921" s="1">
        <v>38282</v>
      </c>
      <c r="G1921" t="s">
        <v>12</v>
      </c>
      <c r="H1921" t="s">
        <v>46</v>
      </c>
      <c r="I1921">
        <v>179</v>
      </c>
      <c r="J1921" t="s">
        <v>14</v>
      </c>
      <c r="K1921">
        <v>28</v>
      </c>
      <c r="L1921" s="10">
        <v>100</v>
      </c>
      <c r="M1921" s="10">
        <f t="shared" si="89"/>
        <v>2800</v>
      </c>
      <c r="N1921">
        <f>'CONDITIONS AND WORKINGS'!$D$2*M1921</f>
        <v>179.76</v>
      </c>
      <c r="O1921" s="4">
        <f>IF(Table1[[#This Row],[SALES]]&gt;='CONDITIONS AND WORKINGS'!$B$2,Table1[[#This Row],[SALES]]*'CONDITIONS AND WORKINGS'!$B$3,0)</f>
        <v>233.8</v>
      </c>
      <c r="P1921" s="10">
        <f t="shared" si="87"/>
        <v>2979.76</v>
      </c>
      <c r="Q1921" s="4" t="str">
        <f>IF(Table1[[#This Row],[STATUS]]='CONDITIONS AND WORKINGS'!$B$6,'CONDITIONS AND WORKINGS'!$B$9,'CONDITIONS AND WORKINGS'!$B$10)</f>
        <v>"COMPLETED"</v>
      </c>
      <c r="R1921" s="10">
        <f>Table1[[#This Row],[TOTAL SALES]]-Table1[[#This Row],[ 8.35% DISCOUNT]]</f>
        <v>2745.96</v>
      </c>
      <c r="S1921" s="20"/>
      <c r="AQ1921" s="11"/>
      <c r="AR1921" s="11"/>
      <c r="AS1921" s="11"/>
      <c r="AT1921" s="11"/>
      <c r="AV1921" s="11"/>
      <c r="AW1921" s="11"/>
    </row>
    <row r="1922" spans="1:49" x14ac:dyDescent="0.25">
      <c r="A1922">
        <v>1921</v>
      </c>
      <c r="B1922">
        <v>10314</v>
      </c>
      <c r="C1922">
        <v>1</v>
      </c>
      <c r="D1922" s="4" t="str">
        <f>TEXT(Table1[[#This Row],[ORDER DATE]],"MMMM")</f>
        <v>October</v>
      </c>
      <c r="E1922" s="4">
        <f t="shared" si="88"/>
        <v>2004</v>
      </c>
      <c r="F1922" s="1">
        <v>38282</v>
      </c>
      <c r="G1922" t="s">
        <v>12</v>
      </c>
      <c r="H1922" t="s">
        <v>64</v>
      </c>
      <c r="I1922">
        <v>179</v>
      </c>
      <c r="J1922" t="s">
        <v>17</v>
      </c>
      <c r="K1922">
        <v>20</v>
      </c>
      <c r="L1922" s="10">
        <v>100</v>
      </c>
      <c r="M1922" s="10">
        <f t="shared" si="89"/>
        <v>2000</v>
      </c>
      <c r="N1922">
        <f>'CONDITIONS AND WORKINGS'!$D$2*M1922</f>
        <v>128.39999999999998</v>
      </c>
      <c r="O1922" s="4">
        <f>IF(Table1[[#This Row],[SALES]]&gt;='CONDITIONS AND WORKINGS'!$B$2,Table1[[#This Row],[SALES]]*'CONDITIONS AND WORKINGS'!$B$3,0)</f>
        <v>0</v>
      </c>
      <c r="P1922" s="10">
        <f t="shared" ref="P1922:P1985" si="90">M1922+N1922</f>
        <v>2128.4</v>
      </c>
      <c r="Q1922" s="4" t="str">
        <f>IF(Table1[[#This Row],[STATUS]]='CONDITIONS AND WORKINGS'!$B$6,'CONDITIONS AND WORKINGS'!$B$9,'CONDITIONS AND WORKINGS'!$B$10)</f>
        <v>"COMPLETED"</v>
      </c>
      <c r="R1922" s="10">
        <f>Table1[[#This Row],[TOTAL SALES]]-Table1[[#This Row],[ 8.35% DISCOUNT]]</f>
        <v>2128.4</v>
      </c>
      <c r="S1922" s="20"/>
      <c r="AQ1922" s="11"/>
      <c r="AR1922" s="11"/>
      <c r="AS1922" s="11"/>
      <c r="AT1922" s="11"/>
      <c r="AV1922" s="11"/>
      <c r="AW1922" s="11"/>
    </row>
    <row r="1923" spans="1:49" x14ac:dyDescent="0.25">
      <c r="A1923">
        <v>1922</v>
      </c>
      <c r="B1923">
        <v>10314</v>
      </c>
      <c r="C1923">
        <v>3</v>
      </c>
      <c r="D1923" s="4" t="str">
        <f>TEXT(Table1[[#This Row],[ORDER DATE]],"MMMM")</f>
        <v>October</v>
      </c>
      <c r="E1923" s="4">
        <f t="shared" ref="E1923:E1986" si="91">YEAR(F1923)</f>
        <v>2004</v>
      </c>
      <c r="F1923" s="1">
        <v>38282</v>
      </c>
      <c r="G1923" t="s">
        <v>12</v>
      </c>
      <c r="H1923" t="s">
        <v>59</v>
      </c>
      <c r="I1923">
        <v>179</v>
      </c>
      <c r="J1923" t="s">
        <v>17</v>
      </c>
      <c r="K1923">
        <v>23</v>
      </c>
      <c r="L1923" s="10">
        <v>100</v>
      </c>
      <c r="M1923" s="10">
        <f t="shared" ref="M1923:M1986" si="92">K1923*L1923</f>
        <v>2300</v>
      </c>
      <c r="N1923">
        <f>'CONDITIONS AND WORKINGS'!$D$2*M1923</f>
        <v>147.66</v>
      </c>
      <c r="O1923" s="4">
        <f>IF(Table1[[#This Row],[SALES]]&gt;='CONDITIONS AND WORKINGS'!$B$2,Table1[[#This Row],[SALES]]*'CONDITIONS AND WORKINGS'!$B$3,0)</f>
        <v>192.05</v>
      </c>
      <c r="P1923" s="10">
        <f t="shared" si="90"/>
        <v>2447.66</v>
      </c>
      <c r="Q1923" s="4" t="str">
        <f>IF(Table1[[#This Row],[STATUS]]='CONDITIONS AND WORKINGS'!$B$6,'CONDITIONS AND WORKINGS'!$B$9,'CONDITIONS AND WORKINGS'!$B$10)</f>
        <v>"COMPLETED"</v>
      </c>
      <c r="R1923" s="10">
        <f>Table1[[#This Row],[TOTAL SALES]]-Table1[[#This Row],[ 8.35% DISCOUNT]]</f>
        <v>2255.6099999999997</v>
      </c>
      <c r="S1923" s="20"/>
      <c r="AQ1923" s="11"/>
      <c r="AR1923" s="11"/>
      <c r="AS1923" s="11"/>
      <c r="AT1923" s="11"/>
      <c r="AV1923" s="11"/>
      <c r="AW1923" s="11"/>
    </row>
    <row r="1924" spans="1:49" x14ac:dyDescent="0.25">
      <c r="A1924">
        <v>1923</v>
      </c>
      <c r="B1924">
        <v>10314</v>
      </c>
      <c r="C1924">
        <v>11</v>
      </c>
      <c r="D1924" s="4" t="str">
        <f>TEXT(Table1[[#This Row],[ORDER DATE]],"MMMM")</f>
        <v>October</v>
      </c>
      <c r="E1924" s="4">
        <f t="shared" si="91"/>
        <v>2004</v>
      </c>
      <c r="F1924" s="1">
        <v>38282</v>
      </c>
      <c r="G1924" t="s">
        <v>12</v>
      </c>
      <c r="H1924" t="s">
        <v>50</v>
      </c>
      <c r="I1924">
        <v>179</v>
      </c>
      <c r="J1924" t="s">
        <v>17</v>
      </c>
      <c r="K1924">
        <v>44</v>
      </c>
      <c r="L1924" s="10">
        <v>53.18</v>
      </c>
      <c r="M1924" s="10">
        <f t="shared" si="92"/>
        <v>2339.92</v>
      </c>
      <c r="N1924">
        <f>'CONDITIONS AND WORKINGS'!$D$2*M1924</f>
        <v>150.22286399999999</v>
      </c>
      <c r="O1924" s="4">
        <f>IF(Table1[[#This Row],[SALES]]&gt;='CONDITIONS AND WORKINGS'!$B$2,Table1[[#This Row],[SALES]]*'CONDITIONS AND WORKINGS'!$B$3,0)</f>
        <v>195.38332000000003</v>
      </c>
      <c r="P1924" s="10">
        <f t="shared" si="90"/>
        <v>2490.1428639999999</v>
      </c>
      <c r="Q1924" s="4" t="str">
        <f>IF(Table1[[#This Row],[STATUS]]='CONDITIONS AND WORKINGS'!$B$6,'CONDITIONS AND WORKINGS'!$B$9,'CONDITIONS AND WORKINGS'!$B$10)</f>
        <v>"COMPLETED"</v>
      </c>
      <c r="R1924" s="10">
        <f>Table1[[#This Row],[TOTAL SALES]]-Table1[[#This Row],[ 8.35% DISCOUNT]]</f>
        <v>2294.759544</v>
      </c>
      <c r="S1924" s="20"/>
      <c r="AQ1924" s="11"/>
      <c r="AR1924" s="11"/>
      <c r="AS1924" s="11"/>
      <c r="AT1924" s="11"/>
      <c r="AV1924" s="11"/>
      <c r="AW1924" s="11"/>
    </row>
    <row r="1925" spans="1:49" x14ac:dyDescent="0.25">
      <c r="A1925">
        <v>1924</v>
      </c>
      <c r="B1925">
        <v>10314</v>
      </c>
      <c r="C1925">
        <v>7</v>
      </c>
      <c r="D1925" s="4" t="str">
        <f>TEXT(Table1[[#This Row],[ORDER DATE]],"MMMM")</f>
        <v>October</v>
      </c>
      <c r="E1925" s="4">
        <f t="shared" si="91"/>
        <v>2004</v>
      </c>
      <c r="F1925" s="1">
        <v>38282</v>
      </c>
      <c r="G1925" t="s">
        <v>12</v>
      </c>
      <c r="H1925" t="s">
        <v>52</v>
      </c>
      <c r="I1925">
        <v>179</v>
      </c>
      <c r="J1925" t="s">
        <v>17</v>
      </c>
      <c r="K1925">
        <v>38</v>
      </c>
      <c r="L1925" s="10">
        <v>61.51</v>
      </c>
      <c r="M1925" s="10">
        <f t="shared" si="92"/>
        <v>2337.38</v>
      </c>
      <c r="N1925">
        <f>'CONDITIONS AND WORKINGS'!$D$2*M1925</f>
        <v>150.05979599999998</v>
      </c>
      <c r="O1925" s="4">
        <f>IF(Table1[[#This Row],[SALES]]&gt;='CONDITIONS AND WORKINGS'!$B$2,Table1[[#This Row],[SALES]]*'CONDITIONS AND WORKINGS'!$B$3,0)</f>
        <v>195.17123000000001</v>
      </c>
      <c r="P1925" s="10">
        <f t="shared" si="90"/>
        <v>2487.4397960000001</v>
      </c>
      <c r="Q1925" s="4" t="str">
        <f>IF(Table1[[#This Row],[STATUS]]='CONDITIONS AND WORKINGS'!$B$6,'CONDITIONS AND WORKINGS'!$B$9,'CONDITIONS AND WORKINGS'!$B$10)</f>
        <v>"COMPLETED"</v>
      </c>
      <c r="R1925" s="10">
        <f>Table1[[#This Row],[TOTAL SALES]]-Table1[[#This Row],[ 8.35% DISCOUNT]]</f>
        <v>2292.2685660000002</v>
      </c>
      <c r="S1925" s="20"/>
      <c r="AQ1925" s="11"/>
      <c r="AR1925" s="11"/>
      <c r="AS1925" s="11"/>
      <c r="AT1925" s="11"/>
      <c r="AV1925" s="11"/>
      <c r="AW1925" s="11"/>
    </row>
    <row r="1926" spans="1:49" x14ac:dyDescent="0.25">
      <c r="A1926">
        <v>1925</v>
      </c>
      <c r="B1926">
        <v>10314</v>
      </c>
      <c r="C1926">
        <v>9</v>
      </c>
      <c r="D1926" s="4" t="str">
        <f>TEXT(Table1[[#This Row],[ORDER DATE]],"MMMM")</f>
        <v>October</v>
      </c>
      <c r="E1926" s="4">
        <f t="shared" si="91"/>
        <v>2004</v>
      </c>
      <c r="F1926" s="1">
        <v>38282</v>
      </c>
      <c r="G1926" t="s">
        <v>12</v>
      </c>
      <c r="H1926" t="s">
        <v>48</v>
      </c>
      <c r="I1926">
        <v>179</v>
      </c>
      <c r="J1926" t="s">
        <v>17</v>
      </c>
      <c r="K1926">
        <v>35</v>
      </c>
      <c r="L1926" s="10">
        <v>66.489999999999995</v>
      </c>
      <c r="M1926" s="10">
        <f t="shared" si="92"/>
        <v>2327.1499999999996</v>
      </c>
      <c r="N1926">
        <f>'CONDITIONS AND WORKINGS'!$D$2*M1926</f>
        <v>149.40302999999997</v>
      </c>
      <c r="O1926" s="4">
        <f>IF(Table1[[#This Row],[SALES]]&gt;='CONDITIONS AND WORKINGS'!$B$2,Table1[[#This Row],[SALES]]*'CONDITIONS AND WORKINGS'!$B$3,0)</f>
        <v>194.31702499999997</v>
      </c>
      <c r="P1926" s="10">
        <f t="shared" si="90"/>
        <v>2476.5530299999996</v>
      </c>
      <c r="Q1926" s="4" t="str">
        <f>IF(Table1[[#This Row],[STATUS]]='CONDITIONS AND WORKINGS'!$B$6,'CONDITIONS AND WORKINGS'!$B$9,'CONDITIONS AND WORKINGS'!$B$10)</f>
        <v>"COMPLETED"</v>
      </c>
      <c r="R1926" s="10">
        <f>Table1[[#This Row],[TOTAL SALES]]-Table1[[#This Row],[ 8.35% DISCOUNT]]</f>
        <v>2282.2360049999997</v>
      </c>
      <c r="S1926" s="20"/>
      <c r="AQ1926" s="11"/>
      <c r="AR1926" s="11"/>
      <c r="AS1926" s="11"/>
      <c r="AT1926" s="11"/>
      <c r="AV1926" s="11"/>
      <c r="AW1926" s="11"/>
    </row>
    <row r="1927" spans="1:49" x14ac:dyDescent="0.25">
      <c r="A1927">
        <v>1926</v>
      </c>
      <c r="B1927">
        <v>10314</v>
      </c>
      <c r="C1927">
        <v>2</v>
      </c>
      <c r="D1927" s="4" t="str">
        <f>TEXT(Table1[[#This Row],[ORDER DATE]],"MMMM")</f>
        <v>October</v>
      </c>
      <c r="E1927" s="4">
        <f t="shared" si="91"/>
        <v>2004</v>
      </c>
      <c r="F1927" s="1">
        <v>38282</v>
      </c>
      <c r="G1927" t="s">
        <v>12</v>
      </c>
      <c r="H1927" t="s">
        <v>68</v>
      </c>
      <c r="I1927">
        <v>179</v>
      </c>
      <c r="J1927" t="s">
        <v>17</v>
      </c>
      <c r="K1927">
        <v>23</v>
      </c>
      <c r="L1927" s="10">
        <v>76.22</v>
      </c>
      <c r="M1927" s="10">
        <f t="shared" si="92"/>
        <v>1753.06</v>
      </c>
      <c r="N1927">
        <f>'CONDITIONS AND WORKINGS'!$D$2*M1927</f>
        <v>112.54645199999999</v>
      </c>
      <c r="O1927" s="4">
        <f>IF(Table1[[#This Row],[SALES]]&gt;='CONDITIONS AND WORKINGS'!$B$2,Table1[[#This Row],[SALES]]*'CONDITIONS AND WORKINGS'!$B$3,0)</f>
        <v>0</v>
      </c>
      <c r="P1927" s="10">
        <f t="shared" si="90"/>
        <v>1865.606452</v>
      </c>
      <c r="Q1927" s="4" t="str">
        <f>IF(Table1[[#This Row],[STATUS]]='CONDITIONS AND WORKINGS'!$B$6,'CONDITIONS AND WORKINGS'!$B$9,'CONDITIONS AND WORKINGS'!$B$10)</f>
        <v>"COMPLETED"</v>
      </c>
      <c r="R1927" s="10">
        <f>Table1[[#This Row],[TOTAL SALES]]-Table1[[#This Row],[ 8.35% DISCOUNT]]</f>
        <v>1865.606452</v>
      </c>
      <c r="S1927" s="20"/>
      <c r="AQ1927" s="11"/>
      <c r="AR1927" s="11"/>
      <c r="AS1927" s="11"/>
      <c r="AT1927" s="11"/>
      <c r="AV1927" s="11"/>
      <c r="AW1927" s="11"/>
    </row>
    <row r="1928" spans="1:49" x14ac:dyDescent="0.25">
      <c r="A1928">
        <v>1927</v>
      </c>
      <c r="B1928">
        <v>10314</v>
      </c>
      <c r="C1928">
        <v>15</v>
      </c>
      <c r="D1928" s="4" t="str">
        <f>TEXT(Table1[[#This Row],[ORDER DATE]],"MMMM")</f>
        <v>October</v>
      </c>
      <c r="E1928" s="4">
        <f t="shared" si="91"/>
        <v>2004</v>
      </c>
      <c r="F1928" s="1">
        <v>38282</v>
      </c>
      <c r="G1928" t="s">
        <v>12</v>
      </c>
      <c r="H1928" t="s">
        <v>51</v>
      </c>
      <c r="I1928">
        <v>179</v>
      </c>
      <c r="J1928" t="s">
        <v>17</v>
      </c>
      <c r="K1928">
        <v>39</v>
      </c>
      <c r="L1928" s="10">
        <v>37.130000000000003</v>
      </c>
      <c r="M1928" s="10">
        <f t="shared" si="92"/>
        <v>1448.0700000000002</v>
      </c>
      <c r="N1928">
        <f>'CONDITIONS AND WORKINGS'!$D$2*M1928</f>
        <v>92.966093999999998</v>
      </c>
      <c r="O1928" s="4">
        <f>IF(Table1[[#This Row],[SALES]]&gt;='CONDITIONS AND WORKINGS'!$B$2,Table1[[#This Row],[SALES]]*'CONDITIONS AND WORKINGS'!$B$3,0)</f>
        <v>0</v>
      </c>
      <c r="P1928" s="10">
        <f t="shared" si="90"/>
        <v>1541.036094</v>
      </c>
      <c r="Q1928" s="4" t="str">
        <f>IF(Table1[[#This Row],[STATUS]]='CONDITIONS AND WORKINGS'!$B$6,'CONDITIONS AND WORKINGS'!$B$9,'CONDITIONS AND WORKINGS'!$B$10)</f>
        <v>"COMPLETED"</v>
      </c>
      <c r="R1928" s="10">
        <f>Table1[[#This Row],[TOTAL SALES]]-Table1[[#This Row],[ 8.35% DISCOUNT]]</f>
        <v>1541.036094</v>
      </c>
      <c r="S1928" s="20"/>
      <c r="AQ1928" s="11"/>
      <c r="AR1928" s="11"/>
      <c r="AS1928" s="11"/>
      <c r="AT1928" s="11"/>
      <c r="AV1928" s="11"/>
      <c r="AW1928" s="11"/>
    </row>
    <row r="1929" spans="1:49" x14ac:dyDescent="0.25">
      <c r="A1929">
        <v>1928</v>
      </c>
      <c r="B1929">
        <v>10315</v>
      </c>
      <c r="C1929">
        <v>6</v>
      </c>
      <c r="D1929" s="4" t="str">
        <f>TEXT(Table1[[#This Row],[ORDER DATE]],"MMMM")</f>
        <v>October</v>
      </c>
      <c r="E1929" s="4">
        <f t="shared" si="91"/>
        <v>2004</v>
      </c>
      <c r="F1929" s="1">
        <v>38289</v>
      </c>
      <c r="G1929" t="s">
        <v>12</v>
      </c>
      <c r="H1929" t="s">
        <v>57</v>
      </c>
      <c r="I1929">
        <v>115</v>
      </c>
      <c r="J1929" t="s">
        <v>14</v>
      </c>
      <c r="K1929">
        <v>35</v>
      </c>
      <c r="L1929" s="10">
        <v>100</v>
      </c>
      <c r="M1929" s="10">
        <f t="shared" si="92"/>
        <v>3500</v>
      </c>
      <c r="N1929">
        <f>'CONDITIONS AND WORKINGS'!$D$2*M1929</f>
        <v>224.7</v>
      </c>
      <c r="O1929" s="4">
        <f>IF(Table1[[#This Row],[SALES]]&gt;='CONDITIONS AND WORKINGS'!$B$2,Table1[[#This Row],[SALES]]*'CONDITIONS AND WORKINGS'!$B$3,0)</f>
        <v>292.25</v>
      </c>
      <c r="P1929" s="10">
        <f t="shared" si="90"/>
        <v>3724.7</v>
      </c>
      <c r="Q1929" s="4" t="str">
        <f>IF(Table1[[#This Row],[STATUS]]='CONDITIONS AND WORKINGS'!$B$6,'CONDITIONS AND WORKINGS'!$B$9,'CONDITIONS AND WORKINGS'!$B$10)</f>
        <v>"COMPLETED"</v>
      </c>
      <c r="R1929" s="10">
        <f>Table1[[#This Row],[TOTAL SALES]]-Table1[[#This Row],[ 8.35% DISCOUNT]]</f>
        <v>3432.45</v>
      </c>
      <c r="S1929" s="20"/>
      <c r="AQ1929" s="11"/>
      <c r="AR1929" s="11"/>
      <c r="AS1929" s="11"/>
      <c r="AT1929" s="11"/>
      <c r="AV1929" s="11"/>
      <c r="AW1929" s="11"/>
    </row>
    <row r="1930" spans="1:49" x14ac:dyDescent="0.25">
      <c r="A1930">
        <v>1929</v>
      </c>
      <c r="B1930">
        <v>10315</v>
      </c>
      <c r="C1930">
        <v>7</v>
      </c>
      <c r="D1930" s="4" t="str">
        <f>TEXT(Table1[[#This Row],[ORDER DATE]],"MMMM")</f>
        <v>October</v>
      </c>
      <c r="E1930" s="4">
        <f t="shared" si="91"/>
        <v>2004</v>
      </c>
      <c r="F1930" s="1">
        <v>38289</v>
      </c>
      <c r="G1930" t="s">
        <v>12</v>
      </c>
      <c r="H1930" t="s">
        <v>61</v>
      </c>
      <c r="I1930">
        <v>115</v>
      </c>
      <c r="J1930" t="s">
        <v>14</v>
      </c>
      <c r="K1930">
        <v>36</v>
      </c>
      <c r="L1930" s="10">
        <v>100</v>
      </c>
      <c r="M1930" s="10">
        <f t="shared" si="92"/>
        <v>3600</v>
      </c>
      <c r="N1930">
        <f>'CONDITIONS AND WORKINGS'!$D$2*M1930</f>
        <v>231.11999999999998</v>
      </c>
      <c r="O1930" s="4">
        <f>IF(Table1[[#This Row],[SALES]]&gt;='CONDITIONS AND WORKINGS'!$B$2,Table1[[#This Row],[SALES]]*'CONDITIONS AND WORKINGS'!$B$3,0)</f>
        <v>300.60000000000002</v>
      </c>
      <c r="P1930" s="10">
        <f t="shared" si="90"/>
        <v>3831.12</v>
      </c>
      <c r="Q1930" s="4" t="str">
        <f>IF(Table1[[#This Row],[STATUS]]='CONDITIONS AND WORKINGS'!$B$6,'CONDITIONS AND WORKINGS'!$B$9,'CONDITIONS AND WORKINGS'!$B$10)</f>
        <v>"COMPLETED"</v>
      </c>
      <c r="R1930" s="10">
        <f>Table1[[#This Row],[TOTAL SALES]]-Table1[[#This Row],[ 8.35% DISCOUNT]]</f>
        <v>3530.52</v>
      </c>
      <c r="S1930" s="20"/>
      <c r="AQ1930" s="11"/>
      <c r="AR1930" s="11"/>
      <c r="AS1930" s="11"/>
      <c r="AT1930" s="11"/>
      <c r="AV1930" s="11"/>
      <c r="AW1930" s="11"/>
    </row>
    <row r="1931" spans="1:49" x14ac:dyDescent="0.25">
      <c r="A1931">
        <v>1930</v>
      </c>
      <c r="B1931">
        <v>10315</v>
      </c>
      <c r="C1931">
        <v>4</v>
      </c>
      <c r="D1931" s="4" t="str">
        <f>TEXT(Table1[[#This Row],[ORDER DATE]],"MMMM")</f>
        <v>October</v>
      </c>
      <c r="E1931" s="4">
        <f t="shared" si="91"/>
        <v>2004</v>
      </c>
      <c r="F1931" s="1">
        <v>38289</v>
      </c>
      <c r="G1931" t="s">
        <v>12</v>
      </c>
      <c r="H1931" t="s">
        <v>66</v>
      </c>
      <c r="I1931">
        <v>115</v>
      </c>
      <c r="J1931" t="s">
        <v>14</v>
      </c>
      <c r="K1931">
        <v>37</v>
      </c>
      <c r="L1931" s="10">
        <v>91.37</v>
      </c>
      <c r="M1931" s="10">
        <f t="shared" si="92"/>
        <v>3380.69</v>
      </c>
      <c r="N1931">
        <f>'CONDITIONS AND WORKINGS'!$D$2*M1931</f>
        <v>217.04029799999998</v>
      </c>
      <c r="O1931" s="4">
        <f>IF(Table1[[#This Row],[SALES]]&gt;='CONDITIONS AND WORKINGS'!$B$2,Table1[[#This Row],[SALES]]*'CONDITIONS AND WORKINGS'!$B$3,0)</f>
        <v>282.28761500000002</v>
      </c>
      <c r="P1931" s="10">
        <f t="shared" si="90"/>
        <v>3597.7302979999999</v>
      </c>
      <c r="Q1931" s="4" t="str">
        <f>IF(Table1[[#This Row],[STATUS]]='CONDITIONS AND WORKINGS'!$B$6,'CONDITIONS AND WORKINGS'!$B$9,'CONDITIONS AND WORKINGS'!$B$10)</f>
        <v>"COMPLETED"</v>
      </c>
      <c r="R1931" s="10">
        <f>Table1[[#This Row],[TOTAL SALES]]-Table1[[#This Row],[ 8.35% DISCOUNT]]</f>
        <v>3315.4426829999998</v>
      </c>
      <c r="S1931" s="20"/>
      <c r="AQ1931" s="11"/>
      <c r="AR1931" s="11"/>
      <c r="AS1931" s="11"/>
      <c r="AT1931" s="11"/>
      <c r="AV1931" s="11"/>
      <c r="AW1931" s="11"/>
    </row>
    <row r="1932" spans="1:49" x14ac:dyDescent="0.25">
      <c r="A1932">
        <v>1931</v>
      </c>
      <c r="B1932">
        <v>10315</v>
      </c>
      <c r="C1932">
        <v>3</v>
      </c>
      <c r="D1932" s="4" t="str">
        <f>TEXT(Table1[[#This Row],[ORDER DATE]],"MMMM")</f>
        <v>October</v>
      </c>
      <c r="E1932" s="4">
        <f t="shared" si="91"/>
        <v>2004</v>
      </c>
      <c r="F1932" s="1">
        <v>38289</v>
      </c>
      <c r="G1932" t="s">
        <v>12</v>
      </c>
      <c r="H1932" t="s">
        <v>63</v>
      </c>
      <c r="I1932">
        <v>115</v>
      </c>
      <c r="J1932" t="s">
        <v>17</v>
      </c>
      <c r="K1932">
        <v>31</v>
      </c>
      <c r="L1932" s="10">
        <v>86.15</v>
      </c>
      <c r="M1932" s="10">
        <f t="shared" si="92"/>
        <v>2670.65</v>
      </c>
      <c r="N1932">
        <f>'CONDITIONS AND WORKINGS'!$D$2*M1932</f>
        <v>171.45572999999999</v>
      </c>
      <c r="O1932" s="4">
        <f>IF(Table1[[#This Row],[SALES]]&gt;='CONDITIONS AND WORKINGS'!$B$2,Table1[[#This Row],[SALES]]*'CONDITIONS AND WORKINGS'!$B$3,0)</f>
        <v>222.99927500000001</v>
      </c>
      <c r="P1932" s="10">
        <f t="shared" si="90"/>
        <v>2842.1057300000002</v>
      </c>
      <c r="Q1932" s="4" t="str">
        <f>IF(Table1[[#This Row],[STATUS]]='CONDITIONS AND WORKINGS'!$B$6,'CONDITIONS AND WORKINGS'!$B$9,'CONDITIONS AND WORKINGS'!$B$10)</f>
        <v>"COMPLETED"</v>
      </c>
      <c r="R1932" s="10">
        <f>Table1[[#This Row],[TOTAL SALES]]-Table1[[#This Row],[ 8.35% DISCOUNT]]</f>
        <v>2619.1064550000001</v>
      </c>
      <c r="S1932" s="20"/>
      <c r="AQ1932" s="11"/>
      <c r="AR1932" s="11"/>
      <c r="AS1932" s="11"/>
      <c r="AT1932" s="11"/>
      <c r="AV1932" s="11"/>
      <c r="AW1932" s="11"/>
    </row>
    <row r="1933" spans="1:49" x14ac:dyDescent="0.25">
      <c r="A1933">
        <v>1932</v>
      </c>
      <c r="B1933">
        <v>10315</v>
      </c>
      <c r="C1933">
        <v>2</v>
      </c>
      <c r="D1933" s="4" t="str">
        <f>TEXT(Table1[[#This Row],[ORDER DATE]],"MMMM")</f>
        <v>October</v>
      </c>
      <c r="E1933" s="4">
        <f t="shared" si="91"/>
        <v>2004</v>
      </c>
      <c r="F1933" s="1">
        <v>38289</v>
      </c>
      <c r="G1933" t="s">
        <v>12</v>
      </c>
      <c r="H1933" t="s">
        <v>65</v>
      </c>
      <c r="I1933">
        <v>115</v>
      </c>
      <c r="J1933" t="s">
        <v>17</v>
      </c>
      <c r="K1933">
        <v>41</v>
      </c>
      <c r="L1933" s="10">
        <v>62</v>
      </c>
      <c r="M1933" s="10">
        <f t="shared" si="92"/>
        <v>2542</v>
      </c>
      <c r="N1933">
        <f>'CONDITIONS AND WORKINGS'!$D$2*M1933</f>
        <v>163.19639999999998</v>
      </c>
      <c r="O1933" s="4">
        <f>IF(Table1[[#This Row],[SALES]]&gt;='CONDITIONS AND WORKINGS'!$B$2,Table1[[#This Row],[SALES]]*'CONDITIONS AND WORKINGS'!$B$3,0)</f>
        <v>212.25700000000001</v>
      </c>
      <c r="P1933" s="10">
        <f t="shared" si="90"/>
        <v>2705.1963999999998</v>
      </c>
      <c r="Q1933" s="4" t="str">
        <f>IF(Table1[[#This Row],[STATUS]]='CONDITIONS AND WORKINGS'!$B$6,'CONDITIONS AND WORKINGS'!$B$9,'CONDITIONS AND WORKINGS'!$B$10)</f>
        <v>"COMPLETED"</v>
      </c>
      <c r="R1933" s="10">
        <f>Table1[[#This Row],[TOTAL SALES]]-Table1[[#This Row],[ 8.35% DISCOUNT]]</f>
        <v>2492.9393999999998</v>
      </c>
      <c r="S1933" s="20"/>
      <c r="AQ1933" s="11"/>
      <c r="AR1933" s="11"/>
      <c r="AS1933" s="11"/>
      <c r="AT1933" s="11"/>
      <c r="AV1933" s="11"/>
      <c r="AW1933" s="11"/>
    </row>
    <row r="1934" spans="1:49" x14ac:dyDescent="0.25">
      <c r="A1934">
        <v>1933</v>
      </c>
      <c r="B1934">
        <v>10315</v>
      </c>
      <c r="C1934">
        <v>5</v>
      </c>
      <c r="D1934" s="4" t="str">
        <f>TEXT(Table1[[#This Row],[ORDER DATE]],"MMMM")</f>
        <v>October</v>
      </c>
      <c r="E1934" s="4">
        <f t="shared" si="91"/>
        <v>2004</v>
      </c>
      <c r="F1934" s="1">
        <v>38289</v>
      </c>
      <c r="G1934" t="s">
        <v>12</v>
      </c>
      <c r="H1934" t="s">
        <v>69</v>
      </c>
      <c r="I1934">
        <v>115</v>
      </c>
      <c r="J1934" t="s">
        <v>17</v>
      </c>
      <c r="K1934">
        <v>40</v>
      </c>
      <c r="L1934" s="10">
        <v>55.69</v>
      </c>
      <c r="M1934" s="10">
        <f t="shared" si="92"/>
        <v>2227.6</v>
      </c>
      <c r="N1934">
        <f>'CONDITIONS AND WORKINGS'!$D$2*M1934</f>
        <v>143.01191999999998</v>
      </c>
      <c r="O1934" s="4">
        <f>IF(Table1[[#This Row],[SALES]]&gt;='CONDITIONS AND WORKINGS'!$B$2,Table1[[#This Row],[SALES]]*'CONDITIONS AND WORKINGS'!$B$3,0)</f>
        <v>0</v>
      </c>
      <c r="P1934" s="10">
        <f t="shared" si="90"/>
        <v>2370.6119199999998</v>
      </c>
      <c r="Q1934" s="4" t="str">
        <f>IF(Table1[[#This Row],[STATUS]]='CONDITIONS AND WORKINGS'!$B$6,'CONDITIONS AND WORKINGS'!$B$9,'CONDITIONS AND WORKINGS'!$B$10)</f>
        <v>"COMPLETED"</v>
      </c>
      <c r="R1934" s="10">
        <f>Table1[[#This Row],[TOTAL SALES]]-Table1[[#This Row],[ 8.35% DISCOUNT]]</f>
        <v>2370.6119199999998</v>
      </c>
      <c r="S1934" s="20"/>
      <c r="AQ1934" s="11"/>
      <c r="AR1934" s="11"/>
      <c r="AS1934" s="11"/>
      <c r="AT1934" s="11"/>
      <c r="AV1934" s="11"/>
      <c r="AW1934" s="11"/>
    </row>
    <row r="1935" spans="1:49" x14ac:dyDescent="0.25">
      <c r="A1935">
        <v>1934</v>
      </c>
      <c r="B1935">
        <v>10315</v>
      </c>
      <c r="C1935">
        <v>1</v>
      </c>
      <c r="D1935" s="4" t="str">
        <f>TEXT(Table1[[#This Row],[ORDER DATE]],"MMMM")</f>
        <v>October</v>
      </c>
      <c r="E1935" s="4">
        <f t="shared" si="91"/>
        <v>2004</v>
      </c>
      <c r="F1935" s="1">
        <v>38289</v>
      </c>
      <c r="G1935" t="s">
        <v>12</v>
      </c>
      <c r="H1935" t="s">
        <v>62</v>
      </c>
      <c r="I1935">
        <v>115</v>
      </c>
      <c r="J1935" t="s">
        <v>17</v>
      </c>
      <c r="K1935">
        <v>24</v>
      </c>
      <c r="L1935" s="10">
        <v>86.74</v>
      </c>
      <c r="M1935" s="10">
        <f t="shared" si="92"/>
        <v>2081.7599999999998</v>
      </c>
      <c r="N1935">
        <f>'CONDITIONS AND WORKINGS'!$D$2*M1935</f>
        <v>133.64899199999996</v>
      </c>
      <c r="O1935" s="4">
        <f>IF(Table1[[#This Row],[SALES]]&gt;='CONDITIONS AND WORKINGS'!$B$2,Table1[[#This Row],[SALES]]*'CONDITIONS AND WORKINGS'!$B$3,0)</f>
        <v>0</v>
      </c>
      <c r="P1935" s="10">
        <f t="shared" si="90"/>
        <v>2215.4089919999997</v>
      </c>
      <c r="Q1935" s="4" t="str">
        <f>IF(Table1[[#This Row],[STATUS]]='CONDITIONS AND WORKINGS'!$B$6,'CONDITIONS AND WORKINGS'!$B$9,'CONDITIONS AND WORKINGS'!$B$10)</f>
        <v>"COMPLETED"</v>
      </c>
      <c r="R1935" s="10">
        <f>Table1[[#This Row],[TOTAL SALES]]-Table1[[#This Row],[ 8.35% DISCOUNT]]</f>
        <v>2215.4089919999997</v>
      </c>
      <c r="S1935" s="20"/>
      <c r="AQ1935" s="11"/>
      <c r="AR1935" s="11"/>
      <c r="AS1935" s="11"/>
      <c r="AT1935" s="11"/>
      <c r="AV1935" s="11"/>
      <c r="AW1935" s="11"/>
    </row>
    <row r="1936" spans="1:49" x14ac:dyDescent="0.25">
      <c r="A1936">
        <v>1935</v>
      </c>
      <c r="B1936">
        <v>10316</v>
      </c>
      <c r="C1936">
        <v>13</v>
      </c>
      <c r="D1936" s="4" t="str">
        <f>TEXT(Table1[[#This Row],[ORDER DATE]],"MMMM")</f>
        <v>November</v>
      </c>
      <c r="E1936" s="4">
        <f t="shared" si="91"/>
        <v>2004</v>
      </c>
      <c r="F1936" s="1">
        <v>38292</v>
      </c>
      <c r="G1936" t="s">
        <v>12</v>
      </c>
      <c r="H1936" t="s">
        <v>79</v>
      </c>
      <c r="I1936">
        <v>160</v>
      </c>
      <c r="J1936" t="s">
        <v>14</v>
      </c>
      <c r="K1936">
        <v>45</v>
      </c>
      <c r="L1936" s="10">
        <v>93.24</v>
      </c>
      <c r="M1936" s="10">
        <f t="shared" si="92"/>
        <v>4195.8</v>
      </c>
      <c r="N1936">
        <f>'CONDITIONS AND WORKINGS'!$D$2*M1936</f>
        <v>269.37036000000001</v>
      </c>
      <c r="O1936" s="4">
        <f>IF(Table1[[#This Row],[SALES]]&gt;='CONDITIONS AND WORKINGS'!$B$2,Table1[[#This Row],[SALES]]*'CONDITIONS AND WORKINGS'!$B$3,0)</f>
        <v>350.34930000000003</v>
      </c>
      <c r="P1936" s="10">
        <f t="shared" si="90"/>
        <v>4465.1703600000001</v>
      </c>
      <c r="Q1936" s="4" t="str">
        <f>IF(Table1[[#This Row],[STATUS]]='CONDITIONS AND WORKINGS'!$B$6,'CONDITIONS AND WORKINGS'!$B$9,'CONDITIONS AND WORKINGS'!$B$10)</f>
        <v>"COMPLETED"</v>
      </c>
      <c r="R1936" s="10">
        <f>Table1[[#This Row],[TOTAL SALES]]-Table1[[#This Row],[ 8.35% DISCOUNT]]</f>
        <v>4114.8210600000002</v>
      </c>
      <c r="S1936" s="20"/>
      <c r="AQ1936" s="11"/>
      <c r="AR1936" s="11"/>
      <c r="AS1936" s="11"/>
      <c r="AT1936" s="11"/>
      <c r="AV1936" s="11"/>
      <c r="AW1936" s="11"/>
    </row>
    <row r="1937" spans="1:49" x14ac:dyDescent="0.25">
      <c r="A1937">
        <v>1936</v>
      </c>
      <c r="B1937">
        <v>10316</v>
      </c>
      <c r="C1937">
        <v>17</v>
      </c>
      <c r="D1937" s="4" t="str">
        <f>TEXT(Table1[[#This Row],[ORDER DATE]],"MMMM")</f>
        <v>November</v>
      </c>
      <c r="E1937" s="4">
        <f t="shared" si="91"/>
        <v>2004</v>
      </c>
      <c r="F1937" s="1">
        <v>38292</v>
      </c>
      <c r="G1937" t="s">
        <v>12</v>
      </c>
      <c r="H1937" t="s">
        <v>56</v>
      </c>
      <c r="I1937">
        <v>160</v>
      </c>
      <c r="J1937" t="s">
        <v>14</v>
      </c>
      <c r="K1937">
        <v>33</v>
      </c>
      <c r="L1937" s="10">
        <v>100</v>
      </c>
      <c r="M1937" s="10">
        <f t="shared" si="92"/>
        <v>3300</v>
      </c>
      <c r="N1937">
        <f>'CONDITIONS AND WORKINGS'!$D$2*M1937</f>
        <v>211.85999999999999</v>
      </c>
      <c r="O1937" s="4">
        <f>IF(Table1[[#This Row],[SALES]]&gt;='CONDITIONS AND WORKINGS'!$B$2,Table1[[#This Row],[SALES]]*'CONDITIONS AND WORKINGS'!$B$3,0)</f>
        <v>275.55</v>
      </c>
      <c r="P1937" s="10">
        <f t="shared" si="90"/>
        <v>3511.86</v>
      </c>
      <c r="Q1937" s="4" t="str">
        <f>IF(Table1[[#This Row],[STATUS]]='CONDITIONS AND WORKINGS'!$B$6,'CONDITIONS AND WORKINGS'!$B$9,'CONDITIONS AND WORKINGS'!$B$10)</f>
        <v>"COMPLETED"</v>
      </c>
      <c r="R1937" s="10">
        <f>Table1[[#This Row],[TOTAL SALES]]-Table1[[#This Row],[ 8.35% DISCOUNT]]</f>
        <v>3236.31</v>
      </c>
      <c r="S1937" s="20"/>
      <c r="AQ1937" s="11"/>
      <c r="AR1937" s="11"/>
      <c r="AS1937" s="11"/>
      <c r="AT1937" s="11"/>
      <c r="AV1937" s="11"/>
      <c r="AW1937" s="11"/>
    </row>
    <row r="1938" spans="1:49" x14ac:dyDescent="0.25">
      <c r="A1938">
        <v>1937</v>
      </c>
      <c r="B1938">
        <v>10316</v>
      </c>
      <c r="C1938">
        <v>14</v>
      </c>
      <c r="D1938" s="4" t="str">
        <f>TEXT(Table1[[#This Row],[ORDER DATE]],"MMMM")</f>
        <v>November</v>
      </c>
      <c r="E1938" s="4">
        <f t="shared" si="91"/>
        <v>2004</v>
      </c>
      <c r="F1938" s="1">
        <v>38292</v>
      </c>
      <c r="G1938" t="s">
        <v>12</v>
      </c>
      <c r="H1938" t="s">
        <v>71</v>
      </c>
      <c r="I1938">
        <v>160</v>
      </c>
      <c r="J1938" t="s">
        <v>14</v>
      </c>
      <c r="K1938">
        <v>47</v>
      </c>
      <c r="L1938" s="10">
        <v>86.81</v>
      </c>
      <c r="M1938" s="10">
        <f t="shared" si="92"/>
        <v>4080.07</v>
      </c>
      <c r="N1938">
        <f>'CONDITIONS AND WORKINGS'!$D$2*M1938</f>
        <v>261.940494</v>
      </c>
      <c r="O1938" s="4">
        <f>IF(Table1[[#This Row],[SALES]]&gt;='CONDITIONS AND WORKINGS'!$B$2,Table1[[#This Row],[SALES]]*'CONDITIONS AND WORKINGS'!$B$3,0)</f>
        <v>340.68584500000003</v>
      </c>
      <c r="P1938" s="10">
        <f t="shared" si="90"/>
        <v>4342.0104940000001</v>
      </c>
      <c r="Q1938" s="4" t="str">
        <f>IF(Table1[[#This Row],[STATUS]]='CONDITIONS AND WORKINGS'!$B$6,'CONDITIONS AND WORKINGS'!$B$9,'CONDITIONS AND WORKINGS'!$B$10)</f>
        <v>"COMPLETED"</v>
      </c>
      <c r="R1938" s="10">
        <f>Table1[[#This Row],[TOTAL SALES]]-Table1[[#This Row],[ 8.35% DISCOUNT]]</f>
        <v>4001.3246490000001</v>
      </c>
      <c r="S1938" s="20"/>
      <c r="AQ1938" s="11"/>
      <c r="AR1938" s="11"/>
      <c r="AS1938" s="11"/>
      <c r="AT1938" s="11"/>
      <c r="AV1938" s="11"/>
      <c r="AW1938" s="11"/>
    </row>
    <row r="1939" spans="1:49" x14ac:dyDescent="0.25">
      <c r="A1939">
        <v>1938</v>
      </c>
      <c r="B1939">
        <v>10316</v>
      </c>
      <c r="C1939">
        <v>9</v>
      </c>
      <c r="D1939" s="4" t="str">
        <f>TEXT(Table1[[#This Row],[ORDER DATE]],"MMMM")</f>
        <v>November</v>
      </c>
      <c r="E1939" s="4">
        <f t="shared" si="91"/>
        <v>2004</v>
      </c>
      <c r="F1939" s="1">
        <v>38292</v>
      </c>
      <c r="G1939" t="s">
        <v>12</v>
      </c>
      <c r="H1939" t="s">
        <v>70</v>
      </c>
      <c r="I1939">
        <v>160</v>
      </c>
      <c r="J1939" t="s">
        <v>14</v>
      </c>
      <c r="K1939">
        <v>27</v>
      </c>
      <c r="L1939" s="10">
        <v>100</v>
      </c>
      <c r="M1939" s="10">
        <f t="shared" si="92"/>
        <v>2700</v>
      </c>
      <c r="N1939">
        <f>'CONDITIONS AND WORKINGS'!$D$2*M1939</f>
        <v>173.33999999999997</v>
      </c>
      <c r="O1939" s="4">
        <f>IF(Table1[[#This Row],[SALES]]&gt;='CONDITIONS AND WORKINGS'!$B$2,Table1[[#This Row],[SALES]]*'CONDITIONS AND WORKINGS'!$B$3,0)</f>
        <v>225.45000000000002</v>
      </c>
      <c r="P1939" s="10">
        <f t="shared" si="90"/>
        <v>2873.34</v>
      </c>
      <c r="Q1939" s="4" t="str">
        <f>IF(Table1[[#This Row],[STATUS]]='CONDITIONS AND WORKINGS'!$B$6,'CONDITIONS AND WORKINGS'!$B$9,'CONDITIONS AND WORKINGS'!$B$10)</f>
        <v>"COMPLETED"</v>
      </c>
      <c r="R1939" s="10">
        <f>Table1[[#This Row],[TOTAL SALES]]-Table1[[#This Row],[ 8.35% DISCOUNT]]</f>
        <v>2647.8900000000003</v>
      </c>
      <c r="S1939" s="20"/>
      <c r="AQ1939" s="11"/>
      <c r="AR1939" s="11"/>
      <c r="AS1939" s="11"/>
      <c r="AT1939" s="11"/>
      <c r="AV1939" s="11"/>
      <c r="AW1939" s="11"/>
    </row>
    <row r="1940" spans="1:49" x14ac:dyDescent="0.25">
      <c r="A1940">
        <v>1939</v>
      </c>
      <c r="B1940">
        <v>10316</v>
      </c>
      <c r="C1940">
        <v>11</v>
      </c>
      <c r="D1940" s="4" t="str">
        <f>TEXT(Table1[[#This Row],[ORDER DATE]],"MMMM")</f>
        <v>November</v>
      </c>
      <c r="E1940" s="4">
        <f t="shared" si="91"/>
        <v>2004</v>
      </c>
      <c r="F1940" s="1">
        <v>38292</v>
      </c>
      <c r="G1940" t="s">
        <v>12</v>
      </c>
      <c r="H1940" t="s">
        <v>86</v>
      </c>
      <c r="I1940">
        <v>160</v>
      </c>
      <c r="J1940" t="s">
        <v>14</v>
      </c>
      <c r="K1940">
        <v>47</v>
      </c>
      <c r="L1940" s="10">
        <v>76.930000000000007</v>
      </c>
      <c r="M1940" s="10">
        <f t="shared" si="92"/>
        <v>3615.7100000000005</v>
      </c>
      <c r="N1940">
        <f>'CONDITIONS AND WORKINGS'!$D$2*M1940</f>
        <v>232.12858199999999</v>
      </c>
      <c r="O1940" s="4">
        <f>IF(Table1[[#This Row],[SALES]]&gt;='CONDITIONS AND WORKINGS'!$B$2,Table1[[#This Row],[SALES]]*'CONDITIONS AND WORKINGS'!$B$3,0)</f>
        <v>301.91178500000007</v>
      </c>
      <c r="P1940" s="10">
        <f t="shared" si="90"/>
        <v>3847.8385820000003</v>
      </c>
      <c r="Q1940" s="4" t="str">
        <f>IF(Table1[[#This Row],[STATUS]]='CONDITIONS AND WORKINGS'!$B$6,'CONDITIONS AND WORKINGS'!$B$9,'CONDITIONS AND WORKINGS'!$B$10)</f>
        <v>"COMPLETED"</v>
      </c>
      <c r="R1940" s="10">
        <f>Table1[[#This Row],[TOTAL SALES]]-Table1[[#This Row],[ 8.35% DISCOUNT]]</f>
        <v>3545.9267970000001</v>
      </c>
      <c r="S1940" s="20"/>
      <c r="AQ1940" s="11"/>
      <c r="AR1940" s="11"/>
      <c r="AS1940" s="11"/>
      <c r="AT1940" s="11"/>
      <c r="AV1940" s="11"/>
      <c r="AW1940" s="11"/>
    </row>
    <row r="1941" spans="1:49" x14ac:dyDescent="0.25">
      <c r="A1941">
        <v>1940</v>
      </c>
      <c r="B1941">
        <v>10316</v>
      </c>
      <c r="C1941">
        <v>5</v>
      </c>
      <c r="D1941" s="4" t="str">
        <f>TEXT(Table1[[#This Row],[ORDER DATE]],"MMMM")</f>
        <v>November</v>
      </c>
      <c r="E1941" s="4">
        <f t="shared" si="91"/>
        <v>2004</v>
      </c>
      <c r="F1941" s="1">
        <v>38292</v>
      </c>
      <c r="G1941" t="s">
        <v>12</v>
      </c>
      <c r="H1941" t="s">
        <v>77</v>
      </c>
      <c r="I1941">
        <v>160</v>
      </c>
      <c r="J1941" t="s">
        <v>14</v>
      </c>
      <c r="K1941">
        <v>48</v>
      </c>
      <c r="L1941" s="10">
        <v>75.2</v>
      </c>
      <c r="M1941" s="10">
        <f t="shared" si="92"/>
        <v>3609.6000000000004</v>
      </c>
      <c r="N1941">
        <f>'CONDITIONS AND WORKINGS'!$D$2*M1941</f>
        <v>231.73632000000001</v>
      </c>
      <c r="O1941" s="4">
        <f>IF(Table1[[#This Row],[SALES]]&gt;='CONDITIONS AND WORKINGS'!$B$2,Table1[[#This Row],[SALES]]*'CONDITIONS AND WORKINGS'!$B$3,0)</f>
        <v>301.40160000000003</v>
      </c>
      <c r="P1941" s="10">
        <f t="shared" si="90"/>
        <v>3841.3363200000003</v>
      </c>
      <c r="Q1941" s="4" t="str">
        <f>IF(Table1[[#This Row],[STATUS]]='CONDITIONS AND WORKINGS'!$B$6,'CONDITIONS AND WORKINGS'!$B$9,'CONDITIONS AND WORKINGS'!$B$10)</f>
        <v>"COMPLETED"</v>
      </c>
      <c r="R1941" s="10">
        <f>Table1[[#This Row],[TOTAL SALES]]-Table1[[#This Row],[ 8.35% DISCOUNT]]</f>
        <v>3539.9347200000002</v>
      </c>
      <c r="S1941" s="20"/>
      <c r="AQ1941" s="11"/>
      <c r="AR1941" s="11"/>
      <c r="AS1941" s="11"/>
      <c r="AT1941" s="11"/>
      <c r="AV1941" s="11"/>
      <c r="AW1941" s="11"/>
    </row>
    <row r="1942" spans="1:49" x14ac:dyDescent="0.25">
      <c r="A1942">
        <v>1941</v>
      </c>
      <c r="B1942">
        <v>10316</v>
      </c>
      <c r="C1942">
        <v>18</v>
      </c>
      <c r="D1942" s="4" t="str">
        <f>TEXT(Table1[[#This Row],[ORDER DATE]],"MMMM")</f>
        <v>November</v>
      </c>
      <c r="E1942" s="4">
        <f t="shared" si="91"/>
        <v>2004</v>
      </c>
      <c r="F1942" s="1">
        <v>38292</v>
      </c>
      <c r="G1942" t="s">
        <v>12</v>
      </c>
      <c r="H1942" t="s">
        <v>67</v>
      </c>
      <c r="I1942">
        <v>160</v>
      </c>
      <c r="J1942" t="s">
        <v>14</v>
      </c>
      <c r="K1942">
        <v>48</v>
      </c>
      <c r="L1942" s="10">
        <v>74.45</v>
      </c>
      <c r="M1942" s="10">
        <f t="shared" si="92"/>
        <v>3573.6000000000004</v>
      </c>
      <c r="N1942">
        <f>'CONDITIONS AND WORKINGS'!$D$2*M1942</f>
        <v>229.42511999999999</v>
      </c>
      <c r="O1942" s="4">
        <f>IF(Table1[[#This Row],[SALES]]&gt;='CONDITIONS AND WORKINGS'!$B$2,Table1[[#This Row],[SALES]]*'CONDITIONS AND WORKINGS'!$B$3,0)</f>
        <v>298.39560000000006</v>
      </c>
      <c r="P1942" s="10">
        <f t="shared" si="90"/>
        <v>3803.0251200000002</v>
      </c>
      <c r="Q1942" s="4" t="str">
        <f>IF(Table1[[#This Row],[STATUS]]='CONDITIONS AND WORKINGS'!$B$6,'CONDITIONS AND WORKINGS'!$B$9,'CONDITIONS AND WORKINGS'!$B$10)</f>
        <v>"COMPLETED"</v>
      </c>
      <c r="R1942" s="10">
        <f>Table1[[#This Row],[TOTAL SALES]]-Table1[[#This Row],[ 8.35% DISCOUNT]]</f>
        <v>3504.6295200000004</v>
      </c>
      <c r="S1942" s="20"/>
      <c r="AQ1942" s="11"/>
      <c r="AR1942" s="11"/>
      <c r="AS1942" s="11"/>
      <c r="AT1942" s="11"/>
      <c r="AV1942" s="11"/>
      <c r="AW1942" s="11"/>
    </row>
    <row r="1943" spans="1:49" x14ac:dyDescent="0.25">
      <c r="A1943">
        <v>1942</v>
      </c>
      <c r="B1943">
        <v>10316</v>
      </c>
      <c r="C1943">
        <v>1</v>
      </c>
      <c r="D1943" s="4" t="str">
        <f>TEXT(Table1[[#This Row],[ORDER DATE]],"MMMM")</f>
        <v>November</v>
      </c>
      <c r="E1943" s="4">
        <f t="shared" si="91"/>
        <v>2004</v>
      </c>
      <c r="F1943" s="1">
        <v>38292</v>
      </c>
      <c r="G1943" t="s">
        <v>12</v>
      </c>
      <c r="H1943" t="s">
        <v>83</v>
      </c>
      <c r="I1943">
        <v>160</v>
      </c>
      <c r="J1943" t="s">
        <v>17</v>
      </c>
      <c r="K1943">
        <v>25</v>
      </c>
      <c r="L1943" s="10">
        <v>100</v>
      </c>
      <c r="M1943" s="10">
        <f t="shared" si="92"/>
        <v>2500</v>
      </c>
      <c r="N1943">
        <f>'CONDITIONS AND WORKINGS'!$D$2*M1943</f>
        <v>160.49999999999997</v>
      </c>
      <c r="O1943" s="4">
        <f>IF(Table1[[#This Row],[SALES]]&gt;='CONDITIONS AND WORKINGS'!$B$2,Table1[[#This Row],[SALES]]*'CONDITIONS AND WORKINGS'!$B$3,0)</f>
        <v>208.75</v>
      </c>
      <c r="P1943" s="10">
        <f t="shared" si="90"/>
        <v>2660.5</v>
      </c>
      <c r="Q1943" s="4" t="str">
        <f>IF(Table1[[#This Row],[STATUS]]='CONDITIONS AND WORKINGS'!$B$6,'CONDITIONS AND WORKINGS'!$B$9,'CONDITIONS AND WORKINGS'!$B$10)</f>
        <v>"COMPLETED"</v>
      </c>
      <c r="R1943" s="10">
        <f>Table1[[#This Row],[TOTAL SALES]]-Table1[[#This Row],[ 8.35% DISCOUNT]]</f>
        <v>2451.75</v>
      </c>
      <c r="S1943" s="20"/>
      <c r="AQ1943" s="11"/>
      <c r="AR1943" s="11"/>
      <c r="AS1943" s="11"/>
      <c r="AT1943" s="11"/>
      <c r="AV1943" s="11"/>
      <c r="AW1943" s="11"/>
    </row>
    <row r="1944" spans="1:49" x14ac:dyDescent="0.25">
      <c r="A1944">
        <v>1943</v>
      </c>
      <c r="B1944">
        <v>10316</v>
      </c>
      <c r="C1944">
        <v>4</v>
      </c>
      <c r="D1944" s="4" t="str">
        <f>TEXT(Table1[[#This Row],[ORDER DATE]],"MMMM")</f>
        <v>November</v>
      </c>
      <c r="E1944" s="4">
        <f t="shared" si="91"/>
        <v>2004</v>
      </c>
      <c r="F1944" s="1">
        <v>38292</v>
      </c>
      <c r="G1944" t="s">
        <v>12</v>
      </c>
      <c r="H1944" t="s">
        <v>76</v>
      </c>
      <c r="I1944">
        <v>160</v>
      </c>
      <c r="J1944" t="s">
        <v>17</v>
      </c>
      <c r="K1944">
        <v>34</v>
      </c>
      <c r="L1944" s="10">
        <v>82.21</v>
      </c>
      <c r="M1944" s="10">
        <f t="shared" si="92"/>
        <v>2795.14</v>
      </c>
      <c r="N1944">
        <f>'CONDITIONS AND WORKINGS'!$D$2*M1944</f>
        <v>179.44798799999998</v>
      </c>
      <c r="O1944" s="4">
        <f>IF(Table1[[#This Row],[SALES]]&gt;='CONDITIONS AND WORKINGS'!$B$2,Table1[[#This Row],[SALES]]*'CONDITIONS AND WORKINGS'!$B$3,0)</f>
        <v>233.39419000000001</v>
      </c>
      <c r="P1944" s="10">
        <f t="shared" si="90"/>
        <v>2974.5879879999998</v>
      </c>
      <c r="Q1944" s="4" t="str">
        <f>IF(Table1[[#This Row],[STATUS]]='CONDITIONS AND WORKINGS'!$B$6,'CONDITIONS AND WORKINGS'!$B$9,'CONDITIONS AND WORKINGS'!$B$10)</f>
        <v>"COMPLETED"</v>
      </c>
      <c r="R1944" s="10">
        <f>Table1[[#This Row],[TOTAL SALES]]-Table1[[#This Row],[ 8.35% DISCOUNT]]</f>
        <v>2741.1937979999998</v>
      </c>
      <c r="S1944" s="20"/>
      <c r="AQ1944" s="11"/>
      <c r="AR1944" s="11"/>
      <c r="AS1944" s="11"/>
      <c r="AT1944" s="11"/>
      <c r="AV1944" s="11"/>
      <c r="AW1944" s="11"/>
    </row>
    <row r="1945" spans="1:49" x14ac:dyDescent="0.25">
      <c r="A1945">
        <v>1944</v>
      </c>
      <c r="B1945">
        <v>10316</v>
      </c>
      <c r="C1945">
        <v>7</v>
      </c>
      <c r="D1945" s="4" t="str">
        <f>TEXT(Table1[[#This Row],[ORDER DATE]],"MMMM")</f>
        <v>November</v>
      </c>
      <c r="E1945" s="4">
        <f t="shared" si="91"/>
        <v>2004</v>
      </c>
      <c r="F1945" s="1">
        <v>38292</v>
      </c>
      <c r="G1945" t="s">
        <v>12</v>
      </c>
      <c r="H1945" t="s">
        <v>81</v>
      </c>
      <c r="I1945">
        <v>160</v>
      </c>
      <c r="J1945" t="s">
        <v>17</v>
      </c>
      <c r="K1945">
        <v>44</v>
      </c>
      <c r="L1945" s="10">
        <v>62.19</v>
      </c>
      <c r="M1945" s="10">
        <f t="shared" si="92"/>
        <v>2736.3599999999997</v>
      </c>
      <c r="N1945">
        <f>'CONDITIONS AND WORKINGS'!$D$2*M1945</f>
        <v>175.67431199999996</v>
      </c>
      <c r="O1945" s="4">
        <f>IF(Table1[[#This Row],[SALES]]&gt;='CONDITIONS AND WORKINGS'!$B$2,Table1[[#This Row],[SALES]]*'CONDITIONS AND WORKINGS'!$B$3,0)</f>
        <v>228.48605999999998</v>
      </c>
      <c r="P1945" s="10">
        <f t="shared" si="90"/>
        <v>2912.0343119999998</v>
      </c>
      <c r="Q1945" s="4" t="str">
        <f>IF(Table1[[#This Row],[STATUS]]='CONDITIONS AND WORKINGS'!$B$6,'CONDITIONS AND WORKINGS'!$B$9,'CONDITIONS AND WORKINGS'!$B$10)</f>
        <v>"COMPLETED"</v>
      </c>
      <c r="R1945" s="10">
        <f>Table1[[#This Row],[TOTAL SALES]]-Table1[[#This Row],[ 8.35% DISCOUNT]]</f>
        <v>2683.5482519999996</v>
      </c>
      <c r="S1945" s="20"/>
      <c r="AQ1945" s="11"/>
      <c r="AR1945" s="11"/>
      <c r="AS1945" s="11"/>
      <c r="AT1945" s="11"/>
      <c r="AV1945" s="11"/>
      <c r="AW1945" s="11"/>
    </row>
    <row r="1946" spans="1:49" x14ac:dyDescent="0.25">
      <c r="A1946">
        <v>1945</v>
      </c>
      <c r="B1946">
        <v>10316</v>
      </c>
      <c r="C1946">
        <v>6</v>
      </c>
      <c r="D1946" s="4" t="str">
        <f>TEXT(Table1[[#This Row],[ORDER DATE]],"MMMM")</f>
        <v>November</v>
      </c>
      <c r="E1946" s="4">
        <f t="shared" si="91"/>
        <v>2004</v>
      </c>
      <c r="F1946" s="1">
        <v>38292</v>
      </c>
      <c r="G1946" t="s">
        <v>12</v>
      </c>
      <c r="H1946" t="s">
        <v>73</v>
      </c>
      <c r="I1946">
        <v>160</v>
      </c>
      <c r="J1946" t="s">
        <v>17</v>
      </c>
      <c r="K1946">
        <v>23</v>
      </c>
      <c r="L1946" s="10">
        <v>100</v>
      </c>
      <c r="M1946" s="10">
        <f t="shared" si="92"/>
        <v>2300</v>
      </c>
      <c r="N1946">
        <f>'CONDITIONS AND WORKINGS'!$D$2*M1946</f>
        <v>147.66</v>
      </c>
      <c r="O1946" s="4">
        <f>IF(Table1[[#This Row],[SALES]]&gt;='CONDITIONS AND WORKINGS'!$B$2,Table1[[#This Row],[SALES]]*'CONDITIONS AND WORKINGS'!$B$3,0)</f>
        <v>192.05</v>
      </c>
      <c r="P1946" s="10">
        <f t="shared" si="90"/>
        <v>2447.66</v>
      </c>
      <c r="Q1946" s="4" t="str">
        <f>IF(Table1[[#This Row],[STATUS]]='CONDITIONS AND WORKINGS'!$B$6,'CONDITIONS AND WORKINGS'!$B$9,'CONDITIONS AND WORKINGS'!$B$10)</f>
        <v>"COMPLETED"</v>
      </c>
      <c r="R1946" s="10">
        <f>Table1[[#This Row],[TOTAL SALES]]-Table1[[#This Row],[ 8.35% DISCOUNT]]</f>
        <v>2255.6099999999997</v>
      </c>
      <c r="S1946" s="20"/>
      <c r="AQ1946" s="11"/>
      <c r="AR1946" s="11"/>
      <c r="AS1946" s="11"/>
      <c r="AT1946" s="11"/>
      <c r="AV1946" s="11"/>
      <c r="AW1946" s="11"/>
    </row>
    <row r="1947" spans="1:49" x14ac:dyDescent="0.25">
      <c r="A1947">
        <v>1946</v>
      </c>
      <c r="B1947">
        <v>10316</v>
      </c>
      <c r="C1947">
        <v>8</v>
      </c>
      <c r="D1947" s="4" t="str">
        <f>TEXT(Table1[[#This Row],[ORDER DATE]],"MMMM")</f>
        <v>November</v>
      </c>
      <c r="E1947" s="4">
        <f t="shared" si="91"/>
        <v>2004</v>
      </c>
      <c r="F1947" s="1">
        <v>38292</v>
      </c>
      <c r="G1947" t="s">
        <v>12</v>
      </c>
      <c r="H1947" t="s">
        <v>78</v>
      </c>
      <c r="I1947">
        <v>160</v>
      </c>
      <c r="J1947" t="s">
        <v>17</v>
      </c>
      <c r="K1947">
        <v>30</v>
      </c>
      <c r="L1947" s="10">
        <v>77.790000000000006</v>
      </c>
      <c r="M1947" s="10">
        <f t="shared" si="92"/>
        <v>2333.7000000000003</v>
      </c>
      <c r="N1947">
        <f>'CONDITIONS AND WORKINGS'!$D$2*M1947</f>
        <v>149.82354000000001</v>
      </c>
      <c r="O1947" s="4">
        <f>IF(Table1[[#This Row],[SALES]]&gt;='CONDITIONS AND WORKINGS'!$B$2,Table1[[#This Row],[SALES]]*'CONDITIONS AND WORKINGS'!$B$3,0)</f>
        <v>194.86395000000005</v>
      </c>
      <c r="P1947" s="10">
        <f t="shared" si="90"/>
        <v>2483.5235400000001</v>
      </c>
      <c r="Q1947" s="4" t="str">
        <f>IF(Table1[[#This Row],[STATUS]]='CONDITIONS AND WORKINGS'!$B$6,'CONDITIONS AND WORKINGS'!$B$9,'CONDITIONS AND WORKINGS'!$B$10)</f>
        <v>"COMPLETED"</v>
      </c>
      <c r="R1947" s="10">
        <f>Table1[[#This Row],[TOTAL SALES]]-Table1[[#This Row],[ 8.35% DISCOUNT]]</f>
        <v>2288.6595900000002</v>
      </c>
      <c r="S1947" s="20"/>
      <c r="AQ1947" s="11"/>
      <c r="AR1947" s="11"/>
      <c r="AS1947" s="11"/>
      <c r="AT1947" s="11"/>
      <c r="AV1947" s="11"/>
      <c r="AW1947" s="11"/>
    </row>
    <row r="1948" spans="1:49" x14ac:dyDescent="0.25">
      <c r="A1948">
        <v>1947</v>
      </c>
      <c r="B1948">
        <v>10316</v>
      </c>
      <c r="C1948">
        <v>16</v>
      </c>
      <c r="D1948" s="4" t="str">
        <f>TEXT(Table1[[#This Row],[ORDER DATE]],"MMMM")</f>
        <v>November</v>
      </c>
      <c r="E1948" s="4">
        <f t="shared" si="91"/>
        <v>2004</v>
      </c>
      <c r="F1948" s="1">
        <v>38292</v>
      </c>
      <c r="G1948" t="s">
        <v>12</v>
      </c>
      <c r="H1948" t="s">
        <v>60</v>
      </c>
      <c r="I1948">
        <v>160</v>
      </c>
      <c r="J1948" t="s">
        <v>17</v>
      </c>
      <c r="K1948">
        <v>25</v>
      </c>
      <c r="L1948" s="10">
        <v>92.25</v>
      </c>
      <c r="M1948" s="10">
        <f t="shared" si="92"/>
        <v>2306.25</v>
      </c>
      <c r="N1948">
        <f>'CONDITIONS AND WORKINGS'!$D$2*M1948</f>
        <v>148.06124999999997</v>
      </c>
      <c r="O1948" s="4">
        <f>IF(Table1[[#This Row],[SALES]]&gt;='CONDITIONS AND WORKINGS'!$B$2,Table1[[#This Row],[SALES]]*'CONDITIONS AND WORKINGS'!$B$3,0)</f>
        <v>192.57187500000001</v>
      </c>
      <c r="P1948" s="10">
        <f t="shared" si="90"/>
        <v>2454.3112499999997</v>
      </c>
      <c r="Q1948" s="4" t="str">
        <f>IF(Table1[[#This Row],[STATUS]]='CONDITIONS AND WORKINGS'!$B$6,'CONDITIONS AND WORKINGS'!$B$9,'CONDITIONS AND WORKINGS'!$B$10)</f>
        <v>"COMPLETED"</v>
      </c>
      <c r="R1948" s="10">
        <f>Table1[[#This Row],[TOTAL SALES]]-Table1[[#This Row],[ 8.35% DISCOUNT]]</f>
        <v>2261.7393749999997</v>
      </c>
      <c r="S1948" s="20"/>
      <c r="AQ1948" s="11"/>
      <c r="AR1948" s="11"/>
      <c r="AS1948" s="11"/>
      <c r="AT1948" s="11"/>
      <c r="AV1948" s="11"/>
      <c r="AW1948" s="11"/>
    </row>
    <row r="1949" spans="1:49" x14ac:dyDescent="0.25">
      <c r="A1949">
        <v>1948</v>
      </c>
      <c r="B1949">
        <v>10316</v>
      </c>
      <c r="C1949">
        <v>10</v>
      </c>
      <c r="D1949" s="4" t="str">
        <f>TEXT(Table1[[#This Row],[ORDER DATE]],"MMMM")</f>
        <v>November</v>
      </c>
      <c r="E1949" s="4">
        <f t="shared" si="91"/>
        <v>2004</v>
      </c>
      <c r="F1949" s="1">
        <v>38292</v>
      </c>
      <c r="G1949" t="s">
        <v>12</v>
      </c>
      <c r="H1949" t="s">
        <v>74</v>
      </c>
      <c r="I1949">
        <v>160</v>
      </c>
      <c r="J1949" t="s">
        <v>17</v>
      </c>
      <c r="K1949">
        <v>34</v>
      </c>
      <c r="L1949" s="10">
        <v>63.71</v>
      </c>
      <c r="M1949" s="10">
        <f t="shared" si="92"/>
        <v>2166.14</v>
      </c>
      <c r="N1949">
        <f>'CONDITIONS AND WORKINGS'!$D$2*M1949</f>
        <v>139.06618799999998</v>
      </c>
      <c r="O1949" s="4">
        <f>IF(Table1[[#This Row],[SALES]]&gt;='CONDITIONS AND WORKINGS'!$B$2,Table1[[#This Row],[SALES]]*'CONDITIONS AND WORKINGS'!$B$3,0)</f>
        <v>0</v>
      </c>
      <c r="P1949" s="10">
        <f t="shared" si="90"/>
        <v>2305.2061879999997</v>
      </c>
      <c r="Q1949" s="4" t="str">
        <f>IF(Table1[[#This Row],[STATUS]]='CONDITIONS AND WORKINGS'!$B$6,'CONDITIONS AND WORKINGS'!$B$9,'CONDITIONS AND WORKINGS'!$B$10)</f>
        <v>"COMPLETED"</v>
      </c>
      <c r="R1949" s="10">
        <f>Table1[[#This Row],[TOTAL SALES]]-Table1[[#This Row],[ 8.35% DISCOUNT]]</f>
        <v>2305.2061879999997</v>
      </c>
      <c r="S1949" s="20"/>
      <c r="AQ1949" s="11"/>
      <c r="AR1949" s="11"/>
      <c r="AS1949" s="11"/>
      <c r="AT1949" s="11"/>
      <c r="AV1949" s="11"/>
      <c r="AW1949" s="11"/>
    </row>
    <row r="1950" spans="1:49" x14ac:dyDescent="0.25">
      <c r="A1950">
        <v>1949</v>
      </c>
      <c r="B1950">
        <v>10316</v>
      </c>
      <c r="C1950">
        <v>15</v>
      </c>
      <c r="D1950" s="4" t="str">
        <f>TEXT(Table1[[#This Row],[ORDER DATE]],"MMMM")</f>
        <v>November</v>
      </c>
      <c r="E1950" s="4">
        <f t="shared" si="91"/>
        <v>2004</v>
      </c>
      <c r="F1950" s="1">
        <v>38292</v>
      </c>
      <c r="G1950" t="s">
        <v>12</v>
      </c>
      <c r="H1950" t="s">
        <v>75</v>
      </c>
      <c r="I1950">
        <v>160</v>
      </c>
      <c r="J1950" t="s">
        <v>17</v>
      </c>
      <c r="K1950">
        <v>21</v>
      </c>
      <c r="L1950" s="10">
        <v>94.62</v>
      </c>
      <c r="M1950" s="10">
        <f t="shared" si="92"/>
        <v>1987.02</v>
      </c>
      <c r="N1950">
        <f>'CONDITIONS AND WORKINGS'!$D$2*M1950</f>
        <v>127.56668399999998</v>
      </c>
      <c r="O1950" s="4">
        <f>IF(Table1[[#This Row],[SALES]]&gt;='CONDITIONS AND WORKINGS'!$B$2,Table1[[#This Row],[SALES]]*'CONDITIONS AND WORKINGS'!$B$3,0)</f>
        <v>0</v>
      </c>
      <c r="P1950" s="10">
        <f t="shared" si="90"/>
        <v>2114.5866839999999</v>
      </c>
      <c r="Q1950" s="4" t="str">
        <f>IF(Table1[[#This Row],[STATUS]]='CONDITIONS AND WORKINGS'!$B$6,'CONDITIONS AND WORKINGS'!$B$9,'CONDITIONS AND WORKINGS'!$B$10)</f>
        <v>"COMPLETED"</v>
      </c>
      <c r="R1950" s="10">
        <f>Table1[[#This Row],[TOTAL SALES]]-Table1[[#This Row],[ 8.35% DISCOUNT]]</f>
        <v>2114.5866839999999</v>
      </c>
      <c r="S1950" s="20"/>
      <c r="AQ1950" s="11"/>
      <c r="AR1950" s="11"/>
      <c r="AS1950" s="11"/>
      <c r="AT1950" s="11"/>
      <c r="AV1950" s="11"/>
      <c r="AW1950" s="11"/>
    </row>
    <row r="1951" spans="1:49" x14ac:dyDescent="0.25">
      <c r="A1951">
        <v>1950</v>
      </c>
      <c r="B1951">
        <v>10316</v>
      </c>
      <c r="C1951">
        <v>3</v>
      </c>
      <c r="D1951" s="4" t="str">
        <f>TEXT(Table1[[#This Row],[ORDER DATE]],"MMMM")</f>
        <v>November</v>
      </c>
      <c r="E1951" s="4">
        <f t="shared" si="91"/>
        <v>2004</v>
      </c>
      <c r="F1951" s="1">
        <v>38292</v>
      </c>
      <c r="G1951" t="s">
        <v>12</v>
      </c>
      <c r="H1951" t="s">
        <v>87</v>
      </c>
      <c r="I1951">
        <v>160</v>
      </c>
      <c r="J1951" t="s">
        <v>17</v>
      </c>
      <c r="K1951">
        <v>34</v>
      </c>
      <c r="L1951" s="10">
        <v>47.57</v>
      </c>
      <c r="M1951" s="10">
        <f t="shared" si="92"/>
        <v>1617.38</v>
      </c>
      <c r="N1951">
        <f>'CONDITIONS AND WORKINGS'!$D$2*M1951</f>
        <v>103.835796</v>
      </c>
      <c r="O1951" s="4">
        <f>IF(Table1[[#This Row],[SALES]]&gt;='CONDITIONS AND WORKINGS'!$B$2,Table1[[#This Row],[SALES]]*'CONDITIONS AND WORKINGS'!$B$3,0)</f>
        <v>0</v>
      </c>
      <c r="P1951" s="10">
        <f t="shared" si="90"/>
        <v>1721.2157960000002</v>
      </c>
      <c r="Q1951" s="4" t="str">
        <f>IF(Table1[[#This Row],[STATUS]]='CONDITIONS AND WORKINGS'!$B$6,'CONDITIONS AND WORKINGS'!$B$9,'CONDITIONS AND WORKINGS'!$B$10)</f>
        <v>"COMPLETED"</v>
      </c>
      <c r="R1951" s="10">
        <f>Table1[[#This Row],[TOTAL SALES]]-Table1[[#This Row],[ 8.35% DISCOUNT]]</f>
        <v>1721.2157960000002</v>
      </c>
      <c r="S1951" s="20"/>
      <c r="AQ1951" s="11"/>
      <c r="AR1951" s="11"/>
      <c r="AS1951" s="11"/>
      <c r="AT1951" s="11"/>
      <c r="AV1951" s="11"/>
      <c r="AW1951" s="11"/>
    </row>
    <row r="1952" spans="1:49" x14ac:dyDescent="0.25">
      <c r="A1952">
        <v>1951</v>
      </c>
      <c r="B1952">
        <v>10316</v>
      </c>
      <c r="C1952">
        <v>12</v>
      </c>
      <c r="D1952" s="4" t="str">
        <f>TEXT(Table1[[#This Row],[ORDER DATE]],"MMMM")</f>
        <v>November</v>
      </c>
      <c r="E1952" s="4">
        <f t="shared" si="91"/>
        <v>2004</v>
      </c>
      <c r="F1952" s="1">
        <v>38292</v>
      </c>
      <c r="G1952" t="s">
        <v>12</v>
      </c>
      <c r="H1952" t="s">
        <v>82</v>
      </c>
      <c r="I1952">
        <v>160</v>
      </c>
      <c r="J1952" t="s">
        <v>17</v>
      </c>
      <c r="K1952">
        <v>34</v>
      </c>
      <c r="L1952" s="10">
        <v>43.7</v>
      </c>
      <c r="M1952" s="10">
        <f t="shared" si="92"/>
        <v>1485.8000000000002</v>
      </c>
      <c r="N1952">
        <f>'CONDITIONS AND WORKINGS'!$D$2*M1952</f>
        <v>95.388360000000006</v>
      </c>
      <c r="O1952" s="4">
        <f>IF(Table1[[#This Row],[SALES]]&gt;='CONDITIONS AND WORKINGS'!$B$2,Table1[[#This Row],[SALES]]*'CONDITIONS AND WORKINGS'!$B$3,0)</f>
        <v>0</v>
      </c>
      <c r="P1952" s="10">
        <f t="shared" si="90"/>
        <v>1581.1883600000001</v>
      </c>
      <c r="Q1952" s="4" t="str">
        <f>IF(Table1[[#This Row],[STATUS]]='CONDITIONS AND WORKINGS'!$B$6,'CONDITIONS AND WORKINGS'!$B$9,'CONDITIONS AND WORKINGS'!$B$10)</f>
        <v>"COMPLETED"</v>
      </c>
      <c r="R1952" s="10">
        <f>Table1[[#This Row],[TOTAL SALES]]-Table1[[#This Row],[ 8.35% DISCOUNT]]</f>
        <v>1581.1883600000001</v>
      </c>
      <c r="S1952" s="20"/>
      <c r="AQ1952" s="11"/>
      <c r="AR1952" s="11"/>
      <c r="AS1952" s="11"/>
      <c r="AT1952" s="11"/>
      <c r="AV1952" s="11"/>
      <c r="AW1952" s="11"/>
    </row>
    <row r="1953" spans="1:49" x14ac:dyDescent="0.25">
      <c r="A1953">
        <v>1952</v>
      </c>
      <c r="B1953">
        <v>10316</v>
      </c>
      <c r="C1953">
        <v>2</v>
      </c>
      <c r="D1953" s="4" t="str">
        <f>TEXT(Table1[[#This Row],[ORDER DATE]],"MMMM")</f>
        <v>November</v>
      </c>
      <c r="E1953" s="4">
        <f t="shared" si="91"/>
        <v>2004</v>
      </c>
      <c r="F1953" s="1">
        <v>38292</v>
      </c>
      <c r="G1953" t="s">
        <v>12</v>
      </c>
      <c r="H1953" t="s">
        <v>84</v>
      </c>
      <c r="I1953">
        <v>160</v>
      </c>
      <c r="J1953" t="s">
        <v>17</v>
      </c>
      <c r="K1953">
        <v>24</v>
      </c>
      <c r="L1953" s="10">
        <v>59.16</v>
      </c>
      <c r="M1953" s="10">
        <f t="shared" si="92"/>
        <v>1419.84</v>
      </c>
      <c r="N1953">
        <f>'CONDITIONS AND WORKINGS'!$D$2*M1953</f>
        <v>91.153727999999987</v>
      </c>
      <c r="O1953" s="4">
        <f>IF(Table1[[#This Row],[SALES]]&gt;='CONDITIONS AND WORKINGS'!$B$2,Table1[[#This Row],[SALES]]*'CONDITIONS AND WORKINGS'!$B$3,0)</f>
        <v>0</v>
      </c>
      <c r="P1953" s="10">
        <f t="shared" si="90"/>
        <v>1510.9937279999999</v>
      </c>
      <c r="Q1953" s="4" t="str">
        <f>IF(Table1[[#This Row],[STATUS]]='CONDITIONS AND WORKINGS'!$B$6,'CONDITIONS AND WORKINGS'!$B$9,'CONDITIONS AND WORKINGS'!$B$10)</f>
        <v>"COMPLETED"</v>
      </c>
      <c r="R1953" s="10">
        <f>Table1[[#This Row],[TOTAL SALES]]-Table1[[#This Row],[ 8.35% DISCOUNT]]</f>
        <v>1510.9937279999999</v>
      </c>
      <c r="S1953" s="20"/>
      <c r="AQ1953" s="11"/>
      <c r="AR1953" s="11"/>
      <c r="AS1953" s="11"/>
      <c r="AT1953" s="11"/>
      <c r="AV1953" s="11"/>
      <c r="AW1953" s="11"/>
    </row>
    <row r="1954" spans="1:49" x14ac:dyDescent="0.25">
      <c r="A1954">
        <v>1953</v>
      </c>
      <c r="B1954">
        <v>10317</v>
      </c>
      <c r="C1954">
        <v>1</v>
      </c>
      <c r="D1954" s="4" t="str">
        <f>TEXT(Table1[[#This Row],[ORDER DATE]],"MMMM")</f>
        <v>November</v>
      </c>
      <c r="E1954" s="4">
        <f t="shared" si="91"/>
        <v>2004</v>
      </c>
      <c r="F1954" s="1">
        <v>38293</v>
      </c>
      <c r="G1954" t="s">
        <v>12</v>
      </c>
      <c r="H1954" t="s">
        <v>85</v>
      </c>
      <c r="I1954">
        <v>106</v>
      </c>
      <c r="J1954" t="s">
        <v>17</v>
      </c>
      <c r="K1954">
        <v>35</v>
      </c>
      <c r="L1954" s="10">
        <v>83.32</v>
      </c>
      <c r="M1954" s="10">
        <f t="shared" si="92"/>
        <v>2916.2</v>
      </c>
      <c r="N1954">
        <f>'CONDITIONS AND WORKINGS'!$D$2*M1954</f>
        <v>187.22003999999995</v>
      </c>
      <c r="O1954" s="4">
        <f>IF(Table1[[#This Row],[SALES]]&gt;='CONDITIONS AND WORKINGS'!$B$2,Table1[[#This Row],[SALES]]*'CONDITIONS AND WORKINGS'!$B$3,0)</f>
        <v>243.5027</v>
      </c>
      <c r="P1954" s="10">
        <f t="shared" si="90"/>
        <v>3103.42004</v>
      </c>
      <c r="Q1954" s="4" t="str">
        <f>IF(Table1[[#This Row],[STATUS]]='CONDITIONS AND WORKINGS'!$B$6,'CONDITIONS AND WORKINGS'!$B$9,'CONDITIONS AND WORKINGS'!$B$10)</f>
        <v>"COMPLETED"</v>
      </c>
      <c r="R1954" s="10">
        <f>Table1[[#This Row],[TOTAL SALES]]-Table1[[#This Row],[ 8.35% DISCOUNT]]</f>
        <v>2859.91734</v>
      </c>
      <c r="S1954" s="20"/>
      <c r="AQ1954" s="11"/>
      <c r="AR1954" s="11"/>
      <c r="AS1954" s="11"/>
      <c r="AT1954" s="11"/>
      <c r="AV1954" s="11"/>
      <c r="AW1954" s="11"/>
    </row>
    <row r="1955" spans="1:49" x14ac:dyDescent="0.25">
      <c r="A1955">
        <v>1954</v>
      </c>
      <c r="B1955">
        <v>10318</v>
      </c>
      <c r="C1955">
        <v>3</v>
      </c>
      <c r="D1955" s="4" t="str">
        <f>TEXT(Table1[[#This Row],[ORDER DATE]],"MMMM")</f>
        <v>November</v>
      </c>
      <c r="E1955" s="4">
        <f t="shared" si="91"/>
        <v>2004</v>
      </c>
      <c r="F1955" s="1">
        <v>38293</v>
      </c>
      <c r="G1955" t="s">
        <v>12</v>
      </c>
      <c r="H1955" t="s">
        <v>88</v>
      </c>
      <c r="I1955">
        <v>119</v>
      </c>
      <c r="J1955" t="s">
        <v>55</v>
      </c>
      <c r="K1955">
        <v>37</v>
      </c>
      <c r="L1955" s="10">
        <v>100</v>
      </c>
      <c r="M1955" s="10">
        <f t="shared" si="92"/>
        <v>3700</v>
      </c>
      <c r="N1955">
        <f>'CONDITIONS AND WORKINGS'!$D$2*M1955</f>
        <v>237.53999999999996</v>
      </c>
      <c r="O1955" s="4">
        <f>IF(Table1[[#This Row],[SALES]]&gt;='CONDITIONS AND WORKINGS'!$B$2,Table1[[#This Row],[SALES]]*'CONDITIONS AND WORKINGS'!$B$3,0)</f>
        <v>308.95000000000005</v>
      </c>
      <c r="P1955" s="10">
        <f t="shared" si="90"/>
        <v>3937.54</v>
      </c>
      <c r="Q1955" s="4" t="str">
        <f>IF(Table1[[#This Row],[STATUS]]='CONDITIONS AND WORKINGS'!$B$6,'CONDITIONS AND WORKINGS'!$B$9,'CONDITIONS AND WORKINGS'!$B$10)</f>
        <v>"COMPLETED"</v>
      </c>
      <c r="R1955" s="10">
        <f>Table1[[#This Row],[TOTAL SALES]]-Table1[[#This Row],[ 8.35% DISCOUNT]]</f>
        <v>3628.59</v>
      </c>
      <c r="S1955" s="20"/>
      <c r="AQ1955" s="11"/>
      <c r="AR1955" s="11"/>
      <c r="AS1955" s="11"/>
      <c r="AT1955" s="11"/>
      <c r="AV1955" s="11"/>
      <c r="AW1955" s="11"/>
    </row>
    <row r="1956" spans="1:49" x14ac:dyDescent="0.25">
      <c r="A1956">
        <v>1955</v>
      </c>
      <c r="B1956">
        <v>10318</v>
      </c>
      <c r="C1956">
        <v>8</v>
      </c>
      <c r="D1956" s="4" t="str">
        <f>TEXT(Table1[[#This Row],[ORDER DATE]],"MMMM")</f>
        <v>November</v>
      </c>
      <c r="E1956" s="4">
        <f t="shared" si="91"/>
        <v>2004</v>
      </c>
      <c r="F1956" s="1">
        <v>38293</v>
      </c>
      <c r="G1956" t="s">
        <v>12</v>
      </c>
      <c r="H1956" t="s">
        <v>72</v>
      </c>
      <c r="I1956">
        <v>119</v>
      </c>
      <c r="J1956" t="s">
        <v>55</v>
      </c>
      <c r="K1956">
        <v>50</v>
      </c>
      <c r="L1956" s="10">
        <v>100</v>
      </c>
      <c r="M1956" s="10">
        <f t="shared" si="92"/>
        <v>5000</v>
      </c>
      <c r="N1956">
        <f>'CONDITIONS AND WORKINGS'!$D$2*M1956</f>
        <v>320.99999999999994</v>
      </c>
      <c r="O1956" s="4">
        <f>IF(Table1[[#This Row],[SALES]]&gt;='CONDITIONS AND WORKINGS'!$B$2,Table1[[#This Row],[SALES]]*'CONDITIONS AND WORKINGS'!$B$3,0)</f>
        <v>417.5</v>
      </c>
      <c r="P1956" s="10">
        <f t="shared" si="90"/>
        <v>5321</v>
      </c>
      <c r="Q1956" s="4" t="str">
        <f>IF(Table1[[#This Row],[STATUS]]='CONDITIONS AND WORKINGS'!$B$6,'CONDITIONS AND WORKINGS'!$B$9,'CONDITIONS AND WORKINGS'!$B$10)</f>
        <v>"COMPLETED"</v>
      </c>
      <c r="R1956" s="10">
        <f>Table1[[#This Row],[TOTAL SALES]]-Table1[[#This Row],[ 8.35% DISCOUNT]]</f>
        <v>4903.5</v>
      </c>
      <c r="S1956" s="20"/>
      <c r="AQ1956" s="11"/>
      <c r="AR1956" s="11"/>
      <c r="AS1956" s="11"/>
      <c r="AT1956" s="11"/>
      <c r="AV1956" s="11"/>
      <c r="AW1956" s="11"/>
    </row>
    <row r="1957" spans="1:49" x14ac:dyDescent="0.25">
      <c r="A1957">
        <v>1956</v>
      </c>
      <c r="B1957">
        <v>10318</v>
      </c>
      <c r="C1957">
        <v>2</v>
      </c>
      <c r="D1957" s="4" t="str">
        <f>TEXT(Table1[[#This Row],[ORDER DATE]],"MMMM")</f>
        <v>November</v>
      </c>
      <c r="E1957" s="4">
        <f t="shared" si="91"/>
        <v>2004</v>
      </c>
      <c r="F1957" s="1">
        <v>38293</v>
      </c>
      <c r="G1957" t="s">
        <v>12</v>
      </c>
      <c r="H1957" t="s">
        <v>93</v>
      </c>
      <c r="I1957">
        <v>119</v>
      </c>
      <c r="J1957" t="s">
        <v>14</v>
      </c>
      <c r="K1957">
        <v>48</v>
      </c>
      <c r="L1957" s="10">
        <v>100</v>
      </c>
      <c r="M1957" s="10">
        <f t="shared" si="92"/>
        <v>4800</v>
      </c>
      <c r="N1957">
        <f>'CONDITIONS AND WORKINGS'!$D$2*M1957</f>
        <v>308.15999999999997</v>
      </c>
      <c r="O1957" s="4">
        <f>IF(Table1[[#This Row],[SALES]]&gt;='CONDITIONS AND WORKINGS'!$B$2,Table1[[#This Row],[SALES]]*'CONDITIONS AND WORKINGS'!$B$3,0)</f>
        <v>400.8</v>
      </c>
      <c r="P1957" s="10">
        <f t="shared" si="90"/>
        <v>5108.16</v>
      </c>
      <c r="Q1957" s="4" t="str">
        <f>IF(Table1[[#This Row],[STATUS]]='CONDITIONS AND WORKINGS'!$B$6,'CONDITIONS AND WORKINGS'!$B$9,'CONDITIONS AND WORKINGS'!$B$10)</f>
        <v>"COMPLETED"</v>
      </c>
      <c r="R1957" s="10">
        <f>Table1[[#This Row],[TOTAL SALES]]-Table1[[#This Row],[ 8.35% DISCOUNT]]</f>
        <v>4707.3599999999997</v>
      </c>
      <c r="S1957" s="20"/>
      <c r="AQ1957" s="11"/>
      <c r="AR1957" s="11"/>
      <c r="AS1957" s="11"/>
      <c r="AT1957" s="11"/>
      <c r="AV1957" s="11"/>
      <c r="AW1957" s="11"/>
    </row>
    <row r="1958" spans="1:49" x14ac:dyDescent="0.25">
      <c r="A1958">
        <v>1957</v>
      </c>
      <c r="B1958">
        <v>10318</v>
      </c>
      <c r="C1958">
        <v>4</v>
      </c>
      <c r="D1958" s="4" t="str">
        <f>TEXT(Table1[[#This Row],[ORDER DATE]],"MMMM")</f>
        <v>November</v>
      </c>
      <c r="E1958" s="4">
        <f t="shared" si="91"/>
        <v>2004</v>
      </c>
      <c r="F1958" s="1">
        <v>38293</v>
      </c>
      <c r="G1958" t="s">
        <v>12</v>
      </c>
      <c r="H1958" t="s">
        <v>89</v>
      </c>
      <c r="I1958">
        <v>119</v>
      </c>
      <c r="J1958" t="s">
        <v>14</v>
      </c>
      <c r="K1958">
        <v>45</v>
      </c>
      <c r="L1958" s="10">
        <v>100</v>
      </c>
      <c r="M1958" s="10">
        <f t="shared" si="92"/>
        <v>4500</v>
      </c>
      <c r="N1958">
        <f>'CONDITIONS AND WORKINGS'!$D$2*M1958</f>
        <v>288.89999999999998</v>
      </c>
      <c r="O1958" s="4">
        <f>IF(Table1[[#This Row],[SALES]]&gt;='CONDITIONS AND WORKINGS'!$B$2,Table1[[#This Row],[SALES]]*'CONDITIONS AND WORKINGS'!$B$3,0)</f>
        <v>375.75</v>
      </c>
      <c r="P1958" s="10">
        <f t="shared" si="90"/>
        <v>4788.8999999999996</v>
      </c>
      <c r="Q1958" s="4" t="str">
        <f>IF(Table1[[#This Row],[STATUS]]='CONDITIONS AND WORKINGS'!$B$6,'CONDITIONS AND WORKINGS'!$B$9,'CONDITIONS AND WORKINGS'!$B$10)</f>
        <v>"COMPLETED"</v>
      </c>
      <c r="R1958" s="10">
        <f>Table1[[#This Row],[TOTAL SALES]]-Table1[[#This Row],[ 8.35% DISCOUNT]]</f>
        <v>4413.1499999999996</v>
      </c>
      <c r="S1958" s="20"/>
      <c r="AQ1958" s="11"/>
      <c r="AR1958" s="11"/>
      <c r="AS1958" s="11"/>
      <c r="AT1958" s="11"/>
      <c r="AV1958" s="11"/>
      <c r="AW1958" s="11"/>
    </row>
    <row r="1959" spans="1:49" x14ac:dyDescent="0.25">
      <c r="A1959">
        <v>1958</v>
      </c>
      <c r="B1959">
        <v>10318</v>
      </c>
      <c r="C1959">
        <v>7</v>
      </c>
      <c r="D1959" s="4" t="str">
        <f>TEXT(Table1[[#This Row],[ORDER DATE]],"MMMM")</f>
        <v>November</v>
      </c>
      <c r="E1959" s="4">
        <f t="shared" si="91"/>
        <v>2004</v>
      </c>
      <c r="F1959" s="1">
        <v>38293</v>
      </c>
      <c r="G1959" t="s">
        <v>12</v>
      </c>
      <c r="H1959" t="s">
        <v>95</v>
      </c>
      <c r="I1959">
        <v>119</v>
      </c>
      <c r="J1959" t="s">
        <v>14</v>
      </c>
      <c r="K1959">
        <v>47</v>
      </c>
      <c r="L1959" s="10">
        <v>100</v>
      </c>
      <c r="M1959" s="10">
        <f t="shared" si="92"/>
        <v>4700</v>
      </c>
      <c r="N1959">
        <f>'CONDITIONS AND WORKINGS'!$D$2*M1959</f>
        <v>301.73999999999995</v>
      </c>
      <c r="O1959" s="4">
        <f>IF(Table1[[#This Row],[SALES]]&gt;='CONDITIONS AND WORKINGS'!$B$2,Table1[[#This Row],[SALES]]*'CONDITIONS AND WORKINGS'!$B$3,0)</f>
        <v>392.45000000000005</v>
      </c>
      <c r="P1959" s="10">
        <f t="shared" si="90"/>
        <v>5001.74</v>
      </c>
      <c r="Q1959" s="4" t="str">
        <f>IF(Table1[[#This Row],[STATUS]]='CONDITIONS AND WORKINGS'!$B$6,'CONDITIONS AND WORKINGS'!$B$9,'CONDITIONS AND WORKINGS'!$B$10)</f>
        <v>"COMPLETED"</v>
      </c>
      <c r="R1959" s="10">
        <f>Table1[[#This Row],[TOTAL SALES]]-Table1[[#This Row],[ 8.35% DISCOUNT]]</f>
        <v>4609.29</v>
      </c>
      <c r="S1959" s="20"/>
      <c r="AQ1959" s="11"/>
      <c r="AR1959" s="11"/>
      <c r="AS1959" s="11"/>
      <c r="AT1959" s="11"/>
      <c r="AV1959" s="11"/>
      <c r="AW1959" s="11"/>
    </row>
    <row r="1960" spans="1:49" x14ac:dyDescent="0.25">
      <c r="A1960">
        <v>1959</v>
      </c>
      <c r="B1960">
        <v>10318</v>
      </c>
      <c r="C1960">
        <v>1</v>
      </c>
      <c r="D1960" s="4" t="str">
        <f>TEXT(Table1[[#This Row],[ORDER DATE]],"MMMM")</f>
        <v>November</v>
      </c>
      <c r="E1960" s="4">
        <f t="shared" si="91"/>
        <v>2004</v>
      </c>
      <c r="F1960" s="1">
        <v>38293</v>
      </c>
      <c r="G1960" t="s">
        <v>12</v>
      </c>
      <c r="H1960" t="s">
        <v>92</v>
      </c>
      <c r="I1960">
        <v>119</v>
      </c>
      <c r="J1960" t="s">
        <v>14</v>
      </c>
      <c r="K1960">
        <v>46</v>
      </c>
      <c r="L1960" s="10">
        <v>94.74</v>
      </c>
      <c r="M1960" s="10">
        <f t="shared" si="92"/>
        <v>4358.04</v>
      </c>
      <c r="N1960">
        <f>'CONDITIONS AND WORKINGS'!$D$2*M1960</f>
        <v>279.78616799999998</v>
      </c>
      <c r="O1960" s="4">
        <f>IF(Table1[[#This Row],[SALES]]&gt;='CONDITIONS AND WORKINGS'!$B$2,Table1[[#This Row],[SALES]]*'CONDITIONS AND WORKINGS'!$B$3,0)</f>
        <v>363.89634000000001</v>
      </c>
      <c r="P1960" s="10">
        <f t="shared" si="90"/>
        <v>4637.8261679999996</v>
      </c>
      <c r="Q1960" s="4" t="str">
        <f>IF(Table1[[#This Row],[STATUS]]='CONDITIONS AND WORKINGS'!$B$6,'CONDITIONS AND WORKINGS'!$B$9,'CONDITIONS AND WORKINGS'!$B$10)</f>
        <v>"COMPLETED"</v>
      </c>
      <c r="R1960" s="10">
        <f>Table1[[#This Row],[TOTAL SALES]]-Table1[[#This Row],[ 8.35% DISCOUNT]]</f>
        <v>4273.9298279999994</v>
      </c>
      <c r="S1960" s="20"/>
      <c r="AQ1960" s="11"/>
      <c r="AR1960" s="11"/>
      <c r="AS1960" s="11"/>
      <c r="AT1960" s="11"/>
      <c r="AV1960" s="11"/>
      <c r="AW1960" s="11"/>
    </row>
    <row r="1961" spans="1:49" x14ac:dyDescent="0.25">
      <c r="A1961">
        <v>1960</v>
      </c>
      <c r="B1961">
        <v>10318</v>
      </c>
      <c r="C1961">
        <v>9</v>
      </c>
      <c r="D1961" s="4" t="str">
        <f>TEXT(Table1[[#This Row],[ORDER DATE]],"MMMM")</f>
        <v>November</v>
      </c>
      <c r="E1961" s="4">
        <f t="shared" si="91"/>
        <v>2004</v>
      </c>
      <c r="F1961" s="1">
        <v>38293</v>
      </c>
      <c r="G1961" t="s">
        <v>12</v>
      </c>
      <c r="H1961" t="s">
        <v>80</v>
      </c>
      <c r="I1961">
        <v>119</v>
      </c>
      <c r="J1961" t="s">
        <v>14</v>
      </c>
      <c r="K1961">
        <v>31</v>
      </c>
      <c r="L1961" s="10">
        <v>100</v>
      </c>
      <c r="M1961" s="10">
        <f t="shared" si="92"/>
        <v>3100</v>
      </c>
      <c r="N1961">
        <f>'CONDITIONS AND WORKINGS'!$D$2*M1961</f>
        <v>199.01999999999998</v>
      </c>
      <c r="O1961" s="4">
        <f>IF(Table1[[#This Row],[SALES]]&gt;='CONDITIONS AND WORKINGS'!$B$2,Table1[[#This Row],[SALES]]*'CONDITIONS AND WORKINGS'!$B$3,0)</f>
        <v>258.85000000000002</v>
      </c>
      <c r="P1961" s="10">
        <f t="shared" si="90"/>
        <v>3299.02</v>
      </c>
      <c r="Q1961" s="4" t="str">
        <f>IF(Table1[[#This Row],[STATUS]]='CONDITIONS AND WORKINGS'!$B$6,'CONDITIONS AND WORKINGS'!$B$9,'CONDITIONS AND WORKINGS'!$B$10)</f>
        <v>"COMPLETED"</v>
      </c>
      <c r="R1961" s="10">
        <f>Table1[[#This Row],[TOTAL SALES]]-Table1[[#This Row],[ 8.35% DISCOUNT]]</f>
        <v>3040.17</v>
      </c>
      <c r="S1961" s="20"/>
      <c r="AQ1961" s="11"/>
      <c r="AR1961" s="11"/>
      <c r="AS1961" s="11"/>
      <c r="AT1961" s="11"/>
      <c r="AV1961" s="11"/>
      <c r="AW1961" s="11"/>
    </row>
    <row r="1962" spans="1:49" x14ac:dyDescent="0.25">
      <c r="A1962">
        <v>1961</v>
      </c>
      <c r="B1962">
        <v>10318</v>
      </c>
      <c r="C1962">
        <v>6</v>
      </c>
      <c r="D1962" s="4" t="str">
        <f>TEXT(Table1[[#This Row],[ORDER DATE]],"MMMM")</f>
        <v>November</v>
      </c>
      <c r="E1962" s="4">
        <f t="shared" si="91"/>
        <v>2004</v>
      </c>
      <c r="F1962" s="1">
        <v>38293</v>
      </c>
      <c r="G1962" t="s">
        <v>12</v>
      </c>
      <c r="H1962" t="s">
        <v>90</v>
      </c>
      <c r="I1962">
        <v>119</v>
      </c>
      <c r="J1962" t="s">
        <v>17</v>
      </c>
      <c r="K1962">
        <v>26</v>
      </c>
      <c r="L1962" s="10">
        <v>86.83</v>
      </c>
      <c r="M1962" s="10">
        <f t="shared" si="92"/>
        <v>2257.58</v>
      </c>
      <c r="N1962">
        <f>'CONDITIONS AND WORKINGS'!$D$2*M1962</f>
        <v>144.93663599999999</v>
      </c>
      <c r="O1962" s="4">
        <f>IF(Table1[[#This Row],[SALES]]&gt;='CONDITIONS AND WORKINGS'!$B$2,Table1[[#This Row],[SALES]]*'CONDITIONS AND WORKINGS'!$B$3,0)</f>
        <v>0</v>
      </c>
      <c r="P1962" s="10">
        <f t="shared" si="90"/>
        <v>2402.5166359999998</v>
      </c>
      <c r="Q1962" s="4" t="str">
        <f>IF(Table1[[#This Row],[STATUS]]='CONDITIONS AND WORKINGS'!$B$6,'CONDITIONS AND WORKINGS'!$B$9,'CONDITIONS AND WORKINGS'!$B$10)</f>
        <v>"COMPLETED"</v>
      </c>
      <c r="R1962" s="10">
        <f>Table1[[#This Row],[TOTAL SALES]]-Table1[[#This Row],[ 8.35% DISCOUNT]]</f>
        <v>2402.5166359999998</v>
      </c>
      <c r="S1962" s="20"/>
      <c r="AQ1962" s="11"/>
      <c r="AR1962" s="11"/>
      <c r="AS1962" s="11"/>
      <c r="AT1962" s="11"/>
      <c r="AV1962" s="11"/>
      <c r="AW1962" s="11"/>
    </row>
    <row r="1963" spans="1:49" x14ac:dyDescent="0.25">
      <c r="A1963">
        <v>1962</v>
      </c>
      <c r="B1963">
        <v>10318</v>
      </c>
      <c r="C1963">
        <v>5</v>
      </c>
      <c r="D1963" s="4" t="str">
        <f>TEXT(Table1[[#This Row],[ORDER DATE]],"MMMM")</f>
        <v>November</v>
      </c>
      <c r="E1963" s="4">
        <f t="shared" si="91"/>
        <v>2004</v>
      </c>
      <c r="F1963" s="1">
        <v>38293</v>
      </c>
      <c r="G1963" t="s">
        <v>12</v>
      </c>
      <c r="H1963" t="s">
        <v>94</v>
      </c>
      <c r="I1963">
        <v>119</v>
      </c>
      <c r="J1963" t="s">
        <v>17</v>
      </c>
      <c r="K1963">
        <v>42</v>
      </c>
      <c r="L1963" s="10">
        <v>52.7</v>
      </c>
      <c r="M1963" s="10">
        <f t="shared" si="92"/>
        <v>2213.4</v>
      </c>
      <c r="N1963">
        <f>'CONDITIONS AND WORKINGS'!$D$2*M1963</f>
        <v>142.10028</v>
      </c>
      <c r="O1963" s="4">
        <f>IF(Table1[[#This Row],[SALES]]&gt;='CONDITIONS AND WORKINGS'!$B$2,Table1[[#This Row],[SALES]]*'CONDITIONS AND WORKINGS'!$B$3,0)</f>
        <v>0</v>
      </c>
      <c r="P1963" s="10">
        <f t="shared" si="90"/>
        <v>2355.5002800000002</v>
      </c>
      <c r="Q1963" s="4" t="str">
        <f>IF(Table1[[#This Row],[STATUS]]='CONDITIONS AND WORKINGS'!$B$6,'CONDITIONS AND WORKINGS'!$B$9,'CONDITIONS AND WORKINGS'!$B$10)</f>
        <v>"COMPLETED"</v>
      </c>
      <c r="R1963" s="10">
        <f>Table1[[#This Row],[TOTAL SALES]]-Table1[[#This Row],[ 8.35% DISCOUNT]]</f>
        <v>2355.5002800000002</v>
      </c>
      <c r="S1963" s="20"/>
      <c r="AQ1963" s="11"/>
      <c r="AR1963" s="11"/>
      <c r="AS1963" s="11"/>
      <c r="AT1963" s="11"/>
      <c r="AV1963" s="11"/>
      <c r="AW1963" s="11"/>
    </row>
    <row r="1964" spans="1:49" x14ac:dyDescent="0.25">
      <c r="A1964">
        <v>1963</v>
      </c>
      <c r="B1964">
        <v>10319</v>
      </c>
      <c r="C1964">
        <v>3</v>
      </c>
      <c r="D1964" s="4" t="str">
        <f>TEXT(Table1[[#This Row],[ORDER DATE]],"MMMM")</f>
        <v>November</v>
      </c>
      <c r="E1964" s="4">
        <f t="shared" si="91"/>
        <v>2004</v>
      </c>
      <c r="F1964" s="1">
        <v>38294</v>
      </c>
      <c r="G1964" t="s">
        <v>12</v>
      </c>
      <c r="H1964" t="s">
        <v>97</v>
      </c>
      <c r="I1964">
        <v>180</v>
      </c>
      <c r="J1964" t="s">
        <v>55</v>
      </c>
      <c r="K1964">
        <v>45</v>
      </c>
      <c r="L1964" s="10">
        <v>100</v>
      </c>
      <c r="M1964" s="10">
        <f t="shared" si="92"/>
        <v>4500</v>
      </c>
      <c r="N1964">
        <f>'CONDITIONS AND WORKINGS'!$D$2*M1964</f>
        <v>288.89999999999998</v>
      </c>
      <c r="O1964" s="4">
        <f>IF(Table1[[#This Row],[SALES]]&gt;='CONDITIONS AND WORKINGS'!$B$2,Table1[[#This Row],[SALES]]*'CONDITIONS AND WORKINGS'!$B$3,0)</f>
        <v>375.75</v>
      </c>
      <c r="P1964" s="10">
        <f t="shared" si="90"/>
        <v>4788.8999999999996</v>
      </c>
      <c r="Q1964" s="4" t="str">
        <f>IF(Table1[[#This Row],[STATUS]]='CONDITIONS AND WORKINGS'!$B$6,'CONDITIONS AND WORKINGS'!$B$9,'CONDITIONS AND WORKINGS'!$B$10)</f>
        <v>"COMPLETED"</v>
      </c>
      <c r="R1964" s="10">
        <f>Table1[[#This Row],[TOTAL SALES]]-Table1[[#This Row],[ 8.35% DISCOUNT]]</f>
        <v>4413.1499999999996</v>
      </c>
      <c r="S1964" s="20"/>
      <c r="AQ1964" s="11"/>
      <c r="AR1964" s="11"/>
      <c r="AS1964" s="11"/>
      <c r="AT1964" s="11"/>
      <c r="AV1964" s="11"/>
      <c r="AW1964" s="11"/>
    </row>
    <row r="1965" spans="1:49" x14ac:dyDescent="0.25">
      <c r="A1965">
        <v>1964</v>
      </c>
      <c r="B1965">
        <v>10319</v>
      </c>
      <c r="C1965">
        <v>9</v>
      </c>
      <c r="D1965" s="4" t="str">
        <f>TEXT(Table1[[#This Row],[ORDER DATE]],"MMMM")</f>
        <v>November</v>
      </c>
      <c r="E1965" s="4">
        <f t="shared" si="91"/>
        <v>2004</v>
      </c>
      <c r="F1965" s="1">
        <v>38294</v>
      </c>
      <c r="G1965" t="s">
        <v>12</v>
      </c>
      <c r="H1965" t="s">
        <v>91</v>
      </c>
      <c r="I1965">
        <v>180</v>
      </c>
      <c r="J1965" t="s">
        <v>14</v>
      </c>
      <c r="K1965">
        <v>30</v>
      </c>
      <c r="L1965" s="10">
        <v>100</v>
      </c>
      <c r="M1965" s="10">
        <f t="shared" si="92"/>
        <v>3000</v>
      </c>
      <c r="N1965">
        <f>'CONDITIONS AND WORKINGS'!$D$2*M1965</f>
        <v>192.59999999999997</v>
      </c>
      <c r="O1965" s="4">
        <f>IF(Table1[[#This Row],[SALES]]&gt;='CONDITIONS AND WORKINGS'!$B$2,Table1[[#This Row],[SALES]]*'CONDITIONS AND WORKINGS'!$B$3,0)</f>
        <v>250.50000000000003</v>
      </c>
      <c r="P1965" s="10">
        <f t="shared" si="90"/>
        <v>3192.6</v>
      </c>
      <c r="Q1965" s="4" t="str">
        <f>IF(Table1[[#This Row],[STATUS]]='CONDITIONS AND WORKINGS'!$B$6,'CONDITIONS AND WORKINGS'!$B$9,'CONDITIONS AND WORKINGS'!$B$10)</f>
        <v>"COMPLETED"</v>
      </c>
      <c r="R1965" s="10">
        <f>Table1[[#This Row],[TOTAL SALES]]-Table1[[#This Row],[ 8.35% DISCOUNT]]</f>
        <v>2942.1</v>
      </c>
      <c r="S1965" s="20"/>
      <c r="AQ1965" s="11"/>
      <c r="AR1965" s="11"/>
      <c r="AS1965" s="11"/>
      <c r="AT1965" s="11"/>
      <c r="AV1965" s="11"/>
      <c r="AW1965" s="11"/>
    </row>
    <row r="1966" spans="1:49" x14ac:dyDescent="0.25">
      <c r="A1966">
        <v>1965</v>
      </c>
      <c r="B1966">
        <v>10319</v>
      </c>
      <c r="C1966">
        <v>2</v>
      </c>
      <c r="D1966" s="4" t="str">
        <f>TEXT(Table1[[#This Row],[ORDER DATE]],"MMMM")</f>
        <v>November</v>
      </c>
      <c r="E1966" s="4">
        <f t="shared" si="91"/>
        <v>2004</v>
      </c>
      <c r="F1966" s="1">
        <v>38294</v>
      </c>
      <c r="G1966" t="s">
        <v>12</v>
      </c>
      <c r="H1966" t="s">
        <v>107</v>
      </c>
      <c r="I1966">
        <v>180</v>
      </c>
      <c r="J1966" t="s">
        <v>14</v>
      </c>
      <c r="K1966">
        <v>43</v>
      </c>
      <c r="L1966" s="10">
        <v>85.69</v>
      </c>
      <c r="M1966" s="10">
        <f t="shared" si="92"/>
        <v>3684.67</v>
      </c>
      <c r="N1966">
        <f>'CONDITIONS AND WORKINGS'!$D$2*M1966</f>
        <v>236.55581399999997</v>
      </c>
      <c r="O1966" s="4">
        <f>IF(Table1[[#This Row],[SALES]]&gt;='CONDITIONS AND WORKINGS'!$B$2,Table1[[#This Row],[SALES]]*'CONDITIONS AND WORKINGS'!$B$3,0)</f>
        <v>307.66994500000004</v>
      </c>
      <c r="P1966" s="10">
        <f t="shared" si="90"/>
        <v>3921.2258139999999</v>
      </c>
      <c r="Q1966" s="4" t="str">
        <f>IF(Table1[[#This Row],[STATUS]]='CONDITIONS AND WORKINGS'!$B$6,'CONDITIONS AND WORKINGS'!$B$9,'CONDITIONS AND WORKINGS'!$B$10)</f>
        <v>"COMPLETED"</v>
      </c>
      <c r="R1966" s="10">
        <f>Table1[[#This Row],[TOTAL SALES]]-Table1[[#This Row],[ 8.35% DISCOUNT]]</f>
        <v>3613.5558689999998</v>
      </c>
      <c r="S1966" s="20"/>
      <c r="AQ1966" s="11"/>
      <c r="AR1966" s="11"/>
      <c r="AS1966" s="11"/>
      <c r="AT1966" s="11"/>
      <c r="AV1966" s="11"/>
      <c r="AW1966" s="11"/>
    </row>
    <row r="1967" spans="1:49" x14ac:dyDescent="0.25">
      <c r="A1967">
        <v>1966</v>
      </c>
      <c r="B1967">
        <v>10319</v>
      </c>
      <c r="C1967">
        <v>6</v>
      </c>
      <c r="D1967" s="4" t="str">
        <f>TEXT(Table1[[#This Row],[ORDER DATE]],"MMMM")</f>
        <v>November</v>
      </c>
      <c r="E1967" s="4">
        <f t="shared" si="91"/>
        <v>2004</v>
      </c>
      <c r="F1967" s="1">
        <v>38294</v>
      </c>
      <c r="G1967" t="s">
        <v>12</v>
      </c>
      <c r="H1967" t="s">
        <v>106</v>
      </c>
      <c r="I1967">
        <v>180</v>
      </c>
      <c r="J1967" t="s">
        <v>14</v>
      </c>
      <c r="K1967">
        <v>45</v>
      </c>
      <c r="L1967" s="10">
        <v>77.290000000000006</v>
      </c>
      <c r="M1967" s="10">
        <f t="shared" si="92"/>
        <v>3478.05</v>
      </c>
      <c r="N1967">
        <f>'CONDITIONS AND WORKINGS'!$D$2*M1967</f>
        <v>223.29080999999999</v>
      </c>
      <c r="O1967" s="4">
        <f>IF(Table1[[#This Row],[SALES]]&gt;='CONDITIONS AND WORKINGS'!$B$2,Table1[[#This Row],[SALES]]*'CONDITIONS AND WORKINGS'!$B$3,0)</f>
        <v>290.41717500000004</v>
      </c>
      <c r="P1967" s="10">
        <f t="shared" si="90"/>
        <v>3701.3408100000001</v>
      </c>
      <c r="Q1967" s="4" t="str">
        <f>IF(Table1[[#This Row],[STATUS]]='CONDITIONS AND WORKINGS'!$B$6,'CONDITIONS AND WORKINGS'!$B$9,'CONDITIONS AND WORKINGS'!$B$10)</f>
        <v>"COMPLETED"</v>
      </c>
      <c r="R1967" s="10">
        <f>Table1[[#This Row],[TOTAL SALES]]-Table1[[#This Row],[ 8.35% DISCOUNT]]</f>
        <v>3410.9236350000001</v>
      </c>
      <c r="S1967" s="20"/>
      <c r="AQ1967" s="11"/>
      <c r="AR1967" s="11"/>
      <c r="AS1967" s="11"/>
      <c r="AT1967" s="11"/>
      <c r="AV1967" s="11"/>
      <c r="AW1967" s="11"/>
    </row>
    <row r="1968" spans="1:49" x14ac:dyDescent="0.25">
      <c r="A1968">
        <v>1967</v>
      </c>
      <c r="B1968">
        <v>10319</v>
      </c>
      <c r="C1968">
        <v>1</v>
      </c>
      <c r="D1968" s="4" t="str">
        <f>TEXT(Table1[[#This Row],[ORDER DATE]],"MMMM")</f>
        <v>November</v>
      </c>
      <c r="E1968" s="4">
        <f t="shared" si="91"/>
        <v>2004</v>
      </c>
      <c r="F1968" s="1">
        <v>38294</v>
      </c>
      <c r="G1968" t="s">
        <v>12</v>
      </c>
      <c r="H1968" t="s">
        <v>110</v>
      </c>
      <c r="I1968">
        <v>180</v>
      </c>
      <c r="J1968" t="s">
        <v>14</v>
      </c>
      <c r="K1968">
        <v>46</v>
      </c>
      <c r="L1968" s="10">
        <v>73.98</v>
      </c>
      <c r="M1968" s="10">
        <f t="shared" si="92"/>
        <v>3403.0800000000004</v>
      </c>
      <c r="N1968">
        <f>'CONDITIONS AND WORKINGS'!$D$2*M1968</f>
        <v>218.47773599999999</v>
      </c>
      <c r="O1968" s="4">
        <f>IF(Table1[[#This Row],[SALES]]&gt;='CONDITIONS AND WORKINGS'!$B$2,Table1[[#This Row],[SALES]]*'CONDITIONS AND WORKINGS'!$B$3,0)</f>
        <v>284.15718000000004</v>
      </c>
      <c r="P1968" s="10">
        <f t="shared" si="90"/>
        <v>3621.5577360000002</v>
      </c>
      <c r="Q1968" s="4" t="str">
        <f>IF(Table1[[#This Row],[STATUS]]='CONDITIONS AND WORKINGS'!$B$6,'CONDITIONS AND WORKINGS'!$B$9,'CONDITIONS AND WORKINGS'!$B$10)</f>
        <v>"COMPLETED"</v>
      </c>
      <c r="R1968" s="10">
        <f>Table1[[#This Row],[TOTAL SALES]]-Table1[[#This Row],[ 8.35% DISCOUNT]]</f>
        <v>3337.4005560000001</v>
      </c>
      <c r="S1968" s="20"/>
      <c r="AQ1968" s="11"/>
      <c r="AR1968" s="11"/>
      <c r="AS1968" s="11"/>
      <c r="AT1968" s="11"/>
      <c r="AV1968" s="11"/>
      <c r="AW1968" s="11"/>
    </row>
    <row r="1969" spans="1:49" x14ac:dyDescent="0.25">
      <c r="A1969">
        <v>1968</v>
      </c>
      <c r="B1969">
        <v>10319</v>
      </c>
      <c r="C1969">
        <v>8</v>
      </c>
      <c r="D1969" s="4" t="str">
        <f>TEXT(Table1[[#This Row],[ORDER DATE]],"MMMM")</f>
        <v>November</v>
      </c>
      <c r="E1969" s="4">
        <f t="shared" si="91"/>
        <v>2004</v>
      </c>
      <c r="F1969" s="1">
        <v>38294</v>
      </c>
      <c r="G1969" t="s">
        <v>12</v>
      </c>
      <c r="H1969" t="s">
        <v>102</v>
      </c>
      <c r="I1969">
        <v>180</v>
      </c>
      <c r="J1969" t="s">
        <v>17</v>
      </c>
      <c r="K1969">
        <v>22</v>
      </c>
      <c r="L1969" s="10">
        <v>100</v>
      </c>
      <c r="M1969" s="10">
        <f t="shared" si="92"/>
        <v>2200</v>
      </c>
      <c r="N1969">
        <f>'CONDITIONS AND WORKINGS'!$D$2*M1969</f>
        <v>141.23999999999998</v>
      </c>
      <c r="O1969" s="4">
        <f>IF(Table1[[#This Row],[SALES]]&gt;='CONDITIONS AND WORKINGS'!$B$2,Table1[[#This Row],[SALES]]*'CONDITIONS AND WORKINGS'!$B$3,0)</f>
        <v>0</v>
      </c>
      <c r="P1969" s="10">
        <f t="shared" si="90"/>
        <v>2341.2399999999998</v>
      </c>
      <c r="Q1969" s="4" t="str">
        <f>IF(Table1[[#This Row],[STATUS]]='CONDITIONS AND WORKINGS'!$B$6,'CONDITIONS AND WORKINGS'!$B$9,'CONDITIONS AND WORKINGS'!$B$10)</f>
        <v>"COMPLETED"</v>
      </c>
      <c r="R1969" s="10">
        <f>Table1[[#This Row],[TOTAL SALES]]-Table1[[#This Row],[ 8.35% DISCOUNT]]</f>
        <v>2341.2399999999998</v>
      </c>
      <c r="S1969" s="20"/>
      <c r="AQ1969" s="11"/>
      <c r="AR1969" s="11"/>
      <c r="AS1969" s="11"/>
      <c r="AT1969" s="11"/>
      <c r="AV1969" s="11"/>
      <c r="AW1969" s="11"/>
    </row>
    <row r="1970" spans="1:49" x14ac:dyDescent="0.25">
      <c r="A1970">
        <v>1969</v>
      </c>
      <c r="B1970">
        <v>10319</v>
      </c>
      <c r="C1970">
        <v>4</v>
      </c>
      <c r="D1970" s="4" t="str">
        <f>TEXT(Table1[[#This Row],[ORDER DATE]],"MMMM")</f>
        <v>November</v>
      </c>
      <c r="E1970" s="4">
        <f t="shared" si="91"/>
        <v>2004</v>
      </c>
      <c r="F1970" s="1">
        <v>38294</v>
      </c>
      <c r="G1970" t="s">
        <v>12</v>
      </c>
      <c r="H1970" t="s">
        <v>105</v>
      </c>
      <c r="I1970">
        <v>180</v>
      </c>
      <c r="J1970" t="s">
        <v>17</v>
      </c>
      <c r="K1970">
        <v>44</v>
      </c>
      <c r="L1970" s="10">
        <v>59.06</v>
      </c>
      <c r="M1970" s="10">
        <f t="shared" si="92"/>
        <v>2598.6400000000003</v>
      </c>
      <c r="N1970">
        <f>'CONDITIONS AND WORKINGS'!$D$2*M1970</f>
        <v>166.83268799999999</v>
      </c>
      <c r="O1970" s="4">
        <f>IF(Table1[[#This Row],[SALES]]&gt;='CONDITIONS AND WORKINGS'!$B$2,Table1[[#This Row],[SALES]]*'CONDITIONS AND WORKINGS'!$B$3,0)</f>
        <v>216.98644000000004</v>
      </c>
      <c r="P1970" s="10">
        <f t="shared" si="90"/>
        <v>2765.4726880000003</v>
      </c>
      <c r="Q1970" s="4" t="str">
        <f>IF(Table1[[#This Row],[STATUS]]='CONDITIONS AND WORKINGS'!$B$6,'CONDITIONS AND WORKINGS'!$B$9,'CONDITIONS AND WORKINGS'!$B$10)</f>
        <v>"COMPLETED"</v>
      </c>
      <c r="R1970" s="10">
        <f>Table1[[#This Row],[TOTAL SALES]]-Table1[[#This Row],[ 8.35% DISCOUNT]]</f>
        <v>2548.4862480000002</v>
      </c>
      <c r="S1970" s="20"/>
      <c r="AQ1970" s="11"/>
      <c r="AR1970" s="11"/>
      <c r="AS1970" s="11"/>
      <c r="AT1970" s="11"/>
      <c r="AV1970" s="11"/>
      <c r="AW1970" s="11"/>
    </row>
    <row r="1971" spans="1:49" x14ac:dyDescent="0.25">
      <c r="A1971">
        <v>1970</v>
      </c>
      <c r="B1971">
        <v>10319</v>
      </c>
      <c r="C1971">
        <v>7</v>
      </c>
      <c r="D1971" s="4" t="str">
        <f>TEXT(Table1[[#This Row],[ORDER DATE]],"MMMM")</f>
        <v>November</v>
      </c>
      <c r="E1971" s="4">
        <f t="shared" si="91"/>
        <v>2004</v>
      </c>
      <c r="F1971" s="1">
        <v>38294</v>
      </c>
      <c r="G1971" t="s">
        <v>12</v>
      </c>
      <c r="H1971" t="s">
        <v>108</v>
      </c>
      <c r="I1971">
        <v>180</v>
      </c>
      <c r="J1971" t="s">
        <v>17</v>
      </c>
      <c r="K1971">
        <v>31</v>
      </c>
      <c r="L1971" s="10">
        <v>81.73</v>
      </c>
      <c r="M1971" s="10">
        <f t="shared" si="92"/>
        <v>2533.63</v>
      </c>
      <c r="N1971">
        <f>'CONDITIONS AND WORKINGS'!$D$2*M1971</f>
        <v>162.65904599999999</v>
      </c>
      <c r="O1971" s="4">
        <f>IF(Table1[[#This Row],[SALES]]&gt;='CONDITIONS AND WORKINGS'!$B$2,Table1[[#This Row],[SALES]]*'CONDITIONS AND WORKINGS'!$B$3,0)</f>
        <v>211.55810500000001</v>
      </c>
      <c r="P1971" s="10">
        <f t="shared" si="90"/>
        <v>2696.2890459999999</v>
      </c>
      <c r="Q1971" s="4" t="str">
        <f>IF(Table1[[#This Row],[STATUS]]='CONDITIONS AND WORKINGS'!$B$6,'CONDITIONS AND WORKINGS'!$B$9,'CONDITIONS AND WORKINGS'!$B$10)</f>
        <v>"COMPLETED"</v>
      </c>
      <c r="R1971" s="10">
        <f>Table1[[#This Row],[TOTAL SALES]]-Table1[[#This Row],[ 8.35% DISCOUNT]]</f>
        <v>2484.7309409999998</v>
      </c>
      <c r="S1971" s="20"/>
      <c r="AQ1971" s="11"/>
      <c r="AR1971" s="11"/>
      <c r="AS1971" s="11"/>
      <c r="AT1971" s="11"/>
      <c r="AV1971" s="11"/>
      <c r="AW1971" s="11"/>
    </row>
    <row r="1972" spans="1:49" x14ac:dyDescent="0.25">
      <c r="A1972">
        <v>1971</v>
      </c>
      <c r="B1972">
        <v>10319</v>
      </c>
      <c r="C1972">
        <v>5</v>
      </c>
      <c r="D1972" s="4" t="str">
        <f>TEXT(Table1[[#This Row],[ORDER DATE]],"MMMM")</f>
        <v>November</v>
      </c>
      <c r="E1972" s="4">
        <f t="shared" si="91"/>
        <v>2004</v>
      </c>
      <c r="F1972" s="1">
        <v>38294</v>
      </c>
      <c r="G1972" t="s">
        <v>12</v>
      </c>
      <c r="H1972" t="s">
        <v>111</v>
      </c>
      <c r="I1972">
        <v>180</v>
      </c>
      <c r="J1972" t="s">
        <v>17</v>
      </c>
      <c r="K1972">
        <v>29</v>
      </c>
      <c r="L1972" s="10">
        <v>38.22</v>
      </c>
      <c r="M1972" s="10">
        <f t="shared" si="92"/>
        <v>1108.3799999999999</v>
      </c>
      <c r="N1972">
        <f>'CONDITIONS AND WORKINGS'!$D$2*M1972</f>
        <v>71.157995999999983</v>
      </c>
      <c r="O1972" s="4">
        <f>IF(Table1[[#This Row],[SALES]]&gt;='CONDITIONS AND WORKINGS'!$B$2,Table1[[#This Row],[SALES]]*'CONDITIONS AND WORKINGS'!$B$3,0)</f>
        <v>0</v>
      </c>
      <c r="P1972" s="10">
        <f t="shared" si="90"/>
        <v>1179.5379959999998</v>
      </c>
      <c r="Q1972" s="4" t="str">
        <f>IF(Table1[[#This Row],[STATUS]]='CONDITIONS AND WORKINGS'!$B$6,'CONDITIONS AND WORKINGS'!$B$9,'CONDITIONS AND WORKINGS'!$B$10)</f>
        <v>"COMPLETED"</v>
      </c>
      <c r="R1972" s="10">
        <f>Table1[[#This Row],[TOTAL SALES]]-Table1[[#This Row],[ 8.35% DISCOUNT]]</f>
        <v>1179.5379959999998</v>
      </c>
      <c r="S1972" s="20"/>
      <c r="AQ1972" s="11"/>
      <c r="AR1972" s="11"/>
      <c r="AS1972" s="11"/>
      <c r="AT1972" s="11"/>
      <c r="AV1972" s="11"/>
      <c r="AW1972" s="11"/>
    </row>
    <row r="1973" spans="1:49" x14ac:dyDescent="0.25">
      <c r="A1973">
        <v>1972</v>
      </c>
      <c r="B1973">
        <v>10320</v>
      </c>
      <c r="C1973">
        <v>3</v>
      </c>
      <c r="D1973" s="4" t="str">
        <f>TEXT(Table1[[#This Row],[ORDER DATE]],"MMMM")</f>
        <v>November</v>
      </c>
      <c r="E1973" s="4">
        <f t="shared" si="91"/>
        <v>2004</v>
      </c>
      <c r="F1973" s="1">
        <v>38294</v>
      </c>
      <c r="G1973" t="s">
        <v>12</v>
      </c>
      <c r="H1973" t="s">
        <v>99</v>
      </c>
      <c r="I1973">
        <v>125</v>
      </c>
      <c r="J1973" t="s">
        <v>14</v>
      </c>
      <c r="K1973">
        <v>31</v>
      </c>
      <c r="L1973" s="10">
        <v>100</v>
      </c>
      <c r="M1973" s="10">
        <f t="shared" si="92"/>
        <v>3100</v>
      </c>
      <c r="N1973">
        <f>'CONDITIONS AND WORKINGS'!$D$2*M1973</f>
        <v>199.01999999999998</v>
      </c>
      <c r="O1973" s="4">
        <f>IF(Table1[[#This Row],[SALES]]&gt;='CONDITIONS AND WORKINGS'!$B$2,Table1[[#This Row],[SALES]]*'CONDITIONS AND WORKINGS'!$B$3,0)</f>
        <v>258.85000000000002</v>
      </c>
      <c r="P1973" s="10">
        <f t="shared" si="90"/>
        <v>3299.02</v>
      </c>
      <c r="Q1973" s="4" t="str">
        <f>IF(Table1[[#This Row],[STATUS]]='CONDITIONS AND WORKINGS'!$B$6,'CONDITIONS AND WORKINGS'!$B$9,'CONDITIONS AND WORKINGS'!$B$10)</f>
        <v>"COMPLETED"</v>
      </c>
      <c r="R1973" s="10">
        <f>Table1[[#This Row],[TOTAL SALES]]-Table1[[#This Row],[ 8.35% DISCOUNT]]</f>
        <v>3040.17</v>
      </c>
      <c r="S1973" s="20"/>
      <c r="AQ1973" s="11"/>
      <c r="AR1973" s="11"/>
      <c r="AS1973" s="11"/>
      <c r="AT1973" s="11"/>
      <c r="AV1973" s="11"/>
      <c r="AW1973" s="11"/>
    </row>
    <row r="1974" spans="1:49" x14ac:dyDescent="0.25">
      <c r="A1974">
        <v>1973</v>
      </c>
      <c r="B1974">
        <v>10320</v>
      </c>
      <c r="C1974">
        <v>1</v>
      </c>
      <c r="D1974" s="4" t="str">
        <f>TEXT(Table1[[#This Row],[ORDER DATE]],"MMMM")</f>
        <v>November</v>
      </c>
      <c r="E1974" s="4">
        <f t="shared" si="91"/>
        <v>2004</v>
      </c>
      <c r="F1974" s="1">
        <v>38294</v>
      </c>
      <c r="G1974" t="s">
        <v>12</v>
      </c>
      <c r="H1974" t="s">
        <v>96</v>
      </c>
      <c r="I1974">
        <v>125</v>
      </c>
      <c r="J1974" t="s">
        <v>14</v>
      </c>
      <c r="K1974">
        <v>35</v>
      </c>
      <c r="L1974" s="10">
        <v>100</v>
      </c>
      <c r="M1974" s="10">
        <f t="shared" si="92"/>
        <v>3500</v>
      </c>
      <c r="N1974">
        <f>'CONDITIONS AND WORKINGS'!$D$2*M1974</f>
        <v>224.7</v>
      </c>
      <c r="O1974" s="4">
        <f>IF(Table1[[#This Row],[SALES]]&gt;='CONDITIONS AND WORKINGS'!$B$2,Table1[[#This Row],[SALES]]*'CONDITIONS AND WORKINGS'!$B$3,0)</f>
        <v>292.25</v>
      </c>
      <c r="P1974" s="10">
        <f t="shared" si="90"/>
        <v>3724.7</v>
      </c>
      <c r="Q1974" s="4" t="str">
        <f>IF(Table1[[#This Row],[STATUS]]='CONDITIONS AND WORKINGS'!$B$6,'CONDITIONS AND WORKINGS'!$B$9,'CONDITIONS AND WORKINGS'!$B$10)</f>
        <v>"COMPLETED"</v>
      </c>
      <c r="R1974" s="10">
        <f>Table1[[#This Row],[TOTAL SALES]]-Table1[[#This Row],[ 8.35% DISCOUNT]]</f>
        <v>3432.45</v>
      </c>
      <c r="S1974" s="20"/>
      <c r="AQ1974" s="11"/>
      <c r="AR1974" s="11"/>
      <c r="AS1974" s="11"/>
      <c r="AT1974" s="11"/>
      <c r="AV1974" s="11"/>
      <c r="AW1974" s="11"/>
    </row>
    <row r="1975" spans="1:49" x14ac:dyDescent="0.25">
      <c r="A1975">
        <v>1974</v>
      </c>
      <c r="B1975">
        <v>10320</v>
      </c>
      <c r="C1975">
        <v>5</v>
      </c>
      <c r="D1975" s="4" t="str">
        <f>TEXT(Table1[[#This Row],[ORDER DATE]],"MMMM")</f>
        <v>November</v>
      </c>
      <c r="E1975" s="4">
        <f t="shared" si="91"/>
        <v>2004</v>
      </c>
      <c r="F1975" s="1">
        <v>38294</v>
      </c>
      <c r="G1975" t="s">
        <v>12</v>
      </c>
      <c r="H1975" t="s">
        <v>100</v>
      </c>
      <c r="I1975">
        <v>125</v>
      </c>
      <c r="J1975" t="s">
        <v>14</v>
      </c>
      <c r="K1975">
        <v>25</v>
      </c>
      <c r="L1975" s="10">
        <v>100</v>
      </c>
      <c r="M1975" s="10">
        <f t="shared" si="92"/>
        <v>2500</v>
      </c>
      <c r="N1975">
        <f>'CONDITIONS AND WORKINGS'!$D$2*M1975</f>
        <v>160.49999999999997</v>
      </c>
      <c r="O1975" s="4">
        <f>IF(Table1[[#This Row],[SALES]]&gt;='CONDITIONS AND WORKINGS'!$B$2,Table1[[#This Row],[SALES]]*'CONDITIONS AND WORKINGS'!$B$3,0)</f>
        <v>208.75</v>
      </c>
      <c r="P1975" s="10">
        <f t="shared" si="90"/>
        <v>2660.5</v>
      </c>
      <c r="Q1975" s="4" t="str">
        <f>IF(Table1[[#This Row],[STATUS]]='CONDITIONS AND WORKINGS'!$B$6,'CONDITIONS AND WORKINGS'!$B$9,'CONDITIONS AND WORKINGS'!$B$10)</f>
        <v>"COMPLETED"</v>
      </c>
      <c r="R1975" s="10">
        <f>Table1[[#This Row],[TOTAL SALES]]-Table1[[#This Row],[ 8.35% DISCOUNT]]</f>
        <v>2451.75</v>
      </c>
      <c r="S1975" s="20"/>
      <c r="AQ1975" s="11"/>
      <c r="AR1975" s="11"/>
      <c r="AS1975" s="11"/>
      <c r="AT1975" s="11"/>
      <c r="AV1975" s="11"/>
      <c r="AW1975" s="11"/>
    </row>
    <row r="1976" spans="1:49" x14ac:dyDescent="0.25">
      <c r="A1976">
        <v>1975</v>
      </c>
      <c r="B1976">
        <v>10320</v>
      </c>
      <c r="C1976">
        <v>4</v>
      </c>
      <c r="D1976" s="4" t="str">
        <f>TEXT(Table1[[#This Row],[ORDER DATE]],"MMMM")</f>
        <v>November</v>
      </c>
      <c r="E1976" s="4">
        <f t="shared" si="91"/>
        <v>2004</v>
      </c>
      <c r="F1976" s="1">
        <v>38294</v>
      </c>
      <c r="G1976" t="s">
        <v>12</v>
      </c>
      <c r="H1976" t="s">
        <v>103</v>
      </c>
      <c r="I1976">
        <v>125</v>
      </c>
      <c r="J1976" t="s">
        <v>17</v>
      </c>
      <c r="K1976">
        <v>38</v>
      </c>
      <c r="L1976" s="10">
        <v>73.42</v>
      </c>
      <c r="M1976" s="10">
        <f t="shared" si="92"/>
        <v>2789.96</v>
      </c>
      <c r="N1976">
        <f>'CONDITIONS AND WORKINGS'!$D$2*M1976</f>
        <v>179.11543199999997</v>
      </c>
      <c r="O1976" s="4">
        <f>IF(Table1[[#This Row],[SALES]]&gt;='CONDITIONS AND WORKINGS'!$B$2,Table1[[#This Row],[SALES]]*'CONDITIONS AND WORKINGS'!$B$3,0)</f>
        <v>232.96166000000002</v>
      </c>
      <c r="P1976" s="10">
        <f t="shared" si="90"/>
        <v>2969.0754320000001</v>
      </c>
      <c r="Q1976" s="4" t="str">
        <f>IF(Table1[[#This Row],[STATUS]]='CONDITIONS AND WORKINGS'!$B$6,'CONDITIONS AND WORKINGS'!$B$9,'CONDITIONS AND WORKINGS'!$B$10)</f>
        <v>"COMPLETED"</v>
      </c>
      <c r="R1976" s="10">
        <f>Table1[[#This Row],[TOTAL SALES]]-Table1[[#This Row],[ 8.35% DISCOUNT]]</f>
        <v>2736.1137720000002</v>
      </c>
      <c r="S1976" s="20"/>
      <c r="AQ1976" s="11"/>
      <c r="AR1976" s="11"/>
      <c r="AS1976" s="11"/>
      <c r="AT1976" s="11"/>
      <c r="AV1976" s="11"/>
      <c r="AW1976" s="11"/>
    </row>
    <row r="1977" spans="1:49" x14ac:dyDescent="0.25">
      <c r="A1977">
        <v>1976</v>
      </c>
      <c r="B1977">
        <v>10320</v>
      </c>
      <c r="C1977">
        <v>2</v>
      </c>
      <c r="D1977" s="4" t="str">
        <f>TEXT(Table1[[#This Row],[ORDER DATE]],"MMMM")</f>
        <v>November</v>
      </c>
      <c r="E1977" s="4">
        <f t="shared" si="91"/>
        <v>2004</v>
      </c>
      <c r="F1977" s="1">
        <v>38294</v>
      </c>
      <c r="G1977" t="s">
        <v>12</v>
      </c>
      <c r="H1977" t="s">
        <v>109</v>
      </c>
      <c r="I1977">
        <v>125</v>
      </c>
      <c r="J1977" t="s">
        <v>17</v>
      </c>
      <c r="K1977">
        <v>26</v>
      </c>
      <c r="L1977" s="10">
        <v>61.23</v>
      </c>
      <c r="M1977" s="10">
        <f t="shared" si="92"/>
        <v>1591.98</v>
      </c>
      <c r="N1977">
        <f>'CONDITIONS AND WORKINGS'!$D$2*M1977</f>
        <v>102.20511599999999</v>
      </c>
      <c r="O1977" s="4">
        <f>IF(Table1[[#This Row],[SALES]]&gt;='CONDITIONS AND WORKINGS'!$B$2,Table1[[#This Row],[SALES]]*'CONDITIONS AND WORKINGS'!$B$3,0)</f>
        <v>0</v>
      </c>
      <c r="P1977" s="10">
        <f t="shared" si="90"/>
        <v>1694.1851160000001</v>
      </c>
      <c r="Q1977" s="4" t="str">
        <f>IF(Table1[[#This Row],[STATUS]]='CONDITIONS AND WORKINGS'!$B$6,'CONDITIONS AND WORKINGS'!$B$9,'CONDITIONS AND WORKINGS'!$B$10)</f>
        <v>"COMPLETED"</v>
      </c>
      <c r="R1977" s="10">
        <f>Table1[[#This Row],[TOTAL SALES]]-Table1[[#This Row],[ 8.35% DISCOUNT]]</f>
        <v>1694.1851160000001</v>
      </c>
      <c r="S1977" s="20"/>
      <c r="AQ1977" s="11"/>
      <c r="AR1977" s="11"/>
      <c r="AS1977" s="11"/>
      <c r="AT1977" s="11"/>
      <c r="AV1977" s="11"/>
      <c r="AW1977" s="11"/>
    </row>
    <row r="1978" spans="1:49" x14ac:dyDescent="0.25">
      <c r="A1978">
        <v>1977</v>
      </c>
      <c r="B1978">
        <v>10321</v>
      </c>
      <c r="C1978">
        <v>10</v>
      </c>
      <c r="D1978" s="4" t="str">
        <f>TEXT(Table1[[#This Row],[ORDER DATE]],"MMMM")</f>
        <v>November</v>
      </c>
      <c r="E1978" s="4">
        <f t="shared" si="91"/>
        <v>2004</v>
      </c>
      <c r="F1978" s="1">
        <v>38295</v>
      </c>
      <c r="G1978" t="s">
        <v>12</v>
      </c>
      <c r="H1978" t="s">
        <v>114</v>
      </c>
      <c r="I1978">
        <v>122</v>
      </c>
      <c r="J1978" t="s">
        <v>14</v>
      </c>
      <c r="K1978">
        <v>41</v>
      </c>
      <c r="L1978" s="10">
        <v>100</v>
      </c>
      <c r="M1978" s="10">
        <f t="shared" si="92"/>
        <v>4100</v>
      </c>
      <c r="N1978">
        <f>'CONDITIONS AND WORKINGS'!$D$2*M1978</f>
        <v>263.21999999999997</v>
      </c>
      <c r="O1978" s="4">
        <f>IF(Table1[[#This Row],[SALES]]&gt;='CONDITIONS AND WORKINGS'!$B$2,Table1[[#This Row],[SALES]]*'CONDITIONS AND WORKINGS'!$B$3,0)</f>
        <v>342.35</v>
      </c>
      <c r="P1978" s="10">
        <f t="shared" si="90"/>
        <v>4363.22</v>
      </c>
      <c r="Q1978" s="4" t="str">
        <f>IF(Table1[[#This Row],[STATUS]]='CONDITIONS AND WORKINGS'!$B$6,'CONDITIONS AND WORKINGS'!$B$9,'CONDITIONS AND WORKINGS'!$B$10)</f>
        <v>"COMPLETED"</v>
      </c>
      <c r="R1978" s="10">
        <f>Table1[[#This Row],[TOTAL SALES]]-Table1[[#This Row],[ 8.35% DISCOUNT]]</f>
        <v>4020.8700000000003</v>
      </c>
      <c r="S1978" s="20"/>
      <c r="AQ1978" s="11"/>
      <c r="AR1978" s="11"/>
      <c r="AS1978" s="11"/>
      <c r="AT1978" s="11"/>
      <c r="AV1978" s="11"/>
      <c r="AW1978" s="11"/>
    </row>
    <row r="1979" spans="1:49" x14ac:dyDescent="0.25">
      <c r="A1979">
        <v>1978</v>
      </c>
      <c r="B1979">
        <v>10321</v>
      </c>
      <c r="C1979">
        <v>11</v>
      </c>
      <c r="D1979" s="4" t="str">
        <f>TEXT(Table1[[#This Row],[ORDER DATE]],"MMMM")</f>
        <v>November</v>
      </c>
      <c r="E1979" s="4">
        <f t="shared" si="91"/>
        <v>2004</v>
      </c>
      <c r="F1979" s="1">
        <v>38295</v>
      </c>
      <c r="G1979" t="s">
        <v>12</v>
      </c>
      <c r="H1979" t="s">
        <v>44</v>
      </c>
      <c r="I1979">
        <v>122</v>
      </c>
      <c r="J1979" t="s">
        <v>14</v>
      </c>
      <c r="K1979">
        <v>33</v>
      </c>
      <c r="L1979" s="10">
        <v>100</v>
      </c>
      <c r="M1979" s="10">
        <f t="shared" si="92"/>
        <v>3300</v>
      </c>
      <c r="N1979">
        <f>'CONDITIONS AND WORKINGS'!$D$2*M1979</f>
        <v>211.85999999999999</v>
      </c>
      <c r="O1979" s="4">
        <f>IF(Table1[[#This Row],[SALES]]&gt;='CONDITIONS AND WORKINGS'!$B$2,Table1[[#This Row],[SALES]]*'CONDITIONS AND WORKINGS'!$B$3,0)</f>
        <v>275.55</v>
      </c>
      <c r="P1979" s="10">
        <f t="shared" si="90"/>
        <v>3511.86</v>
      </c>
      <c r="Q1979" s="4" t="str">
        <f>IF(Table1[[#This Row],[STATUS]]='CONDITIONS AND WORKINGS'!$B$6,'CONDITIONS AND WORKINGS'!$B$9,'CONDITIONS AND WORKINGS'!$B$10)</f>
        <v>"COMPLETED"</v>
      </c>
      <c r="R1979" s="10">
        <f>Table1[[#This Row],[TOTAL SALES]]-Table1[[#This Row],[ 8.35% DISCOUNT]]</f>
        <v>3236.31</v>
      </c>
      <c r="S1979" s="20"/>
      <c r="AQ1979" s="11"/>
      <c r="AR1979" s="11"/>
      <c r="AS1979" s="11"/>
      <c r="AT1979" s="11"/>
      <c r="AV1979" s="11"/>
      <c r="AW1979" s="11"/>
    </row>
    <row r="1980" spans="1:49" x14ac:dyDescent="0.25">
      <c r="A1980">
        <v>1979</v>
      </c>
      <c r="B1980">
        <v>10321</v>
      </c>
      <c r="C1980">
        <v>6</v>
      </c>
      <c r="D1980" s="4" t="str">
        <f>TEXT(Table1[[#This Row],[ORDER DATE]],"MMMM")</f>
        <v>November</v>
      </c>
      <c r="E1980" s="4">
        <f t="shared" si="91"/>
        <v>2004</v>
      </c>
      <c r="F1980" s="1">
        <v>38295</v>
      </c>
      <c r="G1980" t="s">
        <v>12</v>
      </c>
      <c r="H1980" t="s">
        <v>118</v>
      </c>
      <c r="I1980">
        <v>122</v>
      </c>
      <c r="J1980" t="s">
        <v>14</v>
      </c>
      <c r="K1980">
        <v>44</v>
      </c>
      <c r="L1980" s="10">
        <v>100</v>
      </c>
      <c r="M1980" s="10">
        <f t="shared" si="92"/>
        <v>4400</v>
      </c>
      <c r="N1980">
        <f>'CONDITIONS AND WORKINGS'!$D$2*M1980</f>
        <v>282.47999999999996</v>
      </c>
      <c r="O1980" s="4">
        <f>IF(Table1[[#This Row],[SALES]]&gt;='CONDITIONS AND WORKINGS'!$B$2,Table1[[#This Row],[SALES]]*'CONDITIONS AND WORKINGS'!$B$3,0)</f>
        <v>367.40000000000003</v>
      </c>
      <c r="P1980" s="10">
        <f t="shared" si="90"/>
        <v>4682.4799999999996</v>
      </c>
      <c r="Q1980" s="4" t="str">
        <f>IF(Table1[[#This Row],[STATUS]]='CONDITIONS AND WORKINGS'!$B$6,'CONDITIONS AND WORKINGS'!$B$9,'CONDITIONS AND WORKINGS'!$B$10)</f>
        <v>"COMPLETED"</v>
      </c>
      <c r="R1980" s="10">
        <f>Table1[[#This Row],[TOTAL SALES]]-Table1[[#This Row],[ 8.35% DISCOUNT]]</f>
        <v>4315.08</v>
      </c>
      <c r="S1980" s="20"/>
      <c r="AQ1980" s="11"/>
      <c r="AR1980" s="11"/>
      <c r="AS1980" s="11"/>
      <c r="AT1980" s="11"/>
      <c r="AV1980" s="11"/>
      <c r="AW1980" s="11"/>
    </row>
    <row r="1981" spans="1:49" x14ac:dyDescent="0.25">
      <c r="A1981">
        <v>1980</v>
      </c>
      <c r="B1981">
        <v>10321</v>
      </c>
      <c r="C1981">
        <v>8</v>
      </c>
      <c r="D1981" s="4" t="str">
        <f>TEXT(Table1[[#This Row],[ORDER DATE]],"MMMM")</f>
        <v>November</v>
      </c>
      <c r="E1981" s="4">
        <f t="shared" si="91"/>
        <v>2004</v>
      </c>
      <c r="F1981" s="1">
        <v>38295</v>
      </c>
      <c r="G1981" t="s">
        <v>12</v>
      </c>
      <c r="H1981" t="s">
        <v>112</v>
      </c>
      <c r="I1981">
        <v>122</v>
      </c>
      <c r="J1981" t="s">
        <v>14</v>
      </c>
      <c r="K1981">
        <v>28</v>
      </c>
      <c r="L1981" s="10">
        <v>100</v>
      </c>
      <c r="M1981" s="10">
        <f t="shared" si="92"/>
        <v>2800</v>
      </c>
      <c r="N1981">
        <f>'CONDITIONS AND WORKINGS'!$D$2*M1981</f>
        <v>179.76</v>
      </c>
      <c r="O1981" s="4">
        <f>IF(Table1[[#This Row],[SALES]]&gt;='CONDITIONS AND WORKINGS'!$B$2,Table1[[#This Row],[SALES]]*'CONDITIONS AND WORKINGS'!$B$3,0)</f>
        <v>233.8</v>
      </c>
      <c r="P1981" s="10">
        <f t="shared" si="90"/>
        <v>2979.76</v>
      </c>
      <c r="Q1981" s="4" t="str">
        <f>IF(Table1[[#This Row],[STATUS]]='CONDITIONS AND WORKINGS'!$B$6,'CONDITIONS AND WORKINGS'!$B$9,'CONDITIONS AND WORKINGS'!$B$10)</f>
        <v>"COMPLETED"</v>
      </c>
      <c r="R1981" s="10">
        <f>Table1[[#This Row],[TOTAL SALES]]-Table1[[#This Row],[ 8.35% DISCOUNT]]</f>
        <v>2745.96</v>
      </c>
      <c r="S1981" s="20"/>
      <c r="AQ1981" s="11"/>
      <c r="AR1981" s="11"/>
      <c r="AS1981" s="11"/>
      <c r="AT1981" s="11"/>
      <c r="AV1981" s="11"/>
      <c r="AW1981" s="11"/>
    </row>
    <row r="1982" spans="1:49" x14ac:dyDescent="0.25">
      <c r="A1982">
        <v>1981</v>
      </c>
      <c r="B1982">
        <v>10321</v>
      </c>
      <c r="C1982">
        <v>13</v>
      </c>
      <c r="D1982" s="4" t="str">
        <f>TEXT(Table1[[#This Row],[ORDER DATE]],"MMMM")</f>
        <v>November</v>
      </c>
      <c r="E1982" s="4">
        <f t="shared" si="91"/>
        <v>2004</v>
      </c>
      <c r="F1982" s="1">
        <v>38295</v>
      </c>
      <c r="G1982" t="s">
        <v>12</v>
      </c>
      <c r="H1982" t="s">
        <v>98</v>
      </c>
      <c r="I1982">
        <v>122</v>
      </c>
      <c r="J1982" t="s">
        <v>14</v>
      </c>
      <c r="K1982">
        <v>26</v>
      </c>
      <c r="L1982" s="10">
        <v>100</v>
      </c>
      <c r="M1982" s="10">
        <f t="shared" si="92"/>
        <v>2600</v>
      </c>
      <c r="N1982">
        <f>'CONDITIONS AND WORKINGS'!$D$2*M1982</f>
        <v>166.92</v>
      </c>
      <c r="O1982" s="4">
        <f>IF(Table1[[#This Row],[SALES]]&gt;='CONDITIONS AND WORKINGS'!$B$2,Table1[[#This Row],[SALES]]*'CONDITIONS AND WORKINGS'!$B$3,0)</f>
        <v>217.10000000000002</v>
      </c>
      <c r="P1982" s="10">
        <f t="shared" si="90"/>
        <v>2766.92</v>
      </c>
      <c r="Q1982" s="4" t="str">
        <f>IF(Table1[[#This Row],[STATUS]]='CONDITIONS AND WORKINGS'!$B$6,'CONDITIONS AND WORKINGS'!$B$9,'CONDITIONS AND WORKINGS'!$B$10)</f>
        <v>"COMPLETED"</v>
      </c>
      <c r="R1982" s="10">
        <f>Table1[[#This Row],[TOTAL SALES]]-Table1[[#This Row],[ 8.35% DISCOUNT]]</f>
        <v>2549.8200000000002</v>
      </c>
      <c r="S1982" s="20"/>
      <c r="AQ1982" s="11"/>
      <c r="AR1982" s="11"/>
      <c r="AS1982" s="11"/>
      <c r="AT1982" s="11"/>
      <c r="AV1982" s="11"/>
      <c r="AW1982" s="11"/>
    </row>
    <row r="1983" spans="1:49" x14ac:dyDescent="0.25">
      <c r="A1983">
        <v>1982</v>
      </c>
      <c r="B1983">
        <v>10321</v>
      </c>
      <c r="C1983">
        <v>9</v>
      </c>
      <c r="D1983" s="4" t="str">
        <f>TEXT(Table1[[#This Row],[ORDER DATE]],"MMMM")</f>
        <v>November</v>
      </c>
      <c r="E1983" s="4">
        <f t="shared" si="91"/>
        <v>2004</v>
      </c>
      <c r="F1983" s="1">
        <v>38295</v>
      </c>
      <c r="G1983" t="s">
        <v>12</v>
      </c>
      <c r="H1983" t="s">
        <v>113</v>
      </c>
      <c r="I1983">
        <v>122</v>
      </c>
      <c r="J1983" t="s">
        <v>14</v>
      </c>
      <c r="K1983">
        <v>25</v>
      </c>
      <c r="L1983" s="10">
        <v>100</v>
      </c>
      <c r="M1983" s="10">
        <f t="shared" si="92"/>
        <v>2500</v>
      </c>
      <c r="N1983">
        <f>'CONDITIONS AND WORKINGS'!$D$2*M1983</f>
        <v>160.49999999999997</v>
      </c>
      <c r="O1983" s="4">
        <f>IF(Table1[[#This Row],[SALES]]&gt;='CONDITIONS AND WORKINGS'!$B$2,Table1[[#This Row],[SALES]]*'CONDITIONS AND WORKINGS'!$B$3,0)</f>
        <v>208.75</v>
      </c>
      <c r="P1983" s="10">
        <f t="shared" si="90"/>
        <v>2660.5</v>
      </c>
      <c r="Q1983" s="4" t="str">
        <f>IF(Table1[[#This Row],[STATUS]]='CONDITIONS AND WORKINGS'!$B$6,'CONDITIONS AND WORKINGS'!$B$9,'CONDITIONS AND WORKINGS'!$B$10)</f>
        <v>"COMPLETED"</v>
      </c>
      <c r="R1983" s="10">
        <f>Table1[[#This Row],[TOTAL SALES]]-Table1[[#This Row],[ 8.35% DISCOUNT]]</f>
        <v>2451.75</v>
      </c>
      <c r="S1983" s="20"/>
      <c r="AQ1983" s="11"/>
      <c r="AR1983" s="11"/>
      <c r="AS1983" s="11"/>
      <c r="AT1983" s="11"/>
      <c r="AV1983" s="11"/>
      <c r="AW1983" s="11"/>
    </row>
    <row r="1984" spans="1:49" x14ac:dyDescent="0.25">
      <c r="A1984">
        <v>1983</v>
      </c>
      <c r="B1984">
        <v>10321</v>
      </c>
      <c r="C1984">
        <v>2</v>
      </c>
      <c r="D1984" s="4" t="str">
        <f>TEXT(Table1[[#This Row],[ORDER DATE]],"MMMM")</f>
        <v>November</v>
      </c>
      <c r="E1984" s="4">
        <f t="shared" si="91"/>
        <v>2004</v>
      </c>
      <c r="F1984" s="1">
        <v>38295</v>
      </c>
      <c r="G1984" t="s">
        <v>12</v>
      </c>
      <c r="H1984" t="s">
        <v>123</v>
      </c>
      <c r="I1984">
        <v>122</v>
      </c>
      <c r="J1984" t="s">
        <v>14</v>
      </c>
      <c r="K1984">
        <v>39</v>
      </c>
      <c r="L1984" s="10">
        <v>84.75</v>
      </c>
      <c r="M1984" s="10">
        <f t="shared" si="92"/>
        <v>3305.25</v>
      </c>
      <c r="N1984">
        <f>'CONDITIONS AND WORKINGS'!$D$2*M1984</f>
        <v>212.19704999999999</v>
      </c>
      <c r="O1984" s="4">
        <f>IF(Table1[[#This Row],[SALES]]&gt;='CONDITIONS AND WORKINGS'!$B$2,Table1[[#This Row],[SALES]]*'CONDITIONS AND WORKINGS'!$B$3,0)</f>
        <v>275.98837500000002</v>
      </c>
      <c r="P1984" s="10">
        <f t="shared" si="90"/>
        <v>3517.4470499999998</v>
      </c>
      <c r="Q1984" s="4" t="str">
        <f>IF(Table1[[#This Row],[STATUS]]='CONDITIONS AND WORKINGS'!$B$6,'CONDITIONS AND WORKINGS'!$B$9,'CONDITIONS AND WORKINGS'!$B$10)</f>
        <v>"COMPLETED"</v>
      </c>
      <c r="R1984" s="10">
        <f>Table1[[#This Row],[TOTAL SALES]]-Table1[[#This Row],[ 8.35% DISCOUNT]]</f>
        <v>3241.4586749999999</v>
      </c>
      <c r="S1984" s="20"/>
      <c r="AQ1984" s="11"/>
      <c r="AR1984" s="11"/>
      <c r="AS1984" s="11"/>
      <c r="AT1984" s="11"/>
      <c r="AV1984" s="11"/>
      <c r="AW1984" s="11"/>
    </row>
    <row r="1985" spans="1:49" x14ac:dyDescent="0.25">
      <c r="A1985">
        <v>1984</v>
      </c>
      <c r="B1985">
        <v>10321</v>
      </c>
      <c r="C1985">
        <v>15</v>
      </c>
      <c r="D1985" s="4" t="str">
        <f>TEXT(Table1[[#This Row],[ORDER DATE]],"MMMM")</f>
        <v>November</v>
      </c>
      <c r="E1985" s="4">
        <f t="shared" si="91"/>
        <v>2004</v>
      </c>
      <c r="F1985" s="1">
        <v>38295</v>
      </c>
      <c r="G1985" t="s">
        <v>12</v>
      </c>
      <c r="H1985" t="s">
        <v>101</v>
      </c>
      <c r="I1985">
        <v>122</v>
      </c>
      <c r="J1985" t="s">
        <v>17</v>
      </c>
      <c r="K1985">
        <v>24</v>
      </c>
      <c r="L1985" s="10">
        <v>100</v>
      </c>
      <c r="M1985" s="10">
        <f t="shared" si="92"/>
        <v>2400</v>
      </c>
      <c r="N1985">
        <f>'CONDITIONS AND WORKINGS'!$D$2*M1985</f>
        <v>154.07999999999998</v>
      </c>
      <c r="O1985" s="4">
        <f>IF(Table1[[#This Row],[SALES]]&gt;='CONDITIONS AND WORKINGS'!$B$2,Table1[[#This Row],[SALES]]*'CONDITIONS AND WORKINGS'!$B$3,0)</f>
        <v>200.4</v>
      </c>
      <c r="P1985" s="10">
        <f t="shared" si="90"/>
        <v>2554.08</v>
      </c>
      <c r="Q1985" s="4" t="str">
        <f>IF(Table1[[#This Row],[STATUS]]='CONDITIONS AND WORKINGS'!$B$6,'CONDITIONS AND WORKINGS'!$B$9,'CONDITIONS AND WORKINGS'!$B$10)</f>
        <v>"COMPLETED"</v>
      </c>
      <c r="R1985" s="10">
        <f>Table1[[#This Row],[TOTAL SALES]]-Table1[[#This Row],[ 8.35% DISCOUNT]]</f>
        <v>2353.6799999999998</v>
      </c>
      <c r="S1985" s="20"/>
      <c r="AQ1985" s="11"/>
      <c r="AR1985" s="11"/>
      <c r="AS1985" s="11"/>
      <c r="AT1985" s="11"/>
      <c r="AV1985" s="11"/>
      <c r="AW1985" s="11"/>
    </row>
    <row r="1986" spans="1:49" x14ac:dyDescent="0.25">
      <c r="A1986">
        <v>1985</v>
      </c>
      <c r="B1986">
        <v>10321</v>
      </c>
      <c r="C1986">
        <v>14</v>
      </c>
      <c r="D1986" s="4" t="str">
        <f>TEXT(Table1[[#This Row],[ORDER DATE]],"MMMM")</f>
        <v>November</v>
      </c>
      <c r="E1986" s="4">
        <f t="shared" si="91"/>
        <v>2004</v>
      </c>
      <c r="F1986" s="1">
        <v>38295</v>
      </c>
      <c r="G1986" t="s">
        <v>12</v>
      </c>
      <c r="H1986" t="s">
        <v>104</v>
      </c>
      <c r="I1986">
        <v>122</v>
      </c>
      <c r="J1986" t="s">
        <v>17</v>
      </c>
      <c r="K1986">
        <v>37</v>
      </c>
      <c r="L1986" s="10">
        <v>78.540000000000006</v>
      </c>
      <c r="M1986" s="10">
        <f t="shared" si="92"/>
        <v>2905.98</v>
      </c>
      <c r="N1986">
        <f>'CONDITIONS AND WORKINGS'!$D$2*M1986</f>
        <v>186.56391599999998</v>
      </c>
      <c r="O1986" s="4">
        <f>IF(Table1[[#This Row],[SALES]]&gt;='CONDITIONS AND WORKINGS'!$B$2,Table1[[#This Row],[SALES]]*'CONDITIONS AND WORKINGS'!$B$3,0)</f>
        <v>242.64933000000002</v>
      </c>
      <c r="P1986" s="10">
        <f t="shared" ref="P1986:P2049" si="93">M1986+N1986</f>
        <v>3092.5439160000001</v>
      </c>
      <c r="Q1986" s="4" t="str">
        <f>IF(Table1[[#This Row],[STATUS]]='CONDITIONS AND WORKINGS'!$B$6,'CONDITIONS AND WORKINGS'!$B$9,'CONDITIONS AND WORKINGS'!$B$10)</f>
        <v>"COMPLETED"</v>
      </c>
      <c r="R1986" s="10">
        <f>Table1[[#This Row],[TOTAL SALES]]-Table1[[#This Row],[ 8.35% DISCOUNT]]</f>
        <v>2849.8945859999999</v>
      </c>
      <c r="S1986" s="20"/>
      <c r="AQ1986" s="11"/>
      <c r="AR1986" s="11"/>
      <c r="AS1986" s="11"/>
      <c r="AT1986" s="11"/>
      <c r="AV1986" s="11"/>
      <c r="AW1986" s="11"/>
    </row>
    <row r="1987" spans="1:49" x14ac:dyDescent="0.25">
      <c r="A1987">
        <v>1986</v>
      </c>
      <c r="B1987">
        <v>10321</v>
      </c>
      <c r="C1987">
        <v>7</v>
      </c>
      <c r="D1987" s="4" t="str">
        <f>TEXT(Table1[[#This Row],[ORDER DATE]],"MMMM")</f>
        <v>November</v>
      </c>
      <c r="E1987" s="4">
        <f t="shared" ref="E1987:E2050" si="94">YEAR(F1987)</f>
        <v>2004</v>
      </c>
      <c r="F1987" s="1">
        <v>38295</v>
      </c>
      <c r="G1987" t="s">
        <v>12</v>
      </c>
      <c r="H1987" t="s">
        <v>115</v>
      </c>
      <c r="I1987">
        <v>122</v>
      </c>
      <c r="J1987" t="s">
        <v>17</v>
      </c>
      <c r="K1987">
        <v>27</v>
      </c>
      <c r="L1987" s="10">
        <v>100</v>
      </c>
      <c r="M1987" s="10">
        <f t="shared" ref="M1987:M2050" si="95">K1987*L1987</f>
        <v>2700</v>
      </c>
      <c r="N1987">
        <f>'CONDITIONS AND WORKINGS'!$D$2*M1987</f>
        <v>173.33999999999997</v>
      </c>
      <c r="O1987" s="4">
        <f>IF(Table1[[#This Row],[SALES]]&gt;='CONDITIONS AND WORKINGS'!$B$2,Table1[[#This Row],[SALES]]*'CONDITIONS AND WORKINGS'!$B$3,0)</f>
        <v>225.45000000000002</v>
      </c>
      <c r="P1987" s="10">
        <f t="shared" si="93"/>
        <v>2873.34</v>
      </c>
      <c r="Q1987" s="4" t="str">
        <f>IF(Table1[[#This Row],[STATUS]]='CONDITIONS AND WORKINGS'!$B$6,'CONDITIONS AND WORKINGS'!$B$9,'CONDITIONS AND WORKINGS'!$B$10)</f>
        <v>"COMPLETED"</v>
      </c>
      <c r="R1987" s="10">
        <f>Table1[[#This Row],[TOTAL SALES]]-Table1[[#This Row],[ 8.35% DISCOUNT]]</f>
        <v>2647.8900000000003</v>
      </c>
      <c r="S1987" s="20"/>
      <c r="AQ1987" s="11"/>
      <c r="AR1987" s="11"/>
      <c r="AS1987" s="11"/>
      <c r="AT1987" s="11"/>
      <c r="AV1987" s="11"/>
      <c r="AW1987" s="11"/>
    </row>
    <row r="1988" spans="1:49" x14ac:dyDescent="0.25">
      <c r="A1988">
        <v>1987</v>
      </c>
      <c r="B1988">
        <v>10321</v>
      </c>
      <c r="C1988">
        <v>1</v>
      </c>
      <c r="D1988" s="4" t="str">
        <f>TEXT(Table1[[#This Row],[ORDER DATE]],"MMMM")</f>
        <v>November</v>
      </c>
      <c r="E1988" s="4">
        <f t="shared" si="94"/>
        <v>2004</v>
      </c>
      <c r="F1988" s="1">
        <v>38295</v>
      </c>
      <c r="G1988" t="s">
        <v>12</v>
      </c>
      <c r="H1988" t="s">
        <v>120</v>
      </c>
      <c r="I1988">
        <v>122</v>
      </c>
      <c r="J1988" t="s">
        <v>17</v>
      </c>
      <c r="K1988">
        <v>30</v>
      </c>
      <c r="L1988" s="10">
        <v>72.7</v>
      </c>
      <c r="M1988" s="10">
        <f t="shared" si="95"/>
        <v>2181</v>
      </c>
      <c r="N1988">
        <f>'CONDITIONS AND WORKINGS'!$D$2*M1988</f>
        <v>140.02019999999999</v>
      </c>
      <c r="O1988" s="4">
        <f>IF(Table1[[#This Row],[SALES]]&gt;='CONDITIONS AND WORKINGS'!$B$2,Table1[[#This Row],[SALES]]*'CONDITIONS AND WORKINGS'!$B$3,0)</f>
        <v>0</v>
      </c>
      <c r="P1988" s="10">
        <f t="shared" si="93"/>
        <v>2321.0201999999999</v>
      </c>
      <c r="Q1988" s="4" t="str">
        <f>IF(Table1[[#This Row],[STATUS]]='CONDITIONS AND WORKINGS'!$B$6,'CONDITIONS AND WORKINGS'!$B$9,'CONDITIONS AND WORKINGS'!$B$10)</f>
        <v>"COMPLETED"</v>
      </c>
      <c r="R1988" s="10">
        <f>Table1[[#This Row],[TOTAL SALES]]-Table1[[#This Row],[ 8.35% DISCOUNT]]</f>
        <v>2321.0201999999999</v>
      </c>
      <c r="S1988" s="20"/>
      <c r="AQ1988" s="11"/>
      <c r="AR1988" s="11"/>
      <c r="AS1988" s="11"/>
      <c r="AT1988" s="11"/>
      <c r="AV1988" s="11"/>
      <c r="AW1988" s="11"/>
    </row>
    <row r="1989" spans="1:49" x14ac:dyDescent="0.25">
      <c r="A1989">
        <v>1988</v>
      </c>
      <c r="B1989">
        <v>10321</v>
      </c>
      <c r="C1989">
        <v>3</v>
      </c>
      <c r="D1989" s="4" t="str">
        <f>TEXT(Table1[[#This Row],[ORDER DATE]],"MMMM")</f>
        <v>November</v>
      </c>
      <c r="E1989" s="4">
        <f t="shared" si="94"/>
        <v>2004</v>
      </c>
      <c r="F1989" s="1">
        <v>38295</v>
      </c>
      <c r="G1989" t="s">
        <v>12</v>
      </c>
      <c r="H1989" t="s">
        <v>121</v>
      </c>
      <c r="I1989">
        <v>122</v>
      </c>
      <c r="J1989" t="s">
        <v>17</v>
      </c>
      <c r="K1989">
        <v>30</v>
      </c>
      <c r="L1989" s="10">
        <v>70.55</v>
      </c>
      <c r="M1989" s="10">
        <f t="shared" si="95"/>
        <v>2116.5</v>
      </c>
      <c r="N1989">
        <f>'CONDITIONS AND WORKINGS'!$D$2*M1989</f>
        <v>135.87929999999997</v>
      </c>
      <c r="O1989" s="4">
        <f>IF(Table1[[#This Row],[SALES]]&gt;='CONDITIONS AND WORKINGS'!$B$2,Table1[[#This Row],[SALES]]*'CONDITIONS AND WORKINGS'!$B$3,0)</f>
        <v>0</v>
      </c>
      <c r="P1989" s="10">
        <f t="shared" si="93"/>
        <v>2252.3793000000001</v>
      </c>
      <c r="Q1989" s="4" t="str">
        <f>IF(Table1[[#This Row],[STATUS]]='CONDITIONS AND WORKINGS'!$B$6,'CONDITIONS AND WORKINGS'!$B$9,'CONDITIONS AND WORKINGS'!$B$10)</f>
        <v>"COMPLETED"</v>
      </c>
      <c r="R1989" s="10">
        <f>Table1[[#This Row],[TOTAL SALES]]-Table1[[#This Row],[ 8.35% DISCOUNT]]</f>
        <v>2252.3793000000001</v>
      </c>
      <c r="S1989" s="20"/>
      <c r="AQ1989" s="11"/>
      <c r="AR1989" s="11"/>
      <c r="AS1989" s="11"/>
      <c r="AT1989" s="11"/>
      <c r="AV1989" s="11"/>
      <c r="AW1989" s="11"/>
    </row>
    <row r="1990" spans="1:49" x14ac:dyDescent="0.25">
      <c r="A1990">
        <v>1989</v>
      </c>
      <c r="B1990">
        <v>10321</v>
      </c>
      <c r="C1990">
        <v>5</v>
      </c>
      <c r="D1990" s="4" t="str">
        <f>TEXT(Table1[[#This Row],[ORDER DATE]],"MMMM")</f>
        <v>November</v>
      </c>
      <c r="E1990" s="4">
        <f t="shared" si="94"/>
        <v>2004</v>
      </c>
      <c r="F1990" s="1">
        <v>38295</v>
      </c>
      <c r="G1990" t="s">
        <v>12</v>
      </c>
      <c r="H1990" t="s">
        <v>124</v>
      </c>
      <c r="I1990">
        <v>122</v>
      </c>
      <c r="J1990" t="s">
        <v>17</v>
      </c>
      <c r="K1990">
        <v>48</v>
      </c>
      <c r="L1990" s="10">
        <v>42.26</v>
      </c>
      <c r="M1990" s="10">
        <f t="shared" si="95"/>
        <v>2028.48</v>
      </c>
      <c r="N1990">
        <f>'CONDITIONS AND WORKINGS'!$D$2*M1990</f>
        <v>130.22841599999998</v>
      </c>
      <c r="O1990" s="4">
        <f>IF(Table1[[#This Row],[SALES]]&gt;='CONDITIONS AND WORKINGS'!$B$2,Table1[[#This Row],[SALES]]*'CONDITIONS AND WORKINGS'!$B$3,0)</f>
        <v>0</v>
      </c>
      <c r="P1990" s="10">
        <f t="shared" si="93"/>
        <v>2158.7084159999999</v>
      </c>
      <c r="Q1990" s="4" t="str">
        <f>IF(Table1[[#This Row],[STATUS]]='CONDITIONS AND WORKINGS'!$B$6,'CONDITIONS AND WORKINGS'!$B$9,'CONDITIONS AND WORKINGS'!$B$10)</f>
        <v>"COMPLETED"</v>
      </c>
      <c r="R1990" s="10">
        <f>Table1[[#This Row],[TOTAL SALES]]-Table1[[#This Row],[ 8.35% DISCOUNT]]</f>
        <v>2158.7084159999999</v>
      </c>
      <c r="S1990" s="20"/>
      <c r="AQ1990" s="11"/>
      <c r="AR1990" s="11"/>
      <c r="AS1990" s="11"/>
      <c r="AT1990" s="11"/>
      <c r="AV1990" s="11"/>
      <c r="AW1990" s="11"/>
    </row>
    <row r="1991" spans="1:49" x14ac:dyDescent="0.25">
      <c r="A1991">
        <v>1990</v>
      </c>
      <c r="B1991">
        <v>10321</v>
      </c>
      <c r="C1991">
        <v>4</v>
      </c>
      <c r="D1991" s="4" t="str">
        <f>TEXT(Table1[[#This Row],[ORDER DATE]],"MMMM")</f>
        <v>November</v>
      </c>
      <c r="E1991" s="4">
        <f t="shared" si="94"/>
        <v>2004</v>
      </c>
      <c r="F1991" s="1">
        <v>38295</v>
      </c>
      <c r="G1991" t="s">
        <v>12</v>
      </c>
      <c r="H1991" t="s">
        <v>119</v>
      </c>
      <c r="I1991">
        <v>122</v>
      </c>
      <c r="J1991" t="s">
        <v>17</v>
      </c>
      <c r="K1991">
        <v>21</v>
      </c>
      <c r="L1991" s="10">
        <v>89.95</v>
      </c>
      <c r="M1991" s="10">
        <f t="shared" si="95"/>
        <v>1888.95</v>
      </c>
      <c r="N1991">
        <f>'CONDITIONS AND WORKINGS'!$D$2*M1991</f>
        <v>121.27058999999998</v>
      </c>
      <c r="O1991" s="4">
        <f>IF(Table1[[#This Row],[SALES]]&gt;='CONDITIONS AND WORKINGS'!$B$2,Table1[[#This Row],[SALES]]*'CONDITIONS AND WORKINGS'!$B$3,0)</f>
        <v>0</v>
      </c>
      <c r="P1991" s="10">
        <f t="shared" si="93"/>
        <v>2010.2205900000001</v>
      </c>
      <c r="Q1991" s="4" t="str">
        <f>IF(Table1[[#This Row],[STATUS]]='CONDITIONS AND WORKINGS'!$B$6,'CONDITIONS AND WORKINGS'!$B$9,'CONDITIONS AND WORKINGS'!$B$10)</f>
        <v>"COMPLETED"</v>
      </c>
      <c r="R1991" s="10">
        <f>Table1[[#This Row],[TOTAL SALES]]-Table1[[#This Row],[ 8.35% DISCOUNT]]</f>
        <v>2010.2205900000001</v>
      </c>
      <c r="S1991" s="20"/>
      <c r="AQ1991" s="11"/>
      <c r="AR1991" s="11"/>
      <c r="AS1991" s="11"/>
      <c r="AT1991" s="11"/>
      <c r="AV1991" s="11"/>
      <c r="AW1991" s="11"/>
    </row>
    <row r="1992" spans="1:49" x14ac:dyDescent="0.25">
      <c r="A1992">
        <v>1991</v>
      </c>
      <c r="B1992">
        <v>10321</v>
      </c>
      <c r="C1992">
        <v>12</v>
      </c>
      <c r="D1992" s="4" t="str">
        <f>TEXT(Table1[[#This Row],[ORDER DATE]],"MMMM")</f>
        <v>November</v>
      </c>
      <c r="E1992" s="4">
        <f t="shared" si="94"/>
        <v>2004</v>
      </c>
      <c r="F1992" s="1">
        <v>38295</v>
      </c>
      <c r="G1992" t="s">
        <v>12</v>
      </c>
      <c r="H1992" t="s">
        <v>116</v>
      </c>
      <c r="I1992">
        <v>122</v>
      </c>
      <c r="J1992" t="s">
        <v>17</v>
      </c>
      <c r="K1992">
        <v>37</v>
      </c>
      <c r="L1992" s="10">
        <v>33.229999999999997</v>
      </c>
      <c r="M1992" s="10">
        <f t="shared" si="95"/>
        <v>1229.51</v>
      </c>
      <c r="N1992">
        <f>'CONDITIONS AND WORKINGS'!$D$2*M1992</f>
        <v>78.934541999999993</v>
      </c>
      <c r="O1992" s="4">
        <f>IF(Table1[[#This Row],[SALES]]&gt;='CONDITIONS AND WORKINGS'!$B$2,Table1[[#This Row],[SALES]]*'CONDITIONS AND WORKINGS'!$B$3,0)</f>
        <v>0</v>
      </c>
      <c r="P1992" s="10">
        <f t="shared" si="93"/>
        <v>1308.444542</v>
      </c>
      <c r="Q1992" s="4" t="str">
        <f>IF(Table1[[#This Row],[STATUS]]='CONDITIONS AND WORKINGS'!$B$6,'CONDITIONS AND WORKINGS'!$B$9,'CONDITIONS AND WORKINGS'!$B$10)</f>
        <v>"COMPLETED"</v>
      </c>
      <c r="R1992" s="10">
        <f>Table1[[#This Row],[TOTAL SALES]]-Table1[[#This Row],[ 8.35% DISCOUNT]]</f>
        <v>1308.444542</v>
      </c>
      <c r="S1992" s="20"/>
      <c r="AQ1992" s="11"/>
      <c r="AR1992" s="11"/>
      <c r="AS1992" s="11"/>
      <c r="AT1992" s="11"/>
      <c r="AV1992" s="11"/>
      <c r="AW1992" s="11"/>
    </row>
    <row r="1993" spans="1:49" x14ac:dyDescent="0.25">
      <c r="A1993">
        <v>1992</v>
      </c>
      <c r="B1993">
        <v>10322</v>
      </c>
      <c r="C1993">
        <v>6</v>
      </c>
      <c r="D1993" s="4" t="str">
        <f>TEXT(Table1[[#This Row],[ORDER DATE]],"MMMM")</f>
        <v>November</v>
      </c>
      <c r="E1993" s="4">
        <f t="shared" si="94"/>
        <v>2004</v>
      </c>
      <c r="F1993" s="1">
        <v>38295</v>
      </c>
      <c r="G1993" t="s">
        <v>12</v>
      </c>
      <c r="H1993" t="s">
        <v>19</v>
      </c>
      <c r="I1993">
        <v>141</v>
      </c>
      <c r="J1993" t="s">
        <v>55</v>
      </c>
      <c r="K1993">
        <v>50</v>
      </c>
      <c r="L1993" s="10">
        <v>100</v>
      </c>
      <c r="M1993" s="10">
        <f t="shared" si="95"/>
        <v>5000</v>
      </c>
      <c r="N1993">
        <f>'CONDITIONS AND WORKINGS'!$D$2*M1993</f>
        <v>320.99999999999994</v>
      </c>
      <c r="O1993" s="4">
        <f>IF(Table1[[#This Row],[SALES]]&gt;='CONDITIONS AND WORKINGS'!$B$2,Table1[[#This Row],[SALES]]*'CONDITIONS AND WORKINGS'!$B$3,0)</f>
        <v>417.5</v>
      </c>
      <c r="P1993" s="10">
        <f t="shared" si="93"/>
        <v>5321</v>
      </c>
      <c r="Q1993" s="4" t="str">
        <f>IF(Table1[[#This Row],[STATUS]]='CONDITIONS AND WORKINGS'!$B$6,'CONDITIONS AND WORKINGS'!$B$9,'CONDITIONS AND WORKINGS'!$B$10)</f>
        <v>"COMPLETED"</v>
      </c>
      <c r="R1993" s="10">
        <f>Table1[[#This Row],[TOTAL SALES]]-Table1[[#This Row],[ 8.35% DISCOUNT]]</f>
        <v>4903.5</v>
      </c>
      <c r="S1993" s="20"/>
      <c r="AQ1993" s="11"/>
      <c r="AR1993" s="11"/>
      <c r="AS1993" s="11"/>
      <c r="AT1993" s="11"/>
      <c r="AV1993" s="11"/>
      <c r="AW1993" s="11"/>
    </row>
    <row r="1994" spans="1:49" x14ac:dyDescent="0.25">
      <c r="A1994">
        <v>1993</v>
      </c>
      <c r="B1994">
        <v>10322</v>
      </c>
      <c r="C1994">
        <v>1</v>
      </c>
      <c r="D1994" s="4" t="str">
        <f>TEXT(Table1[[#This Row],[ORDER DATE]],"MMMM")</f>
        <v>November</v>
      </c>
      <c r="E1994" s="4">
        <f t="shared" si="94"/>
        <v>2004</v>
      </c>
      <c r="F1994" s="1">
        <v>38295</v>
      </c>
      <c r="G1994" t="s">
        <v>12</v>
      </c>
      <c r="H1994" t="s">
        <v>25</v>
      </c>
      <c r="I1994">
        <v>141</v>
      </c>
      <c r="J1994" t="s">
        <v>14</v>
      </c>
      <c r="K1994">
        <v>40</v>
      </c>
      <c r="L1994" s="10">
        <v>100</v>
      </c>
      <c r="M1994" s="10">
        <f t="shared" si="95"/>
        <v>4000</v>
      </c>
      <c r="N1994">
        <f>'CONDITIONS AND WORKINGS'!$D$2*M1994</f>
        <v>256.79999999999995</v>
      </c>
      <c r="O1994" s="4">
        <f>IF(Table1[[#This Row],[SALES]]&gt;='CONDITIONS AND WORKINGS'!$B$2,Table1[[#This Row],[SALES]]*'CONDITIONS AND WORKINGS'!$B$3,0)</f>
        <v>334</v>
      </c>
      <c r="P1994" s="10">
        <f t="shared" si="93"/>
        <v>4256.8</v>
      </c>
      <c r="Q1994" s="4" t="str">
        <f>IF(Table1[[#This Row],[STATUS]]='CONDITIONS AND WORKINGS'!$B$6,'CONDITIONS AND WORKINGS'!$B$9,'CONDITIONS AND WORKINGS'!$B$10)</f>
        <v>"COMPLETED"</v>
      </c>
      <c r="R1994" s="10">
        <f>Table1[[#This Row],[TOTAL SALES]]-Table1[[#This Row],[ 8.35% DISCOUNT]]</f>
        <v>3922.8</v>
      </c>
      <c r="S1994" s="20"/>
      <c r="AQ1994" s="11"/>
      <c r="AR1994" s="11"/>
      <c r="AS1994" s="11"/>
      <c r="AT1994" s="11"/>
      <c r="AV1994" s="11"/>
      <c r="AW1994" s="11"/>
    </row>
    <row r="1995" spans="1:49" x14ac:dyDescent="0.25">
      <c r="A1995">
        <v>1994</v>
      </c>
      <c r="B1995">
        <v>10322</v>
      </c>
      <c r="C1995">
        <v>2</v>
      </c>
      <c r="D1995" s="4" t="str">
        <f>TEXT(Table1[[#This Row],[ORDER DATE]],"MMMM")</f>
        <v>November</v>
      </c>
      <c r="E1995" s="4">
        <f t="shared" si="94"/>
        <v>2004</v>
      </c>
      <c r="F1995" s="1">
        <v>38295</v>
      </c>
      <c r="G1995" t="s">
        <v>12</v>
      </c>
      <c r="H1995" t="s">
        <v>20</v>
      </c>
      <c r="I1995">
        <v>141</v>
      </c>
      <c r="J1995" t="s">
        <v>14</v>
      </c>
      <c r="K1995">
        <v>36</v>
      </c>
      <c r="L1995" s="10">
        <v>100</v>
      </c>
      <c r="M1995" s="10">
        <f t="shared" si="95"/>
        <v>3600</v>
      </c>
      <c r="N1995">
        <f>'CONDITIONS AND WORKINGS'!$D$2*M1995</f>
        <v>231.11999999999998</v>
      </c>
      <c r="O1995" s="4">
        <f>IF(Table1[[#This Row],[SALES]]&gt;='CONDITIONS AND WORKINGS'!$B$2,Table1[[#This Row],[SALES]]*'CONDITIONS AND WORKINGS'!$B$3,0)</f>
        <v>300.60000000000002</v>
      </c>
      <c r="P1995" s="10">
        <f t="shared" si="93"/>
        <v>3831.12</v>
      </c>
      <c r="Q1995" s="4" t="str">
        <f>IF(Table1[[#This Row],[STATUS]]='CONDITIONS AND WORKINGS'!$B$6,'CONDITIONS AND WORKINGS'!$B$9,'CONDITIONS AND WORKINGS'!$B$10)</f>
        <v>"COMPLETED"</v>
      </c>
      <c r="R1995" s="10">
        <f>Table1[[#This Row],[TOTAL SALES]]-Table1[[#This Row],[ 8.35% DISCOUNT]]</f>
        <v>3530.52</v>
      </c>
      <c r="S1995" s="20"/>
      <c r="AQ1995" s="11"/>
      <c r="AR1995" s="11"/>
      <c r="AS1995" s="11"/>
      <c r="AT1995" s="11"/>
      <c r="AV1995" s="11"/>
      <c r="AW1995" s="11"/>
    </row>
    <row r="1996" spans="1:49" x14ac:dyDescent="0.25">
      <c r="A1996">
        <v>1995</v>
      </c>
      <c r="B1996">
        <v>10322</v>
      </c>
      <c r="C1996">
        <v>9</v>
      </c>
      <c r="D1996" s="4" t="str">
        <f>TEXT(Table1[[#This Row],[ORDER DATE]],"MMMM")</f>
        <v>November</v>
      </c>
      <c r="E1996" s="4">
        <f t="shared" si="94"/>
        <v>2004</v>
      </c>
      <c r="F1996" s="1">
        <v>38295</v>
      </c>
      <c r="G1996" t="s">
        <v>12</v>
      </c>
      <c r="H1996" t="s">
        <v>33</v>
      </c>
      <c r="I1996">
        <v>141</v>
      </c>
      <c r="J1996" t="s">
        <v>14</v>
      </c>
      <c r="K1996">
        <v>27</v>
      </c>
      <c r="L1996" s="10">
        <v>100</v>
      </c>
      <c r="M1996" s="10">
        <f t="shared" si="95"/>
        <v>2700</v>
      </c>
      <c r="N1996">
        <f>'CONDITIONS AND WORKINGS'!$D$2*M1996</f>
        <v>173.33999999999997</v>
      </c>
      <c r="O1996" s="4">
        <f>IF(Table1[[#This Row],[SALES]]&gt;='CONDITIONS AND WORKINGS'!$B$2,Table1[[#This Row],[SALES]]*'CONDITIONS AND WORKINGS'!$B$3,0)</f>
        <v>225.45000000000002</v>
      </c>
      <c r="P1996" s="10">
        <f t="shared" si="93"/>
        <v>2873.34</v>
      </c>
      <c r="Q1996" s="4" t="str">
        <f>IF(Table1[[#This Row],[STATUS]]='CONDITIONS AND WORKINGS'!$B$6,'CONDITIONS AND WORKINGS'!$B$9,'CONDITIONS AND WORKINGS'!$B$10)</f>
        <v>"COMPLETED"</v>
      </c>
      <c r="R1996" s="10">
        <f>Table1[[#This Row],[TOTAL SALES]]-Table1[[#This Row],[ 8.35% DISCOUNT]]</f>
        <v>2647.8900000000003</v>
      </c>
      <c r="S1996" s="20"/>
      <c r="AQ1996" s="11"/>
      <c r="AR1996" s="11"/>
      <c r="AS1996" s="11"/>
      <c r="AT1996" s="11"/>
      <c r="AV1996" s="11"/>
      <c r="AW1996" s="11"/>
    </row>
    <row r="1997" spans="1:49" x14ac:dyDescent="0.25">
      <c r="A1997">
        <v>1996</v>
      </c>
      <c r="B1997">
        <v>10322</v>
      </c>
      <c r="C1997">
        <v>14</v>
      </c>
      <c r="D1997" s="4" t="str">
        <f>TEXT(Table1[[#This Row],[ORDER DATE]],"MMMM")</f>
        <v>November</v>
      </c>
      <c r="E1997" s="4">
        <f t="shared" si="94"/>
        <v>2004</v>
      </c>
      <c r="F1997" s="1">
        <v>38295</v>
      </c>
      <c r="G1997" t="s">
        <v>12</v>
      </c>
      <c r="H1997" t="s">
        <v>23</v>
      </c>
      <c r="I1997">
        <v>141</v>
      </c>
      <c r="J1997" t="s">
        <v>14</v>
      </c>
      <c r="K1997">
        <v>43</v>
      </c>
      <c r="L1997" s="10">
        <v>86.3</v>
      </c>
      <c r="M1997" s="10">
        <f t="shared" si="95"/>
        <v>3710.9</v>
      </c>
      <c r="N1997">
        <f>'CONDITIONS AND WORKINGS'!$D$2*M1997</f>
        <v>238.23977999999997</v>
      </c>
      <c r="O1997" s="4">
        <f>IF(Table1[[#This Row],[SALES]]&gt;='CONDITIONS AND WORKINGS'!$B$2,Table1[[#This Row],[SALES]]*'CONDITIONS AND WORKINGS'!$B$3,0)</f>
        <v>309.86015000000003</v>
      </c>
      <c r="P1997" s="10">
        <f t="shared" si="93"/>
        <v>3949.13978</v>
      </c>
      <c r="Q1997" s="4" t="str">
        <f>IF(Table1[[#This Row],[STATUS]]='CONDITIONS AND WORKINGS'!$B$6,'CONDITIONS AND WORKINGS'!$B$9,'CONDITIONS AND WORKINGS'!$B$10)</f>
        <v>"COMPLETED"</v>
      </c>
      <c r="R1997" s="10">
        <f>Table1[[#This Row],[TOTAL SALES]]-Table1[[#This Row],[ 8.35% DISCOUNT]]</f>
        <v>3639.27963</v>
      </c>
      <c r="S1997" s="20"/>
      <c r="AQ1997" s="11"/>
      <c r="AR1997" s="11"/>
      <c r="AS1997" s="11"/>
      <c r="AT1997" s="11"/>
      <c r="AV1997" s="11"/>
      <c r="AW1997" s="11"/>
    </row>
    <row r="1998" spans="1:49" x14ac:dyDescent="0.25">
      <c r="A1998">
        <v>1997</v>
      </c>
      <c r="B1998">
        <v>10322</v>
      </c>
      <c r="C1998">
        <v>12</v>
      </c>
      <c r="D1998" s="4" t="str">
        <f>TEXT(Table1[[#This Row],[ORDER DATE]],"MMMM")</f>
        <v>November</v>
      </c>
      <c r="E1998" s="4">
        <f t="shared" si="94"/>
        <v>2004</v>
      </c>
      <c r="F1998" s="1">
        <v>38295</v>
      </c>
      <c r="G1998" t="s">
        <v>12</v>
      </c>
      <c r="H1998" t="s">
        <v>37</v>
      </c>
      <c r="I1998">
        <v>141</v>
      </c>
      <c r="J1998" t="s">
        <v>14</v>
      </c>
      <c r="K1998">
        <v>33</v>
      </c>
      <c r="L1998" s="10">
        <v>100</v>
      </c>
      <c r="M1998" s="10">
        <f t="shared" si="95"/>
        <v>3300</v>
      </c>
      <c r="N1998">
        <f>'CONDITIONS AND WORKINGS'!$D$2*M1998</f>
        <v>211.85999999999999</v>
      </c>
      <c r="O1998" s="4">
        <f>IF(Table1[[#This Row],[SALES]]&gt;='CONDITIONS AND WORKINGS'!$B$2,Table1[[#This Row],[SALES]]*'CONDITIONS AND WORKINGS'!$B$3,0)</f>
        <v>275.55</v>
      </c>
      <c r="P1998" s="10">
        <f t="shared" si="93"/>
        <v>3511.86</v>
      </c>
      <c r="Q1998" s="4" t="str">
        <f>IF(Table1[[#This Row],[STATUS]]='CONDITIONS AND WORKINGS'!$B$6,'CONDITIONS AND WORKINGS'!$B$9,'CONDITIONS AND WORKINGS'!$B$10)</f>
        <v>"COMPLETED"</v>
      </c>
      <c r="R1998" s="10">
        <f>Table1[[#This Row],[TOTAL SALES]]-Table1[[#This Row],[ 8.35% DISCOUNT]]</f>
        <v>3236.31</v>
      </c>
      <c r="S1998" s="20"/>
      <c r="AQ1998" s="11"/>
      <c r="AR1998" s="11"/>
      <c r="AS1998" s="11"/>
      <c r="AT1998" s="11"/>
      <c r="AV1998" s="11"/>
      <c r="AW1998" s="11"/>
    </row>
    <row r="1999" spans="1:49" x14ac:dyDescent="0.25">
      <c r="A1999">
        <v>1998</v>
      </c>
      <c r="B1999">
        <v>10322</v>
      </c>
      <c r="C1999">
        <v>4</v>
      </c>
      <c r="D1999" s="4" t="str">
        <f>TEXT(Table1[[#This Row],[ORDER DATE]],"MMMM")</f>
        <v>November</v>
      </c>
      <c r="E1999" s="4">
        <f t="shared" si="94"/>
        <v>2004</v>
      </c>
      <c r="F1999" s="1">
        <v>38295</v>
      </c>
      <c r="G1999" t="s">
        <v>12</v>
      </c>
      <c r="H1999" t="s">
        <v>21</v>
      </c>
      <c r="I1999">
        <v>141</v>
      </c>
      <c r="J1999" t="s">
        <v>14</v>
      </c>
      <c r="K1999">
        <v>30</v>
      </c>
      <c r="L1999" s="10">
        <v>100</v>
      </c>
      <c r="M1999" s="10">
        <f t="shared" si="95"/>
        <v>3000</v>
      </c>
      <c r="N1999">
        <f>'CONDITIONS AND WORKINGS'!$D$2*M1999</f>
        <v>192.59999999999997</v>
      </c>
      <c r="O1999" s="4">
        <f>IF(Table1[[#This Row],[SALES]]&gt;='CONDITIONS AND WORKINGS'!$B$2,Table1[[#This Row],[SALES]]*'CONDITIONS AND WORKINGS'!$B$3,0)</f>
        <v>250.50000000000003</v>
      </c>
      <c r="P1999" s="10">
        <f t="shared" si="93"/>
        <v>3192.6</v>
      </c>
      <c r="Q1999" s="4" t="str">
        <f>IF(Table1[[#This Row],[STATUS]]='CONDITIONS AND WORKINGS'!$B$6,'CONDITIONS AND WORKINGS'!$B$9,'CONDITIONS AND WORKINGS'!$B$10)</f>
        <v>"COMPLETED"</v>
      </c>
      <c r="R1999" s="10">
        <f>Table1[[#This Row],[TOTAL SALES]]-Table1[[#This Row],[ 8.35% DISCOUNT]]</f>
        <v>2942.1</v>
      </c>
      <c r="S1999" s="20"/>
      <c r="AQ1999" s="11"/>
      <c r="AR1999" s="11"/>
      <c r="AS1999" s="11"/>
      <c r="AT1999" s="11"/>
      <c r="AV1999" s="11"/>
      <c r="AW1999" s="11"/>
    </row>
    <row r="2000" spans="1:49" x14ac:dyDescent="0.25">
      <c r="A2000">
        <v>1999</v>
      </c>
      <c r="B2000">
        <v>10322</v>
      </c>
      <c r="C2000">
        <v>8</v>
      </c>
      <c r="D2000" s="4" t="str">
        <f>TEXT(Table1[[#This Row],[ORDER DATE]],"MMMM")</f>
        <v>November</v>
      </c>
      <c r="E2000" s="4">
        <f t="shared" si="94"/>
        <v>2004</v>
      </c>
      <c r="F2000" s="1">
        <v>38295</v>
      </c>
      <c r="G2000" t="s">
        <v>12</v>
      </c>
      <c r="H2000" t="s">
        <v>26</v>
      </c>
      <c r="I2000">
        <v>141</v>
      </c>
      <c r="J2000" t="s">
        <v>17</v>
      </c>
      <c r="K2000">
        <v>46</v>
      </c>
      <c r="L2000" s="10">
        <v>61.99</v>
      </c>
      <c r="M2000" s="10">
        <f t="shared" si="95"/>
        <v>2851.54</v>
      </c>
      <c r="N2000">
        <f>'CONDITIONS AND WORKINGS'!$D$2*M2000</f>
        <v>183.06886799999998</v>
      </c>
      <c r="O2000" s="4">
        <f>IF(Table1[[#This Row],[SALES]]&gt;='CONDITIONS AND WORKINGS'!$B$2,Table1[[#This Row],[SALES]]*'CONDITIONS AND WORKINGS'!$B$3,0)</f>
        <v>238.10359</v>
      </c>
      <c r="P2000" s="10">
        <f t="shared" si="93"/>
        <v>3034.6088679999998</v>
      </c>
      <c r="Q2000" s="4" t="str">
        <f>IF(Table1[[#This Row],[STATUS]]='CONDITIONS AND WORKINGS'!$B$6,'CONDITIONS AND WORKINGS'!$B$9,'CONDITIONS AND WORKINGS'!$B$10)</f>
        <v>"COMPLETED"</v>
      </c>
      <c r="R2000" s="10">
        <f>Table1[[#This Row],[TOTAL SALES]]-Table1[[#This Row],[ 8.35% DISCOUNT]]</f>
        <v>2796.5052779999996</v>
      </c>
      <c r="S2000" s="20"/>
      <c r="AQ2000" s="11"/>
      <c r="AR2000" s="11"/>
      <c r="AS2000" s="11"/>
      <c r="AT2000" s="11"/>
      <c r="AV2000" s="11"/>
      <c r="AW2000" s="11"/>
    </row>
    <row r="2001" spans="1:49" x14ac:dyDescent="0.25">
      <c r="A2001">
        <v>2000</v>
      </c>
      <c r="B2001">
        <v>10322</v>
      </c>
      <c r="C2001">
        <v>3</v>
      </c>
      <c r="D2001" s="4" t="str">
        <f>TEXT(Table1[[#This Row],[ORDER DATE]],"MMMM")</f>
        <v>November</v>
      </c>
      <c r="E2001" s="4">
        <f t="shared" si="94"/>
        <v>2004</v>
      </c>
      <c r="F2001" s="1">
        <v>38295</v>
      </c>
      <c r="G2001" t="s">
        <v>12</v>
      </c>
      <c r="H2001" t="s">
        <v>22</v>
      </c>
      <c r="I2001">
        <v>141</v>
      </c>
      <c r="J2001" t="s">
        <v>17</v>
      </c>
      <c r="K2001">
        <v>20</v>
      </c>
      <c r="L2001" s="10">
        <v>100</v>
      </c>
      <c r="M2001" s="10">
        <f t="shared" si="95"/>
        <v>2000</v>
      </c>
      <c r="N2001">
        <f>'CONDITIONS AND WORKINGS'!$D$2*M2001</f>
        <v>128.39999999999998</v>
      </c>
      <c r="O2001" s="4">
        <f>IF(Table1[[#This Row],[SALES]]&gt;='CONDITIONS AND WORKINGS'!$B$2,Table1[[#This Row],[SALES]]*'CONDITIONS AND WORKINGS'!$B$3,0)</f>
        <v>0</v>
      </c>
      <c r="P2001" s="10">
        <f t="shared" si="93"/>
        <v>2128.4</v>
      </c>
      <c r="Q2001" s="4" t="str">
        <f>IF(Table1[[#This Row],[STATUS]]='CONDITIONS AND WORKINGS'!$B$6,'CONDITIONS AND WORKINGS'!$B$9,'CONDITIONS AND WORKINGS'!$B$10)</f>
        <v>"COMPLETED"</v>
      </c>
      <c r="R2001" s="10">
        <f>Table1[[#This Row],[TOTAL SALES]]-Table1[[#This Row],[ 8.35% DISCOUNT]]</f>
        <v>2128.4</v>
      </c>
      <c r="S2001" s="20"/>
      <c r="AQ2001" s="11"/>
      <c r="AR2001" s="11"/>
      <c r="AS2001" s="11"/>
      <c r="AT2001" s="11"/>
      <c r="AV2001" s="11"/>
      <c r="AW2001" s="11"/>
    </row>
    <row r="2002" spans="1:49" x14ac:dyDescent="0.25">
      <c r="A2002">
        <v>2001</v>
      </c>
      <c r="B2002">
        <v>10322</v>
      </c>
      <c r="C2002">
        <v>5</v>
      </c>
      <c r="D2002" s="4" t="str">
        <f>TEXT(Table1[[#This Row],[ORDER DATE]],"MMMM")</f>
        <v>November</v>
      </c>
      <c r="E2002" s="4">
        <f t="shared" si="94"/>
        <v>2004</v>
      </c>
      <c r="F2002" s="1">
        <v>38295</v>
      </c>
      <c r="G2002" t="s">
        <v>12</v>
      </c>
      <c r="H2002" t="s">
        <v>24</v>
      </c>
      <c r="I2002">
        <v>141</v>
      </c>
      <c r="J2002" t="s">
        <v>17</v>
      </c>
      <c r="K2002">
        <v>41</v>
      </c>
      <c r="L2002" s="10">
        <v>57.68</v>
      </c>
      <c r="M2002" s="10">
        <f t="shared" si="95"/>
        <v>2364.88</v>
      </c>
      <c r="N2002">
        <f>'CONDITIONS AND WORKINGS'!$D$2*M2002</f>
        <v>151.82529599999998</v>
      </c>
      <c r="O2002" s="4">
        <f>IF(Table1[[#This Row],[SALES]]&gt;='CONDITIONS AND WORKINGS'!$B$2,Table1[[#This Row],[SALES]]*'CONDITIONS AND WORKINGS'!$B$3,0)</f>
        <v>197.46748000000002</v>
      </c>
      <c r="P2002" s="10">
        <f t="shared" si="93"/>
        <v>2516.7052960000001</v>
      </c>
      <c r="Q2002" s="4" t="str">
        <f>IF(Table1[[#This Row],[STATUS]]='CONDITIONS AND WORKINGS'!$B$6,'CONDITIONS AND WORKINGS'!$B$9,'CONDITIONS AND WORKINGS'!$B$10)</f>
        <v>"COMPLETED"</v>
      </c>
      <c r="R2002" s="10">
        <f>Table1[[#This Row],[TOTAL SALES]]-Table1[[#This Row],[ 8.35% DISCOUNT]]</f>
        <v>2319.2378159999998</v>
      </c>
      <c r="S2002" s="20"/>
      <c r="AQ2002" s="11"/>
      <c r="AR2002" s="11"/>
      <c r="AS2002" s="11"/>
      <c r="AT2002" s="11"/>
      <c r="AV2002" s="11"/>
      <c r="AW2002" s="11"/>
    </row>
    <row r="2003" spans="1:49" x14ac:dyDescent="0.25">
      <c r="A2003">
        <v>2002</v>
      </c>
      <c r="B2003">
        <v>10322</v>
      </c>
      <c r="C2003">
        <v>7</v>
      </c>
      <c r="D2003" s="4" t="str">
        <f>TEXT(Table1[[#This Row],[ORDER DATE]],"MMMM")</f>
        <v>November</v>
      </c>
      <c r="E2003" s="4">
        <f t="shared" si="94"/>
        <v>2004</v>
      </c>
      <c r="F2003" s="1">
        <v>38295</v>
      </c>
      <c r="G2003" t="s">
        <v>12</v>
      </c>
      <c r="H2003" t="s">
        <v>36</v>
      </c>
      <c r="I2003">
        <v>141</v>
      </c>
      <c r="J2003" t="s">
        <v>17</v>
      </c>
      <c r="K2003">
        <v>48</v>
      </c>
      <c r="L2003" s="10">
        <v>47.04</v>
      </c>
      <c r="M2003" s="10">
        <f t="shared" si="95"/>
        <v>2257.92</v>
      </c>
      <c r="N2003">
        <f>'CONDITIONS AND WORKINGS'!$D$2*M2003</f>
        <v>144.95846399999999</v>
      </c>
      <c r="O2003" s="4">
        <f>IF(Table1[[#This Row],[SALES]]&gt;='CONDITIONS AND WORKINGS'!$B$2,Table1[[#This Row],[SALES]]*'CONDITIONS AND WORKINGS'!$B$3,0)</f>
        <v>0</v>
      </c>
      <c r="P2003" s="10">
        <f t="shared" si="93"/>
        <v>2402.8784639999999</v>
      </c>
      <c r="Q2003" s="4" t="str">
        <f>IF(Table1[[#This Row],[STATUS]]='CONDITIONS AND WORKINGS'!$B$6,'CONDITIONS AND WORKINGS'!$B$9,'CONDITIONS AND WORKINGS'!$B$10)</f>
        <v>"COMPLETED"</v>
      </c>
      <c r="R2003" s="10">
        <f>Table1[[#This Row],[TOTAL SALES]]-Table1[[#This Row],[ 8.35% DISCOUNT]]</f>
        <v>2402.8784639999999</v>
      </c>
      <c r="S2003" s="20"/>
      <c r="AQ2003" s="11"/>
      <c r="AR2003" s="11"/>
      <c r="AS2003" s="11"/>
      <c r="AT2003" s="11"/>
      <c r="AV2003" s="11"/>
      <c r="AW2003" s="11"/>
    </row>
    <row r="2004" spans="1:49" x14ac:dyDescent="0.25">
      <c r="A2004">
        <v>2003</v>
      </c>
      <c r="B2004">
        <v>10322</v>
      </c>
      <c r="C2004">
        <v>10</v>
      </c>
      <c r="D2004" s="4" t="str">
        <f>TEXT(Table1[[#This Row],[ORDER DATE]],"MMMM")</f>
        <v>November</v>
      </c>
      <c r="E2004" s="4">
        <f t="shared" si="94"/>
        <v>2004</v>
      </c>
      <c r="F2004" s="1">
        <v>38295</v>
      </c>
      <c r="G2004" t="s">
        <v>12</v>
      </c>
      <c r="H2004" t="s">
        <v>30</v>
      </c>
      <c r="I2004">
        <v>141</v>
      </c>
      <c r="J2004" t="s">
        <v>17</v>
      </c>
      <c r="K2004">
        <v>22</v>
      </c>
      <c r="L2004" s="10">
        <v>100</v>
      </c>
      <c r="M2004" s="10">
        <f t="shared" si="95"/>
        <v>2200</v>
      </c>
      <c r="N2004">
        <f>'CONDITIONS AND WORKINGS'!$D$2*M2004</f>
        <v>141.23999999999998</v>
      </c>
      <c r="O2004" s="4">
        <f>IF(Table1[[#This Row],[SALES]]&gt;='CONDITIONS AND WORKINGS'!$B$2,Table1[[#This Row],[SALES]]*'CONDITIONS AND WORKINGS'!$B$3,0)</f>
        <v>0</v>
      </c>
      <c r="P2004" s="10">
        <f t="shared" si="93"/>
        <v>2341.2399999999998</v>
      </c>
      <c r="Q2004" s="4" t="str">
        <f>IF(Table1[[#This Row],[STATUS]]='CONDITIONS AND WORKINGS'!$B$6,'CONDITIONS AND WORKINGS'!$B$9,'CONDITIONS AND WORKINGS'!$B$10)</f>
        <v>"COMPLETED"</v>
      </c>
      <c r="R2004" s="10">
        <f>Table1[[#This Row],[TOTAL SALES]]-Table1[[#This Row],[ 8.35% DISCOUNT]]</f>
        <v>2341.2399999999998</v>
      </c>
      <c r="S2004" s="20"/>
      <c r="AQ2004" s="11"/>
      <c r="AR2004" s="11"/>
      <c r="AS2004" s="11"/>
      <c r="AT2004" s="11"/>
      <c r="AV2004" s="11"/>
      <c r="AW2004" s="11"/>
    </row>
    <row r="2005" spans="1:49" x14ac:dyDescent="0.25">
      <c r="A2005">
        <v>2004</v>
      </c>
      <c r="B2005">
        <v>10322</v>
      </c>
      <c r="C2005">
        <v>11</v>
      </c>
      <c r="D2005" s="4" t="str">
        <f>TEXT(Table1[[#This Row],[ORDER DATE]],"MMMM")</f>
        <v>November</v>
      </c>
      <c r="E2005" s="4">
        <f t="shared" si="94"/>
        <v>2004</v>
      </c>
      <c r="F2005" s="1">
        <v>38295</v>
      </c>
      <c r="G2005" t="s">
        <v>12</v>
      </c>
      <c r="H2005" t="s">
        <v>40</v>
      </c>
      <c r="I2005">
        <v>141</v>
      </c>
      <c r="J2005" t="s">
        <v>17</v>
      </c>
      <c r="K2005">
        <v>35</v>
      </c>
      <c r="L2005" s="10">
        <v>61.21</v>
      </c>
      <c r="M2005" s="10">
        <f t="shared" si="95"/>
        <v>2142.35</v>
      </c>
      <c r="N2005">
        <f>'CONDITIONS AND WORKINGS'!$D$2*M2005</f>
        <v>137.53886999999997</v>
      </c>
      <c r="O2005" s="4">
        <f>IF(Table1[[#This Row],[SALES]]&gt;='CONDITIONS AND WORKINGS'!$B$2,Table1[[#This Row],[SALES]]*'CONDITIONS AND WORKINGS'!$B$3,0)</f>
        <v>0</v>
      </c>
      <c r="P2005" s="10">
        <f t="shared" si="93"/>
        <v>2279.8888699999998</v>
      </c>
      <c r="Q2005" s="4" t="str">
        <f>IF(Table1[[#This Row],[STATUS]]='CONDITIONS AND WORKINGS'!$B$6,'CONDITIONS AND WORKINGS'!$B$9,'CONDITIONS AND WORKINGS'!$B$10)</f>
        <v>"COMPLETED"</v>
      </c>
      <c r="R2005" s="10">
        <f>Table1[[#This Row],[TOTAL SALES]]-Table1[[#This Row],[ 8.35% DISCOUNT]]</f>
        <v>2279.8888699999998</v>
      </c>
      <c r="S2005" s="20"/>
      <c r="AQ2005" s="11"/>
      <c r="AR2005" s="11"/>
      <c r="AS2005" s="11"/>
      <c r="AT2005" s="11"/>
      <c r="AV2005" s="11"/>
      <c r="AW2005" s="11"/>
    </row>
    <row r="2006" spans="1:49" x14ac:dyDescent="0.25">
      <c r="A2006">
        <v>2005</v>
      </c>
      <c r="B2006">
        <v>10322</v>
      </c>
      <c r="C2006">
        <v>13</v>
      </c>
      <c r="D2006" s="4" t="str">
        <f>TEXT(Table1[[#This Row],[ORDER DATE]],"MMMM")</f>
        <v>November</v>
      </c>
      <c r="E2006" s="4">
        <f t="shared" si="94"/>
        <v>2004</v>
      </c>
      <c r="F2006" s="1">
        <v>38295</v>
      </c>
      <c r="G2006" t="s">
        <v>12</v>
      </c>
      <c r="H2006" t="s">
        <v>38</v>
      </c>
      <c r="I2006">
        <v>141</v>
      </c>
      <c r="J2006" t="s">
        <v>17</v>
      </c>
      <c r="K2006">
        <v>41</v>
      </c>
      <c r="L2006" s="10">
        <v>29.87</v>
      </c>
      <c r="M2006" s="10">
        <f t="shared" si="95"/>
        <v>1224.67</v>
      </c>
      <c r="N2006">
        <f>'CONDITIONS AND WORKINGS'!$D$2*M2006</f>
        <v>78.623813999999996</v>
      </c>
      <c r="O2006" s="4">
        <f>IF(Table1[[#This Row],[SALES]]&gt;='CONDITIONS AND WORKINGS'!$B$2,Table1[[#This Row],[SALES]]*'CONDITIONS AND WORKINGS'!$B$3,0)</f>
        <v>0</v>
      </c>
      <c r="P2006" s="10">
        <f t="shared" si="93"/>
        <v>1303.2938140000001</v>
      </c>
      <c r="Q2006" s="4" t="str">
        <f>IF(Table1[[#This Row],[STATUS]]='CONDITIONS AND WORKINGS'!$B$6,'CONDITIONS AND WORKINGS'!$B$9,'CONDITIONS AND WORKINGS'!$B$10)</f>
        <v>"COMPLETED"</v>
      </c>
      <c r="R2006" s="10">
        <f>Table1[[#This Row],[TOTAL SALES]]-Table1[[#This Row],[ 8.35% DISCOUNT]]</f>
        <v>1303.2938140000001</v>
      </c>
      <c r="S2006" s="20"/>
      <c r="AQ2006" s="11"/>
      <c r="AR2006" s="11"/>
      <c r="AS2006" s="11"/>
      <c r="AT2006" s="11"/>
      <c r="AV2006" s="11"/>
      <c r="AW2006" s="11"/>
    </row>
    <row r="2007" spans="1:49" x14ac:dyDescent="0.25">
      <c r="A2007">
        <v>2006</v>
      </c>
      <c r="B2007">
        <v>10323</v>
      </c>
      <c r="C2007">
        <v>1</v>
      </c>
      <c r="D2007" s="4" t="str">
        <f>TEXT(Table1[[#This Row],[ORDER DATE]],"MMMM")</f>
        <v>November</v>
      </c>
      <c r="E2007" s="4">
        <f t="shared" si="94"/>
        <v>2004</v>
      </c>
      <c r="F2007" s="1">
        <v>38296</v>
      </c>
      <c r="G2007" t="s">
        <v>12</v>
      </c>
      <c r="H2007" t="s">
        <v>29</v>
      </c>
      <c r="I2007">
        <v>173</v>
      </c>
      <c r="J2007" t="s">
        <v>14</v>
      </c>
      <c r="K2007">
        <v>47</v>
      </c>
      <c r="L2007" s="10">
        <v>100</v>
      </c>
      <c r="M2007" s="10">
        <f t="shared" si="95"/>
        <v>4700</v>
      </c>
      <c r="N2007">
        <f>'CONDITIONS AND WORKINGS'!$D$2*M2007</f>
        <v>301.73999999999995</v>
      </c>
      <c r="O2007" s="4">
        <f>IF(Table1[[#This Row],[SALES]]&gt;='CONDITIONS AND WORKINGS'!$B$2,Table1[[#This Row],[SALES]]*'CONDITIONS AND WORKINGS'!$B$3,0)</f>
        <v>392.45000000000005</v>
      </c>
      <c r="P2007" s="10">
        <f t="shared" si="93"/>
        <v>5001.74</v>
      </c>
      <c r="Q2007" s="4" t="str">
        <f>IF(Table1[[#This Row],[STATUS]]='CONDITIONS AND WORKINGS'!$B$6,'CONDITIONS AND WORKINGS'!$B$9,'CONDITIONS AND WORKINGS'!$B$10)</f>
        <v>"COMPLETED"</v>
      </c>
      <c r="R2007" s="10">
        <f>Table1[[#This Row],[TOTAL SALES]]-Table1[[#This Row],[ 8.35% DISCOUNT]]</f>
        <v>4609.29</v>
      </c>
      <c r="S2007" s="20"/>
      <c r="AQ2007" s="11"/>
      <c r="AR2007" s="11"/>
      <c r="AS2007" s="11"/>
      <c r="AT2007" s="11"/>
      <c r="AV2007" s="11"/>
      <c r="AW2007" s="11"/>
    </row>
    <row r="2008" spans="1:49" x14ac:dyDescent="0.25">
      <c r="A2008">
        <v>2007</v>
      </c>
      <c r="B2008">
        <v>10323</v>
      </c>
      <c r="C2008">
        <v>2</v>
      </c>
      <c r="D2008" s="4" t="str">
        <f>TEXT(Table1[[#This Row],[ORDER DATE]],"MMMM")</f>
        <v>November</v>
      </c>
      <c r="E2008" s="4">
        <f t="shared" si="94"/>
        <v>2004</v>
      </c>
      <c r="F2008" s="1">
        <v>38296</v>
      </c>
      <c r="G2008" t="s">
        <v>12</v>
      </c>
      <c r="H2008" t="s">
        <v>27</v>
      </c>
      <c r="I2008">
        <v>173</v>
      </c>
      <c r="J2008" t="s">
        <v>14</v>
      </c>
      <c r="K2008">
        <v>33</v>
      </c>
      <c r="L2008" s="10">
        <v>91.27</v>
      </c>
      <c r="M2008" s="10">
        <f t="shared" si="95"/>
        <v>3011.91</v>
      </c>
      <c r="N2008">
        <f>'CONDITIONS AND WORKINGS'!$D$2*M2008</f>
        <v>193.36462199999997</v>
      </c>
      <c r="O2008" s="4">
        <f>IF(Table1[[#This Row],[SALES]]&gt;='CONDITIONS AND WORKINGS'!$B$2,Table1[[#This Row],[SALES]]*'CONDITIONS AND WORKINGS'!$B$3,0)</f>
        <v>251.494485</v>
      </c>
      <c r="P2008" s="10">
        <f t="shared" si="93"/>
        <v>3205.2746219999999</v>
      </c>
      <c r="Q2008" s="4" t="str">
        <f>IF(Table1[[#This Row],[STATUS]]='CONDITIONS AND WORKINGS'!$B$6,'CONDITIONS AND WORKINGS'!$B$9,'CONDITIONS AND WORKINGS'!$B$10)</f>
        <v>"COMPLETED"</v>
      </c>
      <c r="R2008" s="10">
        <f>Table1[[#This Row],[TOTAL SALES]]-Table1[[#This Row],[ 8.35% DISCOUNT]]</f>
        <v>2953.7801369999997</v>
      </c>
      <c r="S2008" s="20"/>
      <c r="AQ2008" s="11"/>
      <c r="AR2008" s="11"/>
      <c r="AS2008" s="11"/>
      <c r="AT2008" s="11"/>
      <c r="AV2008" s="11"/>
      <c r="AW2008" s="11"/>
    </row>
    <row r="2009" spans="1:49" x14ac:dyDescent="0.25">
      <c r="A2009">
        <v>2008</v>
      </c>
      <c r="B2009">
        <v>10324</v>
      </c>
      <c r="C2009">
        <v>4</v>
      </c>
      <c r="D2009" s="4" t="str">
        <f>TEXT(Table1[[#This Row],[ORDER DATE]],"MMMM")</f>
        <v>November</v>
      </c>
      <c r="E2009" s="4">
        <f t="shared" si="94"/>
        <v>2004</v>
      </c>
      <c r="F2009" s="1">
        <v>38296</v>
      </c>
      <c r="G2009" t="s">
        <v>12</v>
      </c>
      <c r="H2009" t="s">
        <v>32</v>
      </c>
      <c r="I2009">
        <v>112</v>
      </c>
      <c r="J2009" t="s">
        <v>55</v>
      </c>
      <c r="K2009">
        <v>48</v>
      </c>
      <c r="L2009" s="10">
        <v>100</v>
      </c>
      <c r="M2009" s="10">
        <f t="shared" si="95"/>
        <v>4800</v>
      </c>
      <c r="N2009">
        <f>'CONDITIONS AND WORKINGS'!$D$2*M2009</f>
        <v>308.15999999999997</v>
      </c>
      <c r="O2009" s="4">
        <f>IF(Table1[[#This Row],[SALES]]&gt;='CONDITIONS AND WORKINGS'!$B$2,Table1[[#This Row],[SALES]]*'CONDITIONS AND WORKINGS'!$B$3,0)</f>
        <v>400.8</v>
      </c>
      <c r="P2009" s="10">
        <f t="shared" si="93"/>
        <v>5108.16</v>
      </c>
      <c r="Q2009" s="4" t="str">
        <f>IF(Table1[[#This Row],[STATUS]]='CONDITIONS AND WORKINGS'!$B$6,'CONDITIONS AND WORKINGS'!$B$9,'CONDITIONS AND WORKINGS'!$B$10)</f>
        <v>"COMPLETED"</v>
      </c>
      <c r="R2009" s="10">
        <f>Table1[[#This Row],[TOTAL SALES]]-Table1[[#This Row],[ 8.35% DISCOUNT]]</f>
        <v>4707.3599999999997</v>
      </c>
      <c r="S2009" s="20"/>
      <c r="AQ2009" s="11"/>
      <c r="AR2009" s="11"/>
      <c r="AS2009" s="11"/>
      <c r="AT2009" s="11"/>
      <c r="AV2009" s="11"/>
      <c r="AW2009" s="11"/>
    </row>
    <row r="2010" spans="1:49" x14ac:dyDescent="0.25">
      <c r="A2010">
        <v>2009</v>
      </c>
      <c r="B2010">
        <v>10324</v>
      </c>
      <c r="C2010">
        <v>8</v>
      </c>
      <c r="D2010" s="4" t="str">
        <f>TEXT(Table1[[#This Row],[ORDER DATE]],"MMMM")</f>
        <v>November</v>
      </c>
      <c r="E2010" s="4">
        <f t="shared" si="94"/>
        <v>2004</v>
      </c>
      <c r="F2010" s="1">
        <v>38296</v>
      </c>
      <c r="G2010" t="s">
        <v>12</v>
      </c>
      <c r="H2010" t="s">
        <v>47</v>
      </c>
      <c r="I2010">
        <v>112</v>
      </c>
      <c r="J2010" t="s">
        <v>55</v>
      </c>
      <c r="K2010">
        <v>47</v>
      </c>
      <c r="L2010" s="10">
        <v>100</v>
      </c>
      <c r="M2010" s="10">
        <f t="shared" si="95"/>
        <v>4700</v>
      </c>
      <c r="N2010">
        <f>'CONDITIONS AND WORKINGS'!$D$2*M2010</f>
        <v>301.73999999999995</v>
      </c>
      <c r="O2010" s="4">
        <f>IF(Table1[[#This Row],[SALES]]&gt;='CONDITIONS AND WORKINGS'!$B$2,Table1[[#This Row],[SALES]]*'CONDITIONS AND WORKINGS'!$B$3,0)</f>
        <v>392.45000000000005</v>
      </c>
      <c r="P2010" s="10">
        <f t="shared" si="93"/>
        <v>5001.74</v>
      </c>
      <c r="Q2010" s="4" t="str">
        <f>IF(Table1[[#This Row],[STATUS]]='CONDITIONS AND WORKINGS'!$B$6,'CONDITIONS AND WORKINGS'!$B$9,'CONDITIONS AND WORKINGS'!$B$10)</f>
        <v>"COMPLETED"</v>
      </c>
      <c r="R2010" s="10">
        <f>Table1[[#This Row],[TOTAL SALES]]-Table1[[#This Row],[ 8.35% DISCOUNT]]</f>
        <v>4609.29</v>
      </c>
      <c r="S2010" s="20"/>
      <c r="AQ2010" s="11"/>
      <c r="AR2010" s="11"/>
      <c r="AS2010" s="11"/>
      <c r="AT2010" s="11"/>
      <c r="AV2010" s="11"/>
      <c r="AW2010" s="11"/>
    </row>
    <row r="2011" spans="1:49" x14ac:dyDescent="0.25">
      <c r="A2011">
        <v>2010</v>
      </c>
      <c r="B2011">
        <v>10324</v>
      </c>
      <c r="C2011">
        <v>6</v>
      </c>
      <c r="D2011" s="4" t="str">
        <f>TEXT(Table1[[#This Row],[ORDER DATE]],"MMMM")</f>
        <v>November</v>
      </c>
      <c r="E2011" s="4">
        <f t="shared" si="94"/>
        <v>2004</v>
      </c>
      <c r="F2011" s="1">
        <v>38296</v>
      </c>
      <c r="G2011" t="s">
        <v>12</v>
      </c>
      <c r="H2011" t="s">
        <v>39</v>
      </c>
      <c r="I2011">
        <v>112</v>
      </c>
      <c r="J2011" t="s">
        <v>14</v>
      </c>
      <c r="K2011">
        <v>38</v>
      </c>
      <c r="L2011" s="10">
        <v>100</v>
      </c>
      <c r="M2011" s="10">
        <f t="shared" si="95"/>
        <v>3800</v>
      </c>
      <c r="N2011">
        <f>'CONDITIONS AND WORKINGS'!$D$2*M2011</f>
        <v>243.95999999999998</v>
      </c>
      <c r="O2011" s="4">
        <f>IF(Table1[[#This Row],[SALES]]&gt;='CONDITIONS AND WORKINGS'!$B$2,Table1[[#This Row],[SALES]]*'CONDITIONS AND WORKINGS'!$B$3,0)</f>
        <v>317.3</v>
      </c>
      <c r="P2011" s="10">
        <f t="shared" si="93"/>
        <v>4043.96</v>
      </c>
      <c r="Q2011" s="4" t="str">
        <f>IF(Table1[[#This Row],[STATUS]]='CONDITIONS AND WORKINGS'!$B$6,'CONDITIONS AND WORKINGS'!$B$9,'CONDITIONS AND WORKINGS'!$B$10)</f>
        <v>"COMPLETED"</v>
      </c>
      <c r="R2011" s="10">
        <f>Table1[[#This Row],[TOTAL SALES]]-Table1[[#This Row],[ 8.35% DISCOUNT]]</f>
        <v>3726.66</v>
      </c>
      <c r="S2011" s="20"/>
      <c r="AQ2011" s="11"/>
      <c r="AR2011" s="11"/>
      <c r="AS2011" s="11"/>
      <c r="AT2011" s="11"/>
      <c r="AV2011" s="11"/>
      <c r="AW2011" s="11"/>
    </row>
    <row r="2012" spans="1:49" x14ac:dyDescent="0.25">
      <c r="A2012">
        <v>2011</v>
      </c>
      <c r="B2012">
        <v>10324</v>
      </c>
      <c r="C2012">
        <v>3</v>
      </c>
      <c r="D2012" s="4" t="str">
        <f>TEXT(Table1[[#This Row],[ORDER DATE]],"MMMM")</f>
        <v>November</v>
      </c>
      <c r="E2012" s="4">
        <f t="shared" si="94"/>
        <v>2004</v>
      </c>
      <c r="F2012" s="1">
        <v>38296</v>
      </c>
      <c r="G2012" t="s">
        <v>12</v>
      </c>
      <c r="H2012" t="s">
        <v>35</v>
      </c>
      <c r="I2012">
        <v>112</v>
      </c>
      <c r="J2012" t="s">
        <v>14</v>
      </c>
      <c r="K2012">
        <v>33</v>
      </c>
      <c r="L2012" s="10">
        <v>100</v>
      </c>
      <c r="M2012" s="10">
        <f t="shared" si="95"/>
        <v>3300</v>
      </c>
      <c r="N2012">
        <f>'CONDITIONS AND WORKINGS'!$D$2*M2012</f>
        <v>211.85999999999999</v>
      </c>
      <c r="O2012" s="4">
        <f>IF(Table1[[#This Row],[SALES]]&gt;='CONDITIONS AND WORKINGS'!$B$2,Table1[[#This Row],[SALES]]*'CONDITIONS AND WORKINGS'!$B$3,0)</f>
        <v>275.55</v>
      </c>
      <c r="P2012" s="10">
        <f t="shared" si="93"/>
        <v>3511.86</v>
      </c>
      <c r="Q2012" s="4" t="str">
        <f>IF(Table1[[#This Row],[STATUS]]='CONDITIONS AND WORKINGS'!$B$6,'CONDITIONS AND WORKINGS'!$B$9,'CONDITIONS AND WORKINGS'!$B$10)</f>
        <v>"COMPLETED"</v>
      </c>
      <c r="R2012" s="10">
        <f>Table1[[#This Row],[TOTAL SALES]]-Table1[[#This Row],[ 8.35% DISCOUNT]]</f>
        <v>3236.31</v>
      </c>
      <c r="S2012" s="20"/>
      <c r="AQ2012" s="11"/>
      <c r="AR2012" s="11"/>
      <c r="AS2012" s="11"/>
      <c r="AT2012" s="11"/>
      <c r="AV2012" s="11"/>
      <c r="AW2012" s="11"/>
    </row>
    <row r="2013" spans="1:49" x14ac:dyDescent="0.25">
      <c r="A2013">
        <v>2012</v>
      </c>
      <c r="B2013">
        <v>10324</v>
      </c>
      <c r="C2013">
        <v>13</v>
      </c>
      <c r="D2013" s="4" t="str">
        <f>TEXT(Table1[[#This Row],[ORDER DATE]],"MMMM")</f>
        <v>November</v>
      </c>
      <c r="E2013" s="4">
        <f t="shared" si="94"/>
        <v>2004</v>
      </c>
      <c r="F2013" s="1">
        <v>38296</v>
      </c>
      <c r="G2013" t="s">
        <v>12</v>
      </c>
      <c r="H2013" t="s">
        <v>42</v>
      </c>
      <c r="I2013">
        <v>112</v>
      </c>
      <c r="J2013" t="s">
        <v>14</v>
      </c>
      <c r="K2013">
        <v>49</v>
      </c>
      <c r="L2013" s="10">
        <v>100</v>
      </c>
      <c r="M2013" s="10">
        <f t="shared" si="95"/>
        <v>4900</v>
      </c>
      <c r="N2013">
        <f>'CONDITIONS AND WORKINGS'!$D$2*M2013</f>
        <v>314.58</v>
      </c>
      <c r="O2013" s="4">
        <f>IF(Table1[[#This Row],[SALES]]&gt;='CONDITIONS AND WORKINGS'!$B$2,Table1[[#This Row],[SALES]]*'CONDITIONS AND WORKINGS'!$B$3,0)</f>
        <v>409.15000000000003</v>
      </c>
      <c r="P2013" s="10">
        <f t="shared" si="93"/>
        <v>5214.58</v>
      </c>
      <c r="Q2013" s="4" t="str">
        <f>IF(Table1[[#This Row],[STATUS]]='CONDITIONS AND WORKINGS'!$B$6,'CONDITIONS AND WORKINGS'!$B$9,'CONDITIONS AND WORKINGS'!$B$10)</f>
        <v>"COMPLETED"</v>
      </c>
      <c r="R2013" s="10">
        <f>Table1[[#This Row],[TOTAL SALES]]-Table1[[#This Row],[ 8.35% DISCOUNT]]</f>
        <v>4805.43</v>
      </c>
      <c r="S2013" s="20"/>
      <c r="AQ2013" s="11"/>
      <c r="AR2013" s="11"/>
      <c r="AS2013" s="11"/>
      <c r="AT2013" s="11"/>
      <c r="AV2013" s="11"/>
      <c r="AW2013" s="11"/>
    </row>
    <row r="2014" spans="1:49" x14ac:dyDescent="0.25">
      <c r="A2014">
        <v>2013</v>
      </c>
      <c r="B2014">
        <v>10324</v>
      </c>
      <c r="C2014">
        <v>5</v>
      </c>
      <c r="D2014" s="4" t="str">
        <f>TEXT(Table1[[#This Row],[ORDER DATE]],"MMMM")</f>
        <v>November</v>
      </c>
      <c r="E2014" s="4">
        <f t="shared" si="94"/>
        <v>2004</v>
      </c>
      <c r="F2014" s="1">
        <v>38296</v>
      </c>
      <c r="G2014" t="s">
        <v>12</v>
      </c>
      <c r="H2014" t="s">
        <v>28</v>
      </c>
      <c r="I2014">
        <v>112</v>
      </c>
      <c r="J2014" t="s">
        <v>14</v>
      </c>
      <c r="K2014">
        <v>34</v>
      </c>
      <c r="L2014" s="10">
        <v>100</v>
      </c>
      <c r="M2014" s="10">
        <f t="shared" si="95"/>
        <v>3400</v>
      </c>
      <c r="N2014">
        <f>'CONDITIONS AND WORKINGS'!$D$2*M2014</f>
        <v>218.27999999999997</v>
      </c>
      <c r="O2014" s="4">
        <f>IF(Table1[[#This Row],[SALES]]&gt;='CONDITIONS AND WORKINGS'!$B$2,Table1[[#This Row],[SALES]]*'CONDITIONS AND WORKINGS'!$B$3,0)</f>
        <v>283.90000000000003</v>
      </c>
      <c r="P2014" s="10">
        <f t="shared" si="93"/>
        <v>3618.2799999999997</v>
      </c>
      <c r="Q2014" s="4" t="str">
        <f>IF(Table1[[#This Row],[STATUS]]='CONDITIONS AND WORKINGS'!$B$6,'CONDITIONS AND WORKINGS'!$B$9,'CONDITIONS AND WORKINGS'!$B$10)</f>
        <v>"COMPLETED"</v>
      </c>
      <c r="R2014" s="10">
        <f>Table1[[#This Row],[TOTAL SALES]]-Table1[[#This Row],[ 8.35% DISCOUNT]]</f>
        <v>3334.3799999999997</v>
      </c>
      <c r="S2014" s="20"/>
      <c r="AQ2014" s="11"/>
      <c r="AR2014" s="11"/>
      <c r="AS2014" s="11"/>
      <c r="AT2014" s="11"/>
      <c r="AV2014" s="11"/>
      <c r="AW2014" s="11"/>
    </row>
    <row r="2015" spans="1:49" x14ac:dyDescent="0.25">
      <c r="A2015">
        <v>2014</v>
      </c>
      <c r="B2015">
        <v>10324</v>
      </c>
      <c r="C2015">
        <v>2</v>
      </c>
      <c r="D2015" s="4" t="str">
        <f>TEXT(Table1[[#This Row],[ORDER DATE]],"MMMM")</f>
        <v>November</v>
      </c>
      <c r="E2015" s="4">
        <f t="shared" si="94"/>
        <v>2004</v>
      </c>
      <c r="F2015" s="1">
        <v>38296</v>
      </c>
      <c r="G2015" t="s">
        <v>12</v>
      </c>
      <c r="H2015" t="s">
        <v>31</v>
      </c>
      <c r="I2015">
        <v>112</v>
      </c>
      <c r="J2015" t="s">
        <v>14</v>
      </c>
      <c r="K2015">
        <v>31</v>
      </c>
      <c r="L2015" s="10">
        <v>100</v>
      </c>
      <c r="M2015" s="10">
        <f t="shared" si="95"/>
        <v>3100</v>
      </c>
      <c r="N2015">
        <f>'CONDITIONS AND WORKINGS'!$D$2*M2015</f>
        <v>199.01999999999998</v>
      </c>
      <c r="O2015" s="4">
        <f>IF(Table1[[#This Row],[SALES]]&gt;='CONDITIONS AND WORKINGS'!$B$2,Table1[[#This Row],[SALES]]*'CONDITIONS AND WORKINGS'!$B$3,0)</f>
        <v>258.85000000000002</v>
      </c>
      <c r="P2015" s="10">
        <f t="shared" si="93"/>
        <v>3299.02</v>
      </c>
      <c r="Q2015" s="4" t="str">
        <f>IF(Table1[[#This Row],[STATUS]]='CONDITIONS AND WORKINGS'!$B$6,'CONDITIONS AND WORKINGS'!$B$9,'CONDITIONS AND WORKINGS'!$B$10)</f>
        <v>"COMPLETED"</v>
      </c>
      <c r="R2015" s="10">
        <f>Table1[[#This Row],[TOTAL SALES]]-Table1[[#This Row],[ 8.35% DISCOUNT]]</f>
        <v>3040.17</v>
      </c>
      <c r="S2015" s="20"/>
      <c r="AQ2015" s="11"/>
      <c r="AR2015" s="11"/>
      <c r="AS2015" s="11"/>
      <c r="AT2015" s="11"/>
      <c r="AV2015" s="11"/>
      <c r="AW2015" s="11"/>
    </row>
    <row r="2016" spans="1:49" x14ac:dyDescent="0.25">
      <c r="A2016">
        <v>2015</v>
      </c>
      <c r="B2016">
        <v>10324</v>
      </c>
      <c r="C2016">
        <v>9</v>
      </c>
      <c r="D2016" s="4" t="str">
        <f>TEXT(Table1[[#This Row],[ORDER DATE]],"MMMM")</f>
        <v>November</v>
      </c>
      <c r="E2016" s="4">
        <f t="shared" si="94"/>
        <v>2004</v>
      </c>
      <c r="F2016" s="1">
        <v>38296</v>
      </c>
      <c r="G2016" t="s">
        <v>12</v>
      </c>
      <c r="H2016" t="s">
        <v>51</v>
      </c>
      <c r="I2016">
        <v>112</v>
      </c>
      <c r="J2016" t="s">
        <v>14</v>
      </c>
      <c r="K2016">
        <v>30</v>
      </c>
      <c r="L2016" s="10">
        <v>100</v>
      </c>
      <c r="M2016" s="10">
        <f t="shared" si="95"/>
        <v>3000</v>
      </c>
      <c r="N2016">
        <f>'CONDITIONS AND WORKINGS'!$D$2*M2016</f>
        <v>192.59999999999997</v>
      </c>
      <c r="O2016" s="4">
        <f>IF(Table1[[#This Row],[SALES]]&gt;='CONDITIONS AND WORKINGS'!$B$2,Table1[[#This Row],[SALES]]*'CONDITIONS AND WORKINGS'!$B$3,0)</f>
        <v>250.50000000000003</v>
      </c>
      <c r="P2016" s="10">
        <f t="shared" si="93"/>
        <v>3192.6</v>
      </c>
      <c r="Q2016" s="4" t="str">
        <f>IF(Table1[[#This Row],[STATUS]]='CONDITIONS AND WORKINGS'!$B$6,'CONDITIONS AND WORKINGS'!$B$9,'CONDITIONS AND WORKINGS'!$B$10)</f>
        <v>"COMPLETED"</v>
      </c>
      <c r="R2016" s="10">
        <f>Table1[[#This Row],[TOTAL SALES]]-Table1[[#This Row],[ 8.35% DISCOUNT]]</f>
        <v>2942.1</v>
      </c>
      <c r="S2016" s="20"/>
      <c r="AQ2016" s="11"/>
      <c r="AR2016" s="11"/>
      <c r="AS2016" s="11"/>
      <c r="AT2016" s="11"/>
      <c r="AV2016" s="11"/>
      <c r="AW2016" s="11"/>
    </row>
    <row r="2017" spans="1:49" x14ac:dyDescent="0.25">
      <c r="A2017">
        <v>2016</v>
      </c>
      <c r="B2017">
        <v>10324</v>
      </c>
      <c r="C2017">
        <v>12</v>
      </c>
      <c r="D2017" s="4" t="str">
        <f>TEXT(Table1[[#This Row],[ORDER DATE]],"MMMM")</f>
        <v>November</v>
      </c>
      <c r="E2017" s="4">
        <f t="shared" si="94"/>
        <v>2004</v>
      </c>
      <c r="F2017" s="1">
        <v>38296</v>
      </c>
      <c r="G2017" t="s">
        <v>12</v>
      </c>
      <c r="H2017" t="s">
        <v>44</v>
      </c>
      <c r="I2017">
        <v>112</v>
      </c>
      <c r="J2017" t="s">
        <v>14</v>
      </c>
      <c r="K2017">
        <v>27</v>
      </c>
      <c r="L2017" s="10">
        <v>100</v>
      </c>
      <c r="M2017" s="10">
        <f t="shared" si="95"/>
        <v>2700</v>
      </c>
      <c r="N2017">
        <f>'CONDITIONS AND WORKINGS'!$D$2*M2017</f>
        <v>173.33999999999997</v>
      </c>
      <c r="O2017" s="4">
        <f>IF(Table1[[#This Row],[SALES]]&gt;='CONDITIONS AND WORKINGS'!$B$2,Table1[[#This Row],[SALES]]*'CONDITIONS AND WORKINGS'!$B$3,0)</f>
        <v>225.45000000000002</v>
      </c>
      <c r="P2017" s="10">
        <f t="shared" si="93"/>
        <v>2873.34</v>
      </c>
      <c r="Q2017" s="4" t="str">
        <f>IF(Table1[[#This Row],[STATUS]]='CONDITIONS AND WORKINGS'!$B$6,'CONDITIONS AND WORKINGS'!$B$9,'CONDITIONS AND WORKINGS'!$B$10)</f>
        <v>"COMPLETED"</v>
      </c>
      <c r="R2017" s="10">
        <f>Table1[[#This Row],[TOTAL SALES]]-Table1[[#This Row],[ 8.35% DISCOUNT]]</f>
        <v>2647.8900000000003</v>
      </c>
      <c r="S2017" s="20"/>
      <c r="AQ2017" s="11"/>
      <c r="AR2017" s="11"/>
      <c r="AS2017" s="11"/>
      <c r="AT2017" s="11"/>
      <c r="AV2017" s="11"/>
      <c r="AW2017" s="11"/>
    </row>
    <row r="2018" spans="1:49" x14ac:dyDescent="0.25">
      <c r="A2018">
        <v>2017</v>
      </c>
      <c r="B2018">
        <v>10324</v>
      </c>
      <c r="C2018">
        <v>11</v>
      </c>
      <c r="D2018" s="4" t="str">
        <f>TEXT(Table1[[#This Row],[ORDER DATE]],"MMMM")</f>
        <v>November</v>
      </c>
      <c r="E2018" s="4">
        <f t="shared" si="94"/>
        <v>2004</v>
      </c>
      <c r="F2018" s="1">
        <v>38296</v>
      </c>
      <c r="G2018" t="s">
        <v>12</v>
      </c>
      <c r="H2018" t="s">
        <v>34</v>
      </c>
      <c r="I2018">
        <v>112</v>
      </c>
      <c r="J2018" t="s">
        <v>17</v>
      </c>
      <c r="K2018">
        <v>20</v>
      </c>
      <c r="L2018" s="10">
        <v>98.18</v>
      </c>
      <c r="M2018" s="10">
        <f t="shared" si="95"/>
        <v>1963.6000000000001</v>
      </c>
      <c r="N2018">
        <f>'CONDITIONS AND WORKINGS'!$D$2*M2018</f>
        <v>126.06312</v>
      </c>
      <c r="O2018" s="4">
        <f>IF(Table1[[#This Row],[SALES]]&gt;='CONDITIONS AND WORKINGS'!$B$2,Table1[[#This Row],[SALES]]*'CONDITIONS AND WORKINGS'!$B$3,0)</f>
        <v>0</v>
      </c>
      <c r="P2018" s="10">
        <f t="shared" si="93"/>
        <v>2089.6631200000002</v>
      </c>
      <c r="Q2018" s="4" t="str">
        <f>IF(Table1[[#This Row],[STATUS]]='CONDITIONS AND WORKINGS'!$B$6,'CONDITIONS AND WORKINGS'!$B$9,'CONDITIONS AND WORKINGS'!$B$10)</f>
        <v>"COMPLETED"</v>
      </c>
      <c r="R2018" s="10">
        <f>Table1[[#This Row],[TOTAL SALES]]-Table1[[#This Row],[ 8.35% DISCOUNT]]</f>
        <v>2089.6631200000002</v>
      </c>
      <c r="S2018" s="20"/>
      <c r="AQ2018" s="11"/>
      <c r="AR2018" s="11"/>
      <c r="AS2018" s="11"/>
      <c r="AT2018" s="11"/>
      <c r="AV2018" s="11"/>
      <c r="AW2018" s="11"/>
    </row>
    <row r="2019" spans="1:49" x14ac:dyDescent="0.25">
      <c r="A2019">
        <v>2018</v>
      </c>
      <c r="B2019">
        <v>10324</v>
      </c>
      <c r="C2019">
        <v>14</v>
      </c>
      <c r="D2019" s="4" t="str">
        <f>TEXT(Table1[[#This Row],[ORDER DATE]],"MMMM")</f>
        <v>November</v>
      </c>
      <c r="E2019" s="4">
        <f t="shared" si="94"/>
        <v>2004</v>
      </c>
      <c r="F2019" s="1">
        <v>38296</v>
      </c>
      <c r="G2019" t="s">
        <v>12</v>
      </c>
      <c r="H2019" t="s">
        <v>50</v>
      </c>
      <c r="I2019">
        <v>112</v>
      </c>
      <c r="J2019" t="s">
        <v>17</v>
      </c>
      <c r="K2019">
        <v>25</v>
      </c>
      <c r="L2019" s="10">
        <v>69.16</v>
      </c>
      <c r="M2019" s="10">
        <f t="shared" si="95"/>
        <v>1729</v>
      </c>
      <c r="N2019">
        <f>'CONDITIONS AND WORKINGS'!$D$2*M2019</f>
        <v>111.00179999999999</v>
      </c>
      <c r="O2019" s="4">
        <f>IF(Table1[[#This Row],[SALES]]&gt;='CONDITIONS AND WORKINGS'!$B$2,Table1[[#This Row],[SALES]]*'CONDITIONS AND WORKINGS'!$B$3,0)</f>
        <v>0</v>
      </c>
      <c r="P2019" s="10">
        <f t="shared" si="93"/>
        <v>1840.0018</v>
      </c>
      <c r="Q2019" s="4" t="str">
        <f>IF(Table1[[#This Row],[STATUS]]='CONDITIONS AND WORKINGS'!$B$6,'CONDITIONS AND WORKINGS'!$B$9,'CONDITIONS AND WORKINGS'!$B$10)</f>
        <v>"COMPLETED"</v>
      </c>
      <c r="R2019" s="10">
        <f>Table1[[#This Row],[TOTAL SALES]]-Table1[[#This Row],[ 8.35% DISCOUNT]]</f>
        <v>1840.0018</v>
      </c>
      <c r="S2019" s="20"/>
      <c r="AQ2019" s="11"/>
      <c r="AR2019" s="11"/>
      <c r="AS2019" s="11"/>
      <c r="AT2019" s="11"/>
      <c r="AV2019" s="11"/>
      <c r="AW2019" s="11"/>
    </row>
    <row r="2020" spans="1:49" x14ac:dyDescent="0.25">
      <c r="A2020">
        <v>2019</v>
      </c>
      <c r="B2020">
        <v>10324</v>
      </c>
      <c r="C2020">
        <v>7</v>
      </c>
      <c r="D2020" s="4" t="str">
        <f>TEXT(Table1[[#This Row],[ORDER DATE]],"MMMM")</f>
        <v>November</v>
      </c>
      <c r="E2020" s="4">
        <f t="shared" si="94"/>
        <v>2004</v>
      </c>
      <c r="F2020" s="1">
        <v>38296</v>
      </c>
      <c r="G2020" t="s">
        <v>12</v>
      </c>
      <c r="H2020" t="s">
        <v>43</v>
      </c>
      <c r="I2020">
        <v>112</v>
      </c>
      <c r="J2020" t="s">
        <v>17</v>
      </c>
      <c r="K2020">
        <v>26</v>
      </c>
      <c r="L2020" s="10">
        <v>58.38</v>
      </c>
      <c r="M2020" s="10">
        <f t="shared" si="95"/>
        <v>1517.88</v>
      </c>
      <c r="N2020">
        <f>'CONDITIONS AND WORKINGS'!$D$2*M2020</f>
        <v>97.447896</v>
      </c>
      <c r="O2020" s="4">
        <f>IF(Table1[[#This Row],[SALES]]&gt;='CONDITIONS AND WORKINGS'!$B$2,Table1[[#This Row],[SALES]]*'CONDITIONS AND WORKINGS'!$B$3,0)</f>
        <v>0</v>
      </c>
      <c r="P2020" s="10">
        <f t="shared" si="93"/>
        <v>1615.327896</v>
      </c>
      <c r="Q2020" s="4" t="str">
        <f>IF(Table1[[#This Row],[STATUS]]='CONDITIONS AND WORKINGS'!$B$6,'CONDITIONS AND WORKINGS'!$B$9,'CONDITIONS AND WORKINGS'!$B$10)</f>
        <v>"COMPLETED"</v>
      </c>
      <c r="R2020" s="10">
        <f>Table1[[#This Row],[TOTAL SALES]]-Table1[[#This Row],[ 8.35% DISCOUNT]]</f>
        <v>1615.327896</v>
      </c>
      <c r="S2020" s="20"/>
      <c r="AQ2020" s="11"/>
      <c r="AR2020" s="11"/>
      <c r="AS2020" s="11"/>
      <c r="AT2020" s="11"/>
      <c r="AV2020" s="11"/>
      <c r="AW2020" s="11"/>
    </row>
    <row r="2021" spans="1:49" x14ac:dyDescent="0.25">
      <c r="A2021">
        <v>2020</v>
      </c>
      <c r="B2021">
        <v>10324</v>
      </c>
      <c r="C2021">
        <v>1</v>
      </c>
      <c r="D2021" s="4" t="str">
        <f>TEXT(Table1[[#This Row],[ORDER DATE]],"MMMM")</f>
        <v>November</v>
      </c>
      <c r="E2021" s="4">
        <f t="shared" si="94"/>
        <v>2004</v>
      </c>
      <c r="F2021" s="1">
        <v>38296</v>
      </c>
      <c r="G2021" t="s">
        <v>12</v>
      </c>
      <c r="H2021" t="s">
        <v>41</v>
      </c>
      <c r="I2021">
        <v>112</v>
      </c>
      <c r="J2021" t="s">
        <v>17</v>
      </c>
      <c r="K2021">
        <v>27</v>
      </c>
      <c r="L2021" s="10">
        <v>54.33</v>
      </c>
      <c r="M2021" s="10">
        <f t="shared" si="95"/>
        <v>1466.9099999999999</v>
      </c>
      <c r="N2021">
        <f>'CONDITIONS AND WORKINGS'!$D$2*M2021</f>
        <v>94.175621999999976</v>
      </c>
      <c r="O2021" s="4">
        <f>IF(Table1[[#This Row],[SALES]]&gt;='CONDITIONS AND WORKINGS'!$B$2,Table1[[#This Row],[SALES]]*'CONDITIONS AND WORKINGS'!$B$3,0)</f>
        <v>0</v>
      </c>
      <c r="P2021" s="10">
        <f t="shared" si="93"/>
        <v>1561.0856219999998</v>
      </c>
      <c r="Q2021" s="4" t="str">
        <f>IF(Table1[[#This Row],[STATUS]]='CONDITIONS AND WORKINGS'!$B$6,'CONDITIONS AND WORKINGS'!$B$9,'CONDITIONS AND WORKINGS'!$B$10)</f>
        <v>"COMPLETED"</v>
      </c>
      <c r="R2021" s="10">
        <f>Table1[[#This Row],[TOTAL SALES]]-Table1[[#This Row],[ 8.35% DISCOUNT]]</f>
        <v>1561.0856219999998</v>
      </c>
      <c r="S2021" s="20"/>
      <c r="AQ2021" s="11"/>
      <c r="AR2021" s="11"/>
      <c r="AS2021" s="11"/>
      <c r="AT2021" s="11"/>
      <c r="AV2021" s="11"/>
      <c r="AW2021" s="11"/>
    </row>
    <row r="2022" spans="1:49" x14ac:dyDescent="0.25">
      <c r="A2022">
        <v>2021</v>
      </c>
      <c r="B2022">
        <v>10324</v>
      </c>
      <c r="C2022">
        <v>10</v>
      </c>
      <c r="D2022" s="4" t="str">
        <f>TEXT(Table1[[#This Row],[ORDER DATE]],"MMMM")</f>
        <v>November</v>
      </c>
      <c r="E2022" s="4">
        <f t="shared" si="94"/>
        <v>2004</v>
      </c>
      <c r="F2022" s="1">
        <v>38296</v>
      </c>
      <c r="G2022" t="s">
        <v>12</v>
      </c>
      <c r="H2022" t="s">
        <v>45</v>
      </c>
      <c r="I2022">
        <v>112</v>
      </c>
      <c r="J2022" t="s">
        <v>17</v>
      </c>
      <c r="K2022">
        <v>33</v>
      </c>
      <c r="L2022" s="10">
        <v>37.479999999999997</v>
      </c>
      <c r="M2022" s="10">
        <f t="shared" si="95"/>
        <v>1236.8399999999999</v>
      </c>
      <c r="N2022">
        <f>'CONDITIONS AND WORKINGS'!$D$2*M2022</f>
        <v>79.405127999999991</v>
      </c>
      <c r="O2022" s="4">
        <f>IF(Table1[[#This Row],[SALES]]&gt;='CONDITIONS AND WORKINGS'!$B$2,Table1[[#This Row],[SALES]]*'CONDITIONS AND WORKINGS'!$B$3,0)</f>
        <v>0</v>
      </c>
      <c r="P2022" s="10">
        <f t="shared" si="93"/>
        <v>1316.245128</v>
      </c>
      <c r="Q2022" s="4" t="str">
        <f>IF(Table1[[#This Row],[STATUS]]='CONDITIONS AND WORKINGS'!$B$6,'CONDITIONS AND WORKINGS'!$B$9,'CONDITIONS AND WORKINGS'!$B$10)</f>
        <v>"COMPLETED"</v>
      </c>
      <c r="R2022" s="10">
        <f>Table1[[#This Row],[TOTAL SALES]]-Table1[[#This Row],[ 8.35% DISCOUNT]]</f>
        <v>1316.245128</v>
      </c>
      <c r="S2022" s="20"/>
      <c r="AQ2022" s="11"/>
      <c r="AR2022" s="11"/>
      <c r="AS2022" s="11"/>
      <c r="AT2022" s="11"/>
      <c r="AV2022" s="11"/>
      <c r="AW2022" s="11"/>
    </row>
    <row r="2023" spans="1:49" x14ac:dyDescent="0.25">
      <c r="A2023">
        <v>2022</v>
      </c>
      <c r="B2023">
        <v>10325</v>
      </c>
      <c r="C2023">
        <v>3</v>
      </c>
      <c r="D2023" s="4" t="str">
        <f>TEXT(Table1[[#This Row],[ORDER DATE]],"MMMM")</f>
        <v>November</v>
      </c>
      <c r="E2023" s="4">
        <f t="shared" si="94"/>
        <v>2004</v>
      </c>
      <c r="F2023" s="1">
        <v>38296</v>
      </c>
      <c r="G2023" t="s">
        <v>12</v>
      </c>
      <c r="H2023" t="s">
        <v>53</v>
      </c>
      <c r="I2023">
        <v>118</v>
      </c>
      <c r="J2023" t="s">
        <v>55</v>
      </c>
      <c r="K2023">
        <v>38</v>
      </c>
      <c r="L2023" s="10">
        <v>100</v>
      </c>
      <c r="M2023" s="10">
        <f t="shared" si="95"/>
        <v>3800</v>
      </c>
      <c r="N2023">
        <f>'CONDITIONS AND WORKINGS'!$D$2*M2023</f>
        <v>243.95999999999998</v>
      </c>
      <c r="O2023" s="4">
        <f>IF(Table1[[#This Row],[SALES]]&gt;='CONDITIONS AND WORKINGS'!$B$2,Table1[[#This Row],[SALES]]*'CONDITIONS AND WORKINGS'!$B$3,0)</f>
        <v>317.3</v>
      </c>
      <c r="P2023" s="10">
        <f t="shared" si="93"/>
        <v>4043.96</v>
      </c>
      <c r="Q2023" s="4" t="str">
        <f>IF(Table1[[#This Row],[STATUS]]='CONDITIONS AND WORKINGS'!$B$6,'CONDITIONS AND WORKINGS'!$B$9,'CONDITIONS AND WORKINGS'!$B$10)</f>
        <v>"COMPLETED"</v>
      </c>
      <c r="R2023" s="10">
        <f>Table1[[#This Row],[TOTAL SALES]]-Table1[[#This Row],[ 8.35% DISCOUNT]]</f>
        <v>3726.66</v>
      </c>
      <c r="S2023" s="20"/>
      <c r="AQ2023" s="11"/>
      <c r="AR2023" s="11"/>
      <c r="AS2023" s="11"/>
      <c r="AT2023" s="11"/>
      <c r="AV2023" s="11"/>
      <c r="AW2023" s="11"/>
    </row>
    <row r="2024" spans="1:49" x14ac:dyDescent="0.25">
      <c r="A2024">
        <v>2023</v>
      </c>
      <c r="B2024">
        <v>10325</v>
      </c>
      <c r="C2024">
        <v>7</v>
      </c>
      <c r="D2024" s="4" t="str">
        <f>TEXT(Table1[[#This Row],[ORDER DATE]],"MMMM")</f>
        <v>November</v>
      </c>
      <c r="E2024" s="4">
        <f t="shared" si="94"/>
        <v>2004</v>
      </c>
      <c r="F2024" s="1">
        <v>38296</v>
      </c>
      <c r="G2024" t="s">
        <v>12</v>
      </c>
      <c r="H2024" t="s">
        <v>52</v>
      </c>
      <c r="I2024">
        <v>118</v>
      </c>
      <c r="J2024" t="s">
        <v>14</v>
      </c>
      <c r="K2024">
        <v>44</v>
      </c>
      <c r="L2024" s="10">
        <v>100</v>
      </c>
      <c r="M2024" s="10">
        <f t="shared" si="95"/>
        <v>4400</v>
      </c>
      <c r="N2024">
        <f>'CONDITIONS AND WORKINGS'!$D$2*M2024</f>
        <v>282.47999999999996</v>
      </c>
      <c r="O2024" s="4">
        <f>IF(Table1[[#This Row],[SALES]]&gt;='CONDITIONS AND WORKINGS'!$B$2,Table1[[#This Row],[SALES]]*'CONDITIONS AND WORKINGS'!$B$3,0)</f>
        <v>367.40000000000003</v>
      </c>
      <c r="P2024" s="10">
        <f t="shared" si="93"/>
        <v>4682.4799999999996</v>
      </c>
      <c r="Q2024" s="4" t="str">
        <f>IF(Table1[[#This Row],[STATUS]]='CONDITIONS AND WORKINGS'!$B$6,'CONDITIONS AND WORKINGS'!$B$9,'CONDITIONS AND WORKINGS'!$B$10)</f>
        <v>"COMPLETED"</v>
      </c>
      <c r="R2024" s="10">
        <f>Table1[[#This Row],[TOTAL SALES]]-Table1[[#This Row],[ 8.35% DISCOUNT]]</f>
        <v>4315.08</v>
      </c>
      <c r="S2024" s="20"/>
      <c r="AQ2024" s="11"/>
      <c r="AR2024" s="11"/>
      <c r="AS2024" s="11"/>
      <c r="AT2024" s="11"/>
      <c r="AV2024" s="11"/>
      <c r="AW2024" s="11"/>
    </row>
    <row r="2025" spans="1:49" x14ac:dyDescent="0.25">
      <c r="A2025">
        <v>2024</v>
      </c>
      <c r="B2025">
        <v>10325</v>
      </c>
      <c r="C2025">
        <v>2</v>
      </c>
      <c r="D2025" s="4" t="str">
        <f>TEXT(Table1[[#This Row],[ORDER DATE]],"MMMM")</f>
        <v>November</v>
      </c>
      <c r="E2025" s="4">
        <f t="shared" si="94"/>
        <v>2004</v>
      </c>
      <c r="F2025" s="1">
        <v>38296</v>
      </c>
      <c r="G2025" t="s">
        <v>12</v>
      </c>
      <c r="H2025" t="s">
        <v>48</v>
      </c>
      <c r="I2025">
        <v>118</v>
      </c>
      <c r="J2025" t="s">
        <v>14</v>
      </c>
      <c r="K2025">
        <v>28</v>
      </c>
      <c r="L2025" s="10">
        <v>100</v>
      </c>
      <c r="M2025" s="10">
        <f t="shared" si="95"/>
        <v>2800</v>
      </c>
      <c r="N2025">
        <f>'CONDITIONS AND WORKINGS'!$D$2*M2025</f>
        <v>179.76</v>
      </c>
      <c r="O2025" s="4">
        <f>IF(Table1[[#This Row],[SALES]]&gt;='CONDITIONS AND WORKINGS'!$B$2,Table1[[#This Row],[SALES]]*'CONDITIONS AND WORKINGS'!$B$3,0)</f>
        <v>233.8</v>
      </c>
      <c r="P2025" s="10">
        <f t="shared" si="93"/>
        <v>2979.76</v>
      </c>
      <c r="Q2025" s="4" t="str">
        <f>IF(Table1[[#This Row],[STATUS]]='CONDITIONS AND WORKINGS'!$B$6,'CONDITIONS AND WORKINGS'!$B$9,'CONDITIONS AND WORKINGS'!$B$10)</f>
        <v>"COMPLETED"</v>
      </c>
      <c r="R2025" s="10">
        <f>Table1[[#This Row],[TOTAL SALES]]-Table1[[#This Row],[ 8.35% DISCOUNT]]</f>
        <v>2745.96</v>
      </c>
      <c r="S2025" s="20"/>
      <c r="AQ2025" s="11"/>
      <c r="AR2025" s="11"/>
      <c r="AS2025" s="11"/>
      <c r="AT2025" s="11"/>
      <c r="AV2025" s="11"/>
      <c r="AW2025" s="11"/>
    </row>
    <row r="2026" spans="1:49" x14ac:dyDescent="0.25">
      <c r="A2026">
        <v>2025</v>
      </c>
      <c r="B2026">
        <v>10325</v>
      </c>
      <c r="C2026">
        <v>5</v>
      </c>
      <c r="D2026" s="4" t="str">
        <f>TEXT(Table1[[#This Row],[ORDER DATE]],"MMMM")</f>
        <v>November</v>
      </c>
      <c r="E2026" s="4">
        <f t="shared" si="94"/>
        <v>2004</v>
      </c>
      <c r="F2026" s="1">
        <v>38296</v>
      </c>
      <c r="G2026" t="s">
        <v>12</v>
      </c>
      <c r="H2026" t="s">
        <v>49</v>
      </c>
      <c r="I2026">
        <v>118</v>
      </c>
      <c r="J2026" t="s">
        <v>14</v>
      </c>
      <c r="K2026">
        <v>44</v>
      </c>
      <c r="L2026" s="10">
        <v>100</v>
      </c>
      <c r="M2026" s="10">
        <f t="shared" si="95"/>
        <v>4400</v>
      </c>
      <c r="N2026">
        <f>'CONDITIONS AND WORKINGS'!$D$2*M2026</f>
        <v>282.47999999999996</v>
      </c>
      <c r="O2026" s="4">
        <f>IF(Table1[[#This Row],[SALES]]&gt;='CONDITIONS AND WORKINGS'!$B$2,Table1[[#This Row],[SALES]]*'CONDITIONS AND WORKINGS'!$B$3,0)</f>
        <v>367.40000000000003</v>
      </c>
      <c r="P2026" s="10">
        <f t="shared" si="93"/>
        <v>4682.4799999999996</v>
      </c>
      <c r="Q2026" s="4" t="str">
        <f>IF(Table1[[#This Row],[STATUS]]='CONDITIONS AND WORKINGS'!$B$6,'CONDITIONS AND WORKINGS'!$B$9,'CONDITIONS AND WORKINGS'!$B$10)</f>
        <v>"COMPLETED"</v>
      </c>
      <c r="R2026" s="10">
        <f>Table1[[#This Row],[TOTAL SALES]]-Table1[[#This Row],[ 8.35% DISCOUNT]]</f>
        <v>4315.08</v>
      </c>
      <c r="S2026" s="20"/>
      <c r="AQ2026" s="11"/>
      <c r="AR2026" s="11"/>
      <c r="AS2026" s="11"/>
      <c r="AT2026" s="11"/>
      <c r="AV2026" s="11"/>
      <c r="AW2026" s="11"/>
    </row>
    <row r="2027" spans="1:49" x14ac:dyDescent="0.25">
      <c r="A2027">
        <v>2026</v>
      </c>
      <c r="B2027">
        <v>10325</v>
      </c>
      <c r="C2027">
        <v>4</v>
      </c>
      <c r="D2027" s="4" t="str">
        <f>TEXT(Table1[[#This Row],[ORDER DATE]],"MMMM")</f>
        <v>November</v>
      </c>
      <c r="E2027" s="4">
        <f t="shared" si="94"/>
        <v>2004</v>
      </c>
      <c r="F2027" s="1">
        <v>38296</v>
      </c>
      <c r="G2027" t="s">
        <v>12</v>
      </c>
      <c r="H2027" t="s">
        <v>46</v>
      </c>
      <c r="I2027">
        <v>118</v>
      </c>
      <c r="J2027" t="s">
        <v>14</v>
      </c>
      <c r="K2027">
        <v>38</v>
      </c>
      <c r="L2027" s="10">
        <v>100</v>
      </c>
      <c r="M2027" s="10">
        <f t="shared" si="95"/>
        <v>3800</v>
      </c>
      <c r="N2027">
        <f>'CONDITIONS AND WORKINGS'!$D$2*M2027</f>
        <v>243.95999999999998</v>
      </c>
      <c r="O2027" s="4">
        <f>IF(Table1[[#This Row],[SALES]]&gt;='CONDITIONS AND WORKINGS'!$B$2,Table1[[#This Row],[SALES]]*'CONDITIONS AND WORKINGS'!$B$3,0)</f>
        <v>317.3</v>
      </c>
      <c r="P2027" s="10">
        <f t="shared" si="93"/>
        <v>4043.96</v>
      </c>
      <c r="Q2027" s="4" t="str">
        <f>IF(Table1[[#This Row],[STATUS]]='CONDITIONS AND WORKINGS'!$B$6,'CONDITIONS AND WORKINGS'!$B$9,'CONDITIONS AND WORKINGS'!$B$10)</f>
        <v>"COMPLETED"</v>
      </c>
      <c r="R2027" s="10">
        <f>Table1[[#This Row],[TOTAL SALES]]-Table1[[#This Row],[ 8.35% DISCOUNT]]</f>
        <v>3726.66</v>
      </c>
      <c r="S2027" s="20"/>
      <c r="AQ2027" s="11"/>
      <c r="AR2027" s="11"/>
      <c r="AS2027" s="11"/>
      <c r="AT2027" s="11"/>
      <c r="AV2027" s="11"/>
      <c r="AW2027" s="11"/>
    </row>
    <row r="2028" spans="1:49" x14ac:dyDescent="0.25">
      <c r="A2028">
        <v>2027</v>
      </c>
      <c r="B2028">
        <v>10325</v>
      </c>
      <c r="C2028">
        <v>6</v>
      </c>
      <c r="D2028" s="4" t="str">
        <f>TEXT(Table1[[#This Row],[ORDER DATE]],"MMMM")</f>
        <v>November</v>
      </c>
      <c r="E2028" s="4">
        <f t="shared" si="94"/>
        <v>2004</v>
      </c>
      <c r="F2028" s="1">
        <v>38296</v>
      </c>
      <c r="G2028" t="s">
        <v>12</v>
      </c>
      <c r="H2028" t="s">
        <v>56</v>
      </c>
      <c r="I2028">
        <v>118</v>
      </c>
      <c r="J2028" t="s">
        <v>14</v>
      </c>
      <c r="K2028">
        <v>47</v>
      </c>
      <c r="L2028" s="10">
        <v>64.930000000000007</v>
      </c>
      <c r="M2028" s="10">
        <f t="shared" si="95"/>
        <v>3051.7100000000005</v>
      </c>
      <c r="N2028">
        <f>'CONDITIONS AND WORKINGS'!$D$2*M2028</f>
        <v>195.919782</v>
      </c>
      <c r="O2028" s="4">
        <f>IF(Table1[[#This Row],[SALES]]&gt;='CONDITIONS AND WORKINGS'!$B$2,Table1[[#This Row],[SALES]]*'CONDITIONS AND WORKINGS'!$B$3,0)</f>
        <v>254.81778500000004</v>
      </c>
      <c r="P2028" s="10">
        <f t="shared" si="93"/>
        <v>3247.6297820000004</v>
      </c>
      <c r="Q2028" s="4" t="str">
        <f>IF(Table1[[#This Row],[STATUS]]='CONDITIONS AND WORKINGS'!$B$6,'CONDITIONS AND WORKINGS'!$B$9,'CONDITIONS AND WORKINGS'!$B$10)</f>
        <v>"COMPLETED"</v>
      </c>
      <c r="R2028" s="10">
        <f>Table1[[#This Row],[TOTAL SALES]]-Table1[[#This Row],[ 8.35% DISCOUNT]]</f>
        <v>2992.8119970000002</v>
      </c>
      <c r="S2028" s="20"/>
      <c r="AQ2028" s="11"/>
      <c r="AR2028" s="11"/>
      <c r="AS2028" s="11"/>
      <c r="AT2028" s="11"/>
      <c r="AV2028" s="11"/>
      <c r="AW2028" s="11"/>
    </row>
    <row r="2029" spans="1:49" x14ac:dyDescent="0.25">
      <c r="A2029">
        <v>2028</v>
      </c>
      <c r="B2029">
        <v>10325</v>
      </c>
      <c r="C2029">
        <v>8</v>
      </c>
      <c r="D2029" s="4" t="str">
        <f>TEXT(Table1[[#This Row],[ORDER DATE]],"MMMM")</f>
        <v>November</v>
      </c>
      <c r="E2029" s="4">
        <f t="shared" si="94"/>
        <v>2004</v>
      </c>
      <c r="F2029" s="1">
        <v>38296</v>
      </c>
      <c r="G2029" t="s">
        <v>12</v>
      </c>
      <c r="H2029" t="s">
        <v>54</v>
      </c>
      <c r="I2029">
        <v>118</v>
      </c>
      <c r="J2029" t="s">
        <v>17</v>
      </c>
      <c r="K2029">
        <v>42</v>
      </c>
      <c r="L2029" s="10">
        <v>64</v>
      </c>
      <c r="M2029" s="10">
        <f t="shared" si="95"/>
        <v>2688</v>
      </c>
      <c r="N2029">
        <f>'CONDITIONS AND WORKINGS'!$D$2*M2029</f>
        <v>172.56959999999998</v>
      </c>
      <c r="O2029" s="4">
        <f>IF(Table1[[#This Row],[SALES]]&gt;='CONDITIONS AND WORKINGS'!$B$2,Table1[[#This Row],[SALES]]*'CONDITIONS AND WORKINGS'!$B$3,0)</f>
        <v>224.44800000000001</v>
      </c>
      <c r="P2029" s="10">
        <f t="shared" si="93"/>
        <v>2860.5695999999998</v>
      </c>
      <c r="Q2029" s="4" t="str">
        <f>IF(Table1[[#This Row],[STATUS]]='CONDITIONS AND WORKINGS'!$B$6,'CONDITIONS AND WORKINGS'!$B$9,'CONDITIONS AND WORKINGS'!$B$10)</f>
        <v>"COMPLETED"</v>
      </c>
      <c r="R2029" s="10">
        <f>Table1[[#This Row],[TOTAL SALES]]-Table1[[#This Row],[ 8.35% DISCOUNT]]</f>
        <v>2636.1215999999999</v>
      </c>
      <c r="S2029" s="20"/>
      <c r="AQ2029" s="11"/>
      <c r="AR2029" s="11"/>
      <c r="AS2029" s="11"/>
      <c r="AT2029" s="11"/>
      <c r="AV2029" s="11"/>
      <c r="AW2029" s="11"/>
    </row>
    <row r="2030" spans="1:49" x14ac:dyDescent="0.25">
      <c r="A2030">
        <v>2029</v>
      </c>
      <c r="B2030">
        <v>10325</v>
      </c>
      <c r="C2030">
        <v>1</v>
      </c>
      <c r="D2030" s="4" t="str">
        <f>TEXT(Table1[[#This Row],[ORDER DATE]],"MMMM")</f>
        <v>November</v>
      </c>
      <c r="E2030" s="4">
        <f t="shared" si="94"/>
        <v>2004</v>
      </c>
      <c r="F2030" s="1">
        <v>38296</v>
      </c>
      <c r="G2030" t="s">
        <v>12</v>
      </c>
      <c r="H2030" t="s">
        <v>58</v>
      </c>
      <c r="I2030">
        <v>118</v>
      </c>
      <c r="J2030" t="s">
        <v>17</v>
      </c>
      <c r="K2030">
        <v>24</v>
      </c>
      <c r="L2030" s="10">
        <v>100</v>
      </c>
      <c r="M2030" s="10">
        <f t="shared" si="95"/>
        <v>2400</v>
      </c>
      <c r="N2030">
        <f>'CONDITIONS AND WORKINGS'!$D$2*M2030</f>
        <v>154.07999999999998</v>
      </c>
      <c r="O2030" s="4">
        <f>IF(Table1[[#This Row],[SALES]]&gt;='CONDITIONS AND WORKINGS'!$B$2,Table1[[#This Row],[SALES]]*'CONDITIONS AND WORKINGS'!$B$3,0)</f>
        <v>200.4</v>
      </c>
      <c r="P2030" s="10">
        <f t="shared" si="93"/>
        <v>2554.08</v>
      </c>
      <c r="Q2030" s="4" t="str">
        <f>IF(Table1[[#This Row],[STATUS]]='CONDITIONS AND WORKINGS'!$B$6,'CONDITIONS AND WORKINGS'!$B$9,'CONDITIONS AND WORKINGS'!$B$10)</f>
        <v>"COMPLETED"</v>
      </c>
      <c r="R2030" s="10">
        <f>Table1[[#This Row],[TOTAL SALES]]-Table1[[#This Row],[ 8.35% DISCOUNT]]</f>
        <v>2353.6799999999998</v>
      </c>
      <c r="S2030" s="20"/>
      <c r="AQ2030" s="11"/>
      <c r="AR2030" s="11"/>
      <c r="AS2030" s="11"/>
      <c r="AT2030" s="11"/>
      <c r="AV2030" s="11"/>
      <c r="AW2030" s="11"/>
    </row>
    <row r="2031" spans="1:49" x14ac:dyDescent="0.25">
      <c r="A2031">
        <v>2030</v>
      </c>
      <c r="B2031">
        <v>10325</v>
      </c>
      <c r="C2031">
        <v>9</v>
      </c>
      <c r="D2031" s="4" t="str">
        <f>TEXT(Table1[[#This Row],[ORDER DATE]],"MMMM")</f>
        <v>November</v>
      </c>
      <c r="E2031" s="4">
        <f t="shared" si="94"/>
        <v>2004</v>
      </c>
      <c r="F2031" s="1">
        <v>38296</v>
      </c>
      <c r="G2031" t="s">
        <v>12</v>
      </c>
      <c r="H2031" t="s">
        <v>64</v>
      </c>
      <c r="I2031">
        <v>118</v>
      </c>
      <c r="J2031" t="s">
        <v>17</v>
      </c>
      <c r="K2031">
        <v>24</v>
      </c>
      <c r="L2031" s="10">
        <v>69.12</v>
      </c>
      <c r="M2031" s="10">
        <f t="shared" si="95"/>
        <v>1658.88</v>
      </c>
      <c r="N2031">
        <f>'CONDITIONS AND WORKINGS'!$D$2*M2031</f>
        <v>106.500096</v>
      </c>
      <c r="O2031" s="4">
        <f>IF(Table1[[#This Row],[SALES]]&gt;='CONDITIONS AND WORKINGS'!$B$2,Table1[[#This Row],[SALES]]*'CONDITIONS AND WORKINGS'!$B$3,0)</f>
        <v>0</v>
      </c>
      <c r="P2031" s="10">
        <f t="shared" si="93"/>
        <v>1765.3800960000001</v>
      </c>
      <c r="Q2031" s="4" t="str">
        <f>IF(Table1[[#This Row],[STATUS]]='CONDITIONS AND WORKINGS'!$B$6,'CONDITIONS AND WORKINGS'!$B$9,'CONDITIONS AND WORKINGS'!$B$10)</f>
        <v>"COMPLETED"</v>
      </c>
      <c r="R2031" s="10">
        <f>Table1[[#This Row],[TOTAL SALES]]-Table1[[#This Row],[ 8.35% DISCOUNT]]</f>
        <v>1765.3800960000001</v>
      </c>
      <c r="S2031" s="20"/>
      <c r="AQ2031" s="11"/>
      <c r="AR2031" s="11"/>
      <c r="AS2031" s="11"/>
      <c r="AT2031" s="11"/>
      <c r="AV2031" s="11"/>
      <c r="AW2031" s="11"/>
    </row>
    <row r="2032" spans="1:49" x14ac:dyDescent="0.25">
      <c r="A2032">
        <v>2031</v>
      </c>
      <c r="B2032">
        <v>10326</v>
      </c>
      <c r="C2032">
        <v>4</v>
      </c>
      <c r="D2032" s="4" t="str">
        <f>TEXT(Table1[[#This Row],[ORDER DATE]],"MMMM")</f>
        <v>November</v>
      </c>
      <c r="E2032" s="4">
        <f t="shared" si="94"/>
        <v>2004</v>
      </c>
      <c r="F2032" s="1">
        <v>38300</v>
      </c>
      <c r="G2032" t="s">
        <v>12</v>
      </c>
      <c r="H2032" t="s">
        <v>57</v>
      </c>
      <c r="I2032">
        <v>125</v>
      </c>
      <c r="J2032" t="s">
        <v>14</v>
      </c>
      <c r="K2032">
        <v>41</v>
      </c>
      <c r="L2032" s="10">
        <v>100</v>
      </c>
      <c r="M2032" s="10">
        <f t="shared" si="95"/>
        <v>4100</v>
      </c>
      <c r="N2032">
        <f>'CONDITIONS AND WORKINGS'!$D$2*M2032</f>
        <v>263.21999999999997</v>
      </c>
      <c r="O2032" s="4">
        <f>IF(Table1[[#This Row],[SALES]]&gt;='CONDITIONS AND WORKINGS'!$B$2,Table1[[#This Row],[SALES]]*'CONDITIONS AND WORKINGS'!$B$3,0)</f>
        <v>342.35</v>
      </c>
      <c r="P2032" s="10">
        <f t="shared" si="93"/>
        <v>4363.22</v>
      </c>
      <c r="Q2032" s="4" t="str">
        <f>IF(Table1[[#This Row],[STATUS]]='CONDITIONS AND WORKINGS'!$B$6,'CONDITIONS AND WORKINGS'!$B$9,'CONDITIONS AND WORKINGS'!$B$10)</f>
        <v>"COMPLETED"</v>
      </c>
      <c r="R2032" s="10">
        <f>Table1[[#This Row],[TOTAL SALES]]-Table1[[#This Row],[ 8.35% DISCOUNT]]</f>
        <v>4020.8700000000003</v>
      </c>
      <c r="S2032" s="20"/>
      <c r="AQ2032" s="11"/>
      <c r="AR2032" s="11"/>
      <c r="AS2032" s="11"/>
      <c r="AT2032" s="11"/>
      <c r="AV2032" s="11"/>
      <c r="AW2032" s="11"/>
    </row>
    <row r="2033" spans="1:49" x14ac:dyDescent="0.25">
      <c r="A2033">
        <v>2032</v>
      </c>
      <c r="B2033">
        <v>10326</v>
      </c>
      <c r="C2033">
        <v>5</v>
      </c>
      <c r="D2033" s="4" t="str">
        <f>TEXT(Table1[[#This Row],[ORDER DATE]],"MMMM")</f>
        <v>November</v>
      </c>
      <c r="E2033" s="4">
        <f t="shared" si="94"/>
        <v>2004</v>
      </c>
      <c r="F2033" s="1">
        <v>38300</v>
      </c>
      <c r="G2033" t="s">
        <v>12</v>
      </c>
      <c r="H2033" t="s">
        <v>61</v>
      </c>
      <c r="I2033">
        <v>125</v>
      </c>
      <c r="J2033" t="s">
        <v>14</v>
      </c>
      <c r="K2033">
        <v>50</v>
      </c>
      <c r="L2033" s="10">
        <v>86.01</v>
      </c>
      <c r="M2033" s="10">
        <f t="shared" si="95"/>
        <v>4300.5</v>
      </c>
      <c r="N2033">
        <f>'CONDITIONS AND WORKINGS'!$D$2*M2033</f>
        <v>276.09209999999996</v>
      </c>
      <c r="O2033" s="4">
        <f>IF(Table1[[#This Row],[SALES]]&gt;='CONDITIONS AND WORKINGS'!$B$2,Table1[[#This Row],[SALES]]*'CONDITIONS AND WORKINGS'!$B$3,0)</f>
        <v>359.09175000000005</v>
      </c>
      <c r="P2033" s="10">
        <f t="shared" si="93"/>
        <v>4576.5920999999998</v>
      </c>
      <c r="Q2033" s="4" t="str">
        <f>IF(Table1[[#This Row],[STATUS]]='CONDITIONS AND WORKINGS'!$B$6,'CONDITIONS AND WORKINGS'!$B$9,'CONDITIONS AND WORKINGS'!$B$10)</f>
        <v>"COMPLETED"</v>
      </c>
      <c r="R2033" s="10">
        <f>Table1[[#This Row],[TOTAL SALES]]-Table1[[#This Row],[ 8.35% DISCOUNT]]</f>
        <v>4217.5003500000003</v>
      </c>
      <c r="S2033" s="20"/>
      <c r="AQ2033" s="11"/>
      <c r="AR2033" s="11"/>
      <c r="AS2033" s="11"/>
      <c r="AT2033" s="11"/>
      <c r="AV2033" s="11"/>
      <c r="AW2033" s="11"/>
    </row>
    <row r="2034" spans="1:49" x14ac:dyDescent="0.25">
      <c r="A2034">
        <v>2033</v>
      </c>
      <c r="B2034">
        <v>10326</v>
      </c>
      <c r="C2034">
        <v>6</v>
      </c>
      <c r="D2034" s="4" t="str">
        <f>TEXT(Table1[[#This Row],[ORDER DATE]],"MMMM")</f>
        <v>November</v>
      </c>
      <c r="E2034" s="4">
        <f t="shared" si="94"/>
        <v>2004</v>
      </c>
      <c r="F2034" s="1">
        <v>38300</v>
      </c>
      <c r="G2034" t="s">
        <v>12</v>
      </c>
      <c r="H2034" t="s">
        <v>59</v>
      </c>
      <c r="I2034">
        <v>125</v>
      </c>
      <c r="J2034" t="s">
        <v>14</v>
      </c>
      <c r="K2034">
        <v>32</v>
      </c>
      <c r="L2034" s="10">
        <v>100</v>
      </c>
      <c r="M2034" s="10">
        <f t="shared" si="95"/>
        <v>3200</v>
      </c>
      <c r="N2034">
        <f>'CONDITIONS AND WORKINGS'!$D$2*M2034</f>
        <v>205.43999999999997</v>
      </c>
      <c r="O2034" s="4">
        <f>IF(Table1[[#This Row],[SALES]]&gt;='CONDITIONS AND WORKINGS'!$B$2,Table1[[#This Row],[SALES]]*'CONDITIONS AND WORKINGS'!$B$3,0)</f>
        <v>267.2</v>
      </c>
      <c r="P2034" s="10">
        <f t="shared" si="93"/>
        <v>3405.44</v>
      </c>
      <c r="Q2034" s="4" t="str">
        <f>IF(Table1[[#This Row],[STATUS]]='CONDITIONS AND WORKINGS'!$B$6,'CONDITIONS AND WORKINGS'!$B$9,'CONDITIONS AND WORKINGS'!$B$10)</f>
        <v>"COMPLETED"</v>
      </c>
      <c r="R2034" s="10">
        <f>Table1[[#This Row],[TOTAL SALES]]-Table1[[#This Row],[ 8.35% DISCOUNT]]</f>
        <v>3138.2400000000002</v>
      </c>
      <c r="S2034" s="20"/>
      <c r="AQ2034" s="11"/>
      <c r="AR2034" s="11"/>
      <c r="AS2034" s="11"/>
      <c r="AT2034" s="11"/>
      <c r="AV2034" s="11"/>
      <c r="AW2034" s="11"/>
    </row>
    <row r="2035" spans="1:49" x14ac:dyDescent="0.25">
      <c r="A2035">
        <v>2034</v>
      </c>
      <c r="B2035">
        <v>10326</v>
      </c>
      <c r="C2035">
        <v>3</v>
      </c>
      <c r="D2035" s="4" t="str">
        <f>TEXT(Table1[[#This Row],[ORDER DATE]],"MMMM")</f>
        <v>November</v>
      </c>
      <c r="E2035" s="4">
        <f t="shared" si="94"/>
        <v>2004</v>
      </c>
      <c r="F2035" s="1">
        <v>38300</v>
      </c>
      <c r="G2035" t="s">
        <v>12</v>
      </c>
      <c r="H2035" t="s">
        <v>62</v>
      </c>
      <c r="I2035">
        <v>125</v>
      </c>
      <c r="J2035" t="s">
        <v>14</v>
      </c>
      <c r="K2035">
        <v>41</v>
      </c>
      <c r="L2035" s="10">
        <v>85.85</v>
      </c>
      <c r="M2035" s="10">
        <f t="shared" si="95"/>
        <v>3519.85</v>
      </c>
      <c r="N2035">
        <f>'CONDITIONS AND WORKINGS'!$D$2*M2035</f>
        <v>225.97436999999996</v>
      </c>
      <c r="O2035" s="4">
        <f>IF(Table1[[#This Row],[SALES]]&gt;='CONDITIONS AND WORKINGS'!$B$2,Table1[[#This Row],[SALES]]*'CONDITIONS AND WORKINGS'!$B$3,0)</f>
        <v>293.90747500000003</v>
      </c>
      <c r="P2035" s="10">
        <f t="shared" si="93"/>
        <v>3745.8243699999998</v>
      </c>
      <c r="Q2035" s="4" t="str">
        <f>IF(Table1[[#This Row],[STATUS]]='CONDITIONS AND WORKINGS'!$B$6,'CONDITIONS AND WORKINGS'!$B$9,'CONDITIONS AND WORKINGS'!$B$10)</f>
        <v>"COMPLETED"</v>
      </c>
      <c r="R2035" s="10">
        <f>Table1[[#This Row],[TOTAL SALES]]-Table1[[#This Row],[ 8.35% DISCOUNT]]</f>
        <v>3451.9168949999998</v>
      </c>
      <c r="S2035" s="20"/>
      <c r="AQ2035" s="11"/>
      <c r="AR2035" s="11"/>
      <c r="AS2035" s="11"/>
      <c r="AT2035" s="11"/>
      <c r="AV2035" s="11"/>
      <c r="AW2035" s="11"/>
    </row>
    <row r="2036" spans="1:49" x14ac:dyDescent="0.25">
      <c r="A2036">
        <v>2035</v>
      </c>
      <c r="B2036">
        <v>10326</v>
      </c>
      <c r="C2036">
        <v>1</v>
      </c>
      <c r="D2036" s="4" t="str">
        <f>TEXT(Table1[[#This Row],[ORDER DATE]],"MMMM")</f>
        <v>November</v>
      </c>
      <c r="E2036" s="4">
        <f t="shared" si="94"/>
        <v>2004</v>
      </c>
      <c r="F2036" s="1">
        <v>38300</v>
      </c>
      <c r="G2036" t="s">
        <v>12</v>
      </c>
      <c r="H2036" t="s">
        <v>65</v>
      </c>
      <c r="I2036">
        <v>125</v>
      </c>
      <c r="J2036" t="s">
        <v>17</v>
      </c>
      <c r="K2036">
        <v>39</v>
      </c>
      <c r="L2036" s="10">
        <v>60</v>
      </c>
      <c r="M2036" s="10">
        <f t="shared" si="95"/>
        <v>2340</v>
      </c>
      <c r="N2036">
        <f>'CONDITIONS AND WORKINGS'!$D$2*M2036</f>
        <v>150.22799999999998</v>
      </c>
      <c r="O2036" s="4">
        <f>IF(Table1[[#This Row],[SALES]]&gt;='CONDITIONS AND WORKINGS'!$B$2,Table1[[#This Row],[SALES]]*'CONDITIONS AND WORKINGS'!$B$3,0)</f>
        <v>195.39000000000001</v>
      </c>
      <c r="P2036" s="10">
        <f t="shared" si="93"/>
        <v>2490.2280000000001</v>
      </c>
      <c r="Q2036" s="4" t="str">
        <f>IF(Table1[[#This Row],[STATUS]]='CONDITIONS AND WORKINGS'!$B$6,'CONDITIONS AND WORKINGS'!$B$9,'CONDITIONS AND WORKINGS'!$B$10)</f>
        <v>"COMPLETED"</v>
      </c>
      <c r="R2036" s="10">
        <f>Table1[[#This Row],[TOTAL SALES]]-Table1[[#This Row],[ 8.35% DISCOUNT]]</f>
        <v>2294.8380000000002</v>
      </c>
      <c r="S2036" s="20"/>
      <c r="AQ2036" s="11"/>
      <c r="AR2036" s="11"/>
      <c r="AS2036" s="11"/>
      <c r="AT2036" s="11"/>
      <c r="AV2036" s="11"/>
      <c r="AW2036" s="11"/>
    </row>
    <row r="2037" spans="1:49" x14ac:dyDescent="0.25">
      <c r="A2037">
        <v>2036</v>
      </c>
      <c r="B2037">
        <v>10326</v>
      </c>
      <c r="C2037">
        <v>2</v>
      </c>
      <c r="D2037" s="4" t="str">
        <f>TEXT(Table1[[#This Row],[ORDER DATE]],"MMMM")</f>
        <v>November</v>
      </c>
      <c r="E2037" s="4">
        <f t="shared" si="94"/>
        <v>2004</v>
      </c>
      <c r="F2037" s="1">
        <v>38300</v>
      </c>
      <c r="G2037" t="s">
        <v>12</v>
      </c>
      <c r="H2037" t="s">
        <v>60</v>
      </c>
      <c r="I2037">
        <v>125</v>
      </c>
      <c r="J2037" t="s">
        <v>17</v>
      </c>
      <c r="K2037">
        <v>20</v>
      </c>
      <c r="L2037" s="10">
        <v>92.25</v>
      </c>
      <c r="M2037" s="10">
        <f t="shared" si="95"/>
        <v>1845</v>
      </c>
      <c r="N2037">
        <f>'CONDITIONS AND WORKINGS'!$D$2*M2037</f>
        <v>118.44899999999998</v>
      </c>
      <c r="O2037" s="4">
        <f>IF(Table1[[#This Row],[SALES]]&gt;='CONDITIONS AND WORKINGS'!$B$2,Table1[[#This Row],[SALES]]*'CONDITIONS AND WORKINGS'!$B$3,0)</f>
        <v>0</v>
      </c>
      <c r="P2037" s="10">
        <f t="shared" si="93"/>
        <v>1963.4490000000001</v>
      </c>
      <c r="Q2037" s="4" t="str">
        <f>IF(Table1[[#This Row],[STATUS]]='CONDITIONS AND WORKINGS'!$B$6,'CONDITIONS AND WORKINGS'!$B$9,'CONDITIONS AND WORKINGS'!$B$10)</f>
        <v>"COMPLETED"</v>
      </c>
      <c r="R2037" s="10">
        <f>Table1[[#This Row],[TOTAL SALES]]-Table1[[#This Row],[ 8.35% DISCOUNT]]</f>
        <v>1963.4490000000001</v>
      </c>
      <c r="S2037" s="20"/>
      <c r="AQ2037" s="11"/>
      <c r="AR2037" s="11"/>
      <c r="AS2037" s="11"/>
      <c r="AT2037" s="11"/>
      <c r="AV2037" s="11"/>
      <c r="AW2037" s="11"/>
    </row>
    <row r="2038" spans="1:49" x14ac:dyDescent="0.25">
      <c r="A2038">
        <v>2037</v>
      </c>
      <c r="B2038">
        <v>10327</v>
      </c>
      <c r="C2038">
        <v>8</v>
      </c>
      <c r="D2038" s="4" t="str">
        <f>TEXT(Table1[[#This Row],[ORDER DATE]],"MMMM")</f>
        <v>November</v>
      </c>
      <c r="E2038" s="4">
        <f t="shared" si="94"/>
        <v>2004</v>
      </c>
      <c r="F2038" s="1">
        <v>38301</v>
      </c>
      <c r="G2038" t="s">
        <v>125</v>
      </c>
      <c r="H2038" t="s">
        <v>80</v>
      </c>
      <c r="I2038">
        <v>149</v>
      </c>
      <c r="J2038" t="s">
        <v>14</v>
      </c>
      <c r="K2038">
        <v>45</v>
      </c>
      <c r="L2038" s="10">
        <v>100</v>
      </c>
      <c r="M2038" s="10">
        <f t="shared" si="95"/>
        <v>4500</v>
      </c>
      <c r="N2038">
        <f>'CONDITIONS AND WORKINGS'!$D$2*M2038</f>
        <v>288.89999999999998</v>
      </c>
      <c r="O2038" s="4">
        <f>IF(Table1[[#This Row],[SALES]]&gt;='CONDITIONS AND WORKINGS'!$B$2,Table1[[#This Row],[SALES]]*'CONDITIONS AND WORKINGS'!$B$3,0)</f>
        <v>375.75</v>
      </c>
      <c r="P2038" s="10">
        <f t="shared" si="93"/>
        <v>4788.8999999999996</v>
      </c>
      <c r="Q2038" s="4" t="str">
        <f>IF(Table1[[#This Row],[STATUS]]='CONDITIONS AND WORKINGS'!$B$6,'CONDITIONS AND WORKINGS'!$B$9,'CONDITIONS AND WORKINGS'!$B$10)</f>
        <v>"UNDER PREVIEW"</v>
      </c>
      <c r="R2038" s="10">
        <f>Table1[[#This Row],[TOTAL SALES]]-Table1[[#This Row],[ 8.35% DISCOUNT]]</f>
        <v>4413.1499999999996</v>
      </c>
      <c r="S2038" s="20"/>
      <c r="AQ2038" s="11"/>
      <c r="AR2038" s="11"/>
      <c r="AS2038" s="11"/>
      <c r="AT2038" s="11"/>
      <c r="AV2038" s="11"/>
      <c r="AW2038" s="11"/>
    </row>
    <row r="2039" spans="1:49" x14ac:dyDescent="0.25">
      <c r="A2039">
        <v>2038</v>
      </c>
      <c r="B2039">
        <v>10327</v>
      </c>
      <c r="C2039">
        <v>7</v>
      </c>
      <c r="D2039" s="4" t="str">
        <f>TEXT(Table1[[#This Row],[ORDER DATE]],"MMMM")</f>
        <v>November</v>
      </c>
      <c r="E2039" s="4">
        <f t="shared" si="94"/>
        <v>2004</v>
      </c>
      <c r="F2039" s="1">
        <v>38301</v>
      </c>
      <c r="G2039" t="s">
        <v>125</v>
      </c>
      <c r="H2039" t="s">
        <v>68</v>
      </c>
      <c r="I2039">
        <v>149</v>
      </c>
      <c r="J2039" t="s">
        <v>14</v>
      </c>
      <c r="K2039">
        <v>20</v>
      </c>
      <c r="L2039" s="10">
        <v>100</v>
      </c>
      <c r="M2039" s="10">
        <f t="shared" si="95"/>
        <v>2000</v>
      </c>
      <c r="N2039">
        <f>'CONDITIONS AND WORKINGS'!$D$2*M2039</f>
        <v>128.39999999999998</v>
      </c>
      <c r="O2039" s="4">
        <f>IF(Table1[[#This Row],[SALES]]&gt;='CONDITIONS AND WORKINGS'!$B$2,Table1[[#This Row],[SALES]]*'CONDITIONS AND WORKINGS'!$B$3,0)</f>
        <v>0</v>
      </c>
      <c r="P2039" s="10">
        <f t="shared" si="93"/>
        <v>2128.4</v>
      </c>
      <c r="Q2039" s="4" t="str">
        <f>IF(Table1[[#This Row],[STATUS]]='CONDITIONS AND WORKINGS'!$B$6,'CONDITIONS AND WORKINGS'!$B$9,'CONDITIONS AND WORKINGS'!$B$10)</f>
        <v>"UNDER PREVIEW"</v>
      </c>
      <c r="R2039" s="10">
        <f>Table1[[#This Row],[TOTAL SALES]]-Table1[[#This Row],[ 8.35% DISCOUNT]]</f>
        <v>2128.4</v>
      </c>
      <c r="S2039" s="20"/>
      <c r="AQ2039" s="11"/>
      <c r="AR2039" s="11"/>
      <c r="AS2039" s="11"/>
      <c r="AT2039" s="11"/>
      <c r="AV2039" s="11"/>
      <c r="AW2039" s="11"/>
    </row>
    <row r="2040" spans="1:49" x14ac:dyDescent="0.25">
      <c r="A2040">
        <v>2039</v>
      </c>
      <c r="B2040">
        <v>10327</v>
      </c>
      <c r="C2040">
        <v>2</v>
      </c>
      <c r="D2040" s="4" t="str">
        <f>TEXT(Table1[[#This Row],[ORDER DATE]],"MMMM")</f>
        <v>November</v>
      </c>
      <c r="E2040" s="4">
        <f t="shared" si="94"/>
        <v>2004</v>
      </c>
      <c r="F2040" s="1">
        <v>38301</v>
      </c>
      <c r="G2040" t="s">
        <v>125</v>
      </c>
      <c r="H2040" t="s">
        <v>63</v>
      </c>
      <c r="I2040">
        <v>149</v>
      </c>
      <c r="J2040" t="s">
        <v>14</v>
      </c>
      <c r="K2040">
        <v>43</v>
      </c>
      <c r="L2040" s="10">
        <v>80</v>
      </c>
      <c r="M2040" s="10">
        <f t="shared" si="95"/>
        <v>3440</v>
      </c>
      <c r="N2040">
        <f>'CONDITIONS AND WORKINGS'!$D$2*M2040</f>
        <v>220.84799999999998</v>
      </c>
      <c r="O2040" s="4">
        <f>IF(Table1[[#This Row],[SALES]]&gt;='CONDITIONS AND WORKINGS'!$B$2,Table1[[#This Row],[SALES]]*'CONDITIONS AND WORKINGS'!$B$3,0)</f>
        <v>287.24</v>
      </c>
      <c r="P2040" s="10">
        <f t="shared" si="93"/>
        <v>3660.848</v>
      </c>
      <c r="Q2040" s="4" t="str">
        <f>IF(Table1[[#This Row],[STATUS]]='CONDITIONS AND WORKINGS'!$B$6,'CONDITIONS AND WORKINGS'!$B$9,'CONDITIONS AND WORKINGS'!$B$10)</f>
        <v>"UNDER PREVIEW"</v>
      </c>
      <c r="R2040" s="10">
        <f>Table1[[#This Row],[TOTAL SALES]]-Table1[[#This Row],[ 8.35% DISCOUNT]]</f>
        <v>3373.6080000000002</v>
      </c>
      <c r="S2040" s="20"/>
      <c r="AQ2040" s="11"/>
      <c r="AR2040" s="11"/>
      <c r="AS2040" s="11"/>
      <c r="AT2040" s="11"/>
      <c r="AV2040" s="11"/>
      <c r="AW2040" s="11"/>
    </row>
    <row r="2041" spans="1:49" x14ac:dyDescent="0.25">
      <c r="A2041">
        <v>2040</v>
      </c>
      <c r="B2041">
        <v>10327</v>
      </c>
      <c r="C2041">
        <v>4</v>
      </c>
      <c r="D2041" s="4" t="str">
        <f>TEXT(Table1[[#This Row],[ORDER DATE]],"MMMM")</f>
        <v>November</v>
      </c>
      <c r="E2041" s="4">
        <f t="shared" si="94"/>
        <v>2004</v>
      </c>
      <c r="F2041" s="1">
        <v>38301</v>
      </c>
      <c r="G2041" t="s">
        <v>125</v>
      </c>
      <c r="H2041" t="s">
        <v>69</v>
      </c>
      <c r="I2041">
        <v>149</v>
      </c>
      <c r="J2041" t="s">
        <v>14</v>
      </c>
      <c r="K2041">
        <v>37</v>
      </c>
      <c r="L2041" s="10">
        <v>86.74</v>
      </c>
      <c r="M2041" s="10">
        <f t="shared" si="95"/>
        <v>3209.3799999999997</v>
      </c>
      <c r="N2041">
        <f>'CONDITIONS AND WORKINGS'!$D$2*M2041</f>
        <v>206.04219599999996</v>
      </c>
      <c r="O2041" s="4">
        <f>IF(Table1[[#This Row],[SALES]]&gt;='CONDITIONS AND WORKINGS'!$B$2,Table1[[#This Row],[SALES]]*'CONDITIONS AND WORKINGS'!$B$3,0)</f>
        <v>267.98322999999999</v>
      </c>
      <c r="P2041" s="10">
        <f t="shared" si="93"/>
        <v>3415.4221959999995</v>
      </c>
      <c r="Q2041" s="4" t="str">
        <f>IF(Table1[[#This Row],[STATUS]]='CONDITIONS AND WORKINGS'!$B$6,'CONDITIONS AND WORKINGS'!$B$9,'CONDITIONS AND WORKINGS'!$B$10)</f>
        <v>"UNDER PREVIEW"</v>
      </c>
      <c r="R2041" s="10">
        <f>Table1[[#This Row],[TOTAL SALES]]-Table1[[#This Row],[ 8.35% DISCOUNT]]</f>
        <v>3147.4389659999997</v>
      </c>
      <c r="S2041" s="20"/>
      <c r="AQ2041" s="11"/>
      <c r="AR2041" s="11"/>
      <c r="AS2041" s="11"/>
      <c r="AT2041" s="11"/>
      <c r="AV2041" s="11"/>
      <c r="AW2041" s="11"/>
    </row>
    <row r="2042" spans="1:49" x14ac:dyDescent="0.25">
      <c r="A2042">
        <v>2041</v>
      </c>
      <c r="B2042">
        <v>10327</v>
      </c>
      <c r="C2042">
        <v>3</v>
      </c>
      <c r="D2042" s="4" t="str">
        <f>TEXT(Table1[[#This Row],[ORDER DATE]],"MMMM")</f>
        <v>November</v>
      </c>
      <c r="E2042" s="4">
        <f t="shared" si="94"/>
        <v>2004</v>
      </c>
      <c r="F2042" s="1">
        <v>38301</v>
      </c>
      <c r="G2042" t="s">
        <v>125</v>
      </c>
      <c r="H2042" t="s">
        <v>66</v>
      </c>
      <c r="I2042">
        <v>149</v>
      </c>
      <c r="J2042" t="s">
        <v>14</v>
      </c>
      <c r="K2042">
        <v>37</v>
      </c>
      <c r="L2042" s="10">
        <v>86.61</v>
      </c>
      <c r="M2042" s="10">
        <f t="shared" si="95"/>
        <v>3204.57</v>
      </c>
      <c r="N2042">
        <f>'CONDITIONS AND WORKINGS'!$D$2*M2042</f>
        <v>205.73339399999998</v>
      </c>
      <c r="O2042" s="4">
        <f>IF(Table1[[#This Row],[SALES]]&gt;='CONDITIONS AND WORKINGS'!$B$2,Table1[[#This Row],[SALES]]*'CONDITIONS AND WORKINGS'!$B$3,0)</f>
        <v>267.58159500000005</v>
      </c>
      <c r="P2042" s="10">
        <f t="shared" si="93"/>
        <v>3410.303394</v>
      </c>
      <c r="Q2042" s="4" t="str">
        <f>IF(Table1[[#This Row],[STATUS]]='CONDITIONS AND WORKINGS'!$B$6,'CONDITIONS AND WORKINGS'!$B$9,'CONDITIONS AND WORKINGS'!$B$10)</f>
        <v>"UNDER PREVIEW"</v>
      </c>
      <c r="R2042" s="10">
        <f>Table1[[#This Row],[TOTAL SALES]]-Table1[[#This Row],[ 8.35% DISCOUNT]]</f>
        <v>3142.7217989999999</v>
      </c>
      <c r="S2042" s="20"/>
      <c r="AQ2042" s="11"/>
      <c r="AR2042" s="11"/>
      <c r="AS2042" s="11"/>
      <c r="AT2042" s="11"/>
      <c r="AV2042" s="11"/>
      <c r="AW2042" s="11"/>
    </row>
    <row r="2043" spans="1:49" x14ac:dyDescent="0.25">
      <c r="A2043">
        <v>2042</v>
      </c>
      <c r="B2043">
        <v>10327</v>
      </c>
      <c r="C2043">
        <v>6</v>
      </c>
      <c r="D2043" s="4" t="str">
        <f>TEXT(Table1[[#This Row],[ORDER DATE]],"MMMM")</f>
        <v>November</v>
      </c>
      <c r="E2043" s="4">
        <f t="shared" si="94"/>
        <v>2004</v>
      </c>
      <c r="F2043" s="1">
        <v>38301</v>
      </c>
      <c r="G2043" t="s">
        <v>125</v>
      </c>
      <c r="H2043" t="s">
        <v>70</v>
      </c>
      <c r="I2043">
        <v>149</v>
      </c>
      <c r="J2043" t="s">
        <v>17</v>
      </c>
      <c r="K2043">
        <v>25</v>
      </c>
      <c r="L2043" s="10">
        <v>100</v>
      </c>
      <c r="M2043" s="10">
        <f t="shared" si="95"/>
        <v>2500</v>
      </c>
      <c r="N2043">
        <f>'CONDITIONS AND WORKINGS'!$D$2*M2043</f>
        <v>160.49999999999997</v>
      </c>
      <c r="O2043" s="4">
        <f>IF(Table1[[#This Row],[SALES]]&gt;='CONDITIONS AND WORKINGS'!$B$2,Table1[[#This Row],[SALES]]*'CONDITIONS AND WORKINGS'!$B$3,0)</f>
        <v>208.75</v>
      </c>
      <c r="P2043" s="10">
        <f t="shared" si="93"/>
        <v>2660.5</v>
      </c>
      <c r="Q2043" s="4" t="str">
        <f>IF(Table1[[#This Row],[STATUS]]='CONDITIONS AND WORKINGS'!$B$6,'CONDITIONS AND WORKINGS'!$B$9,'CONDITIONS AND WORKINGS'!$B$10)</f>
        <v>"UNDER PREVIEW"</v>
      </c>
      <c r="R2043" s="10">
        <f>Table1[[#This Row],[TOTAL SALES]]-Table1[[#This Row],[ 8.35% DISCOUNT]]</f>
        <v>2451.75</v>
      </c>
      <c r="S2043" s="20"/>
      <c r="AQ2043" s="11"/>
      <c r="AR2043" s="11"/>
      <c r="AS2043" s="11"/>
      <c r="AT2043" s="11"/>
      <c r="AV2043" s="11"/>
      <c r="AW2043" s="11"/>
    </row>
    <row r="2044" spans="1:49" x14ac:dyDescent="0.25">
      <c r="A2044">
        <v>2043</v>
      </c>
      <c r="B2044">
        <v>10327</v>
      </c>
      <c r="C2044">
        <v>1</v>
      </c>
      <c r="D2044" s="4" t="str">
        <f>TEXT(Table1[[#This Row],[ORDER DATE]],"MMMM")</f>
        <v>November</v>
      </c>
      <c r="E2044" s="4">
        <f t="shared" si="94"/>
        <v>2004</v>
      </c>
      <c r="F2044" s="1">
        <v>38301</v>
      </c>
      <c r="G2044" t="s">
        <v>125</v>
      </c>
      <c r="H2044" t="s">
        <v>67</v>
      </c>
      <c r="I2044">
        <v>149</v>
      </c>
      <c r="J2044" t="s">
        <v>17</v>
      </c>
      <c r="K2044">
        <v>21</v>
      </c>
      <c r="L2044" s="10">
        <v>96.31</v>
      </c>
      <c r="M2044" s="10">
        <f t="shared" si="95"/>
        <v>2022.51</v>
      </c>
      <c r="N2044">
        <f>'CONDITIONS AND WORKINGS'!$D$2*M2044</f>
        <v>129.84514199999998</v>
      </c>
      <c r="O2044" s="4">
        <f>IF(Table1[[#This Row],[SALES]]&gt;='CONDITIONS AND WORKINGS'!$B$2,Table1[[#This Row],[SALES]]*'CONDITIONS AND WORKINGS'!$B$3,0)</f>
        <v>0</v>
      </c>
      <c r="P2044" s="10">
        <f t="shared" si="93"/>
        <v>2152.3551419999999</v>
      </c>
      <c r="Q2044" s="4" t="str">
        <f>IF(Table1[[#This Row],[STATUS]]='CONDITIONS AND WORKINGS'!$B$6,'CONDITIONS AND WORKINGS'!$B$9,'CONDITIONS AND WORKINGS'!$B$10)</f>
        <v>"UNDER PREVIEW"</v>
      </c>
      <c r="R2044" s="10">
        <f>Table1[[#This Row],[TOTAL SALES]]-Table1[[#This Row],[ 8.35% DISCOUNT]]</f>
        <v>2152.3551419999999</v>
      </c>
      <c r="S2044" s="20"/>
      <c r="AQ2044" s="11"/>
      <c r="AR2044" s="11"/>
      <c r="AS2044" s="11"/>
      <c r="AT2044" s="11"/>
      <c r="AV2044" s="11"/>
      <c r="AW2044" s="11"/>
    </row>
    <row r="2045" spans="1:49" x14ac:dyDescent="0.25">
      <c r="A2045">
        <v>2044</v>
      </c>
      <c r="B2045">
        <v>10327</v>
      </c>
      <c r="C2045">
        <v>5</v>
      </c>
      <c r="D2045" s="4" t="str">
        <f>TEXT(Table1[[#This Row],[ORDER DATE]],"MMMM")</f>
        <v>November</v>
      </c>
      <c r="E2045" s="4">
        <f t="shared" si="94"/>
        <v>2004</v>
      </c>
      <c r="F2045" s="1">
        <v>38301</v>
      </c>
      <c r="G2045" t="s">
        <v>125</v>
      </c>
      <c r="H2045" t="s">
        <v>75</v>
      </c>
      <c r="I2045">
        <v>149</v>
      </c>
      <c r="J2045" t="s">
        <v>17</v>
      </c>
      <c r="K2045">
        <v>25</v>
      </c>
      <c r="L2045" s="10">
        <v>45.86</v>
      </c>
      <c r="M2045" s="10">
        <f t="shared" si="95"/>
        <v>1146.5</v>
      </c>
      <c r="N2045">
        <f>'CONDITIONS AND WORKINGS'!$D$2*M2045</f>
        <v>73.605299999999986</v>
      </c>
      <c r="O2045" s="4">
        <f>IF(Table1[[#This Row],[SALES]]&gt;='CONDITIONS AND WORKINGS'!$B$2,Table1[[#This Row],[SALES]]*'CONDITIONS AND WORKINGS'!$B$3,0)</f>
        <v>0</v>
      </c>
      <c r="P2045" s="10">
        <f t="shared" si="93"/>
        <v>1220.1052999999999</v>
      </c>
      <c r="Q2045" s="4" t="str">
        <f>IF(Table1[[#This Row],[STATUS]]='CONDITIONS AND WORKINGS'!$B$6,'CONDITIONS AND WORKINGS'!$B$9,'CONDITIONS AND WORKINGS'!$B$10)</f>
        <v>"UNDER PREVIEW"</v>
      </c>
      <c r="R2045" s="10">
        <f>Table1[[#This Row],[TOTAL SALES]]-Table1[[#This Row],[ 8.35% DISCOUNT]]</f>
        <v>1220.1052999999999</v>
      </c>
      <c r="S2045" s="20"/>
      <c r="AQ2045" s="11"/>
      <c r="AR2045" s="11"/>
      <c r="AS2045" s="11"/>
      <c r="AT2045" s="11"/>
      <c r="AV2045" s="11"/>
      <c r="AW2045" s="11"/>
    </row>
    <row r="2046" spans="1:49" x14ac:dyDescent="0.25">
      <c r="A2046">
        <v>2045</v>
      </c>
      <c r="B2046">
        <v>10328</v>
      </c>
      <c r="C2046">
        <v>9</v>
      </c>
      <c r="D2046" s="4" t="str">
        <f>TEXT(Table1[[#This Row],[ORDER DATE]],"MMMM")</f>
        <v>November</v>
      </c>
      <c r="E2046" s="4">
        <f t="shared" si="94"/>
        <v>2004</v>
      </c>
      <c r="F2046" s="1">
        <v>38303</v>
      </c>
      <c r="G2046" t="s">
        <v>12</v>
      </c>
      <c r="H2046" t="s">
        <v>79</v>
      </c>
      <c r="I2046">
        <v>187</v>
      </c>
      <c r="J2046" t="s">
        <v>14</v>
      </c>
      <c r="K2046">
        <v>41</v>
      </c>
      <c r="L2046" s="10">
        <v>100</v>
      </c>
      <c r="M2046" s="10">
        <f t="shared" si="95"/>
        <v>4100</v>
      </c>
      <c r="N2046">
        <f>'CONDITIONS AND WORKINGS'!$D$2*M2046</f>
        <v>263.21999999999997</v>
      </c>
      <c r="O2046" s="4">
        <f>IF(Table1[[#This Row],[SALES]]&gt;='CONDITIONS AND WORKINGS'!$B$2,Table1[[#This Row],[SALES]]*'CONDITIONS AND WORKINGS'!$B$3,0)</f>
        <v>342.35</v>
      </c>
      <c r="P2046" s="10">
        <f t="shared" si="93"/>
        <v>4363.22</v>
      </c>
      <c r="Q2046" s="4" t="str">
        <f>IF(Table1[[#This Row],[STATUS]]='CONDITIONS AND WORKINGS'!$B$6,'CONDITIONS AND WORKINGS'!$B$9,'CONDITIONS AND WORKINGS'!$B$10)</f>
        <v>"COMPLETED"</v>
      </c>
      <c r="R2046" s="10">
        <f>Table1[[#This Row],[TOTAL SALES]]-Table1[[#This Row],[ 8.35% DISCOUNT]]</f>
        <v>4020.8700000000003</v>
      </c>
      <c r="S2046" s="20"/>
      <c r="AQ2046" s="11"/>
      <c r="AR2046" s="11"/>
      <c r="AS2046" s="11"/>
      <c r="AT2046" s="11"/>
      <c r="AV2046" s="11"/>
      <c r="AW2046" s="11"/>
    </row>
    <row r="2047" spans="1:49" x14ac:dyDescent="0.25">
      <c r="A2047">
        <v>2046</v>
      </c>
      <c r="B2047">
        <v>10328</v>
      </c>
      <c r="C2047">
        <v>14</v>
      </c>
      <c r="D2047" s="4" t="str">
        <f>TEXT(Table1[[#This Row],[ORDER DATE]],"MMMM")</f>
        <v>November</v>
      </c>
      <c r="E2047" s="4">
        <f t="shared" si="94"/>
        <v>2004</v>
      </c>
      <c r="F2047" s="1">
        <v>38303</v>
      </c>
      <c r="G2047" t="s">
        <v>12</v>
      </c>
      <c r="H2047" t="s">
        <v>83</v>
      </c>
      <c r="I2047">
        <v>187</v>
      </c>
      <c r="J2047" t="s">
        <v>14</v>
      </c>
      <c r="K2047">
        <v>47</v>
      </c>
      <c r="L2047" s="10">
        <v>87.54</v>
      </c>
      <c r="M2047" s="10">
        <f t="shared" si="95"/>
        <v>4114.38</v>
      </c>
      <c r="N2047">
        <f>'CONDITIONS AND WORKINGS'!$D$2*M2047</f>
        <v>264.14319599999999</v>
      </c>
      <c r="O2047" s="4">
        <f>IF(Table1[[#This Row],[SALES]]&gt;='CONDITIONS AND WORKINGS'!$B$2,Table1[[#This Row],[SALES]]*'CONDITIONS AND WORKINGS'!$B$3,0)</f>
        <v>343.55073000000004</v>
      </c>
      <c r="P2047" s="10">
        <f t="shared" si="93"/>
        <v>4378.5231960000001</v>
      </c>
      <c r="Q2047" s="4" t="str">
        <f>IF(Table1[[#This Row],[STATUS]]='CONDITIONS AND WORKINGS'!$B$6,'CONDITIONS AND WORKINGS'!$B$9,'CONDITIONS AND WORKINGS'!$B$10)</f>
        <v>"COMPLETED"</v>
      </c>
      <c r="R2047" s="10">
        <f>Table1[[#This Row],[TOTAL SALES]]-Table1[[#This Row],[ 8.35% DISCOUNT]]</f>
        <v>4034.9724660000002</v>
      </c>
      <c r="S2047" s="20"/>
      <c r="AQ2047" s="11"/>
      <c r="AR2047" s="11"/>
      <c r="AS2047" s="11"/>
      <c r="AT2047" s="11"/>
      <c r="AV2047" s="11"/>
      <c r="AW2047" s="11"/>
    </row>
    <row r="2048" spans="1:49" x14ac:dyDescent="0.25">
      <c r="A2048">
        <v>2047</v>
      </c>
      <c r="B2048">
        <v>10328</v>
      </c>
      <c r="C2048">
        <v>11</v>
      </c>
      <c r="D2048" s="4" t="str">
        <f>TEXT(Table1[[#This Row],[ORDER DATE]],"MMMM")</f>
        <v>November</v>
      </c>
      <c r="E2048" s="4">
        <f t="shared" si="94"/>
        <v>2004</v>
      </c>
      <c r="F2048" s="1">
        <v>38303</v>
      </c>
      <c r="G2048" t="s">
        <v>12</v>
      </c>
      <c r="H2048" t="s">
        <v>72</v>
      </c>
      <c r="I2048">
        <v>187</v>
      </c>
      <c r="J2048" t="s">
        <v>14</v>
      </c>
      <c r="K2048">
        <v>33</v>
      </c>
      <c r="L2048" s="10">
        <v>100</v>
      </c>
      <c r="M2048" s="10">
        <f t="shared" si="95"/>
        <v>3300</v>
      </c>
      <c r="N2048">
        <f>'CONDITIONS AND WORKINGS'!$D$2*M2048</f>
        <v>211.85999999999999</v>
      </c>
      <c r="O2048" s="4">
        <f>IF(Table1[[#This Row],[SALES]]&gt;='CONDITIONS AND WORKINGS'!$B$2,Table1[[#This Row],[SALES]]*'CONDITIONS AND WORKINGS'!$B$3,0)</f>
        <v>275.55</v>
      </c>
      <c r="P2048" s="10">
        <f t="shared" si="93"/>
        <v>3511.86</v>
      </c>
      <c r="Q2048" s="4" t="str">
        <f>IF(Table1[[#This Row],[STATUS]]='CONDITIONS AND WORKINGS'!$B$6,'CONDITIONS AND WORKINGS'!$B$9,'CONDITIONS AND WORKINGS'!$B$10)</f>
        <v>"COMPLETED"</v>
      </c>
      <c r="R2048" s="10">
        <f>Table1[[#This Row],[TOTAL SALES]]-Table1[[#This Row],[ 8.35% DISCOUNT]]</f>
        <v>3236.31</v>
      </c>
      <c r="S2048" s="20"/>
      <c r="AQ2048" s="11"/>
      <c r="AR2048" s="11"/>
      <c r="AS2048" s="11"/>
      <c r="AT2048" s="11"/>
      <c r="AV2048" s="11"/>
      <c r="AW2048" s="11"/>
    </row>
    <row r="2049" spans="1:49" x14ac:dyDescent="0.25">
      <c r="A2049">
        <v>2048</v>
      </c>
      <c r="B2049">
        <v>10328</v>
      </c>
      <c r="C2049">
        <v>10</v>
      </c>
      <c r="D2049" s="4" t="str">
        <f>TEXT(Table1[[#This Row],[ORDER DATE]],"MMMM")</f>
        <v>November</v>
      </c>
      <c r="E2049" s="4">
        <f t="shared" si="94"/>
        <v>2004</v>
      </c>
      <c r="F2049" s="1">
        <v>38303</v>
      </c>
      <c r="G2049" t="s">
        <v>12</v>
      </c>
      <c r="H2049" t="s">
        <v>73</v>
      </c>
      <c r="I2049">
        <v>187</v>
      </c>
      <c r="J2049" t="s">
        <v>14</v>
      </c>
      <c r="K2049">
        <v>37</v>
      </c>
      <c r="L2049" s="10">
        <v>100</v>
      </c>
      <c r="M2049" s="10">
        <f t="shared" si="95"/>
        <v>3700</v>
      </c>
      <c r="N2049">
        <f>'CONDITIONS AND WORKINGS'!$D$2*M2049</f>
        <v>237.53999999999996</v>
      </c>
      <c r="O2049" s="4">
        <f>IF(Table1[[#This Row],[SALES]]&gt;='CONDITIONS AND WORKINGS'!$B$2,Table1[[#This Row],[SALES]]*'CONDITIONS AND WORKINGS'!$B$3,0)</f>
        <v>308.95000000000005</v>
      </c>
      <c r="P2049" s="10">
        <f t="shared" si="93"/>
        <v>3937.54</v>
      </c>
      <c r="Q2049" s="4" t="str">
        <f>IF(Table1[[#This Row],[STATUS]]='CONDITIONS AND WORKINGS'!$B$6,'CONDITIONS AND WORKINGS'!$B$9,'CONDITIONS AND WORKINGS'!$B$10)</f>
        <v>"COMPLETED"</v>
      </c>
      <c r="R2049" s="10">
        <f>Table1[[#This Row],[TOTAL SALES]]-Table1[[#This Row],[ 8.35% DISCOUNT]]</f>
        <v>3628.59</v>
      </c>
      <c r="S2049" s="20"/>
      <c r="AQ2049" s="11"/>
      <c r="AR2049" s="11"/>
      <c r="AS2049" s="11"/>
      <c r="AT2049" s="11"/>
      <c r="AV2049" s="11"/>
      <c r="AW2049" s="11"/>
    </row>
    <row r="2050" spans="1:49" x14ac:dyDescent="0.25">
      <c r="A2050">
        <v>2049</v>
      </c>
      <c r="B2050">
        <v>10328</v>
      </c>
      <c r="C2050">
        <v>6</v>
      </c>
      <c r="D2050" s="4" t="str">
        <f>TEXT(Table1[[#This Row],[ORDER DATE]],"MMMM")</f>
        <v>November</v>
      </c>
      <c r="E2050" s="4">
        <f t="shared" si="94"/>
        <v>2004</v>
      </c>
      <c r="F2050" s="1">
        <v>38303</v>
      </c>
      <c r="G2050" t="s">
        <v>12</v>
      </c>
      <c r="H2050" t="s">
        <v>71</v>
      </c>
      <c r="I2050">
        <v>187</v>
      </c>
      <c r="J2050" t="s">
        <v>14</v>
      </c>
      <c r="K2050">
        <v>34</v>
      </c>
      <c r="L2050" s="10">
        <v>100</v>
      </c>
      <c r="M2050" s="10">
        <f t="shared" si="95"/>
        <v>3400</v>
      </c>
      <c r="N2050">
        <f>'CONDITIONS AND WORKINGS'!$D$2*M2050</f>
        <v>218.27999999999997</v>
      </c>
      <c r="O2050" s="4">
        <f>IF(Table1[[#This Row],[SALES]]&gt;='CONDITIONS AND WORKINGS'!$B$2,Table1[[#This Row],[SALES]]*'CONDITIONS AND WORKINGS'!$B$3,0)</f>
        <v>283.90000000000003</v>
      </c>
      <c r="P2050" s="10">
        <f t="shared" ref="P2050:P2113" si="96">M2050+N2050</f>
        <v>3618.2799999999997</v>
      </c>
      <c r="Q2050" s="4" t="str">
        <f>IF(Table1[[#This Row],[STATUS]]='CONDITIONS AND WORKINGS'!$B$6,'CONDITIONS AND WORKINGS'!$B$9,'CONDITIONS AND WORKINGS'!$B$10)</f>
        <v>"COMPLETED"</v>
      </c>
      <c r="R2050" s="10">
        <f>Table1[[#This Row],[TOTAL SALES]]-Table1[[#This Row],[ 8.35% DISCOUNT]]</f>
        <v>3334.3799999999997</v>
      </c>
      <c r="S2050" s="20"/>
      <c r="AQ2050" s="11"/>
      <c r="AR2050" s="11"/>
      <c r="AS2050" s="11"/>
      <c r="AT2050" s="11"/>
      <c r="AV2050" s="11"/>
      <c r="AW2050" s="11"/>
    </row>
    <row r="2051" spans="1:49" x14ac:dyDescent="0.25">
      <c r="A2051">
        <v>2050</v>
      </c>
      <c r="B2051">
        <v>10328</v>
      </c>
      <c r="C2051">
        <v>12</v>
      </c>
      <c r="D2051" s="4" t="str">
        <f>TEXT(Table1[[#This Row],[ORDER DATE]],"MMMM")</f>
        <v>November</v>
      </c>
      <c r="E2051" s="4">
        <f t="shared" ref="E2051:E2114" si="97">YEAR(F2051)</f>
        <v>2004</v>
      </c>
      <c r="F2051" s="1">
        <v>38303</v>
      </c>
      <c r="G2051" t="s">
        <v>12</v>
      </c>
      <c r="H2051" t="s">
        <v>81</v>
      </c>
      <c r="I2051">
        <v>187</v>
      </c>
      <c r="J2051" t="s">
        <v>14</v>
      </c>
      <c r="K2051">
        <v>39</v>
      </c>
      <c r="L2051" s="10">
        <v>85.87</v>
      </c>
      <c r="M2051" s="10">
        <f t="shared" ref="M2051:M2114" si="98">K2051*L2051</f>
        <v>3348.9300000000003</v>
      </c>
      <c r="N2051">
        <f>'CONDITIONS AND WORKINGS'!$D$2*M2051</f>
        <v>215.001306</v>
      </c>
      <c r="O2051" s="4">
        <f>IF(Table1[[#This Row],[SALES]]&gt;='CONDITIONS AND WORKINGS'!$B$2,Table1[[#This Row],[SALES]]*'CONDITIONS AND WORKINGS'!$B$3,0)</f>
        <v>279.63565500000004</v>
      </c>
      <c r="P2051" s="10">
        <f t="shared" si="96"/>
        <v>3563.9313060000004</v>
      </c>
      <c r="Q2051" s="4" t="str">
        <f>IF(Table1[[#This Row],[STATUS]]='CONDITIONS AND WORKINGS'!$B$6,'CONDITIONS AND WORKINGS'!$B$9,'CONDITIONS AND WORKINGS'!$B$10)</f>
        <v>"COMPLETED"</v>
      </c>
      <c r="R2051" s="10">
        <f>Table1[[#This Row],[TOTAL SALES]]-Table1[[#This Row],[ 8.35% DISCOUNT]]</f>
        <v>3284.2956510000004</v>
      </c>
      <c r="S2051" s="20"/>
      <c r="AQ2051" s="11"/>
      <c r="AR2051" s="11"/>
      <c r="AS2051" s="11"/>
      <c r="AT2051" s="11"/>
      <c r="AV2051" s="11"/>
      <c r="AW2051" s="11"/>
    </row>
    <row r="2052" spans="1:49" x14ac:dyDescent="0.25">
      <c r="A2052">
        <v>2051</v>
      </c>
      <c r="B2052">
        <v>10328</v>
      </c>
      <c r="C2052">
        <v>1</v>
      </c>
      <c r="D2052" s="4" t="str">
        <f>TEXT(Table1[[#This Row],[ORDER DATE]],"MMMM")</f>
        <v>November</v>
      </c>
      <c r="E2052" s="4">
        <f t="shared" si="97"/>
        <v>2004</v>
      </c>
      <c r="F2052" s="1">
        <v>38303</v>
      </c>
      <c r="G2052" t="s">
        <v>12</v>
      </c>
      <c r="H2052" t="s">
        <v>74</v>
      </c>
      <c r="I2052">
        <v>187</v>
      </c>
      <c r="J2052" t="s">
        <v>17</v>
      </c>
      <c r="K2052">
        <v>48</v>
      </c>
      <c r="L2052" s="10">
        <v>58.92</v>
      </c>
      <c r="M2052" s="10">
        <f t="shared" si="98"/>
        <v>2828.16</v>
      </c>
      <c r="N2052">
        <f>'CONDITIONS AND WORKINGS'!$D$2*M2052</f>
        <v>181.56787199999997</v>
      </c>
      <c r="O2052" s="4">
        <f>IF(Table1[[#This Row],[SALES]]&gt;='CONDITIONS AND WORKINGS'!$B$2,Table1[[#This Row],[SALES]]*'CONDITIONS AND WORKINGS'!$B$3,0)</f>
        <v>236.15136000000001</v>
      </c>
      <c r="P2052" s="10">
        <f t="shared" si="96"/>
        <v>3009.7278719999999</v>
      </c>
      <c r="Q2052" s="4" t="str">
        <f>IF(Table1[[#This Row],[STATUS]]='CONDITIONS AND WORKINGS'!$B$6,'CONDITIONS AND WORKINGS'!$B$9,'CONDITIONS AND WORKINGS'!$B$10)</f>
        <v>"COMPLETED"</v>
      </c>
      <c r="R2052" s="10">
        <f>Table1[[#This Row],[TOTAL SALES]]-Table1[[#This Row],[ 8.35% DISCOUNT]]</f>
        <v>2773.5765120000001</v>
      </c>
      <c r="S2052" s="20"/>
      <c r="AQ2052" s="11"/>
      <c r="AR2052" s="11"/>
      <c r="AS2052" s="11"/>
      <c r="AT2052" s="11"/>
      <c r="AV2052" s="11"/>
      <c r="AW2052" s="11"/>
    </row>
    <row r="2053" spans="1:49" x14ac:dyDescent="0.25">
      <c r="A2053">
        <v>2052</v>
      </c>
      <c r="B2053">
        <v>10328</v>
      </c>
      <c r="C2053">
        <v>8</v>
      </c>
      <c r="D2053" s="4" t="str">
        <f>TEXT(Table1[[#This Row],[ORDER DATE]],"MMMM")</f>
        <v>November</v>
      </c>
      <c r="E2053" s="4">
        <f t="shared" si="97"/>
        <v>2004</v>
      </c>
      <c r="F2053" s="1">
        <v>38303</v>
      </c>
      <c r="G2053" t="s">
        <v>12</v>
      </c>
      <c r="H2053" t="s">
        <v>76</v>
      </c>
      <c r="I2053">
        <v>187</v>
      </c>
      <c r="J2053" t="s">
        <v>17</v>
      </c>
      <c r="K2053">
        <v>27</v>
      </c>
      <c r="L2053" s="10">
        <v>100</v>
      </c>
      <c r="M2053" s="10">
        <f t="shared" si="98"/>
        <v>2700</v>
      </c>
      <c r="N2053">
        <f>'CONDITIONS AND WORKINGS'!$D$2*M2053</f>
        <v>173.33999999999997</v>
      </c>
      <c r="O2053" s="4">
        <f>IF(Table1[[#This Row],[SALES]]&gt;='CONDITIONS AND WORKINGS'!$B$2,Table1[[#This Row],[SALES]]*'CONDITIONS AND WORKINGS'!$B$3,0)</f>
        <v>225.45000000000002</v>
      </c>
      <c r="P2053" s="10">
        <f t="shared" si="96"/>
        <v>2873.34</v>
      </c>
      <c r="Q2053" s="4" t="str">
        <f>IF(Table1[[#This Row],[STATUS]]='CONDITIONS AND WORKINGS'!$B$6,'CONDITIONS AND WORKINGS'!$B$9,'CONDITIONS AND WORKINGS'!$B$10)</f>
        <v>"COMPLETED"</v>
      </c>
      <c r="R2053" s="10">
        <f>Table1[[#This Row],[TOTAL SALES]]-Table1[[#This Row],[ 8.35% DISCOUNT]]</f>
        <v>2647.8900000000003</v>
      </c>
      <c r="S2053" s="20"/>
      <c r="AQ2053" s="11"/>
      <c r="AR2053" s="11"/>
      <c r="AS2053" s="11"/>
      <c r="AT2053" s="11"/>
      <c r="AV2053" s="11"/>
      <c r="AW2053" s="11"/>
    </row>
    <row r="2054" spans="1:49" x14ac:dyDescent="0.25">
      <c r="A2054">
        <v>2053</v>
      </c>
      <c r="B2054">
        <v>10328</v>
      </c>
      <c r="C2054">
        <v>3</v>
      </c>
      <c r="D2054" s="4" t="str">
        <f>TEXT(Table1[[#This Row],[ORDER DATE]],"MMMM")</f>
        <v>November</v>
      </c>
      <c r="E2054" s="4">
        <f t="shared" si="97"/>
        <v>2004</v>
      </c>
      <c r="F2054" s="1">
        <v>38303</v>
      </c>
      <c r="G2054" t="s">
        <v>12</v>
      </c>
      <c r="H2054" t="s">
        <v>78</v>
      </c>
      <c r="I2054">
        <v>187</v>
      </c>
      <c r="J2054" t="s">
        <v>17</v>
      </c>
      <c r="K2054">
        <v>35</v>
      </c>
      <c r="L2054" s="10">
        <v>76.430000000000007</v>
      </c>
      <c r="M2054" s="10">
        <f t="shared" si="98"/>
        <v>2675.05</v>
      </c>
      <c r="N2054">
        <f>'CONDITIONS AND WORKINGS'!$D$2*M2054</f>
        <v>171.73820999999998</v>
      </c>
      <c r="O2054" s="4">
        <f>IF(Table1[[#This Row],[SALES]]&gt;='CONDITIONS AND WORKINGS'!$B$2,Table1[[#This Row],[SALES]]*'CONDITIONS AND WORKINGS'!$B$3,0)</f>
        <v>223.36667500000001</v>
      </c>
      <c r="P2054" s="10">
        <f t="shared" si="96"/>
        <v>2846.7882100000002</v>
      </c>
      <c r="Q2054" s="4" t="str">
        <f>IF(Table1[[#This Row],[STATUS]]='CONDITIONS AND WORKINGS'!$B$6,'CONDITIONS AND WORKINGS'!$B$9,'CONDITIONS AND WORKINGS'!$B$10)</f>
        <v>"COMPLETED"</v>
      </c>
      <c r="R2054" s="10">
        <f>Table1[[#This Row],[TOTAL SALES]]-Table1[[#This Row],[ 8.35% DISCOUNT]]</f>
        <v>2623.4215349999999</v>
      </c>
      <c r="S2054" s="20"/>
      <c r="AQ2054" s="11"/>
      <c r="AR2054" s="11"/>
      <c r="AS2054" s="11"/>
      <c r="AT2054" s="11"/>
      <c r="AV2054" s="11"/>
      <c r="AW2054" s="11"/>
    </row>
    <row r="2055" spans="1:49" x14ac:dyDescent="0.25">
      <c r="A2055">
        <v>2054</v>
      </c>
      <c r="B2055">
        <v>10328</v>
      </c>
      <c r="C2055">
        <v>4</v>
      </c>
      <c r="D2055" s="4" t="str">
        <f>TEXT(Table1[[#This Row],[ORDER DATE]],"MMMM")</f>
        <v>November</v>
      </c>
      <c r="E2055" s="4">
        <f t="shared" si="97"/>
        <v>2004</v>
      </c>
      <c r="F2055" s="1">
        <v>38303</v>
      </c>
      <c r="G2055" t="s">
        <v>12</v>
      </c>
      <c r="H2055" t="s">
        <v>85</v>
      </c>
      <c r="I2055">
        <v>187</v>
      </c>
      <c r="J2055" t="s">
        <v>17</v>
      </c>
      <c r="K2055">
        <v>43</v>
      </c>
      <c r="L2055" s="10">
        <v>60.86</v>
      </c>
      <c r="M2055" s="10">
        <f t="shared" si="98"/>
        <v>2616.98</v>
      </c>
      <c r="N2055">
        <f>'CONDITIONS AND WORKINGS'!$D$2*M2055</f>
        <v>168.01011599999998</v>
      </c>
      <c r="O2055" s="4">
        <f>IF(Table1[[#This Row],[SALES]]&gt;='CONDITIONS AND WORKINGS'!$B$2,Table1[[#This Row],[SALES]]*'CONDITIONS AND WORKINGS'!$B$3,0)</f>
        <v>218.51783</v>
      </c>
      <c r="P2055" s="10">
        <f t="shared" si="96"/>
        <v>2784.9901159999999</v>
      </c>
      <c r="Q2055" s="4" t="str">
        <f>IF(Table1[[#This Row],[STATUS]]='CONDITIONS AND WORKINGS'!$B$6,'CONDITIONS AND WORKINGS'!$B$9,'CONDITIONS AND WORKINGS'!$B$10)</f>
        <v>"COMPLETED"</v>
      </c>
      <c r="R2055" s="10">
        <f>Table1[[#This Row],[TOTAL SALES]]-Table1[[#This Row],[ 8.35% DISCOUNT]]</f>
        <v>2566.4722860000002</v>
      </c>
      <c r="S2055" s="20"/>
      <c r="AQ2055" s="11"/>
      <c r="AR2055" s="11"/>
      <c r="AS2055" s="11"/>
      <c r="AT2055" s="11"/>
      <c r="AV2055" s="11"/>
      <c r="AW2055" s="11"/>
    </row>
    <row r="2056" spans="1:49" x14ac:dyDescent="0.25">
      <c r="A2056">
        <v>2055</v>
      </c>
      <c r="B2056">
        <v>10328</v>
      </c>
      <c r="C2056">
        <v>13</v>
      </c>
      <c r="D2056" s="4" t="str">
        <f>TEXT(Table1[[#This Row],[ORDER DATE]],"MMMM")</f>
        <v>November</v>
      </c>
      <c r="E2056" s="4">
        <f t="shared" si="97"/>
        <v>2004</v>
      </c>
      <c r="F2056" s="1">
        <v>38303</v>
      </c>
      <c r="G2056" t="s">
        <v>12</v>
      </c>
      <c r="H2056" t="s">
        <v>77</v>
      </c>
      <c r="I2056">
        <v>187</v>
      </c>
      <c r="J2056" t="s">
        <v>17</v>
      </c>
      <c r="K2056">
        <v>33</v>
      </c>
      <c r="L2056" s="10">
        <v>64</v>
      </c>
      <c r="M2056" s="10">
        <f t="shared" si="98"/>
        <v>2112</v>
      </c>
      <c r="N2056">
        <f>'CONDITIONS AND WORKINGS'!$D$2*M2056</f>
        <v>135.59039999999999</v>
      </c>
      <c r="O2056" s="4">
        <f>IF(Table1[[#This Row],[SALES]]&gt;='CONDITIONS AND WORKINGS'!$B$2,Table1[[#This Row],[SALES]]*'CONDITIONS AND WORKINGS'!$B$3,0)</f>
        <v>0</v>
      </c>
      <c r="P2056" s="10">
        <f t="shared" si="96"/>
        <v>2247.5904</v>
      </c>
      <c r="Q2056" s="4" t="str">
        <f>IF(Table1[[#This Row],[STATUS]]='CONDITIONS AND WORKINGS'!$B$6,'CONDITIONS AND WORKINGS'!$B$9,'CONDITIONS AND WORKINGS'!$B$10)</f>
        <v>"COMPLETED"</v>
      </c>
      <c r="R2056" s="10">
        <f>Table1[[#This Row],[TOTAL SALES]]-Table1[[#This Row],[ 8.35% DISCOUNT]]</f>
        <v>2247.5904</v>
      </c>
      <c r="S2056" s="20"/>
      <c r="AQ2056" s="11"/>
      <c r="AR2056" s="11"/>
      <c r="AS2056" s="11"/>
      <c r="AT2056" s="11"/>
      <c r="AV2056" s="11"/>
      <c r="AW2056" s="11"/>
    </row>
    <row r="2057" spans="1:49" x14ac:dyDescent="0.25">
      <c r="A2057">
        <v>2056</v>
      </c>
      <c r="B2057">
        <v>10328</v>
      </c>
      <c r="C2057">
        <v>5</v>
      </c>
      <c r="D2057" s="4" t="str">
        <f>TEXT(Table1[[#This Row],[ORDER DATE]],"MMMM")</f>
        <v>November</v>
      </c>
      <c r="E2057" s="4">
        <f t="shared" si="97"/>
        <v>2004</v>
      </c>
      <c r="F2057" s="1">
        <v>38303</v>
      </c>
      <c r="G2057" t="s">
        <v>12</v>
      </c>
      <c r="H2057" t="s">
        <v>84</v>
      </c>
      <c r="I2057">
        <v>187</v>
      </c>
      <c r="J2057" t="s">
        <v>17</v>
      </c>
      <c r="K2057">
        <v>24</v>
      </c>
      <c r="L2057" s="10">
        <v>81.17</v>
      </c>
      <c r="M2057" s="10">
        <f t="shared" si="98"/>
        <v>1948.08</v>
      </c>
      <c r="N2057">
        <f>'CONDITIONS AND WORKINGS'!$D$2*M2057</f>
        <v>125.06673599999998</v>
      </c>
      <c r="O2057" s="4">
        <f>IF(Table1[[#This Row],[SALES]]&gt;='CONDITIONS AND WORKINGS'!$B$2,Table1[[#This Row],[SALES]]*'CONDITIONS AND WORKINGS'!$B$3,0)</f>
        <v>0</v>
      </c>
      <c r="P2057" s="10">
        <f t="shared" si="96"/>
        <v>2073.1467359999997</v>
      </c>
      <c r="Q2057" s="4" t="str">
        <f>IF(Table1[[#This Row],[STATUS]]='CONDITIONS AND WORKINGS'!$B$6,'CONDITIONS AND WORKINGS'!$B$9,'CONDITIONS AND WORKINGS'!$B$10)</f>
        <v>"COMPLETED"</v>
      </c>
      <c r="R2057" s="10">
        <f>Table1[[#This Row],[TOTAL SALES]]-Table1[[#This Row],[ 8.35% DISCOUNT]]</f>
        <v>2073.1467359999997</v>
      </c>
      <c r="S2057" s="20"/>
      <c r="AQ2057" s="11"/>
      <c r="AR2057" s="11"/>
      <c r="AS2057" s="11"/>
      <c r="AT2057" s="11"/>
      <c r="AV2057" s="11"/>
      <c r="AW2057" s="11"/>
    </row>
    <row r="2058" spans="1:49" x14ac:dyDescent="0.25">
      <c r="A2058">
        <v>2057</v>
      </c>
      <c r="B2058">
        <v>10328</v>
      </c>
      <c r="C2058">
        <v>7</v>
      </c>
      <c r="D2058" s="4" t="str">
        <f>TEXT(Table1[[#This Row],[ORDER DATE]],"MMMM")</f>
        <v>November</v>
      </c>
      <c r="E2058" s="4">
        <f t="shared" si="97"/>
        <v>2004</v>
      </c>
      <c r="F2058" s="1">
        <v>38303</v>
      </c>
      <c r="G2058" t="s">
        <v>12</v>
      </c>
      <c r="H2058" t="s">
        <v>87</v>
      </c>
      <c r="I2058">
        <v>187</v>
      </c>
      <c r="J2058" t="s">
        <v>17</v>
      </c>
      <c r="K2058">
        <v>34</v>
      </c>
      <c r="L2058" s="10">
        <v>51.93</v>
      </c>
      <c r="M2058" s="10">
        <f t="shared" si="98"/>
        <v>1765.62</v>
      </c>
      <c r="N2058">
        <f>'CONDITIONS AND WORKINGS'!$D$2*M2058</f>
        <v>113.35280399999998</v>
      </c>
      <c r="O2058" s="4">
        <f>IF(Table1[[#This Row],[SALES]]&gt;='CONDITIONS AND WORKINGS'!$B$2,Table1[[#This Row],[SALES]]*'CONDITIONS AND WORKINGS'!$B$3,0)</f>
        <v>0</v>
      </c>
      <c r="P2058" s="10">
        <f t="shared" si="96"/>
        <v>1878.9728039999998</v>
      </c>
      <c r="Q2058" s="4" t="str">
        <f>IF(Table1[[#This Row],[STATUS]]='CONDITIONS AND WORKINGS'!$B$6,'CONDITIONS AND WORKINGS'!$B$9,'CONDITIONS AND WORKINGS'!$B$10)</f>
        <v>"COMPLETED"</v>
      </c>
      <c r="R2058" s="10">
        <f>Table1[[#This Row],[TOTAL SALES]]-Table1[[#This Row],[ 8.35% DISCOUNT]]</f>
        <v>1878.9728039999998</v>
      </c>
      <c r="S2058" s="20"/>
      <c r="AQ2058" s="11"/>
      <c r="AR2058" s="11"/>
      <c r="AS2058" s="11"/>
      <c r="AT2058" s="11"/>
      <c r="AV2058" s="11"/>
      <c r="AW2058" s="11"/>
    </row>
    <row r="2059" spans="1:49" x14ac:dyDescent="0.25">
      <c r="A2059">
        <v>2058</v>
      </c>
      <c r="B2059">
        <v>10328</v>
      </c>
      <c r="C2059">
        <v>2</v>
      </c>
      <c r="D2059" s="4" t="str">
        <f>TEXT(Table1[[#This Row],[ORDER DATE]],"MMMM")</f>
        <v>November</v>
      </c>
      <c r="E2059" s="4">
        <f t="shared" si="97"/>
        <v>2004</v>
      </c>
      <c r="F2059" s="1">
        <v>38303</v>
      </c>
      <c r="G2059" t="s">
        <v>12</v>
      </c>
      <c r="H2059" t="s">
        <v>86</v>
      </c>
      <c r="I2059">
        <v>187</v>
      </c>
      <c r="J2059" t="s">
        <v>17</v>
      </c>
      <c r="K2059">
        <v>20</v>
      </c>
      <c r="L2059" s="10">
        <v>72.98</v>
      </c>
      <c r="M2059" s="10">
        <f t="shared" si="98"/>
        <v>1459.6000000000001</v>
      </c>
      <c r="N2059">
        <f>'CONDITIONS AND WORKINGS'!$D$2*M2059</f>
        <v>93.706320000000005</v>
      </c>
      <c r="O2059" s="4">
        <f>IF(Table1[[#This Row],[SALES]]&gt;='CONDITIONS AND WORKINGS'!$B$2,Table1[[#This Row],[SALES]]*'CONDITIONS AND WORKINGS'!$B$3,0)</f>
        <v>0</v>
      </c>
      <c r="P2059" s="10">
        <f t="shared" si="96"/>
        <v>1553.3063200000001</v>
      </c>
      <c r="Q2059" s="4" t="str">
        <f>IF(Table1[[#This Row],[STATUS]]='CONDITIONS AND WORKINGS'!$B$6,'CONDITIONS AND WORKINGS'!$B$9,'CONDITIONS AND WORKINGS'!$B$10)</f>
        <v>"COMPLETED"</v>
      </c>
      <c r="R2059" s="10">
        <f>Table1[[#This Row],[TOTAL SALES]]-Table1[[#This Row],[ 8.35% DISCOUNT]]</f>
        <v>1553.3063200000001</v>
      </c>
      <c r="S2059" s="20"/>
      <c r="AQ2059" s="11"/>
      <c r="AR2059" s="11"/>
      <c r="AS2059" s="11"/>
      <c r="AT2059" s="11"/>
      <c r="AV2059" s="11"/>
      <c r="AW2059" s="11"/>
    </row>
    <row r="2060" spans="1:49" x14ac:dyDescent="0.25">
      <c r="A2060">
        <v>2059</v>
      </c>
      <c r="B2060">
        <v>10329</v>
      </c>
      <c r="C2060">
        <v>3</v>
      </c>
      <c r="D2060" s="4" t="str">
        <f>TEXT(Table1[[#This Row],[ORDER DATE]],"MMMM")</f>
        <v>November</v>
      </c>
      <c r="E2060" s="4">
        <f t="shared" si="97"/>
        <v>2004</v>
      </c>
      <c r="F2060" s="1">
        <v>38306</v>
      </c>
      <c r="G2060" t="s">
        <v>12</v>
      </c>
      <c r="H2060" t="s">
        <v>88</v>
      </c>
      <c r="I2060">
        <v>101</v>
      </c>
      <c r="J2060" t="s">
        <v>14</v>
      </c>
      <c r="K2060">
        <v>26</v>
      </c>
      <c r="L2060" s="10">
        <v>100</v>
      </c>
      <c r="M2060" s="10">
        <f t="shared" si="98"/>
        <v>2600</v>
      </c>
      <c r="N2060">
        <f>'CONDITIONS AND WORKINGS'!$D$2*M2060</f>
        <v>166.92</v>
      </c>
      <c r="O2060" s="4">
        <f>IF(Table1[[#This Row],[SALES]]&gt;='CONDITIONS AND WORKINGS'!$B$2,Table1[[#This Row],[SALES]]*'CONDITIONS AND WORKINGS'!$B$3,0)</f>
        <v>217.10000000000002</v>
      </c>
      <c r="P2060" s="10">
        <f t="shared" si="96"/>
        <v>2766.92</v>
      </c>
      <c r="Q2060" s="4" t="str">
        <f>IF(Table1[[#This Row],[STATUS]]='CONDITIONS AND WORKINGS'!$B$6,'CONDITIONS AND WORKINGS'!$B$9,'CONDITIONS AND WORKINGS'!$B$10)</f>
        <v>"COMPLETED"</v>
      </c>
      <c r="R2060" s="10">
        <f>Table1[[#This Row],[TOTAL SALES]]-Table1[[#This Row],[ 8.35% DISCOUNT]]</f>
        <v>2549.8200000000002</v>
      </c>
      <c r="S2060" s="20"/>
      <c r="AQ2060" s="11"/>
      <c r="AR2060" s="11"/>
      <c r="AS2060" s="11"/>
      <c r="AT2060" s="11"/>
      <c r="AV2060" s="11"/>
      <c r="AW2060" s="11"/>
    </row>
    <row r="2061" spans="1:49" x14ac:dyDescent="0.25">
      <c r="A2061">
        <v>2060</v>
      </c>
      <c r="B2061">
        <v>10329</v>
      </c>
      <c r="C2061">
        <v>12</v>
      </c>
      <c r="D2061" s="4" t="str">
        <f>TEXT(Table1[[#This Row],[ORDER DATE]],"MMMM")</f>
        <v>November</v>
      </c>
      <c r="E2061" s="4">
        <f t="shared" si="97"/>
        <v>2004</v>
      </c>
      <c r="F2061" s="1">
        <v>38306</v>
      </c>
      <c r="G2061" t="s">
        <v>12</v>
      </c>
      <c r="H2061" t="s">
        <v>94</v>
      </c>
      <c r="I2061">
        <v>101</v>
      </c>
      <c r="J2061" t="s">
        <v>14</v>
      </c>
      <c r="K2061">
        <v>38</v>
      </c>
      <c r="L2061" s="10">
        <v>100</v>
      </c>
      <c r="M2061" s="10">
        <f t="shared" si="98"/>
        <v>3800</v>
      </c>
      <c r="N2061">
        <f>'CONDITIONS AND WORKINGS'!$D$2*M2061</f>
        <v>243.95999999999998</v>
      </c>
      <c r="O2061" s="4">
        <f>IF(Table1[[#This Row],[SALES]]&gt;='CONDITIONS AND WORKINGS'!$B$2,Table1[[#This Row],[SALES]]*'CONDITIONS AND WORKINGS'!$B$3,0)</f>
        <v>317.3</v>
      </c>
      <c r="P2061" s="10">
        <f t="shared" si="96"/>
        <v>4043.96</v>
      </c>
      <c r="Q2061" s="4" t="str">
        <f>IF(Table1[[#This Row],[STATUS]]='CONDITIONS AND WORKINGS'!$B$6,'CONDITIONS AND WORKINGS'!$B$9,'CONDITIONS AND WORKINGS'!$B$10)</f>
        <v>"COMPLETED"</v>
      </c>
      <c r="R2061" s="10">
        <f>Table1[[#This Row],[TOTAL SALES]]-Table1[[#This Row],[ 8.35% DISCOUNT]]</f>
        <v>3726.66</v>
      </c>
      <c r="S2061" s="20"/>
      <c r="AQ2061" s="11"/>
      <c r="AR2061" s="11"/>
      <c r="AS2061" s="11"/>
      <c r="AT2061" s="11"/>
      <c r="AV2061" s="11"/>
      <c r="AW2061" s="11"/>
    </row>
    <row r="2062" spans="1:49" x14ac:dyDescent="0.25">
      <c r="A2062">
        <v>2061</v>
      </c>
      <c r="B2062">
        <v>10329</v>
      </c>
      <c r="C2062">
        <v>1</v>
      </c>
      <c r="D2062" s="4" t="str">
        <f>TEXT(Table1[[#This Row],[ORDER DATE]],"MMMM")</f>
        <v>November</v>
      </c>
      <c r="E2062" s="4">
        <f t="shared" si="97"/>
        <v>2004</v>
      </c>
      <c r="F2062" s="1">
        <v>38306</v>
      </c>
      <c r="G2062" t="s">
        <v>12</v>
      </c>
      <c r="H2062" t="s">
        <v>92</v>
      </c>
      <c r="I2062">
        <v>101</v>
      </c>
      <c r="J2062" t="s">
        <v>14</v>
      </c>
      <c r="K2062">
        <v>42</v>
      </c>
      <c r="L2062" s="10">
        <v>100</v>
      </c>
      <c r="M2062" s="10">
        <f t="shared" si="98"/>
        <v>4200</v>
      </c>
      <c r="N2062">
        <f>'CONDITIONS AND WORKINGS'!$D$2*M2062</f>
        <v>269.64</v>
      </c>
      <c r="O2062" s="4">
        <f>IF(Table1[[#This Row],[SALES]]&gt;='CONDITIONS AND WORKINGS'!$B$2,Table1[[#This Row],[SALES]]*'CONDITIONS AND WORKINGS'!$B$3,0)</f>
        <v>350.70000000000005</v>
      </c>
      <c r="P2062" s="10">
        <f t="shared" si="96"/>
        <v>4469.6400000000003</v>
      </c>
      <c r="Q2062" s="4" t="str">
        <f>IF(Table1[[#This Row],[STATUS]]='CONDITIONS AND WORKINGS'!$B$6,'CONDITIONS AND WORKINGS'!$B$9,'CONDITIONS AND WORKINGS'!$B$10)</f>
        <v>"COMPLETED"</v>
      </c>
      <c r="R2062" s="10">
        <f>Table1[[#This Row],[TOTAL SALES]]-Table1[[#This Row],[ 8.35% DISCOUNT]]</f>
        <v>4118.9400000000005</v>
      </c>
      <c r="S2062" s="20"/>
      <c r="AQ2062" s="11"/>
      <c r="AR2062" s="11"/>
      <c r="AS2062" s="11"/>
      <c r="AT2062" s="11"/>
      <c r="AV2062" s="11"/>
      <c r="AW2062" s="11"/>
    </row>
    <row r="2063" spans="1:49" x14ac:dyDescent="0.25">
      <c r="A2063">
        <v>2062</v>
      </c>
      <c r="B2063">
        <v>10329</v>
      </c>
      <c r="C2063">
        <v>13</v>
      </c>
      <c r="D2063" s="4" t="str">
        <f>TEXT(Table1[[#This Row],[ORDER DATE]],"MMMM")</f>
        <v>November</v>
      </c>
      <c r="E2063" s="4">
        <f t="shared" si="97"/>
        <v>2004</v>
      </c>
      <c r="F2063" s="1">
        <v>38306</v>
      </c>
      <c r="G2063" t="s">
        <v>12</v>
      </c>
      <c r="H2063" t="s">
        <v>96</v>
      </c>
      <c r="I2063">
        <v>101</v>
      </c>
      <c r="J2063" t="s">
        <v>14</v>
      </c>
      <c r="K2063">
        <v>46</v>
      </c>
      <c r="L2063" s="10">
        <v>83.63</v>
      </c>
      <c r="M2063" s="10">
        <f t="shared" si="98"/>
        <v>3846.9799999999996</v>
      </c>
      <c r="N2063">
        <f>'CONDITIONS AND WORKINGS'!$D$2*M2063</f>
        <v>246.97611599999993</v>
      </c>
      <c r="O2063" s="4">
        <f>IF(Table1[[#This Row],[SALES]]&gt;='CONDITIONS AND WORKINGS'!$B$2,Table1[[#This Row],[SALES]]*'CONDITIONS AND WORKINGS'!$B$3,0)</f>
        <v>321.22282999999999</v>
      </c>
      <c r="P2063" s="10">
        <f t="shared" si="96"/>
        <v>4093.9561159999994</v>
      </c>
      <c r="Q2063" s="4" t="str">
        <f>IF(Table1[[#This Row],[STATUS]]='CONDITIONS AND WORKINGS'!$B$6,'CONDITIONS AND WORKINGS'!$B$9,'CONDITIONS AND WORKINGS'!$B$10)</f>
        <v>"COMPLETED"</v>
      </c>
      <c r="R2063" s="10">
        <f>Table1[[#This Row],[TOTAL SALES]]-Table1[[#This Row],[ 8.35% DISCOUNT]]</f>
        <v>3772.7332859999992</v>
      </c>
      <c r="S2063" s="20"/>
      <c r="AQ2063" s="11"/>
      <c r="AR2063" s="11"/>
      <c r="AS2063" s="11"/>
      <c r="AT2063" s="11"/>
      <c r="AV2063" s="11"/>
      <c r="AW2063" s="11"/>
    </row>
    <row r="2064" spans="1:49" x14ac:dyDescent="0.25">
      <c r="A2064">
        <v>2063</v>
      </c>
      <c r="B2064">
        <v>10329</v>
      </c>
      <c r="C2064">
        <v>8</v>
      </c>
      <c r="D2064" s="4" t="str">
        <f>TEXT(Table1[[#This Row],[ORDER DATE]],"MMMM")</f>
        <v>November</v>
      </c>
      <c r="E2064" s="4">
        <f t="shared" si="97"/>
        <v>2004</v>
      </c>
      <c r="F2064" s="1">
        <v>38306</v>
      </c>
      <c r="G2064" t="s">
        <v>12</v>
      </c>
      <c r="H2064" t="s">
        <v>82</v>
      </c>
      <c r="I2064">
        <v>101</v>
      </c>
      <c r="J2064" t="s">
        <v>14</v>
      </c>
      <c r="K2064">
        <v>44</v>
      </c>
      <c r="L2064" s="10">
        <v>86.13</v>
      </c>
      <c r="M2064" s="10">
        <f t="shared" si="98"/>
        <v>3789.72</v>
      </c>
      <c r="N2064">
        <f>'CONDITIONS AND WORKINGS'!$D$2*M2064</f>
        <v>243.30002399999995</v>
      </c>
      <c r="O2064" s="4">
        <f>IF(Table1[[#This Row],[SALES]]&gt;='CONDITIONS AND WORKINGS'!$B$2,Table1[[#This Row],[SALES]]*'CONDITIONS AND WORKINGS'!$B$3,0)</f>
        <v>316.44162</v>
      </c>
      <c r="P2064" s="10">
        <f t="shared" si="96"/>
        <v>4033.0200239999999</v>
      </c>
      <c r="Q2064" s="4" t="str">
        <f>IF(Table1[[#This Row],[STATUS]]='CONDITIONS AND WORKINGS'!$B$6,'CONDITIONS AND WORKINGS'!$B$9,'CONDITIONS AND WORKINGS'!$B$10)</f>
        <v>"COMPLETED"</v>
      </c>
      <c r="R2064" s="10">
        <f>Table1[[#This Row],[TOTAL SALES]]-Table1[[#This Row],[ 8.35% DISCOUNT]]</f>
        <v>3716.5784039999999</v>
      </c>
      <c r="S2064" s="20"/>
      <c r="AQ2064" s="11"/>
      <c r="AR2064" s="11"/>
      <c r="AS2064" s="11"/>
      <c r="AT2064" s="11"/>
      <c r="AV2064" s="11"/>
      <c r="AW2064" s="11"/>
    </row>
    <row r="2065" spans="1:49" x14ac:dyDescent="0.25">
      <c r="A2065">
        <v>2064</v>
      </c>
      <c r="B2065">
        <v>10329</v>
      </c>
      <c r="C2065">
        <v>14</v>
      </c>
      <c r="D2065" s="4" t="str">
        <f>TEXT(Table1[[#This Row],[ORDER DATE]],"MMMM")</f>
        <v>November</v>
      </c>
      <c r="E2065" s="4">
        <f t="shared" si="97"/>
        <v>2004</v>
      </c>
      <c r="F2065" s="1">
        <v>38306</v>
      </c>
      <c r="G2065" t="s">
        <v>12</v>
      </c>
      <c r="H2065" t="s">
        <v>103</v>
      </c>
      <c r="I2065">
        <v>101</v>
      </c>
      <c r="J2065" t="s">
        <v>14</v>
      </c>
      <c r="K2065">
        <v>33</v>
      </c>
      <c r="L2065" s="10">
        <v>100</v>
      </c>
      <c r="M2065" s="10">
        <f t="shared" si="98"/>
        <v>3300</v>
      </c>
      <c r="N2065">
        <f>'CONDITIONS AND WORKINGS'!$D$2*M2065</f>
        <v>211.85999999999999</v>
      </c>
      <c r="O2065" s="4">
        <f>IF(Table1[[#This Row],[SALES]]&gt;='CONDITIONS AND WORKINGS'!$B$2,Table1[[#This Row],[SALES]]*'CONDITIONS AND WORKINGS'!$B$3,0)</f>
        <v>275.55</v>
      </c>
      <c r="P2065" s="10">
        <f t="shared" si="96"/>
        <v>3511.86</v>
      </c>
      <c r="Q2065" s="4" t="str">
        <f>IF(Table1[[#This Row],[STATUS]]='CONDITIONS AND WORKINGS'!$B$6,'CONDITIONS AND WORKINGS'!$B$9,'CONDITIONS AND WORKINGS'!$B$10)</f>
        <v>"COMPLETED"</v>
      </c>
      <c r="R2065" s="10">
        <f>Table1[[#This Row],[TOTAL SALES]]-Table1[[#This Row],[ 8.35% DISCOUNT]]</f>
        <v>3236.31</v>
      </c>
      <c r="S2065" s="20"/>
      <c r="AQ2065" s="11"/>
      <c r="AR2065" s="11"/>
      <c r="AS2065" s="11"/>
      <c r="AT2065" s="11"/>
      <c r="AV2065" s="11"/>
      <c r="AW2065" s="11"/>
    </row>
    <row r="2066" spans="1:49" x14ac:dyDescent="0.25">
      <c r="A2066">
        <v>2065</v>
      </c>
      <c r="B2066">
        <v>10329</v>
      </c>
      <c r="C2066">
        <v>6</v>
      </c>
      <c r="D2066" s="4" t="str">
        <f>TEXT(Table1[[#This Row],[ORDER DATE]],"MMMM")</f>
        <v>November</v>
      </c>
      <c r="E2066" s="4">
        <f t="shared" si="97"/>
        <v>2004</v>
      </c>
      <c r="F2066" s="1">
        <v>38306</v>
      </c>
      <c r="G2066" t="s">
        <v>12</v>
      </c>
      <c r="H2066" t="s">
        <v>91</v>
      </c>
      <c r="I2066">
        <v>101</v>
      </c>
      <c r="J2066" t="s">
        <v>14</v>
      </c>
      <c r="K2066">
        <v>24</v>
      </c>
      <c r="L2066" s="10">
        <v>100</v>
      </c>
      <c r="M2066" s="10">
        <f t="shared" si="98"/>
        <v>2400</v>
      </c>
      <c r="N2066">
        <f>'CONDITIONS AND WORKINGS'!$D$2*M2066</f>
        <v>154.07999999999998</v>
      </c>
      <c r="O2066" s="4">
        <f>IF(Table1[[#This Row],[SALES]]&gt;='CONDITIONS AND WORKINGS'!$B$2,Table1[[#This Row],[SALES]]*'CONDITIONS AND WORKINGS'!$B$3,0)</f>
        <v>200.4</v>
      </c>
      <c r="P2066" s="10">
        <f t="shared" si="96"/>
        <v>2554.08</v>
      </c>
      <c r="Q2066" s="4" t="str">
        <f>IF(Table1[[#This Row],[STATUS]]='CONDITIONS AND WORKINGS'!$B$6,'CONDITIONS AND WORKINGS'!$B$9,'CONDITIONS AND WORKINGS'!$B$10)</f>
        <v>"COMPLETED"</v>
      </c>
      <c r="R2066" s="10">
        <f>Table1[[#This Row],[TOTAL SALES]]-Table1[[#This Row],[ 8.35% DISCOUNT]]</f>
        <v>2353.6799999999998</v>
      </c>
      <c r="S2066" s="20"/>
      <c r="AQ2066" s="11"/>
      <c r="AR2066" s="11"/>
      <c r="AS2066" s="11"/>
      <c r="AT2066" s="11"/>
      <c r="AV2066" s="11"/>
      <c r="AW2066" s="11"/>
    </row>
    <row r="2067" spans="1:49" x14ac:dyDescent="0.25">
      <c r="A2067">
        <v>2066</v>
      </c>
      <c r="B2067">
        <v>10329</v>
      </c>
      <c r="C2067">
        <v>4</v>
      </c>
      <c r="D2067" s="4" t="str">
        <f>TEXT(Table1[[#This Row],[ORDER DATE]],"MMMM")</f>
        <v>November</v>
      </c>
      <c r="E2067" s="4">
        <f t="shared" si="97"/>
        <v>2004</v>
      </c>
      <c r="F2067" s="1">
        <v>38306</v>
      </c>
      <c r="G2067" t="s">
        <v>12</v>
      </c>
      <c r="H2067" t="s">
        <v>90</v>
      </c>
      <c r="I2067">
        <v>101</v>
      </c>
      <c r="J2067" t="s">
        <v>14</v>
      </c>
      <c r="K2067">
        <v>37</v>
      </c>
      <c r="L2067" s="10">
        <v>94.43</v>
      </c>
      <c r="M2067" s="10">
        <f t="shared" si="98"/>
        <v>3493.9100000000003</v>
      </c>
      <c r="N2067">
        <f>'CONDITIONS AND WORKINGS'!$D$2*M2067</f>
        <v>224.309022</v>
      </c>
      <c r="O2067" s="4">
        <f>IF(Table1[[#This Row],[SALES]]&gt;='CONDITIONS AND WORKINGS'!$B$2,Table1[[#This Row],[SALES]]*'CONDITIONS AND WORKINGS'!$B$3,0)</f>
        <v>291.74148500000007</v>
      </c>
      <c r="P2067" s="10">
        <f t="shared" si="96"/>
        <v>3718.2190220000002</v>
      </c>
      <c r="Q2067" s="4" t="str">
        <f>IF(Table1[[#This Row],[STATUS]]='CONDITIONS AND WORKINGS'!$B$6,'CONDITIONS AND WORKINGS'!$B$9,'CONDITIONS AND WORKINGS'!$B$10)</f>
        <v>"COMPLETED"</v>
      </c>
      <c r="R2067" s="10">
        <f>Table1[[#This Row],[TOTAL SALES]]-Table1[[#This Row],[ 8.35% DISCOUNT]]</f>
        <v>3426.4775370000002</v>
      </c>
      <c r="S2067" s="20"/>
      <c r="AQ2067" s="11"/>
      <c r="AR2067" s="11"/>
      <c r="AS2067" s="11"/>
      <c r="AT2067" s="11"/>
      <c r="AV2067" s="11"/>
      <c r="AW2067" s="11"/>
    </row>
    <row r="2068" spans="1:49" x14ac:dyDescent="0.25">
      <c r="A2068">
        <v>2067</v>
      </c>
      <c r="B2068">
        <v>10329</v>
      </c>
      <c r="C2068">
        <v>2</v>
      </c>
      <c r="D2068" s="4" t="str">
        <f>TEXT(Table1[[#This Row],[ORDER DATE]],"MMMM")</f>
        <v>November</v>
      </c>
      <c r="E2068" s="4">
        <f t="shared" si="97"/>
        <v>2004</v>
      </c>
      <c r="F2068" s="1">
        <v>38306</v>
      </c>
      <c r="G2068" t="s">
        <v>12</v>
      </c>
      <c r="H2068" t="s">
        <v>89</v>
      </c>
      <c r="I2068">
        <v>101</v>
      </c>
      <c r="J2068" t="s">
        <v>14</v>
      </c>
      <c r="K2068">
        <v>20</v>
      </c>
      <c r="L2068" s="10">
        <v>100</v>
      </c>
      <c r="M2068" s="10">
        <f t="shared" si="98"/>
        <v>2000</v>
      </c>
      <c r="N2068">
        <f>'CONDITIONS AND WORKINGS'!$D$2*M2068</f>
        <v>128.39999999999998</v>
      </c>
      <c r="O2068" s="4">
        <f>IF(Table1[[#This Row],[SALES]]&gt;='CONDITIONS AND WORKINGS'!$B$2,Table1[[#This Row],[SALES]]*'CONDITIONS AND WORKINGS'!$B$3,0)</f>
        <v>0</v>
      </c>
      <c r="P2068" s="10">
        <f t="shared" si="96"/>
        <v>2128.4</v>
      </c>
      <c r="Q2068" s="4" t="str">
        <f>IF(Table1[[#This Row],[STATUS]]='CONDITIONS AND WORKINGS'!$B$6,'CONDITIONS AND WORKINGS'!$B$9,'CONDITIONS AND WORKINGS'!$B$10)</f>
        <v>"COMPLETED"</v>
      </c>
      <c r="R2068" s="10">
        <f>Table1[[#This Row],[TOTAL SALES]]-Table1[[#This Row],[ 8.35% DISCOUNT]]</f>
        <v>2128.4</v>
      </c>
      <c r="S2068" s="20"/>
      <c r="AQ2068" s="11"/>
      <c r="AR2068" s="11"/>
      <c r="AS2068" s="11"/>
      <c r="AT2068" s="11"/>
      <c r="AV2068" s="11"/>
      <c r="AW2068" s="11"/>
    </row>
    <row r="2069" spans="1:49" x14ac:dyDescent="0.25">
      <c r="A2069">
        <v>2068</v>
      </c>
      <c r="B2069">
        <v>10329</v>
      </c>
      <c r="C2069">
        <v>9</v>
      </c>
      <c r="D2069" s="4" t="str">
        <f>TEXT(Table1[[#This Row],[ORDER DATE]],"MMMM")</f>
        <v>November</v>
      </c>
      <c r="E2069" s="4">
        <f t="shared" si="97"/>
        <v>2004</v>
      </c>
      <c r="F2069" s="1">
        <v>38306</v>
      </c>
      <c r="G2069" t="s">
        <v>12</v>
      </c>
      <c r="H2069" t="s">
        <v>104</v>
      </c>
      <c r="I2069">
        <v>101</v>
      </c>
      <c r="J2069" t="s">
        <v>17</v>
      </c>
      <c r="K2069">
        <v>29</v>
      </c>
      <c r="L2069" s="10">
        <v>100</v>
      </c>
      <c r="M2069" s="10">
        <f t="shared" si="98"/>
        <v>2900</v>
      </c>
      <c r="N2069">
        <f>'CONDITIONS AND WORKINGS'!$D$2*M2069</f>
        <v>186.17999999999998</v>
      </c>
      <c r="O2069" s="4">
        <f>IF(Table1[[#This Row],[SALES]]&gt;='CONDITIONS AND WORKINGS'!$B$2,Table1[[#This Row],[SALES]]*'CONDITIONS AND WORKINGS'!$B$3,0)</f>
        <v>242.15</v>
      </c>
      <c r="P2069" s="10">
        <f t="shared" si="96"/>
        <v>3086.18</v>
      </c>
      <c r="Q2069" s="4" t="str">
        <f>IF(Table1[[#This Row],[STATUS]]='CONDITIONS AND WORKINGS'!$B$6,'CONDITIONS AND WORKINGS'!$B$9,'CONDITIONS AND WORKINGS'!$B$10)</f>
        <v>"COMPLETED"</v>
      </c>
      <c r="R2069" s="10">
        <f>Table1[[#This Row],[TOTAL SALES]]-Table1[[#This Row],[ 8.35% DISCOUNT]]</f>
        <v>2844.0299999999997</v>
      </c>
      <c r="S2069" s="20"/>
      <c r="AQ2069" s="11"/>
      <c r="AR2069" s="11"/>
      <c r="AS2069" s="11"/>
      <c r="AT2069" s="11"/>
      <c r="AV2069" s="11"/>
      <c r="AW2069" s="11"/>
    </row>
    <row r="2070" spans="1:49" x14ac:dyDescent="0.25">
      <c r="A2070">
        <v>2069</v>
      </c>
      <c r="B2070">
        <v>10329</v>
      </c>
      <c r="C2070">
        <v>5</v>
      </c>
      <c r="D2070" s="4" t="str">
        <f>TEXT(Table1[[#This Row],[ORDER DATE]],"MMMM")</f>
        <v>November</v>
      </c>
      <c r="E2070" s="4">
        <f t="shared" si="97"/>
        <v>2004</v>
      </c>
      <c r="F2070" s="1">
        <v>38306</v>
      </c>
      <c r="G2070" t="s">
        <v>12</v>
      </c>
      <c r="H2070" t="s">
        <v>99</v>
      </c>
      <c r="I2070">
        <v>101</v>
      </c>
      <c r="J2070" t="s">
        <v>17</v>
      </c>
      <c r="K2070">
        <v>41</v>
      </c>
      <c r="L2070" s="10">
        <v>71.47</v>
      </c>
      <c r="M2070" s="10">
        <f t="shared" si="98"/>
        <v>2930.27</v>
      </c>
      <c r="N2070">
        <f>'CONDITIONS AND WORKINGS'!$D$2*M2070</f>
        <v>188.12333399999997</v>
      </c>
      <c r="O2070" s="4">
        <f>IF(Table1[[#This Row],[SALES]]&gt;='CONDITIONS AND WORKINGS'!$B$2,Table1[[#This Row],[SALES]]*'CONDITIONS AND WORKINGS'!$B$3,0)</f>
        <v>244.67754500000001</v>
      </c>
      <c r="P2070" s="10">
        <f t="shared" si="96"/>
        <v>3118.3933339999999</v>
      </c>
      <c r="Q2070" s="4" t="str">
        <f>IF(Table1[[#This Row],[STATUS]]='CONDITIONS AND WORKINGS'!$B$6,'CONDITIONS AND WORKINGS'!$B$9,'CONDITIONS AND WORKINGS'!$B$10)</f>
        <v>"COMPLETED"</v>
      </c>
      <c r="R2070" s="10">
        <f>Table1[[#This Row],[TOTAL SALES]]-Table1[[#This Row],[ 8.35% DISCOUNT]]</f>
        <v>2873.7157889999999</v>
      </c>
      <c r="S2070" s="20"/>
      <c r="AQ2070" s="11"/>
      <c r="AR2070" s="11"/>
      <c r="AS2070" s="11"/>
      <c r="AT2070" s="11"/>
      <c r="AV2070" s="11"/>
      <c r="AW2070" s="11"/>
    </row>
    <row r="2071" spans="1:49" x14ac:dyDescent="0.25">
      <c r="A2071">
        <v>2070</v>
      </c>
      <c r="B2071">
        <v>10329</v>
      </c>
      <c r="C2071">
        <v>11</v>
      </c>
      <c r="D2071" s="4" t="str">
        <f>TEXT(Table1[[#This Row],[ORDER DATE]],"MMMM")</f>
        <v>November</v>
      </c>
      <c r="E2071" s="4">
        <f t="shared" si="97"/>
        <v>2004</v>
      </c>
      <c r="F2071" s="1">
        <v>38306</v>
      </c>
      <c r="G2071" t="s">
        <v>12</v>
      </c>
      <c r="H2071" t="s">
        <v>95</v>
      </c>
      <c r="I2071">
        <v>101</v>
      </c>
      <c r="J2071" t="s">
        <v>17</v>
      </c>
      <c r="K2071">
        <v>45</v>
      </c>
      <c r="L2071" s="10">
        <v>63.91</v>
      </c>
      <c r="M2071" s="10">
        <f t="shared" si="98"/>
        <v>2875.95</v>
      </c>
      <c r="N2071">
        <f>'CONDITIONS AND WORKINGS'!$D$2*M2071</f>
        <v>184.63598999999996</v>
      </c>
      <c r="O2071" s="4">
        <f>IF(Table1[[#This Row],[SALES]]&gt;='CONDITIONS AND WORKINGS'!$B$2,Table1[[#This Row],[SALES]]*'CONDITIONS AND WORKINGS'!$B$3,0)</f>
        <v>240.14182500000001</v>
      </c>
      <c r="P2071" s="10">
        <f t="shared" si="96"/>
        <v>3060.5859899999996</v>
      </c>
      <c r="Q2071" s="4" t="str">
        <f>IF(Table1[[#This Row],[STATUS]]='CONDITIONS AND WORKINGS'!$B$6,'CONDITIONS AND WORKINGS'!$B$9,'CONDITIONS AND WORKINGS'!$B$10)</f>
        <v>"COMPLETED"</v>
      </c>
      <c r="R2071" s="10">
        <f>Table1[[#This Row],[TOTAL SALES]]-Table1[[#This Row],[ 8.35% DISCOUNT]]</f>
        <v>2820.4441649999994</v>
      </c>
      <c r="S2071" s="20"/>
      <c r="AQ2071" s="11"/>
      <c r="AR2071" s="11"/>
      <c r="AS2071" s="11"/>
      <c r="AT2071" s="11"/>
      <c r="AV2071" s="11"/>
      <c r="AW2071" s="11"/>
    </row>
    <row r="2072" spans="1:49" x14ac:dyDescent="0.25">
      <c r="A2072">
        <v>2071</v>
      </c>
      <c r="B2072">
        <v>10329</v>
      </c>
      <c r="C2072">
        <v>7</v>
      </c>
      <c r="D2072" s="4" t="str">
        <f>TEXT(Table1[[#This Row],[ORDER DATE]],"MMMM")</f>
        <v>November</v>
      </c>
      <c r="E2072" s="4">
        <f t="shared" si="97"/>
        <v>2004</v>
      </c>
      <c r="F2072" s="1">
        <v>38306</v>
      </c>
      <c r="G2072" t="s">
        <v>12</v>
      </c>
      <c r="H2072" t="s">
        <v>93</v>
      </c>
      <c r="I2072">
        <v>101</v>
      </c>
      <c r="J2072" t="s">
        <v>17</v>
      </c>
      <c r="K2072">
        <v>30</v>
      </c>
      <c r="L2072" s="10">
        <v>87.78</v>
      </c>
      <c r="M2072" s="10">
        <f t="shared" si="98"/>
        <v>2633.4</v>
      </c>
      <c r="N2072">
        <f>'CONDITIONS AND WORKINGS'!$D$2*M2072</f>
        <v>169.06428</v>
      </c>
      <c r="O2072" s="4">
        <f>IF(Table1[[#This Row],[SALES]]&gt;='CONDITIONS AND WORKINGS'!$B$2,Table1[[#This Row],[SALES]]*'CONDITIONS AND WORKINGS'!$B$3,0)</f>
        <v>219.88890000000001</v>
      </c>
      <c r="P2072" s="10">
        <f t="shared" si="96"/>
        <v>2802.4642800000001</v>
      </c>
      <c r="Q2072" s="4" t="str">
        <f>IF(Table1[[#This Row],[STATUS]]='CONDITIONS AND WORKINGS'!$B$6,'CONDITIONS AND WORKINGS'!$B$9,'CONDITIONS AND WORKINGS'!$B$10)</f>
        <v>"COMPLETED"</v>
      </c>
      <c r="R2072" s="10">
        <f>Table1[[#This Row],[TOTAL SALES]]-Table1[[#This Row],[ 8.35% DISCOUNT]]</f>
        <v>2582.5753800000002</v>
      </c>
      <c r="S2072" s="20"/>
      <c r="AQ2072" s="11"/>
      <c r="AR2072" s="11"/>
      <c r="AS2072" s="11"/>
      <c r="AT2072" s="11"/>
      <c r="AV2072" s="11"/>
      <c r="AW2072" s="11"/>
    </row>
    <row r="2073" spans="1:49" x14ac:dyDescent="0.25">
      <c r="A2073">
        <v>2072</v>
      </c>
      <c r="B2073">
        <v>10329</v>
      </c>
      <c r="C2073">
        <v>15</v>
      </c>
      <c r="D2073" s="4" t="str">
        <f>TEXT(Table1[[#This Row],[ORDER DATE]],"MMMM")</f>
        <v>November</v>
      </c>
      <c r="E2073" s="4">
        <f t="shared" si="97"/>
        <v>2004</v>
      </c>
      <c r="F2073" s="1">
        <v>38306</v>
      </c>
      <c r="G2073" t="s">
        <v>12</v>
      </c>
      <c r="H2073" t="s">
        <v>101</v>
      </c>
      <c r="I2073">
        <v>101</v>
      </c>
      <c r="J2073" t="s">
        <v>17</v>
      </c>
      <c r="K2073">
        <v>39</v>
      </c>
      <c r="L2073" s="10">
        <v>64.739999999999995</v>
      </c>
      <c r="M2073" s="10">
        <f t="shared" si="98"/>
        <v>2524.8599999999997</v>
      </c>
      <c r="N2073">
        <f>'CONDITIONS AND WORKINGS'!$D$2*M2073</f>
        <v>162.09601199999997</v>
      </c>
      <c r="O2073" s="4">
        <f>IF(Table1[[#This Row],[SALES]]&gt;='CONDITIONS AND WORKINGS'!$B$2,Table1[[#This Row],[SALES]]*'CONDITIONS AND WORKINGS'!$B$3,0)</f>
        <v>210.82580999999999</v>
      </c>
      <c r="P2073" s="10">
        <f t="shared" si="96"/>
        <v>2686.9560119999996</v>
      </c>
      <c r="Q2073" s="4" t="str">
        <f>IF(Table1[[#This Row],[STATUS]]='CONDITIONS AND WORKINGS'!$B$6,'CONDITIONS AND WORKINGS'!$B$9,'CONDITIONS AND WORKINGS'!$B$10)</f>
        <v>"COMPLETED"</v>
      </c>
      <c r="R2073" s="10">
        <f>Table1[[#This Row],[TOTAL SALES]]-Table1[[#This Row],[ 8.35% DISCOUNT]]</f>
        <v>2476.1302019999998</v>
      </c>
      <c r="S2073" s="20"/>
      <c r="AQ2073" s="11"/>
      <c r="AR2073" s="11"/>
      <c r="AS2073" s="11"/>
      <c r="AT2073" s="11"/>
      <c r="AV2073" s="11"/>
      <c r="AW2073" s="11"/>
    </row>
    <row r="2074" spans="1:49" x14ac:dyDescent="0.25">
      <c r="A2074">
        <v>2073</v>
      </c>
      <c r="B2074">
        <v>10329</v>
      </c>
      <c r="C2074">
        <v>10</v>
      </c>
      <c r="D2074" s="4" t="str">
        <f>TEXT(Table1[[#This Row],[ORDER DATE]],"MMMM")</f>
        <v>November</v>
      </c>
      <c r="E2074" s="4">
        <f t="shared" si="97"/>
        <v>2004</v>
      </c>
      <c r="F2074" s="1">
        <v>38306</v>
      </c>
      <c r="G2074" t="s">
        <v>12</v>
      </c>
      <c r="H2074" t="s">
        <v>110</v>
      </c>
      <c r="I2074">
        <v>101</v>
      </c>
      <c r="J2074" t="s">
        <v>17</v>
      </c>
      <c r="K2074">
        <v>38</v>
      </c>
      <c r="L2074" s="10">
        <v>59.1</v>
      </c>
      <c r="M2074" s="10">
        <f t="shared" si="98"/>
        <v>2245.8000000000002</v>
      </c>
      <c r="N2074">
        <f>'CONDITIONS AND WORKINGS'!$D$2*M2074</f>
        <v>144.18036000000001</v>
      </c>
      <c r="O2074" s="4">
        <f>IF(Table1[[#This Row],[SALES]]&gt;='CONDITIONS AND WORKINGS'!$B$2,Table1[[#This Row],[SALES]]*'CONDITIONS AND WORKINGS'!$B$3,0)</f>
        <v>0</v>
      </c>
      <c r="P2074" s="10">
        <f t="shared" si="96"/>
        <v>2389.98036</v>
      </c>
      <c r="Q2074" s="4" t="str">
        <f>IF(Table1[[#This Row],[STATUS]]='CONDITIONS AND WORKINGS'!$B$6,'CONDITIONS AND WORKINGS'!$B$9,'CONDITIONS AND WORKINGS'!$B$10)</f>
        <v>"COMPLETED"</v>
      </c>
      <c r="R2074" s="10">
        <f>Table1[[#This Row],[TOTAL SALES]]-Table1[[#This Row],[ 8.35% DISCOUNT]]</f>
        <v>2389.98036</v>
      </c>
      <c r="S2074" s="20"/>
      <c r="AQ2074" s="11"/>
      <c r="AR2074" s="11"/>
      <c r="AS2074" s="11"/>
      <c r="AT2074" s="11"/>
      <c r="AV2074" s="11"/>
      <c r="AW2074" s="11"/>
    </row>
    <row r="2075" spans="1:49" x14ac:dyDescent="0.25">
      <c r="A2075">
        <v>2074</v>
      </c>
      <c r="B2075">
        <v>10330</v>
      </c>
      <c r="C2075">
        <v>4</v>
      </c>
      <c r="D2075" s="4" t="str">
        <f>TEXT(Table1[[#This Row],[ORDER DATE]],"MMMM")</f>
        <v>November</v>
      </c>
      <c r="E2075" s="4">
        <f t="shared" si="97"/>
        <v>2004</v>
      </c>
      <c r="F2075" s="1">
        <v>38307</v>
      </c>
      <c r="G2075" t="s">
        <v>12</v>
      </c>
      <c r="H2075" t="s">
        <v>97</v>
      </c>
      <c r="I2075">
        <v>167</v>
      </c>
      <c r="J2075" t="s">
        <v>14</v>
      </c>
      <c r="K2075">
        <v>50</v>
      </c>
      <c r="L2075" s="10">
        <v>100</v>
      </c>
      <c r="M2075" s="10">
        <f t="shared" si="98"/>
        <v>5000</v>
      </c>
      <c r="N2075">
        <f>'CONDITIONS AND WORKINGS'!$D$2*M2075</f>
        <v>320.99999999999994</v>
      </c>
      <c r="O2075" s="4">
        <f>IF(Table1[[#This Row],[SALES]]&gt;='CONDITIONS AND WORKINGS'!$B$2,Table1[[#This Row],[SALES]]*'CONDITIONS AND WORKINGS'!$B$3,0)</f>
        <v>417.5</v>
      </c>
      <c r="P2075" s="10">
        <f t="shared" si="96"/>
        <v>5321</v>
      </c>
      <c r="Q2075" s="4" t="str">
        <f>IF(Table1[[#This Row],[STATUS]]='CONDITIONS AND WORKINGS'!$B$6,'CONDITIONS AND WORKINGS'!$B$9,'CONDITIONS AND WORKINGS'!$B$10)</f>
        <v>"COMPLETED"</v>
      </c>
      <c r="R2075" s="10">
        <f>Table1[[#This Row],[TOTAL SALES]]-Table1[[#This Row],[ 8.35% DISCOUNT]]</f>
        <v>4903.5</v>
      </c>
      <c r="S2075" s="20"/>
      <c r="AQ2075" s="11"/>
      <c r="AR2075" s="11"/>
      <c r="AS2075" s="11"/>
      <c r="AT2075" s="11"/>
      <c r="AV2075" s="11"/>
      <c r="AW2075" s="11"/>
    </row>
    <row r="2076" spans="1:49" x14ac:dyDescent="0.25">
      <c r="A2076">
        <v>2075</v>
      </c>
      <c r="B2076">
        <v>10330</v>
      </c>
      <c r="C2076">
        <v>3</v>
      </c>
      <c r="D2076" s="4" t="str">
        <f>TEXT(Table1[[#This Row],[ORDER DATE]],"MMMM")</f>
        <v>November</v>
      </c>
      <c r="E2076" s="4">
        <f t="shared" si="97"/>
        <v>2004</v>
      </c>
      <c r="F2076" s="1">
        <v>38307</v>
      </c>
      <c r="G2076" t="s">
        <v>12</v>
      </c>
      <c r="H2076" t="s">
        <v>100</v>
      </c>
      <c r="I2076">
        <v>167</v>
      </c>
      <c r="J2076" t="s">
        <v>14</v>
      </c>
      <c r="K2076">
        <v>37</v>
      </c>
      <c r="L2076" s="10">
        <v>100</v>
      </c>
      <c r="M2076" s="10">
        <f t="shared" si="98"/>
        <v>3700</v>
      </c>
      <c r="N2076">
        <f>'CONDITIONS AND WORKINGS'!$D$2*M2076</f>
        <v>237.53999999999996</v>
      </c>
      <c r="O2076" s="4">
        <f>IF(Table1[[#This Row],[SALES]]&gt;='CONDITIONS AND WORKINGS'!$B$2,Table1[[#This Row],[SALES]]*'CONDITIONS AND WORKINGS'!$B$3,0)</f>
        <v>308.95000000000005</v>
      </c>
      <c r="P2076" s="10">
        <f t="shared" si="96"/>
        <v>3937.54</v>
      </c>
      <c r="Q2076" s="4" t="str">
        <f>IF(Table1[[#This Row],[STATUS]]='CONDITIONS AND WORKINGS'!$B$6,'CONDITIONS AND WORKINGS'!$B$9,'CONDITIONS AND WORKINGS'!$B$10)</f>
        <v>"COMPLETED"</v>
      </c>
      <c r="R2076" s="10">
        <f>Table1[[#This Row],[TOTAL SALES]]-Table1[[#This Row],[ 8.35% DISCOUNT]]</f>
        <v>3628.59</v>
      </c>
      <c r="S2076" s="20"/>
      <c r="AQ2076" s="11"/>
      <c r="AR2076" s="11"/>
      <c r="AS2076" s="11"/>
      <c r="AT2076" s="11"/>
      <c r="AV2076" s="11"/>
      <c r="AW2076" s="11"/>
    </row>
    <row r="2077" spans="1:49" x14ac:dyDescent="0.25">
      <c r="A2077">
        <v>2076</v>
      </c>
      <c r="B2077">
        <v>10330</v>
      </c>
      <c r="C2077">
        <v>1</v>
      </c>
      <c r="D2077" s="4" t="str">
        <f>TEXT(Table1[[#This Row],[ORDER DATE]],"MMMM")</f>
        <v>November</v>
      </c>
      <c r="E2077" s="4">
        <f t="shared" si="97"/>
        <v>2004</v>
      </c>
      <c r="F2077" s="1">
        <v>38307</v>
      </c>
      <c r="G2077" t="s">
        <v>12</v>
      </c>
      <c r="H2077" t="s">
        <v>108</v>
      </c>
      <c r="I2077">
        <v>167</v>
      </c>
      <c r="J2077" t="s">
        <v>14</v>
      </c>
      <c r="K2077">
        <v>42</v>
      </c>
      <c r="L2077" s="10">
        <v>81.03</v>
      </c>
      <c r="M2077" s="10">
        <f t="shared" si="98"/>
        <v>3403.26</v>
      </c>
      <c r="N2077">
        <f>'CONDITIONS AND WORKINGS'!$D$2*M2077</f>
        <v>218.48929199999998</v>
      </c>
      <c r="O2077" s="4">
        <f>IF(Table1[[#This Row],[SALES]]&gt;='CONDITIONS AND WORKINGS'!$B$2,Table1[[#This Row],[SALES]]*'CONDITIONS AND WORKINGS'!$B$3,0)</f>
        <v>284.17221000000001</v>
      </c>
      <c r="P2077" s="10">
        <f t="shared" si="96"/>
        <v>3621.7492920000004</v>
      </c>
      <c r="Q2077" s="4" t="str">
        <f>IF(Table1[[#This Row],[STATUS]]='CONDITIONS AND WORKINGS'!$B$6,'CONDITIONS AND WORKINGS'!$B$9,'CONDITIONS AND WORKINGS'!$B$10)</f>
        <v>"COMPLETED"</v>
      </c>
      <c r="R2077" s="10">
        <f>Table1[[#This Row],[TOTAL SALES]]-Table1[[#This Row],[ 8.35% DISCOUNT]]</f>
        <v>3337.5770820000002</v>
      </c>
      <c r="S2077" s="20"/>
      <c r="AQ2077" s="11"/>
      <c r="AR2077" s="11"/>
      <c r="AS2077" s="11"/>
      <c r="AT2077" s="11"/>
      <c r="AV2077" s="11"/>
      <c r="AW2077" s="11"/>
    </row>
    <row r="2078" spans="1:49" x14ac:dyDescent="0.25">
      <c r="A2078">
        <v>2077</v>
      </c>
      <c r="B2078">
        <v>10330</v>
      </c>
      <c r="C2078">
        <v>2</v>
      </c>
      <c r="D2078" s="4" t="str">
        <f>TEXT(Table1[[#This Row],[ORDER DATE]],"MMMM")</f>
        <v>November</v>
      </c>
      <c r="E2078" s="4">
        <f t="shared" si="97"/>
        <v>2004</v>
      </c>
      <c r="F2078" s="1">
        <v>38307</v>
      </c>
      <c r="G2078" t="s">
        <v>12</v>
      </c>
      <c r="H2078" t="s">
        <v>105</v>
      </c>
      <c r="I2078">
        <v>167</v>
      </c>
      <c r="J2078" t="s">
        <v>17</v>
      </c>
      <c r="K2078">
        <v>29</v>
      </c>
      <c r="L2078" s="10">
        <v>69.63</v>
      </c>
      <c r="M2078" s="10">
        <f t="shared" si="98"/>
        <v>2019.27</v>
      </c>
      <c r="N2078">
        <f>'CONDITIONS AND WORKINGS'!$D$2*M2078</f>
        <v>129.63713399999997</v>
      </c>
      <c r="O2078" s="4">
        <f>IF(Table1[[#This Row],[SALES]]&gt;='CONDITIONS AND WORKINGS'!$B$2,Table1[[#This Row],[SALES]]*'CONDITIONS AND WORKINGS'!$B$3,0)</f>
        <v>0</v>
      </c>
      <c r="P2078" s="10">
        <f t="shared" si="96"/>
        <v>2148.907134</v>
      </c>
      <c r="Q2078" s="4" t="str">
        <f>IF(Table1[[#This Row],[STATUS]]='CONDITIONS AND WORKINGS'!$B$6,'CONDITIONS AND WORKINGS'!$B$9,'CONDITIONS AND WORKINGS'!$B$10)</f>
        <v>"COMPLETED"</v>
      </c>
      <c r="R2078" s="10">
        <f>Table1[[#This Row],[TOTAL SALES]]-Table1[[#This Row],[ 8.35% DISCOUNT]]</f>
        <v>2148.907134</v>
      </c>
      <c r="S2078" s="20"/>
      <c r="AQ2078" s="11"/>
      <c r="AR2078" s="11"/>
      <c r="AS2078" s="11"/>
      <c r="AT2078" s="11"/>
      <c r="AV2078" s="11"/>
      <c r="AW2078" s="11"/>
    </row>
    <row r="2079" spans="1:49" x14ac:dyDescent="0.25">
      <c r="A2079">
        <v>2078</v>
      </c>
      <c r="B2079">
        <v>10331</v>
      </c>
      <c r="C2079">
        <v>6</v>
      </c>
      <c r="D2079" s="4" t="str">
        <f>TEXT(Table1[[#This Row],[ORDER DATE]],"MMMM")</f>
        <v>November</v>
      </c>
      <c r="E2079" s="4">
        <f t="shared" si="97"/>
        <v>2004</v>
      </c>
      <c r="F2079" s="1">
        <v>38308</v>
      </c>
      <c r="G2079" t="s">
        <v>12</v>
      </c>
      <c r="H2079" t="s">
        <v>114</v>
      </c>
      <c r="I2079">
        <v>146</v>
      </c>
      <c r="J2079" t="s">
        <v>14</v>
      </c>
      <c r="K2079">
        <v>46</v>
      </c>
      <c r="L2079" s="10">
        <v>100</v>
      </c>
      <c r="M2079" s="10">
        <f t="shared" si="98"/>
        <v>4600</v>
      </c>
      <c r="N2079">
        <f>'CONDITIONS AND WORKINGS'!$D$2*M2079</f>
        <v>295.32</v>
      </c>
      <c r="O2079" s="4">
        <f>IF(Table1[[#This Row],[SALES]]&gt;='CONDITIONS AND WORKINGS'!$B$2,Table1[[#This Row],[SALES]]*'CONDITIONS AND WORKINGS'!$B$3,0)</f>
        <v>384.1</v>
      </c>
      <c r="P2079" s="10">
        <f t="shared" si="96"/>
        <v>4895.32</v>
      </c>
      <c r="Q2079" s="4" t="str">
        <f>IF(Table1[[#This Row],[STATUS]]='CONDITIONS AND WORKINGS'!$B$6,'CONDITIONS AND WORKINGS'!$B$9,'CONDITIONS AND WORKINGS'!$B$10)</f>
        <v>"COMPLETED"</v>
      </c>
      <c r="R2079" s="10">
        <f>Table1[[#This Row],[TOTAL SALES]]-Table1[[#This Row],[ 8.35% DISCOUNT]]</f>
        <v>4511.2199999999993</v>
      </c>
      <c r="S2079" s="20"/>
      <c r="AQ2079" s="11"/>
      <c r="AR2079" s="11"/>
      <c r="AS2079" s="11"/>
      <c r="AT2079" s="11"/>
      <c r="AV2079" s="11"/>
      <c r="AW2079" s="11"/>
    </row>
    <row r="2080" spans="1:49" x14ac:dyDescent="0.25">
      <c r="A2080">
        <v>2079</v>
      </c>
      <c r="B2080">
        <v>10331</v>
      </c>
      <c r="C2080">
        <v>2</v>
      </c>
      <c r="D2080" s="4" t="str">
        <f>TEXT(Table1[[#This Row],[ORDER DATE]],"MMMM")</f>
        <v>November</v>
      </c>
      <c r="E2080" s="4">
        <f t="shared" si="97"/>
        <v>2004</v>
      </c>
      <c r="F2080" s="1">
        <v>38308</v>
      </c>
      <c r="G2080" t="s">
        <v>12</v>
      </c>
      <c r="H2080" t="s">
        <v>107</v>
      </c>
      <c r="I2080">
        <v>146</v>
      </c>
      <c r="J2080" t="s">
        <v>14</v>
      </c>
      <c r="K2080">
        <v>41</v>
      </c>
      <c r="L2080" s="10">
        <v>100</v>
      </c>
      <c r="M2080" s="10">
        <f t="shared" si="98"/>
        <v>4100</v>
      </c>
      <c r="N2080">
        <f>'CONDITIONS AND WORKINGS'!$D$2*M2080</f>
        <v>263.21999999999997</v>
      </c>
      <c r="O2080" s="4">
        <f>IF(Table1[[#This Row],[SALES]]&gt;='CONDITIONS AND WORKINGS'!$B$2,Table1[[#This Row],[SALES]]*'CONDITIONS AND WORKINGS'!$B$3,0)</f>
        <v>342.35</v>
      </c>
      <c r="P2080" s="10">
        <f t="shared" si="96"/>
        <v>4363.22</v>
      </c>
      <c r="Q2080" s="4" t="str">
        <f>IF(Table1[[#This Row],[STATUS]]='CONDITIONS AND WORKINGS'!$B$6,'CONDITIONS AND WORKINGS'!$B$9,'CONDITIONS AND WORKINGS'!$B$10)</f>
        <v>"COMPLETED"</v>
      </c>
      <c r="R2080" s="10">
        <f>Table1[[#This Row],[TOTAL SALES]]-Table1[[#This Row],[ 8.35% DISCOUNT]]</f>
        <v>4020.8700000000003</v>
      </c>
      <c r="S2080" s="20"/>
      <c r="AQ2080" s="11"/>
      <c r="AR2080" s="11"/>
      <c r="AS2080" s="11"/>
      <c r="AT2080" s="11"/>
      <c r="AV2080" s="11"/>
      <c r="AW2080" s="11"/>
    </row>
    <row r="2081" spans="1:49" x14ac:dyDescent="0.25">
      <c r="A2081">
        <v>2080</v>
      </c>
      <c r="B2081">
        <v>10331</v>
      </c>
      <c r="C2081">
        <v>4</v>
      </c>
      <c r="D2081" s="4" t="str">
        <f>TEXT(Table1[[#This Row],[ORDER DATE]],"MMMM")</f>
        <v>November</v>
      </c>
      <c r="E2081" s="4">
        <f t="shared" si="97"/>
        <v>2004</v>
      </c>
      <c r="F2081" s="1">
        <v>38308</v>
      </c>
      <c r="G2081" t="s">
        <v>12</v>
      </c>
      <c r="H2081" t="s">
        <v>102</v>
      </c>
      <c r="I2081">
        <v>146</v>
      </c>
      <c r="J2081" t="s">
        <v>14</v>
      </c>
      <c r="K2081">
        <v>32</v>
      </c>
      <c r="L2081" s="10">
        <v>100</v>
      </c>
      <c r="M2081" s="10">
        <f t="shared" si="98"/>
        <v>3200</v>
      </c>
      <c r="N2081">
        <f>'CONDITIONS AND WORKINGS'!$D$2*M2081</f>
        <v>205.43999999999997</v>
      </c>
      <c r="O2081" s="4">
        <f>IF(Table1[[#This Row],[SALES]]&gt;='CONDITIONS AND WORKINGS'!$B$2,Table1[[#This Row],[SALES]]*'CONDITIONS AND WORKINGS'!$B$3,0)</f>
        <v>267.2</v>
      </c>
      <c r="P2081" s="10">
        <f t="shared" si="96"/>
        <v>3405.44</v>
      </c>
      <c r="Q2081" s="4" t="str">
        <f>IF(Table1[[#This Row],[STATUS]]='CONDITIONS AND WORKINGS'!$B$6,'CONDITIONS AND WORKINGS'!$B$9,'CONDITIONS AND WORKINGS'!$B$10)</f>
        <v>"COMPLETED"</v>
      </c>
      <c r="R2081" s="10">
        <f>Table1[[#This Row],[TOTAL SALES]]-Table1[[#This Row],[ 8.35% DISCOUNT]]</f>
        <v>3138.2400000000002</v>
      </c>
      <c r="S2081" s="20"/>
      <c r="AQ2081" s="11"/>
      <c r="AR2081" s="11"/>
      <c r="AS2081" s="11"/>
      <c r="AT2081" s="11"/>
      <c r="AV2081" s="11"/>
      <c r="AW2081" s="11"/>
    </row>
    <row r="2082" spans="1:49" x14ac:dyDescent="0.25">
      <c r="A2082">
        <v>2081</v>
      </c>
      <c r="B2082">
        <v>10331</v>
      </c>
      <c r="C2082">
        <v>14</v>
      </c>
      <c r="D2082" s="4" t="str">
        <f>TEXT(Table1[[#This Row],[ORDER DATE]],"MMMM")</f>
        <v>November</v>
      </c>
      <c r="E2082" s="4">
        <f t="shared" si="97"/>
        <v>2004</v>
      </c>
      <c r="F2082" s="1">
        <v>38308</v>
      </c>
      <c r="G2082" t="s">
        <v>12</v>
      </c>
      <c r="H2082" t="s">
        <v>118</v>
      </c>
      <c r="I2082">
        <v>146</v>
      </c>
      <c r="J2082" t="s">
        <v>14</v>
      </c>
      <c r="K2082">
        <v>44</v>
      </c>
      <c r="L2082" s="10">
        <v>100</v>
      </c>
      <c r="M2082" s="10">
        <f t="shared" si="98"/>
        <v>4400</v>
      </c>
      <c r="N2082">
        <f>'CONDITIONS AND WORKINGS'!$D$2*M2082</f>
        <v>282.47999999999996</v>
      </c>
      <c r="O2082" s="4">
        <f>IF(Table1[[#This Row],[SALES]]&gt;='CONDITIONS AND WORKINGS'!$B$2,Table1[[#This Row],[SALES]]*'CONDITIONS AND WORKINGS'!$B$3,0)</f>
        <v>367.40000000000003</v>
      </c>
      <c r="P2082" s="10">
        <f t="shared" si="96"/>
        <v>4682.4799999999996</v>
      </c>
      <c r="Q2082" s="4" t="str">
        <f>IF(Table1[[#This Row],[STATUS]]='CONDITIONS AND WORKINGS'!$B$6,'CONDITIONS AND WORKINGS'!$B$9,'CONDITIONS AND WORKINGS'!$B$10)</f>
        <v>"COMPLETED"</v>
      </c>
      <c r="R2082" s="10">
        <f>Table1[[#This Row],[TOTAL SALES]]-Table1[[#This Row],[ 8.35% DISCOUNT]]</f>
        <v>4315.08</v>
      </c>
      <c r="S2082" s="20"/>
      <c r="AQ2082" s="11"/>
      <c r="AR2082" s="11"/>
      <c r="AS2082" s="11"/>
      <c r="AT2082" s="11"/>
      <c r="AV2082" s="11"/>
      <c r="AW2082" s="11"/>
    </row>
    <row r="2083" spans="1:49" x14ac:dyDescent="0.25">
      <c r="A2083">
        <v>2082</v>
      </c>
      <c r="B2083">
        <v>10331</v>
      </c>
      <c r="C2083">
        <v>11</v>
      </c>
      <c r="D2083" s="4" t="str">
        <f>TEXT(Table1[[#This Row],[ORDER DATE]],"MMMM")</f>
        <v>November</v>
      </c>
      <c r="E2083" s="4">
        <f t="shared" si="97"/>
        <v>2004</v>
      </c>
      <c r="F2083" s="1">
        <v>38308</v>
      </c>
      <c r="G2083" t="s">
        <v>12</v>
      </c>
      <c r="H2083" t="s">
        <v>44</v>
      </c>
      <c r="I2083">
        <v>146</v>
      </c>
      <c r="J2083" t="s">
        <v>14</v>
      </c>
      <c r="K2083">
        <v>27</v>
      </c>
      <c r="L2083" s="10">
        <v>100</v>
      </c>
      <c r="M2083" s="10">
        <f t="shared" si="98"/>
        <v>2700</v>
      </c>
      <c r="N2083">
        <f>'CONDITIONS AND WORKINGS'!$D$2*M2083</f>
        <v>173.33999999999997</v>
      </c>
      <c r="O2083" s="4">
        <f>IF(Table1[[#This Row],[SALES]]&gt;='CONDITIONS AND WORKINGS'!$B$2,Table1[[#This Row],[SALES]]*'CONDITIONS AND WORKINGS'!$B$3,0)</f>
        <v>225.45000000000002</v>
      </c>
      <c r="P2083" s="10">
        <f t="shared" si="96"/>
        <v>2873.34</v>
      </c>
      <c r="Q2083" s="4" t="str">
        <f>IF(Table1[[#This Row],[STATUS]]='CONDITIONS AND WORKINGS'!$B$6,'CONDITIONS AND WORKINGS'!$B$9,'CONDITIONS AND WORKINGS'!$B$10)</f>
        <v>"COMPLETED"</v>
      </c>
      <c r="R2083" s="10">
        <f>Table1[[#This Row],[TOTAL SALES]]-Table1[[#This Row],[ 8.35% DISCOUNT]]</f>
        <v>2647.8900000000003</v>
      </c>
      <c r="S2083" s="20"/>
      <c r="AQ2083" s="11"/>
      <c r="AR2083" s="11"/>
      <c r="AS2083" s="11"/>
      <c r="AT2083" s="11"/>
      <c r="AV2083" s="11"/>
      <c r="AW2083" s="11"/>
    </row>
    <row r="2084" spans="1:49" x14ac:dyDescent="0.25">
      <c r="A2084">
        <v>2083</v>
      </c>
      <c r="B2084">
        <v>10331</v>
      </c>
      <c r="C2084">
        <v>3</v>
      </c>
      <c r="D2084" s="4" t="str">
        <f>TEXT(Table1[[#This Row],[ORDER DATE]],"MMMM")</f>
        <v>November</v>
      </c>
      <c r="E2084" s="4">
        <f t="shared" si="97"/>
        <v>2004</v>
      </c>
      <c r="F2084" s="1">
        <v>38308</v>
      </c>
      <c r="G2084" t="s">
        <v>12</v>
      </c>
      <c r="H2084" t="s">
        <v>111</v>
      </c>
      <c r="I2084">
        <v>146</v>
      </c>
      <c r="J2084" t="s">
        <v>14</v>
      </c>
      <c r="K2084">
        <v>28</v>
      </c>
      <c r="L2084" s="10">
        <v>100</v>
      </c>
      <c r="M2084" s="10">
        <f t="shared" si="98"/>
        <v>2800</v>
      </c>
      <c r="N2084">
        <f>'CONDITIONS AND WORKINGS'!$D$2*M2084</f>
        <v>179.76</v>
      </c>
      <c r="O2084" s="4">
        <f>IF(Table1[[#This Row],[SALES]]&gt;='CONDITIONS AND WORKINGS'!$B$2,Table1[[#This Row],[SALES]]*'CONDITIONS AND WORKINGS'!$B$3,0)</f>
        <v>233.8</v>
      </c>
      <c r="P2084" s="10">
        <f t="shared" si="96"/>
        <v>2979.76</v>
      </c>
      <c r="Q2084" s="4" t="str">
        <f>IF(Table1[[#This Row],[STATUS]]='CONDITIONS AND WORKINGS'!$B$6,'CONDITIONS AND WORKINGS'!$B$9,'CONDITIONS AND WORKINGS'!$B$10)</f>
        <v>"COMPLETED"</v>
      </c>
      <c r="R2084" s="10">
        <f>Table1[[#This Row],[TOTAL SALES]]-Table1[[#This Row],[ 8.35% DISCOUNT]]</f>
        <v>2745.96</v>
      </c>
      <c r="S2084" s="20"/>
      <c r="AQ2084" s="11"/>
      <c r="AR2084" s="11"/>
      <c r="AS2084" s="11"/>
      <c r="AT2084" s="11"/>
      <c r="AV2084" s="11"/>
      <c r="AW2084" s="11"/>
    </row>
    <row r="2085" spans="1:49" x14ac:dyDescent="0.25">
      <c r="A2085">
        <v>2084</v>
      </c>
      <c r="B2085">
        <v>10331</v>
      </c>
      <c r="C2085">
        <v>5</v>
      </c>
      <c r="D2085" s="4" t="str">
        <f>TEXT(Table1[[#This Row],[ORDER DATE]],"MMMM")</f>
        <v>November</v>
      </c>
      <c r="E2085" s="4">
        <f t="shared" si="97"/>
        <v>2004</v>
      </c>
      <c r="F2085" s="1">
        <v>38308</v>
      </c>
      <c r="G2085" t="s">
        <v>12</v>
      </c>
      <c r="H2085" t="s">
        <v>106</v>
      </c>
      <c r="I2085">
        <v>146</v>
      </c>
      <c r="J2085" t="s">
        <v>14</v>
      </c>
      <c r="K2085">
        <v>20</v>
      </c>
      <c r="L2085" s="10">
        <v>100</v>
      </c>
      <c r="M2085" s="10">
        <f t="shared" si="98"/>
        <v>2000</v>
      </c>
      <c r="N2085">
        <f>'CONDITIONS AND WORKINGS'!$D$2*M2085</f>
        <v>128.39999999999998</v>
      </c>
      <c r="O2085" s="4">
        <f>IF(Table1[[#This Row],[SALES]]&gt;='CONDITIONS AND WORKINGS'!$B$2,Table1[[#This Row],[SALES]]*'CONDITIONS AND WORKINGS'!$B$3,0)</f>
        <v>0</v>
      </c>
      <c r="P2085" s="10">
        <f t="shared" si="96"/>
        <v>2128.4</v>
      </c>
      <c r="Q2085" s="4" t="str">
        <f>IF(Table1[[#This Row],[STATUS]]='CONDITIONS AND WORKINGS'!$B$6,'CONDITIONS AND WORKINGS'!$B$9,'CONDITIONS AND WORKINGS'!$B$10)</f>
        <v>"COMPLETED"</v>
      </c>
      <c r="R2085" s="10">
        <f>Table1[[#This Row],[TOTAL SALES]]-Table1[[#This Row],[ 8.35% DISCOUNT]]</f>
        <v>2128.4</v>
      </c>
      <c r="S2085" s="20"/>
      <c r="AQ2085" s="11"/>
      <c r="AR2085" s="11"/>
      <c r="AS2085" s="11"/>
      <c r="AT2085" s="11"/>
      <c r="AV2085" s="11"/>
      <c r="AW2085" s="11"/>
    </row>
    <row r="2086" spans="1:49" x14ac:dyDescent="0.25">
      <c r="A2086">
        <v>2085</v>
      </c>
      <c r="B2086">
        <v>10331</v>
      </c>
      <c r="C2086">
        <v>7</v>
      </c>
      <c r="D2086" s="4" t="str">
        <f>TEXT(Table1[[#This Row],[ORDER DATE]],"MMMM")</f>
        <v>November</v>
      </c>
      <c r="E2086" s="4">
        <f t="shared" si="97"/>
        <v>2004</v>
      </c>
      <c r="F2086" s="1">
        <v>38308</v>
      </c>
      <c r="G2086" t="s">
        <v>12</v>
      </c>
      <c r="H2086" t="s">
        <v>13</v>
      </c>
      <c r="I2086">
        <v>146</v>
      </c>
      <c r="J2086" t="s">
        <v>14</v>
      </c>
      <c r="K2086">
        <v>44</v>
      </c>
      <c r="L2086" s="10">
        <v>74.040000000000006</v>
      </c>
      <c r="M2086" s="10">
        <f t="shared" si="98"/>
        <v>3257.76</v>
      </c>
      <c r="N2086">
        <f>'CONDITIONS AND WORKINGS'!$D$2*M2086</f>
        <v>209.14819199999999</v>
      </c>
      <c r="O2086" s="4">
        <f>IF(Table1[[#This Row],[SALES]]&gt;='CONDITIONS AND WORKINGS'!$B$2,Table1[[#This Row],[SALES]]*'CONDITIONS AND WORKINGS'!$B$3,0)</f>
        <v>272.02296000000001</v>
      </c>
      <c r="P2086" s="10">
        <f t="shared" si="96"/>
        <v>3466.9081920000003</v>
      </c>
      <c r="Q2086" s="4" t="str">
        <f>IF(Table1[[#This Row],[STATUS]]='CONDITIONS AND WORKINGS'!$B$6,'CONDITIONS AND WORKINGS'!$B$9,'CONDITIONS AND WORKINGS'!$B$10)</f>
        <v>"COMPLETED"</v>
      </c>
      <c r="R2086" s="10">
        <f>Table1[[#This Row],[TOTAL SALES]]-Table1[[#This Row],[ 8.35% DISCOUNT]]</f>
        <v>3194.8852320000005</v>
      </c>
      <c r="S2086" s="20"/>
      <c r="AQ2086" s="11"/>
      <c r="AR2086" s="11"/>
      <c r="AS2086" s="11"/>
      <c r="AT2086" s="11"/>
      <c r="AV2086" s="11"/>
      <c r="AW2086" s="11"/>
    </row>
    <row r="2087" spans="1:49" x14ac:dyDescent="0.25">
      <c r="A2087">
        <v>2086</v>
      </c>
      <c r="B2087">
        <v>10331</v>
      </c>
      <c r="C2087">
        <v>1</v>
      </c>
      <c r="D2087" s="4" t="str">
        <f>TEXT(Table1[[#This Row],[ORDER DATE]],"MMMM")</f>
        <v>November</v>
      </c>
      <c r="E2087" s="4">
        <f t="shared" si="97"/>
        <v>2004</v>
      </c>
      <c r="F2087" s="1">
        <v>38308</v>
      </c>
      <c r="G2087" t="s">
        <v>12</v>
      </c>
      <c r="H2087" t="s">
        <v>98</v>
      </c>
      <c r="I2087">
        <v>146</v>
      </c>
      <c r="J2087" t="s">
        <v>14</v>
      </c>
      <c r="K2087">
        <v>21</v>
      </c>
      <c r="L2087" s="10">
        <v>100</v>
      </c>
      <c r="M2087" s="10">
        <f t="shared" si="98"/>
        <v>2100</v>
      </c>
      <c r="N2087">
        <f>'CONDITIONS AND WORKINGS'!$D$2*M2087</f>
        <v>134.82</v>
      </c>
      <c r="O2087" s="4">
        <f>IF(Table1[[#This Row],[SALES]]&gt;='CONDITIONS AND WORKINGS'!$B$2,Table1[[#This Row],[SALES]]*'CONDITIONS AND WORKINGS'!$B$3,0)</f>
        <v>0</v>
      </c>
      <c r="P2087" s="10">
        <f t="shared" si="96"/>
        <v>2234.8200000000002</v>
      </c>
      <c r="Q2087" s="4" t="str">
        <f>IF(Table1[[#This Row],[STATUS]]='CONDITIONS AND WORKINGS'!$B$6,'CONDITIONS AND WORKINGS'!$B$9,'CONDITIONS AND WORKINGS'!$B$10)</f>
        <v>"COMPLETED"</v>
      </c>
      <c r="R2087" s="10">
        <f>Table1[[#This Row],[TOTAL SALES]]-Table1[[#This Row],[ 8.35% DISCOUNT]]</f>
        <v>2234.8200000000002</v>
      </c>
      <c r="S2087" s="20"/>
      <c r="AQ2087" s="11"/>
      <c r="AR2087" s="11"/>
      <c r="AS2087" s="11"/>
      <c r="AT2087" s="11"/>
      <c r="AV2087" s="11"/>
      <c r="AW2087" s="11"/>
    </row>
    <row r="2088" spans="1:49" x14ac:dyDescent="0.25">
      <c r="A2088">
        <v>2087</v>
      </c>
      <c r="B2088">
        <v>10331</v>
      </c>
      <c r="C2088">
        <v>9</v>
      </c>
      <c r="D2088" s="4" t="str">
        <f>TEXT(Table1[[#This Row],[ORDER DATE]],"MMMM")</f>
        <v>November</v>
      </c>
      <c r="E2088" s="4">
        <f t="shared" si="97"/>
        <v>2004</v>
      </c>
      <c r="F2088" s="1">
        <v>38308</v>
      </c>
      <c r="G2088" t="s">
        <v>12</v>
      </c>
      <c r="H2088" t="s">
        <v>109</v>
      </c>
      <c r="I2088">
        <v>146</v>
      </c>
      <c r="J2088" t="s">
        <v>14</v>
      </c>
      <c r="K2088">
        <v>25</v>
      </c>
      <c r="L2088" s="10">
        <v>100</v>
      </c>
      <c r="M2088" s="10">
        <f t="shared" si="98"/>
        <v>2500</v>
      </c>
      <c r="N2088">
        <f>'CONDITIONS AND WORKINGS'!$D$2*M2088</f>
        <v>160.49999999999997</v>
      </c>
      <c r="O2088" s="4">
        <f>IF(Table1[[#This Row],[SALES]]&gt;='CONDITIONS AND WORKINGS'!$B$2,Table1[[#This Row],[SALES]]*'CONDITIONS AND WORKINGS'!$B$3,0)</f>
        <v>208.75</v>
      </c>
      <c r="P2088" s="10">
        <f t="shared" si="96"/>
        <v>2660.5</v>
      </c>
      <c r="Q2088" s="4" t="str">
        <f>IF(Table1[[#This Row],[STATUS]]='CONDITIONS AND WORKINGS'!$B$6,'CONDITIONS AND WORKINGS'!$B$9,'CONDITIONS AND WORKINGS'!$B$10)</f>
        <v>"COMPLETED"</v>
      </c>
      <c r="R2088" s="10">
        <f>Table1[[#This Row],[TOTAL SALES]]-Table1[[#This Row],[ 8.35% DISCOUNT]]</f>
        <v>2451.75</v>
      </c>
      <c r="S2088" s="20"/>
      <c r="AQ2088" s="11"/>
      <c r="AR2088" s="11"/>
      <c r="AS2088" s="11"/>
      <c r="AT2088" s="11"/>
      <c r="AV2088" s="11"/>
      <c r="AW2088" s="11"/>
    </row>
    <row r="2089" spans="1:49" x14ac:dyDescent="0.25">
      <c r="A2089">
        <v>2088</v>
      </c>
      <c r="B2089">
        <v>10331</v>
      </c>
      <c r="C2089">
        <v>12</v>
      </c>
      <c r="D2089" s="4" t="str">
        <f>TEXT(Table1[[#This Row],[ORDER DATE]],"MMMM")</f>
        <v>November</v>
      </c>
      <c r="E2089" s="4">
        <f t="shared" si="97"/>
        <v>2004</v>
      </c>
      <c r="F2089" s="1">
        <v>38308</v>
      </c>
      <c r="G2089" t="s">
        <v>12</v>
      </c>
      <c r="H2089" t="s">
        <v>112</v>
      </c>
      <c r="I2089">
        <v>146</v>
      </c>
      <c r="J2089" t="s">
        <v>17</v>
      </c>
      <c r="K2089">
        <v>26</v>
      </c>
      <c r="L2089" s="10">
        <v>67.91</v>
      </c>
      <c r="M2089" s="10">
        <f t="shared" si="98"/>
        <v>1765.6599999999999</v>
      </c>
      <c r="N2089">
        <f>'CONDITIONS AND WORKINGS'!$D$2*M2089</f>
        <v>113.35537199999997</v>
      </c>
      <c r="O2089" s="4">
        <f>IF(Table1[[#This Row],[SALES]]&gt;='CONDITIONS AND WORKINGS'!$B$2,Table1[[#This Row],[SALES]]*'CONDITIONS AND WORKINGS'!$B$3,0)</f>
        <v>0</v>
      </c>
      <c r="P2089" s="10">
        <f t="shared" si="96"/>
        <v>1879.0153719999998</v>
      </c>
      <c r="Q2089" s="4" t="str">
        <f>IF(Table1[[#This Row],[STATUS]]='CONDITIONS AND WORKINGS'!$B$6,'CONDITIONS AND WORKINGS'!$B$9,'CONDITIONS AND WORKINGS'!$B$10)</f>
        <v>"COMPLETED"</v>
      </c>
      <c r="R2089" s="10">
        <f>Table1[[#This Row],[TOTAL SALES]]-Table1[[#This Row],[ 8.35% DISCOUNT]]</f>
        <v>1879.0153719999998</v>
      </c>
      <c r="S2089" s="20"/>
      <c r="AQ2089" s="11"/>
      <c r="AR2089" s="11"/>
      <c r="AS2089" s="11"/>
      <c r="AT2089" s="11"/>
      <c r="AV2089" s="11"/>
      <c r="AW2089" s="11"/>
    </row>
    <row r="2090" spans="1:49" x14ac:dyDescent="0.25">
      <c r="A2090">
        <v>2089</v>
      </c>
      <c r="B2090">
        <v>10331</v>
      </c>
      <c r="C2090">
        <v>10</v>
      </c>
      <c r="D2090" s="4" t="str">
        <f>TEXT(Table1[[#This Row],[ORDER DATE]],"MMMM")</f>
        <v>November</v>
      </c>
      <c r="E2090" s="4">
        <f t="shared" si="97"/>
        <v>2004</v>
      </c>
      <c r="F2090" s="1">
        <v>38308</v>
      </c>
      <c r="G2090" t="s">
        <v>12</v>
      </c>
      <c r="H2090" t="s">
        <v>115</v>
      </c>
      <c r="I2090">
        <v>146</v>
      </c>
      <c r="J2090" t="s">
        <v>17</v>
      </c>
      <c r="K2090">
        <v>26</v>
      </c>
      <c r="L2090" s="10">
        <v>64.900000000000006</v>
      </c>
      <c r="M2090" s="10">
        <f t="shared" si="98"/>
        <v>1687.4</v>
      </c>
      <c r="N2090">
        <f>'CONDITIONS AND WORKINGS'!$D$2*M2090</f>
        <v>108.33108</v>
      </c>
      <c r="O2090" s="4">
        <f>IF(Table1[[#This Row],[SALES]]&gt;='CONDITIONS AND WORKINGS'!$B$2,Table1[[#This Row],[SALES]]*'CONDITIONS AND WORKINGS'!$B$3,0)</f>
        <v>0</v>
      </c>
      <c r="P2090" s="10">
        <f t="shared" si="96"/>
        <v>1795.73108</v>
      </c>
      <c r="Q2090" s="4" t="str">
        <f>IF(Table1[[#This Row],[STATUS]]='CONDITIONS AND WORKINGS'!$B$6,'CONDITIONS AND WORKINGS'!$B$9,'CONDITIONS AND WORKINGS'!$B$10)</f>
        <v>"COMPLETED"</v>
      </c>
      <c r="R2090" s="10">
        <f>Table1[[#This Row],[TOTAL SALES]]-Table1[[#This Row],[ 8.35% DISCOUNT]]</f>
        <v>1795.73108</v>
      </c>
      <c r="S2090" s="20"/>
      <c r="AQ2090" s="11"/>
      <c r="AR2090" s="11"/>
      <c r="AS2090" s="11"/>
      <c r="AT2090" s="11"/>
      <c r="AV2090" s="11"/>
      <c r="AW2090" s="11"/>
    </row>
    <row r="2091" spans="1:49" x14ac:dyDescent="0.25">
      <c r="A2091">
        <v>2090</v>
      </c>
      <c r="B2091">
        <v>10331</v>
      </c>
      <c r="C2091">
        <v>13</v>
      </c>
      <c r="D2091" s="4" t="str">
        <f>TEXT(Table1[[#This Row],[ORDER DATE]],"MMMM")</f>
        <v>November</v>
      </c>
      <c r="E2091" s="4">
        <f t="shared" si="97"/>
        <v>2004</v>
      </c>
      <c r="F2091" s="1">
        <v>38308</v>
      </c>
      <c r="G2091" t="s">
        <v>12</v>
      </c>
      <c r="H2091" t="s">
        <v>116</v>
      </c>
      <c r="I2091">
        <v>146</v>
      </c>
      <c r="J2091" t="s">
        <v>17</v>
      </c>
      <c r="K2091">
        <v>27</v>
      </c>
      <c r="L2091" s="10">
        <v>42.24</v>
      </c>
      <c r="M2091" s="10">
        <f t="shared" si="98"/>
        <v>1140.48</v>
      </c>
      <c r="N2091">
        <f>'CONDITIONS AND WORKINGS'!$D$2*M2091</f>
        <v>73.21881599999999</v>
      </c>
      <c r="O2091" s="4">
        <f>IF(Table1[[#This Row],[SALES]]&gt;='CONDITIONS AND WORKINGS'!$B$2,Table1[[#This Row],[SALES]]*'CONDITIONS AND WORKINGS'!$B$3,0)</f>
        <v>0</v>
      </c>
      <c r="P2091" s="10">
        <f t="shared" si="96"/>
        <v>1213.6988160000001</v>
      </c>
      <c r="Q2091" s="4" t="str">
        <f>IF(Table1[[#This Row],[STATUS]]='CONDITIONS AND WORKINGS'!$B$6,'CONDITIONS AND WORKINGS'!$B$9,'CONDITIONS AND WORKINGS'!$B$10)</f>
        <v>"COMPLETED"</v>
      </c>
      <c r="R2091" s="10">
        <f>Table1[[#This Row],[TOTAL SALES]]-Table1[[#This Row],[ 8.35% DISCOUNT]]</f>
        <v>1213.6988160000001</v>
      </c>
      <c r="S2091" s="20"/>
      <c r="AQ2091" s="11"/>
      <c r="AR2091" s="11"/>
      <c r="AS2091" s="11"/>
      <c r="AT2091" s="11"/>
      <c r="AV2091" s="11"/>
      <c r="AW2091" s="11"/>
    </row>
    <row r="2092" spans="1:49" x14ac:dyDescent="0.25">
      <c r="A2092">
        <v>2091</v>
      </c>
      <c r="B2092">
        <v>10331</v>
      </c>
      <c r="C2092">
        <v>8</v>
      </c>
      <c r="D2092" s="4" t="str">
        <f>TEXT(Table1[[#This Row],[ORDER DATE]],"MMMM")</f>
        <v>November</v>
      </c>
      <c r="E2092" s="4">
        <f t="shared" si="97"/>
        <v>2004</v>
      </c>
      <c r="F2092" s="1">
        <v>38308</v>
      </c>
      <c r="G2092" t="s">
        <v>12</v>
      </c>
      <c r="H2092" t="s">
        <v>113</v>
      </c>
      <c r="I2092">
        <v>146</v>
      </c>
      <c r="J2092" t="s">
        <v>17</v>
      </c>
      <c r="K2092">
        <v>30</v>
      </c>
      <c r="L2092" s="10">
        <v>32.47</v>
      </c>
      <c r="M2092" s="10">
        <f t="shared" si="98"/>
        <v>974.09999999999991</v>
      </c>
      <c r="N2092">
        <f>'CONDITIONS AND WORKINGS'!$D$2*M2092</f>
        <v>62.537219999999991</v>
      </c>
      <c r="O2092" s="4">
        <f>IF(Table1[[#This Row],[SALES]]&gt;='CONDITIONS AND WORKINGS'!$B$2,Table1[[#This Row],[SALES]]*'CONDITIONS AND WORKINGS'!$B$3,0)</f>
        <v>0</v>
      </c>
      <c r="P2092" s="10">
        <f t="shared" si="96"/>
        <v>1036.6372199999998</v>
      </c>
      <c r="Q2092" s="4" t="str">
        <f>IF(Table1[[#This Row],[STATUS]]='CONDITIONS AND WORKINGS'!$B$6,'CONDITIONS AND WORKINGS'!$B$9,'CONDITIONS AND WORKINGS'!$B$10)</f>
        <v>"COMPLETED"</v>
      </c>
      <c r="R2092" s="10">
        <f>Table1[[#This Row],[TOTAL SALES]]-Table1[[#This Row],[ 8.35% DISCOUNT]]</f>
        <v>1036.6372199999998</v>
      </c>
      <c r="S2092" s="20"/>
      <c r="AQ2092" s="11"/>
      <c r="AR2092" s="11"/>
      <c r="AS2092" s="11"/>
      <c r="AT2092" s="11"/>
      <c r="AV2092" s="11"/>
      <c r="AW2092" s="11"/>
    </row>
    <row r="2093" spans="1:49" x14ac:dyDescent="0.25">
      <c r="A2093">
        <v>2092</v>
      </c>
      <c r="B2093">
        <v>10332</v>
      </c>
      <c r="C2093">
        <v>2</v>
      </c>
      <c r="D2093" s="4" t="str">
        <f>TEXT(Table1[[#This Row],[ORDER DATE]],"MMMM")</f>
        <v>November</v>
      </c>
      <c r="E2093" s="4">
        <f t="shared" si="97"/>
        <v>2004</v>
      </c>
      <c r="F2093" s="1">
        <v>38308</v>
      </c>
      <c r="G2093" t="s">
        <v>12</v>
      </c>
      <c r="H2093" t="s">
        <v>16</v>
      </c>
      <c r="I2093">
        <v>178</v>
      </c>
      <c r="J2093" t="s">
        <v>55</v>
      </c>
      <c r="K2093">
        <v>50</v>
      </c>
      <c r="L2093" s="10">
        <v>100</v>
      </c>
      <c r="M2093" s="10">
        <f t="shared" si="98"/>
        <v>5000</v>
      </c>
      <c r="N2093">
        <f>'CONDITIONS AND WORKINGS'!$D$2*M2093</f>
        <v>320.99999999999994</v>
      </c>
      <c r="O2093" s="4">
        <f>IF(Table1[[#This Row],[SALES]]&gt;='CONDITIONS AND WORKINGS'!$B$2,Table1[[#This Row],[SALES]]*'CONDITIONS AND WORKINGS'!$B$3,0)</f>
        <v>417.5</v>
      </c>
      <c r="P2093" s="10">
        <f t="shared" si="96"/>
        <v>5321</v>
      </c>
      <c r="Q2093" s="4" t="str">
        <f>IF(Table1[[#This Row],[STATUS]]='CONDITIONS AND WORKINGS'!$B$6,'CONDITIONS AND WORKINGS'!$B$9,'CONDITIONS AND WORKINGS'!$B$10)</f>
        <v>"COMPLETED"</v>
      </c>
      <c r="R2093" s="10">
        <f>Table1[[#This Row],[TOTAL SALES]]-Table1[[#This Row],[ 8.35% DISCOUNT]]</f>
        <v>4903.5</v>
      </c>
      <c r="S2093" s="20"/>
      <c r="AQ2093" s="11"/>
      <c r="AR2093" s="11"/>
      <c r="AS2093" s="11"/>
      <c r="AT2093" s="11"/>
      <c r="AV2093" s="11"/>
      <c r="AW2093" s="11"/>
    </row>
    <row r="2094" spans="1:49" x14ac:dyDescent="0.25">
      <c r="A2094">
        <v>2093</v>
      </c>
      <c r="B2094">
        <v>10332</v>
      </c>
      <c r="C2094">
        <v>15</v>
      </c>
      <c r="D2094" s="4" t="str">
        <f>TEXT(Table1[[#This Row],[ORDER DATE]],"MMMM")</f>
        <v>November</v>
      </c>
      <c r="E2094" s="4">
        <f t="shared" si="97"/>
        <v>2004</v>
      </c>
      <c r="F2094" s="1">
        <v>38308</v>
      </c>
      <c r="G2094" t="s">
        <v>12</v>
      </c>
      <c r="H2094" t="s">
        <v>23</v>
      </c>
      <c r="I2094">
        <v>178</v>
      </c>
      <c r="J2094" t="s">
        <v>14</v>
      </c>
      <c r="K2094">
        <v>46</v>
      </c>
      <c r="L2094" s="10">
        <v>95.13</v>
      </c>
      <c r="M2094" s="10">
        <f t="shared" si="98"/>
        <v>4375.9799999999996</v>
      </c>
      <c r="N2094">
        <f>'CONDITIONS AND WORKINGS'!$D$2*M2094</f>
        <v>280.93791599999992</v>
      </c>
      <c r="O2094" s="4">
        <f>IF(Table1[[#This Row],[SALES]]&gt;='CONDITIONS AND WORKINGS'!$B$2,Table1[[#This Row],[SALES]]*'CONDITIONS AND WORKINGS'!$B$3,0)</f>
        <v>365.39432999999997</v>
      </c>
      <c r="P2094" s="10">
        <f t="shared" si="96"/>
        <v>4656.9179159999994</v>
      </c>
      <c r="Q2094" s="4" t="str">
        <f>IF(Table1[[#This Row],[STATUS]]='CONDITIONS AND WORKINGS'!$B$6,'CONDITIONS AND WORKINGS'!$B$9,'CONDITIONS AND WORKINGS'!$B$10)</f>
        <v>"COMPLETED"</v>
      </c>
      <c r="R2094" s="10">
        <f>Table1[[#This Row],[TOTAL SALES]]-Table1[[#This Row],[ 8.35% DISCOUNT]]</f>
        <v>4291.5235859999993</v>
      </c>
      <c r="S2094" s="20"/>
      <c r="AQ2094" s="11"/>
      <c r="AR2094" s="11"/>
      <c r="AS2094" s="11"/>
      <c r="AT2094" s="11"/>
      <c r="AV2094" s="11"/>
      <c r="AW2094" s="11"/>
    </row>
    <row r="2095" spans="1:49" x14ac:dyDescent="0.25">
      <c r="A2095">
        <v>2094</v>
      </c>
      <c r="B2095">
        <v>10332</v>
      </c>
      <c r="C2095">
        <v>6</v>
      </c>
      <c r="D2095" s="4" t="str">
        <f>TEXT(Table1[[#This Row],[ORDER DATE]],"MMMM")</f>
        <v>November</v>
      </c>
      <c r="E2095" s="4">
        <f t="shared" si="97"/>
        <v>2004</v>
      </c>
      <c r="F2095" s="1">
        <v>38308</v>
      </c>
      <c r="G2095" t="s">
        <v>12</v>
      </c>
      <c r="H2095" t="s">
        <v>22</v>
      </c>
      <c r="I2095">
        <v>178</v>
      </c>
      <c r="J2095" t="s">
        <v>14</v>
      </c>
      <c r="K2095">
        <v>45</v>
      </c>
      <c r="L2095" s="10">
        <v>81.91</v>
      </c>
      <c r="M2095" s="10">
        <f t="shared" si="98"/>
        <v>3685.95</v>
      </c>
      <c r="N2095">
        <f>'CONDITIONS AND WORKINGS'!$D$2*M2095</f>
        <v>236.63798999999997</v>
      </c>
      <c r="O2095" s="4">
        <f>IF(Table1[[#This Row],[SALES]]&gt;='CONDITIONS AND WORKINGS'!$B$2,Table1[[#This Row],[SALES]]*'CONDITIONS AND WORKINGS'!$B$3,0)</f>
        <v>307.77682500000003</v>
      </c>
      <c r="P2095" s="10">
        <f t="shared" si="96"/>
        <v>3922.58799</v>
      </c>
      <c r="Q2095" s="4" t="str">
        <f>IF(Table1[[#This Row],[STATUS]]='CONDITIONS AND WORKINGS'!$B$6,'CONDITIONS AND WORKINGS'!$B$9,'CONDITIONS AND WORKINGS'!$B$10)</f>
        <v>"COMPLETED"</v>
      </c>
      <c r="R2095" s="10">
        <f>Table1[[#This Row],[TOTAL SALES]]-Table1[[#This Row],[ 8.35% DISCOUNT]]</f>
        <v>3614.8111650000001</v>
      </c>
      <c r="S2095" s="20"/>
      <c r="AQ2095" s="11"/>
      <c r="AR2095" s="11"/>
      <c r="AS2095" s="11"/>
      <c r="AT2095" s="11"/>
      <c r="AV2095" s="11"/>
      <c r="AW2095" s="11"/>
    </row>
    <row r="2096" spans="1:49" x14ac:dyDescent="0.25">
      <c r="A2096">
        <v>2095</v>
      </c>
      <c r="B2096">
        <v>10332</v>
      </c>
      <c r="C2096">
        <v>3</v>
      </c>
      <c r="D2096" s="4" t="str">
        <f>TEXT(Table1[[#This Row],[ORDER DATE]],"MMMM")</f>
        <v>November</v>
      </c>
      <c r="E2096" s="4">
        <f t="shared" si="97"/>
        <v>2004</v>
      </c>
      <c r="F2096" s="1">
        <v>38308</v>
      </c>
      <c r="G2096" t="s">
        <v>12</v>
      </c>
      <c r="H2096" t="s">
        <v>122</v>
      </c>
      <c r="I2096">
        <v>178</v>
      </c>
      <c r="J2096" t="s">
        <v>14</v>
      </c>
      <c r="K2096">
        <v>21</v>
      </c>
      <c r="L2096" s="10">
        <v>100</v>
      </c>
      <c r="M2096" s="10">
        <f t="shared" si="98"/>
        <v>2100</v>
      </c>
      <c r="N2096">
        <f>'CONDITIONS AND WORKINGS'!$D$2*M2096</f>
        <v>134.82</v>
      </c>
      <c r="O2096" s="4">
        <f>IF(Table1[[#This Row],[SALES]]&gt;='CONDITIONS AND WORKINGS'!$B$2,Table1[[#This Row],[SALES]]*'CONDITIONS AND WORKINGS'!$B$3,0)</f>
        <v>0</v>
      </c>
      <c r="P2096" s="10">
        <f t="shared" si="96"/>
        <v>2234.8200000000002</v>
      </c>
      <c r="Q2096" s="4" t="str">
        <f>IF(Table1[[#This Row],[STATUS]]='CONDITIONS AND WORKINGS'!$B$6,'CONDITIONS AND WORKINGS'!$B$9,'CONDITIONS AND WORKINGS'!$B$10)</f>
        <v>"COMPLETED"</v>
      </c>
      <c r="R2096" s="10">
        <f>Table1[[#This Row],[TOTAL SALES]]-Table1[[#This Row],[ 8.35% DISCOUNT]]</f>
        <v>2234.8200000000002</v>
      </c>
      <c r="S2096" s="20"/>
      <c r="AQ2096" s="11"/>
      <c r="AR2096" s="11"/>
      <c r="AS2096" s="11"/>
      <c r="AT2096" s="11"/>
      <c r="AV2096" s="11"/>
      <c r="AW2096" s="11"/>
    </row>
    <row r="2097" spans="1:49" x14ac:dyDescent="0.25">
      <c r="A2097">
        <v>2096</v>
      </c>
      <c r="B2097">
        <v>10332</v>
      </c>
      <c r="C2097">
        <v>7</v>
      </c>
      <c r="D2097" s="4" t="str">
        <f>TEXT(Table1[[#This Row],[ORDER DATE]],"MMMM")</f>
        <v>November</v>
      </c>
      <c r="E2097" s="4">
        <f t="shared" si="97"/>
        <v>2004</v>
      </c>
      <c r="F2097" s="1">
        <v>38308</v>
      </c>
      <c r="G2097" t="s">
        <v>12</v>
      </c>
      <c r="H2097" t="s">
        <v>120</v>
      </c>
      <c r="I2097">
        <v>178</v>
      </c>
      <c r="J2097" t="s">
        <v>14</v>
      </c>
      <c r="K2097">
        <v>39</v>
      </c>
      <c r="L2097" s="10">
        <v>86.72</v>
      </c>
      <c r="M2097" s="10">
        <f t="shared" si="98"/>
        <v>3382.08</v>
      </c>
      <c r="N2097">
        <f>'CONDITIONS AND WORKINGS'!$D$2*M2097</f>
        <v>217.12953599999997</v>
      </c>
      <c r="O2097" s="4">
        <f>IF(Table1[[#This Row],[SALES]]&gt;='CONDITIONS AND WORKINGS'!$B$2,Table1[[#This Row],[SALES]]*'CONDITIONS AND WORKINGS'!$B$3,0)</f>
        <v>282.40368000000001</v>
      </c>
      <c r="P2097" s="10">
        <f t="shared" si="96"/>
        <v>3599.2095359999998</v>
      </c>
      <c r="Q2097" s="4" t="str">
        <f>IF(Table1[[#This Row],[STATUS]]='CONDITIONS AND WORKINGS'!$B$6,'CONDITIONS AND WORKINGS'!$B$9,'CONDITIONS AND WORKINGS'!$B$10)</f>
        <v>"COMPLETED"</v>
      </c>
      <c r="R2097" s="10">
        <f>Table1[[#This Row],[TOTAL SALES]]-Table1[[#This Row],[ 8.35% DISCOUNT]]</f>
        <v>3316.8058559999999</v>
      </c>
      <c r="S2097" s="20"/>
      <c r="AQ2097" s="11"/>
      <c r="AR2097" s="11"/>
      <c r="AS2097" s="11"/>
      <c r="AT2097" s="11"/>
      <c r="AV2097" s="11"/>
      <c r="AW2097" s="11"/>
    </row>
    <row r="2098" spans="1:49" x14ac:dyDescent="0.25">
      <c r="A2098">
        <v>2097</v>
      </c>
      <c r="B2098">
        <v>10332</v>
      </c>
      <c r="C2098">
        <v>9</v>
      </c>
      <c r="D2098" s="4" t="str">
        <f>TEXT(Table1[[#This Row],[ORDER DATE]],"MMMM")</f>
        <v>November</v>
      </c>
      <c r="E2098" s="4">
        <f t="shared" si="97"/>
        <v>2004</v>
      </c>
      <c r="F2098" s="1">
        <v>38308</v>
      </c>
      <c r="G2098" t="s">
        <v>12</v>
      </c>
      <c r="H2098" t="s">
        <v>15</v>
      </c>
      <c r="I2098">
        <v>178</v>
      </c>
      <c r="J2098" t="s">
        <v>14</v>
      </c>
      <c r="K2098">
        <v>38</v>
      </c>
      <c r="L2098" s="10">
        <v>84.25</v>
      </c>
      <c r="M2098" s="10">
        <f t="shared" si="98"/>
        <v>3201.5</v>
      </c>
      <c r="N2098">
        <f>'CONDITIONS AND WORKINGS'!$D$2*M2098</f>
        <v>205.53629999999998</v>
      </c>
      <c r="O2098" s="4">
        <f>IF(Table1[[#This Row],[SALES]]&gt;='CONDITIONS AND WORKINGS'!$B$2,Table1[[#This Row],[SALES]]*'CONDITIONS AND WORKINGS'!$B$3,0)</f>
        <v>267.32525000000004</v>
      </c>
      <c r="P2098" s="10">
        <f t="shared" si="96"/>
        <v>3407.0362999999998</v>
      </c>
      <c r="Q2098" s="4" t="str">
        <f>IF(Table1[[#This Row],[STATUS]]='CONDITIONS AND WORKINGS'!$B$6,'CONDITIONS AND WORKINGS'!$B$9,'CONDITIONS AND WORKINGS'!$B$10)</f>
        <v>"COMPLETED"</v>
      </c>
      <c r="R2098" s="10">
        <f>Table1[[#This Row],[TOTAL SALES]]-Table1[[#This Row],[ 8.35% DISCOUNT]]</f>
        <v>3139.7110499999999</v>
      </c>
      <c r="S2098" s="20"/>
      <c r="AQ2098" s="11"/>
      <c r="AR2098" s="11"/>
      <c r="AS2098" s="11"/>
      <c r="AT2098" s="11"/>
      <c r="AV2098" s="11"/>
      <c r="AW2098" s="11"/>
    </row>
    <row r="2099" spans="1:49" x14ac:dyDescent="0.25">
      <c r="A2099">
        <v>2098</v>
      </c>
      <c r="B2099">
        <v>10332</v>
      </c>
      <c r="C2099">
        <v>14</v>
      </c>
      <c r="D2099" s="4" t="str">
        <f>TEXT(Table1[[#This Row],[ORDER DATE]],"MMMM")</f>
        <v>November</v>
      </c>
      <c r="E2099" s="4">
        <f t="shared" si="97"/>
        <v>2004</v>
      </c>
      <c r="F2099" s="1">
        <v>38308</v>
      </c>
      <c r="G2099" t="s">
        <v>12</v>
      </c>
      <c r="H2099" t="s">
        <v>18</v>
      </c>
      <c r="I2099">
        <v>178</v>
      </c>
      <c r="J2099" t="s">
        <v>14</v>
      </c>
      <c r="K2099">
        <v>41</v>
      </c>
      <c r="L2099" s="10">
        <v>77.239999999999995</v>
      </c>
      <c r="M2099" s="10">
        <f t="shared" si="98"/>
        <v>3166.8399999999997</v>
      </c>
      <c r="N2099">
        <f>'CONDITIONS AND WORKINGS'!$D$2*M2099</f>
        <v>203.31112799999997</v>
      </c>
      <c r="O2099" s="4">
        <f>IF(Table1[[#This Row],[SALES]]&gt;='CONDITIONS AND WORKINGS'!$B$2,Table1[[#This Row],[SALES]]*'CONDITIONS AND WORKINGS'!$B$3,0)</f>
        <v>264.43113999999997</v>
      </c>
      <c r="P2099" s="10">
        <f t="shared" si="96"/>
        <v>3370.1511279999995</v>
      </c>
      <c r="Q2099" s="4" t="str">
        <f>IF(Table1[[#This Row],[STATUS]]='CONDITIONS AND WORKINGS'!$B$6,'CONDITIONS AND WORKINGS'!$B$9,'CONDITIONS AND WORKINGS'!$B$10)</f>
        <v>"COMPLETED"</v>
      </c>
      <c r="R2099" s="10">
        <f>Table1[[#This Row],[TOTAL SALES]]-Table1[[#This Row],[ 8.35% DISCOUNT]]</f>
        <v>3105.7199879999994</v>
      </c>
      <c r="S2099" s="20"/>
      <c r="AQ2099" s="11"/>
      <c r="AR2099" s="11"/>
      <c r="AS2099" s="11"/>
      <c r="AT2099" s="11"/>
      <c r="AV2099" s="11"/>
      <c r="AW2099" s="11"/>
    </row>
    <row r="2100" spans="1:49" x14ac:dyDescent="0.25">
      <c r="A2100">
        <v>2099</v>
      </c>
      <c r="B2100">
        <v>10332</v>
      </c>
      <c r="C2100">
        <v>17</v>
      </c>
      <c r="D2100" s="4" t="str">
        <f>TEXT(Table1[[#This Row],[ORDER DATE]],"MMMM")</f>
        <v>November</v>
      </c>
      <c r="E2100" s="4">
        <f t="shared" si="97"/>
        <v>2004</v>
      </c>
      <c r="F2100" s="1">
        <v>38308</v>
      </c>
      <c r="G2100" t="s">
        <v>12</v>
      </c>
      <c r="H2100" t="s">
        <v>38</v>
      </c>
      <c r="I2100">
        <v>178</v>
      </c>
      <c r="J2100" t="s">
        <v>17</v>
      </c>
      <c r="K2100">
        <v>26</v>
      </c>
      <c r="L2100" s="10">
        <v>100</v>
      </c>
      <c r="M2100" s="10">
        <f t="shared" si="98"/>
        <v>2600</v>
      </c>
      <c r="N2100">
        <f>'CONDITIONS AND WORKINGS'!$D$2*M2100</f>
        <v>166.92</v>
      </c>
      <c r="O2100" s="4">
        <f>IF(Table1[[#This Row],[SALES]]&gt;='CONDITIONS AND WORKINGS'!$B$2,Table1[[#This Row],[SALES]]*'CONDITIONS AND WORKINGS'!$B$3,0)</f>
        <v>217.10000000000002</v>
      </c>
      <c r="P2100" s="10">
        <f t="shared" si="96"/>
        <v>2766.92</v>
      </c>
      <c r="Q2100" s="4" t="str">
        <f>IF(Table1[[#This Row],[STATUS]]='CONDITIONS AND WORKINGS'!$B$6,'CONDITIONS AND WORKINGS'!$B$9,'CONDITIONS AND WORKINGS'!$B$10)</f>
        <v>"COMPLETED"</v>
      </c>
      <c r="R2100" s="10">
        <f>Table1[[#This Row],[TOTAL SALES]]-Table1[[#This Row],[ 8.35% DISCOUNT]]</f>
        <v>2549.8200000000002</v>
      </c>
      <c r="S2100" s="20"/>
      <c r="AQ2100" s="11"/>
      <c r="AR2100" s="11"/>
      <c r="AS2100" s="11"/>
      <c r="AT2100" s="11"/>
      <c r="AV2100" s="11"/>
      <c r="AW2100" s="11"/>
    </row>
    <row r="2101" spans="1:49" x14ac:dyDescent="0.25">
      <c r="A2101">
        <v>2100</v>
      </c>
      <c r="B2101">
        <v>10332</v>
      </c>
      <c r="C2101">
        <v>16</v>
      </c>
      <c r="D2101" s="4" t="str">
        <f>TEXT(Table1[[#This Row],[ORDER DATE]],"MMMM")</f>
        <v>November</v>
      </c>
      <c r="E2101" s="4">
        <f t="shared" si="97"/>
        <v>2004</v>
      </c>
      <c r="F2101" s="1">
        <v>38308</v>
      </c>
      <c r="G2101" t="s">
        <v>12</v>
      </c>
      <c r="H2101" t="s">
        <v>24</v>
      </c>
      <c r="I2101">
        <v>178</v>
      </c>
      <c r="J2101" t="s">
        <v>17</v>
      </c>
      <c r="K2101">
        <v>27</v>
      </c>
      <c r="L2101" s="10">
        <v>89.89</v>
      </c>
      <c r="M2101" s="10">
        <f t="shared" si="98"/>
        <v>2427.0300000000002</v>
      </c>
      <c r="N2101">
        <f>'CONDITIONS AND WORKINGS'!$D$2*M2101</f>
        <v>155.815326</v>
      </c>
      <c r="O2101" s="4">
        <f>IF(Table1[[#This Row],[SALES]]&gt;='CONDITIONS AND WORKINGS'!$B$2,Table1[[#This Row],[SALES]]*'CONDITIONS AND WORKINGS'!$B$3,0)</f>
        <v>202.65700500000003</v>
      </c>
      <c r="P2101" s="10">
        <f t="shared" si="96"/>
        <v>2582.8453260000001</v>
      </c>
      <c r="Q2101" s="4" t="str">
        <f>IF(Table1[[#This Row],[STATUS]]='CONDITIONS AND WORKINGS'!$B$6,'CONDITIONS AND WORKINGS'!$B$9,'CONDITIONS AND WORKINGS'!$B$10)</f>
        <v>"COMPLETED"</v>
      </c>
      <c r="R2101" s="10">
        <f>Table1[[#This Row],[TOTAL SALES]]-Table1[[#This Row],[ 8.35% DISCOUNT]]</f>
        <v>2380.1883210000001</v>
      </c>
      <c r="S2101" s="20"/>
      <c r="AQ2101" s="11"/>
      <c r="AR2101" s="11"/>
      <c r="AS2101" s="11"/>
      <c r="AT2101" s="11"/>
      <c r="AV2101" s="11"/>
      <c r="AW2101" s="11"/>
    </row>
    <row r="2102" spans="1:49" x14ac:dyDescent="0.25">
      <c r="A2102">
        <v>2101</v>
      </c>
      <c r="B2102">
        <v>10332</v>
      </c>
      <c r="C2102">
        <v>8</v>
      </c>
      <c r="D2102" s="4" t="str">
        <f>TEXT(Table1[[#This Row],[ORDER DATE]],"MMMM")</f>
        <v>November</v>
      </c>
      <c r="E2102" s="4">
        <f t="shared" si="97"/>
        <v>2004</v>
      </c>
      <c r="F2102" s="1">
        <v>38308</v>
      </c>
      <c r="G2102" t="s">
        <v>12</v>
      </c>
      <c r="H2102" t="s">
        <v>19</v>
      </c>
      <c r="I2102">
        <v>178</v>
      </c>
      <c r="J2102" t="s">
        <v>17</v>
      </c>
      <c r="K2102">
        <v>35</v>
      </c>
      <c r="L2102" s="10">
        <v>64.69</v>
      </c>
      <c r="M2102" s="10">
        <f t="shared" si="98"/>
        <v>2264.15</v>
      </c>
      <c r="N2102">
        <f>'CONDITIONS AND WORKINGS'!$D$2*M2102</f>
        <v>145.35843</v>
      </c>
      <c r="O2102" s="4">
        <f>IF(Table1[[#This Row],[SALES]]&gt;='CONDITIONS AND WORKINGS'!$B$2,Table1[[#This Row],[SALES]]*'CONDITIONS AND WORKINGS'!$B$3,0)</f>
        <v>0</v>
      </c>
      <c r="P2102" s="10">
        <f t="shared" si="96"/>
        <v>2409.5084299999999</v>
      </c>
      <c r="Q2102" s="4" t="str">
        <f>IF(Table1[[#This Row],[STATUS]]='CONDITIONS AND WORKINGS'!$B$6,'CONDITIONS AND WORKINGS'!$B$9,'CONDITIONS AND WORKINGS'!$B$10)</f>
        <v>"COMPLETED"</v>
      </c>
      <c r="R2102" s="10">
        <f>Table1[[#This Row],[TOTAL SALES]]-Table1[[#This Row],[ 8.35% DISCOUNT]]</f>
        <v>2409.5084299999999</v>
      </c>
      <c r="S2102" s="20"/>
      <c r="AQ2102" s="11"/>
      <c r="AR2102" s="11"/>
      <c r="AS2102" s="11"/>
      <c r="AT2102" s="11"/>
      <c r="AV2102" s="11"/>
      <c r="AW2102" s="11"/>
    </row>
    <row r="2103" spans="1:49" x14ac:dyDescent="0.25">
      <c r="A2103">
        <v>2102</v>
      </c>
      <c r="B2103">
        <v>10332</v>
      </c>
      <c r="C2103">
        <v>10</v>
      </c>
      <c r="D2103" s="4" t="str">
        <f>TEXT(Table1[[#This Row],[ORDER DATE]],"MMMM")</f>
        <v>November</v>
      </c>
      <c r="E2103" s="4">
        <f t="shared" si="97"/>
        <v>2004</v>
      </c>
      <c r="F2103" s="1">
        <v>38308</v>
      </c>
      <c r="G2103" t="s">
        <v>12</v>
      </c>
      <c r="H2103" t="s">
        <v>21</v>
      </c>
      <c r="I2103">
        <v>178</v>
      </c>
      <c r="J2103" t="s">
        <v>17</v>
      </c>
      <c r="K2103">
        <v>26</v>
      </c>
      <c r="L2103" s="10">
        <v>85.52</v>
      </c>
      <c r="M2103" s="10">
        <f t="shared" si="98"/>
        <v>2223.52</v>
      </c>
      <c r="N2103">
        <f>'CONDITIONS AND WORKINGS'!$D$2*M2103</f>
        <v>142.74998399999998</v>
      </c>
      <c r="O2103" s="4">
        <f>IF(Table1[[#This Row],[SALES]]&gt;='CONDITIONS AND WORKINGS'!$B$2,Table1[[#This Row],[SALES]]*'CONDITIONS AND WORKINGS'!$B$3,0)</f>
        <v>0</v>
      </c>
      <c r="P2103" s="10">
        <f t="shared" si="96"/>
        <v>2366.269984</v>
      </c>
      <c r="Q2103" s="4" t="str">
        <f>IF(Table1[[#This Row],[STATUS]]='CONDITIONS AND WORKINGS'!$B$6,'CONDITIONS AND WORKINGS'!$B$9,'CONDITIONS AND WORKINGS'!$B$10)</f>
        <v>"COMPLETED"</v>
      </c>
      <c r="R2103" s="10">
        <f>Table1[[#This Row],[TOTAL SALES]]-Table1[[#This Row],[ 8.35% DISCOUNT]]</f>
        <v>2366.269984</v>
      </c>
      <c r="S2103" s="20"/>
      <c r="AQ2103" s="11"/>
      <c r="AR2103" s="11"/>
      <c r="AS2103" s="11"/>
      <c r="AT2103" s="11"/>
      <c r="AV2103" s="11"/>
      <c r="AW2103" s="11"/>
    </row>
    <row r="2104" spans="1:49" x14ac:dyDescent="0.25">
      <c r="A2104">
        <v>2103</v>
      </c>
      <c r="B2104">
        <v>10332</v>
      </c>
      <c r="C2104">
        <v>11</v>
      </c>
      <c r="D2104" s="4" t="str">
        <f>TEXT(Table1[[#This Row],[ORDER DATE]],"MMMM")</f>
        <v>November</v>
      </c>
      <c r="E2104" s="4">
        <f t="shared" si="97"/>
        <v>2004</v>
      </c>
      <c r="F2104" s="1">
        <v>38308</v>
      </c>
      <c r="G2104" t="s">
        <v>12</v>
      </c>
      <c r="H2104" t="s">
        <v>117</v>
      </c>
      <c r="I2104">
        <v>178</v>
      </c>
      <c r="J2104" t="s">
        <v>17</v>
      </c>
      <c r="K2104">
        <v>44</v>
      </c>
      <c r="L2104" s="10">
        <v>42.26</v>
      </c>
      <c r="M2104" s="10">
        <f t="shared" si="98"/>
        <v>1859.4399999999998</v>
      </c>
      <c r="N2104">
        <f>'CONDITIONS AND WORKINGS'!$D$2*M2104</f>
        <v>119.37604799999998</v>
      </c>
      <c r="O2104" s="4">
        <f>IF(Table1[[#This Row],[SALES]]&gt;='CONDITIONS AND WORKINGS'!$B$2,Table1[[#This Row],[SALES]]*'CONDITIONS AND WORKINGS'!$B$3,0)</f>
        <v>0</v>
      </c>
      <c r="P2104" s="10">
        <f t="shared" si="96"/>
        <v>1978.8160479999999</v>
      </c>
      <c r="Q2104" s="4" t="str">
        <f>IF(Table1[[#This Row],[STATUS]]='CONDITIONS AND WORKINGS'!$B$6,'CONDITIONS AND WORKINGS'!$B$9,'CONDITIONS AND WORKINGS'!$B$10)</f>
        <v>"COMPLETED"</v>
      </c>
      <c r="R2104" s="10">
        <f>Table1[[#This Row],[TOTAL SALES]]-Table1[[#This Row],[ 8.35% DISCOUNT]]</f>
        <v>1978.8160479999999</v>
      </c>
      <c r="S2104" s="20"/>
      <c r="AQ2104" s="11"/>
      <c r="AR2104" s="11"/>
      <c r="AS2104" s="11"/>
      <c r="AT2104" s="11"/>
      <c r="AV2104" s="11"/>
      <c r="AW2104" s="11"/>
    </row>
    <row r="2105" spans="1:49" x14ac:dyDescent="0.25">
      <c r="A2105">
        <v>2104</v>
      </c>
      <c r="B2105">
        <v>10332</v>
      </c>
      <c r="C2105">
        <v>5</v>
      </c>
      <c r="D2105" s="4" t="str">
        <f>TEXT(Table1[[#This Row],[ORDER DATE]],"MMMM")</f>
        <v>November</v>
      </c>
      <c r="E2105" s="4">
        <f t="shared" si="97"/>
        <v>2004</v>
      </c>
      <c r="F2105" s="1">
        <v>38308</v>
      </c>
      <c r="G2105" t="s">
        <v>12</v>
      </c>
      <c r="H2105" t="s">
        <v>124</v>
      </c>
      <c r="I2105">
        <v>178</v>
      </c>
      <c r="J2105" t="s">
        <v>17</v>
      </c>
      <c r="K2105">
        <v>20</v>
      </c>
      <c r="L2105" s="10">
        <v>87.96</v>
      </c>
      <c r="M2105" s="10">
        <f t="shared" si="98"/>
        <v>1759.1999999999998</v>
      </c>
      <c r="N2105">
        <f>'CONDITIONS AND WORKINGS'!$D$2*M2105</f>
        <v>112.94063999999997</v>
      </c>
      <c r="O2105" s="4">
        <f>IF(Table1[[#This Row],[SALES]]&gt;='CONDITIONS AND WORKINGS'!$B$2,Table1[[#This Row],[SALES]]*'CONDITIONS AND WORKINGS'!$B$3,0)</f>
        <v>0</v>
      </c>
      <c r="P2105" s="10">
        <f t="shared" si="96"/>
        <v>1872.1406399999998</v>
      </c>
      <c r="Q2105" s="4" t="str">
        <f>IF(Table1[[#This Row],[STATUS]]='CONDITIONS AND WORKINGS'!$B$6,'CONDITIONS AND WORKINGS'!$B$9,'CONDITIONS AND WORKINGS'!$B$10)</f>
        <v>"COMPLETED"</v>
      </c>
      <c r="R2105" s="10">
        <f>Table1[[#This Row],[TOTAL SALES]]-Table1[[#This Row],[ 8.35% DISCOUNT]]</f>
        <v>1872.1406399999998</v>
      </c>
      <c r="S2105" s="20"/>
      <c r="AQ2105" s="11"/>
      <c r="AR2105" s="11"/>
      <c r="AS2105" s="11"/>
      <c r="AT2105" s="11"/>
      <c r="AV2105" s="11"/>
      <c r="AW2105" s="11"/>
    </row>
    <row r="2106" spans="1:49" x14ac:dyDescent="0.25">
      <c r="A2106">
        <v>2105</v>
      </c>
      <c r="B2106">
        <v>10332</v>
      </c>
      <c r="C2106">
        <v>18</v>
      </c>
      <c r="D2106" s="4" t="str">
        <f>TEXT(Table1[[#This Row],[ORDER DATE]],"MMMM")</f>
        <v>November</v>
      </c>
      <c r="E2106" s="4">
        <f t="shared" si="97"/>
        <v>2004</v>
      </c>
      <c r="F2106" s="1">
        <v>38308</v>
      </c>
      <c r="G2106" t="s">
        <v>12</v>
      </c>
      <c r="H2106" t="s">
        <v>36</v>
      </c>
      <c r="I2106">
        <v>178</v>
      </c>
      <c r="J2106" t="s">
        <v>17</v>
      </c>
      <c r="K2106">
        <v>40</v>
      </c>
      <c r="L2106" s="10">
        <v>39.799999999999997</v>
      </c>
      <c r="M2106" s="10">
        <f t="shared" si="98"/>
        <v>1592</v>
      </c>
      <c r="N2106">
        <f>'CONDITIONS AND WORKINGS'!$D$2*M2106</f>
        <v>102.20639999999999</v>
      </c>
      <c r="O2106" s="4">
        <f>IF(Table1[[#This Row],[SALES]]&gt;='CONDITIONS AND WORKINGS'!$B$2,Table1[[#This Row],[SALES]]*'CONDITIONS AND WORKINGS'!$B$3,0)</f>
        <v>0</v>
      </c>
      <c r="P2106" s="10">
        <f t="shared" si="96"/>
        <v>1694.2064</v>
      </c>
      <c r="Q2106" s="4" t="str">
        <f>IF(Table1[[#This Row],[STATUS]]='CONDITIONS AND WORKINGS'!$B$6,'CONDITIONS AND WORKINGS'!$B$9,'CONDITIONS AND WORKINGS'!$B$10)</f>
        <v>"COMPLETED"</v>
      </c>
      <c r="R2106" s="10">
        <f>Table1[[#This Row],[TOTAL SALES]]-Table1[[#This Row],[ 8.35% DISCOUNT]]</f>
        <v>1694.2064</v>
      </c>
      <c r="S2106" s="20"/>
      <c r="AQ2106" s="11"/>
      <c r="AR2106" s="11"/>
      <c r="AS2106" s="11"/>
      <c r="AT2106" s="11"/>
      <c r="AV2106" s="11"/>
      <c r="AW2106" s="11"/>
    </row>
    <row r="2107" spans="1:49" x14ac:dyDescent="0.25">
      <c r="A2107">
        <v>2106</v>
      </c>
      <c r="B2107">
        <v>10332</v>
      </c>
      <c r="C2107">
        <v>12</v>
      </c>
      <c r="D2107" s="4" t="str">
        <f>TEXT(Table1[[#This Row],[ORDER DATE]],"MMMM")</f>
        <v>November</v>
      </c>
      <c r="E2107" s="4">
        <f t="shared" si="97"/>
        <v>2004</v>
      </c>
      <c r="F2107" s="1">
        <v>38308</v>
      </c>
      <c r="G2107" t="s">
        <v>12</v>
      </c>
      <c r="H2107" t="s">
        <v>123</v>
      </c>
      <c r="I2107">
        <v>178</v>
      </c>
      <c r="J2107" t="s">
        <v>17</v>
      </c>
      <c r="K2107">
        <v>45</v>
      </c>
      <c r="L2107" s="10">
        <v>34.19</v>
      </c>
      <c r="M2107" s="10">
        <f t="shared" si="98"/>
        <v>1538.55</v>
      </c>
      <c r="N2107">
        <f>'CONDITIONS AND WORKINGS'!$D$2*M2107</f>
        <v>98.774909999999991</v>
      </c>
      <c r="O2107" s="4">
        <f>IF(Table1[[#This Row],[SALES]]&gt;='CONDITIONS AND WORKINGS'!$B$2,Table1[[#This Row],[SALES]]*'CONDITIONS AND WORKINGS'!$B$3,0)</f>
        <v>0</v>
      </c>
      <c r="P2107" s="10">
        <f t="shared" si="96"/>
        <v>1637.32491</v>
      </c>
      <c r="Q2107" s="4" t="str">
        <f>IF(Table1[[#This Row],[STATUS]]='CONDITIONS AND WORKINGS'!$B$6,'CONDITIONS AND WORKINGS'!$B$9,'CONDITIONS AND WORKINGS'!$B$10)</f>
        <v>"COMPLETED"</v>
      </c>
      <c r="R2107" s="10">
        <f>Table1[[#This Row],[TOTAL SALES]]-Table1[[#This Row],[ 8.35% DISCOUNT]]</f>
        <v>1637.32491</v>
      </c>
      <c r="S2107" s="20"/>
      <c r="AQ2107" s="11"/>
      <c r="AR2107" s="11"/>
      <c r="AS2107" s="11"/>
      <c r="AT2107" s="11"/>
      <c r="AV2107" s="11"/>
      <c r="AW2107" s="11"/>
    </row>
    <row r="2108" spans="1:49" x14ac:dyDescent="0.25">
      <c r="A2108">
        <v>2107</v>
      </c>
      <c r="B2108">
        <v>10332</v>
      </c>
      <c r="C2108">
        <v>4</v>
      </c>
      <c r="D2108" s="4" t="str">
        <f>TEXT(Table1[[#This Row],[ORDER DATE]],"MMMM")</f>
        <v>November</v>
      </c>
      <c r="E2108" s="4">
        <f t="shared" si="97"/>
        <v>2004</v>
      </c>
      <c r="F2108" s="1">
        <v>38308</v>
      </c>
      <c r="G2108" t="s">
        <v>12</v>
      </c>
      <c r="H2108" t="s">
        <v>121</v>
      </c>
      <c r="I2108">
        <v>178</v>
      </c>
      <c r="J2108" t="s">
        <v>17</v>
      </c>
      <c r="K2108">
        <v>23</v>
      </c>
      <c r="L2108" s="10">
        <v>56.84</v>
      </c>
      <c r="M2108" s="10">
        <f t="shared" si="98"/>
        <v>1307.3200000000002</v>
      </c>
      <c r="N2108">
        <f>'CONDITIONS AND WORKINGS'!$D$2*M2108</f>
        <v>83.929944000000006</v>
      </c>
      <c r="O2108" s="4">
        <f>IF(Table1[[#This Row],[SALES]]&gt;='CONDITIONS AND WORKINGS'!$B$2,Table1[[#This Row],[SALES]]*'CONDITIONS AND WORKINGS'!$B$3,0)</f>
        <v>0</v>
      </c>
      <c r="P2108" s="10">
        <f t="shared" si="96"/>
        <v>1391.2499440000001</v>
      </c>
      <c r="Q2108" s="4" t="str">
        <f>IF(Table1[[#This Row],[STATUS]]='CONDITIONS AND WORKINGS'!$B$6,'CONDITIONS AND WORKINGS'!$B$9,'CONDITIONS AND WORKINGS'!$B$10)</f>
        <v>"COMPLETED"</v>
      </c>
      <c r="R2108" s="10">
        <f>Table1[[#This Row],[TOTAL SALES]]-Table1[[#This Row],[ 8.35% DISCOUNT]]</f>
        <v>1391.2499440000001</v>
      </c>
      <c r="S2108" s="20"/>
      <c r="AQ2108" s="11"/>
      <c r="AR2108" s="11"/>
      <c r="AS2108" s="11"/>
      <c r="AT2108" s="11"/>
      <c r="AV2108" s="11"/>
      <c r="AW2108" s="11"/>
    </row>
    <row r="2109" spans="1:49" x14ac:dyDescent="0.25">
      <c r="A2109">
        <v>2108</v>
      </c>
      <c r="B2109">
        <v>10332</v>
      </c>
      <c r="C2109">
        <v>1</v>
      </c>
      <c r="D2109" s="4" t="str">
        <f>TEXT(Table1[[#This Row],[ORDER DATE]],"MMMM")</f>
        <v>November</v>
      </c>
      <c r="E2109" s="4">
        <f t="shared" si="97"/>
        <v>2004</v>
      </c>
      <c r="F2109" s="1">
        <v>38308</v>
      </c>
      <c r="G2109" t="s">
        <v>12</v>
      </c>
      <c r="H2109" t="s">
        <v>20</v>
      </c>
      <c r="I2109">
        <v>178</v>
      </c>
      <c r="J2109" t="s">
        <v>17</v>
      </c>
      <c r="K2109">
        <v>24</v>
      </c>
      <c r="L2109" s="10">
        <v>52.67</v>
      </c>
      <c r="M2109" s="10">
        <f t="shared" si="98"/>
        <v>1264.08</v>
      </c>
      <c r="N2109">
        <f>'CONDITIONS AND WORKINGS'!$D$2*M2109</f>
        <v>81.153935999999987</v>
      </c>
      <c r="O2109" s="4">
        <f>IF(Table1[[#This Row],[SALES]]&gt;='CONDITIONS AND WORKINGS'!$B$2,Table1[[#This Row],[SALES]]*'CONDITIONS AND WORKINGS'!$B$3,0)</f>
        <v>0</v>
      </c>
      <c r="P2109" s="10">
        <f t="shared" si="96"/>
        <v>1345.2339359999999</v>
      </c>
      <c r="Q2109" s="4" t="str">
        <f>IF(Table1[[#This Row],[STATUS]]='CONDITIONS AND WORKINGS'!$B$6,'CONDITIONS AND WORKINGS'!$B$9,'CONDITIONS AND WORKINGS'!$B$10)</f>
        <v>"COMPLETED"</v>
      </c>
      <c r="R2109" s="10">
        <f>Table1[[#This Row],[TOTAL SALES]]-Table1[[#This Row],[ 8.35% DISCOUNT]]</f>
        <v>1345.2339359999999</v>
      </c>
      <c r="S2109" s="20"/>
      <c r="AQ2109" s="11"/>
      <c r="AR2109" s="11"/>
      <c r="AS2109" s="11"/>
      <c r="AT2109" s="11"/>
      <c r="AV2109" s="11"/>
      <c r="AW2109" s="11"/>
    </row>
    <row r="2110" spans="1:49" x14ac:dyDescent="0.25">
      <c r="A2110">
        <v>2109</v>
      </c>
      <c r="B2110">
        <v>10332</v>
      </c>
      <c r="C2110">
        <v>13</v>
      </c>
      <c r="D2110" s="4" t="str">
        <f>TEXT(Table1[[#This Row],[ORDER DATE]],"MMMM")</f>
        <v>November</v>
      </c>
      <c r="E2110" s="4">
        <f t="shared" si="97"/>
        <v>2004</v>
      </c>
      <c r="F2110" s="1">
        <v>38308</v>
      </c>
      <c r="G2110" t="s">
        <v>12</v>
      </c>
      <c r="H2110" t="s">
        <v>119</v>
      </c>
      <c r="I2110">
        <v>178</v>
      </c>
      <c r="J2110" t="s">
        <v>17</v>
      </c>
      <c r="K2110">
        <v>31</v>
      </c>
      <c r="L2110" s="10">
        <v>37.18</v>
      </c>
      <c r="M2110" s="10">
        <f t="shared" si="98"/>
        <v>1152.58</v>
      </c>
      <c r="N2110">
        <f>'CONDITIONS AND WORKINGS'!$D$2*M2110</f>
        <v>73.99563599999999</v>
      </c>
      <c r="O2110" s="4">
        <f>IF(Table1[[#This Row],[SALES]]&gt;='CONDITIONS AND WORKINGS'!$B$2,Table1[[#This Row],[SALES]]*'CONDITIONS AND WORKINGS'!$B$3,0)</f>
        <v>0</v>
      </c>
      <c r="P2110" s="10">
        <f t="shared" si="96"/>
        <v>1226.575636</v>
      </c>
      <c r="Q2110" s="4" t="str">
        <f>IF(Table1[[#This Row],[STATUS]]='CONDITIONS AND WORKINGS'!$B$6,'CONDITIONS AND WORKINGS'!$B$9,'CONDITIONS AND WORKINGS'!$B$10)</f>
        <v>"COMPLETED"</v>
      </c>
      <c r="R2110" s="10">
        <f>Table1[[#This Row],[TOTAL SALES]]-Table1[[#This Row],[ 8.35% DISCOUNT]]</f>
        <v>1226.575636</v>
      </c>
      <c r="S2110" s="20"/>
      <c r="AQ2110" s="11"/>
      <c r="AR2110" s="11"/>
      <c r="AS2110" s="11"/>
      <c r="AT2110" s="11"/>
      <c r="AV2110" s="11"/>
      <c r="AW2110" s="11"/>
    </row>
    <row r="2111" spans="1:49" x14ac:dyDescent="0.25">
      <c r="A2111">
        <v>2110</v>
      </c>
      <c r="B2111">
        <v>10333</v>
      </c>
      <c r="C2111">
        <v>2</v>
      </c>
      <c r="D2111" s="4" t="str">
        <f>TEXT(Table1[[#This Row],[ORDER DATE]],"MMMM")</f>
        <v>November</v>
      </c>
      <c r="E2111" s="4">
        <f t="shared" si="97"/>
        <v>2004</v>
      </c>
      <c r="F2111" s="1">
        <v>38309</v>
      </c>
      <c r="G2111" t="s">
        <v>12</v>
      </c>
      <c r="H2111" t="s">
        <v>27</v>
      </c>
      <c r="I2111">
        <v>109</v>
      </c>
      <c r="J2111" t="s">
        <v>55</v>
      </c>
      <c r="K2111">
        <v>46</v>
      </c>
      <c r="L2111" s="10">
        <v>100</v>
      </c>
      <c r="M2111" s="10">
        <f t="shared" si="98"/>
        <v>4600</v>
      </c>
      <c r="N2111">
        <f>'CONDITIONS AND WORKINGS'!$D$2*M2111</f>
        <v>295.32</v>
      </c>
      <c r="O2111" s="4">
        <f>IF(Table1[[#This Row],[SALES]]&gt;='CONDITIONS AND WORKINGS'!$B$2,Table1[[#This Row],[SALES]]*'CONDITIONS AND WORKINGS'!$B$3,0)</f>
        <v>384.1</v>
      </c>
      <c r="P2111" s="10">
        <f t="shared" si="96"/>
        <v>4895.32</v>
      </c>
      <c r="Q2111" s="4" t="str">
        <f>IF(Table1[[#This Row],[STATUS]]='CONDITIONS AND WORKINGS'!$B$6,'CONDITIONS AND WORKINGS'!$B$9,'CONDITIONS AND WORKINGS'!$B$10)</f>
        <v>"COMPLETED"</v>
      </c>
      <c r="R2111" s="10">
        <f>Table1[[#This Row],[TOTAL SALES]]-Table1[[#This Row],[ 8.35% DISCOUNT]]</f>
        <v>4511.2199999999993</v>
      </c>
      <c r="S2111" s="20"/>
      <c r="AQ2111" s="11"/>
      <c r="AR2111" s="11"/>
      <c r="AS2111" s="11"/>
      <c r="AT2111" s="11"/>
      <c r="AV2111" s="11"/>
      <c r="AW2111" s="11"/>
    </row>
    <row r="2112" spans="1:49" x14ac:dyDescent="0.25">
      <c r="A2112">
        <v>2111</v>
      </c>
      <c r="B2112">
        <v>10333</v>
      </c>
      <c r="C2112">
        <v>1</v>
      </c>
      <c r="D2112" s="4" t="str">
        <f>TEXT(Table1[[#This Row],[ORDER DATE]],"MMMM")</f>
        <v>November</v>
      </c>
      <c r="E2112" s="4">
        <f t="shared" si="97"/>
        <v>2004</v>
      </c>
      <c r="F2112" s="1">
        <v>38309</v>
      </c>
      <c r="G2112" t="s">
        <v>12</v>
      </c>
      <c r="H2112" t="s">
        <v>35</v>
      </c>
      <c r="I2112">
        <v>109</v>
      </c>
      <c r="J2112" t="s">
        <v>14</v>
      </c>
      <c r="K2112">
        <v>39</v>
      </c>
      <c r="L2112" s="10">
        <v>100</v>
      </c>
      <c r="M2112" s="10">
        <f t="shared" si="98"/>
        <v>3900</v>
      </c>
      <c r="N2112">
        <f>'CONDITIONS AND WORKINGS'!$D$2*M2112</f>
        <v>250.37999999999997</v>
      </c>
      <c r="O2112" s="4">
        <f>IF(Table1[[#This Row],[SALES]]&gt;='CONDITIONS AND WORKINGS'!$B$2,Table1[[#This Row],[SALES]]*'CONDITIONS AND WORKINGS'!$B$3,0)</f>
        <v>325.65000000000003</v>
      </c>
      <c r="P2112" s="10">
        <f t="shared" si="96"/>
        <v>4150.38</v>
      </c>
      <c r="Q2112" s="4" t="str">
        <f>IF(Table1[[#This Row],[STATUS]]='CONDITIONS AND WORKINGS'!$B$6,'CONDITIONS AND WORKINGS'!$B$9,'CONDITIONS AND WORKINGS'!$B$10)</f>
        <v>"COMPLETED"</v>
      </c>
      <c r="R2112" s="10">
        <f>Table1[[#This Row],[TOTAL SALES]]-Table1[[#This Row],[ 8.35% DISCOUNT]]</f>
        <v>3824.73</v>
      </c>
      <c r="S2112" s="20"/>
      <c r="AQ2112" s="11"/>
      <c r="AR2112" s="11"/>
      <c r="AS2112" s="11"/>
      <c r="AT2112" s="11"/>
      <c r="AV2112" s="11"/>
      <c r="AW2112" s="11"/>
    </row>
    <row r="2113" spans="1:49" x14ac:dyDescent="0.25">
      <c r="A2113">
        <v>2112</v>
      </c>
      <c r="B2113">
        <v>10333</v>
      </c>
      <c r="C2113">
        <v>6</v>
      </c>
      <c r="D2113" s="4" t="str">
        <f>TEXT(Table1[[#This Row],[ORDER DATE]],"MMMM")</f>
        <v>November</v>
      </c>
      <c r="E2113" s="4">
        <f t="shared" si="97"/>
        <v>2004</v>
      </c>
      <c r="F2113" s="1">
        <v>38309</v>
      </c>
      <c r="G2113" t="s">
        <v>12</v>
      </c>
      <c r="H2113" t="s">
        <v>33</v>
      </c>
      <c r="I2113">
        <v>109</v>
      </c>
      <c r="J2113" t="s">
        <v>14</v>
      </c>
      <c r="K2113">
        <v>33</v>
      </c>
      <c r="L2113" s="10">
        <v>99.21</v>
      </c>
      <c r="M2113" s="10">
        <f t="shared" si="98"/>
        <v>3273.93</v>
      </c>
      <c r="N2113">
        <f>'CONDITIONS AND WORKINGS'!$D$2*M2113</f>
        <v>210.18630599999997</v>
      </c>
      <c r="O2113" s="4">
        <f>IF(Table1[[#This Row],[SALES]]&gt;='CONDITIONS AND WORKINGS'!$B$2,Table1[[#This Row],[SALES]]*'CONDITIONS AND WORKINGS'!$B$3,0)</f>
        <v>273.373155</v>
      </c>
      <c r="P2113" s="10">
        <f t="shared" si="96"/>
        <v>3484.1163059999999</v>
      </c>
      <c r="Q2113" s="4" t="str">
        <f>IF(Table1[[#This Row],[STATUS]]='CONDITIONS AND WORKINGS'!$B$6,'CONDITIONS AND WORKINGS'!$B$9,'CONDITIONS AND WORKINGS'!$B$10)</f>
        <v>"COMPLETED"</v>
      </c>
      <c r="R2113" s="10">
        <f>Table1[[#This Row],[TOTAL SALES]]-Table1[[#This Row],[ 8.35% DISCOUNT]]</f>
        <v>3210.7431509999997</v>
      </c>
      <c r="S2113" s="20"/>
      <c r="AQ2113" s="11"/>
      <c r="AR2113" s="11"/>
      <c r="AS2113" s="11"/>
      <c r="AT2113" s="11"/>
      <c r="AV2113" s="11"/>
      <c r="AW2113" s="11"/>
    </row>
    <row r="2114" spans="1:49" x14ac:dyDescent="0.25">
      <c r="A2114">
        <v>2113</v>
      </c>
      <c r="B2114">
        <v>10333</v>
      </c>
      <c r="C2114">
        <v>3</v>
      </c>
      <c r="D2114" s="4" t="str">
        <f>TEXT(Table1[[#This Row],[ORDER DATE]],"MMMM")</f>
        <v>November</v>
      </c>
      <c r="E2114" s="4">
        <f t="shared" si="97"/>
        <v>2004</v>
      </c>
      <c r="F2114" s="1">
        <v>38309</v>
      </c>
      <c r="G2114" t="s">
        <v>12</v>
      </c>
      <c r="H2114" t="s">
        <v>25</v>
      </c>
      <c r="I2114">
        <v>109</v>
      </c>
      <c r="J2114" t="s">
        <v>14</v>
      </c>
      <c r="K2114">
        <v>26</v>
      </c>
      <c r="L2114" s="10">
        <v>100</v>
      </c>
      <c r="M2114" s="10">
        <f t="shared" si="98"/>
        <v>2600</v>
      </c>
      <c r="N2114">
        <f>'CONDITIONS AND WORKINGS'!$D$2*M2114</f>
        <v>166.92</v>
      </c>
      <c r="O2114" s="4">
        <f>IF(Table1[[#This Row],[SALES]]&gt;='CONDITIONS AND WORKINGS'!$B$2,Table1[[#This Row],[SALES]]*'CONDITIONS AND WORKINGS'!$B$3,0)</f>
        <v>217.10000000000002</v>
      </c>
      <c r="P2114" s="10">
        <f t="shared" ref="P2114:P2177" si="99">M2114+N2114</f>
        <v>2766.92</v>
      </c>
      <c r="Q2114" s="4" t="str">
        <f>IF(Table1[[#This Row],[STATUS]]='CONDITIONS AND WORKINGS'!$B$6,'CONDITIONS AND WORKINGS'!$B$9,'CONDITIONS AND WORKINGS'!$B$10)</f>
        <v>"COMPLETED"</v>
      </c>
      <c r="R2114" s="10">
        <f>Table1[[#This Row],[TOTAL SALES]]-Table1[[#This Row],[ 8.35% DISCOUNT]]</f>
        <v>2549.8200000000002</v>
      </c>
      <c r="S2114" s="20"/>
      <c r="AQ2114" s="11"/>
      <c r="AR2114" s="11"/>
      <c r="AS2114" s="11"/>
      <c r="AT2114" s="11"/>
      <c r="AV2114" s="11"/>
      <c r="AW2114" s="11"/>
    </row>
    <row r="2115" spans="1:49" x14ac:dyDescent="0.25">
      <c r="A2115">
        <v>2114</v>
      </c>
      <c r="B2115">
        <v>10333</v>
      </c>
      <c r="C2115">
        <v>5</v>
      </c>
      <c r="D2115" s="4" t="str">
        <f>TEXT(Table1[[#This Row],[ORDER DATE]],"MMMM")</f>
        <v>November</v>
      </c>
      <c r="E2115" s="4">
        <f t="shared" ref="E2115:E2178" si="100">YEAR(F2115)</f>
        <v>2004</v>
      </c>
      <c r="F2115" s="1">
        <v>38309</v>
      </c>
      <c r="G2115" t="s">
        <v>12</v>
      </c>
      <c r="H2115" t="s">
        <v>37</v>
      </c>
      <c r="I2115">
        <v>109</v>
      </c>
      <c r="J2115" t="s">
        <v>17</v>
      </c>
      <c r="K2115">
        <v>31</v>
      </c>
      <c r="L2115" s="10">
        <v>90.17</v>
      </c>
      <c r="M2115" s="10">
        <f t="shared" ref="M2115:M2178" si="101">K2115*L2115</f>
        <v>2795.27</v>
      </c>
      <c r="N2115">
        <f>'CONDITIONS AND WORKINGS'!$D$2*M2115</f>
        <v>179.45633399999997</v>
      </c>
      <c r="O2115" s="4">
        <f>IF(Table1[[#This Row],[SALES]]&gt;='CONDITIONS AND WORKINGS'!$B$2,Table1[[#This Row],[SALES]]*'CONDITIONS AND WORKINGS'!$B$3,0)</f>
        <v>233.405045</v>
      </c>
      <c r="P2115" s="10">
        <f t="shared" si="99"/>
        <v>2974.726334</v>
      </c>
      <c r="Q2115" s="4" t="str">
        <f>IF(Table1[[#This Row],[STATUS]]='CONDITIONS AND WORKINGS'!$B$6,'CONDITIONS AND WORKINGS'!$B$9,'CONDITIONS AND WORKINGS'!$B$10)</f>
        <v>"COMPLETED"</v>
      </c>
      <c r="R2115" s="10">
        <f>Table1[[#This Row],[TOTAL SALES]]-Table1[[#This Row],[ 8.35% DISCOUNT]]</f>
        <v>2741.321289</v>
      </c>
      <c r="S2115" s="20"/>
      <c r="AQ2115" s="11"/>
      <c r="AR2115" s="11"/>
      <c r="AS2115" s="11"/>
      <c r="AT2115" s="11"/>
      <c r="AV2115" s="11"/>
      <c r="AW2115" s="11"/>
    </row>
    <row r="2116" spans="1:49" x14ac:dyDescent="0.25">
      <c r="A2116">
        <v>2115</v>
      </c>
      <c r="B2116">
        <v>10333</v>
      </c>
      <c r="C2116">
        <v>4</v>
      </c>
      <c r="D2116" s="4" t="str">
        <f>TEXT(Table1[[#This Row],[ORDER DATE]],"MMMM")</f>
        <v>November</v>
      </c>
      <c r="E2116" s="4">
        <f t="shared" si="100"/>
        <v>2004</v>
      </c>
      <c r="F2116" s="1">
        <v>38309</v>
      </c>
      <c r="G2116" t="s">
        <v>12</v>
      </c>
      <c r="H2116" t="s">
        <v>32</v>
      </c>
      <c r="I2116">
        <v>109</v>
      </c>
      <c r="J2116" t="s">
        <v>17</v>
      </c>
      <c r="K2116">
        <v>33</v>
      </c>
      <c r="L2116" s="10">
        <v>73.69</v>
      </c>
      <c r="M2116" s="10">
        <f t="shared" si="101"/>
        <v>2431.77</v>
      </c>
      <c r="N2116">
        <f>'CONDITIONS AND WORKINGS'!$D$2*M2116</f>
        <v>156.11963399999999</v>
      </c>
      <c r="O2116" s="4">
        <f>IF(Table1[[#This Row],[SALES]]&gt;='CONDITIONS AND WORKINGS'!$B$2,Table1[[#This Row],[SALES]]*'CONDITIONS AND WORKINGS'!$B$3,0)</f>
        <v>203.052795</v>
      </c>
      <c r="P2116" s="10">
        <f t="shared" si="99"/>
        <v>2587.8896340000001</v>
      </c>
      <c r="Q2116" s="4" t="str">
        <f>IF(Table1[[#This Row],[STATUS]]='CONDITIONS AND WORKINGS'!$B$6,'CONDITIONS AND WORKINGS'!$B$9,'CONDITIONS AND WORKINGS'!$B$10)</f>
        <v>"COMPLETED"</v>
      </c>
      <c r="R2116" s="10">
        <f>Table1[[#This Row],[TOTAL SALES]]-Table1[[#This Row],[ 8.35% DISCOUNT]]</f>
        <v>2384.8368390000001</v>
      </c>
      <c r="S2116" s="20"/>
      <c r="AQ2116" s="11"/>
      <c r="AR2116" s="11"/>
      <c r="AS2116" s="11"/>
      <c r="AT2116" s="11"/>
      <c r="AV2116" s="11"/>
      <c r="AW2116" s="11"/>
    </row>
    <row r="2117" spans="1:49" x14ac:dyDescent="0.25">
      <c r="A2117">
        <v>2116</v>
      </c>
      <c r="B2117">
        <v>10333</v>
      </c>
      <c r="C2117">
        <v>8</v>
      </c>
      <c r="D2117" s="4" t="str">
        <f>TEXT(Table1[[#This Row],[ORDER DATE]],"MMMM")</f>
        <v>November</v>
      </c>
      <c r="E2117" s="4">
        <f t="shared" si="100"/>
        <v>2004</v>
      </c>
      <c r="F2117" s="1">
        <v>38309</v>
      </c>
      <c r="G2117" t="s">
        <v>12</v>
      </c>
      <c r="H2117" t="s">
        <v>39</v>
      </c>
      <c r="I2117">
        <v>109</v>
      </c>
      <c r="J2117" t="s">
        <v>17</v>
      </c>
      <c r="K2117">
        <v>24</v>
      </c>
      <c r="L2117" s="10">
        <v>79.86</v>
      </c>
      <c r="M2117" s="10">
        <f t="shared" si="101"/>
        <v>1916.6399999999999</v>
      </c>
      <c r="N2117">
        <f>'CONDITIONS AND WORKINGS'!$D$2*M2117</f>
        <v>123.04828799999999</v>
      </c>
      <c r="O2117" s="4">
        <f>IF(Table1[[#This Row],[SALES]]&gt;='CONDITIONS AND WORKINGS'!$B$2,Table1[[#This Row],[SALES]]*'CONDITIONS AND WORKINGS'!$B$3,0)</f>
        <v>0</v>
      </c>
      <c r="P2117" s="10">
        <f t="shared" si="99"/>
        <v>2039.6882879999998</v>
      </c>
      <c r="Q2117" s="4" t="str">
        <f>IF(Table1[[#This Row],[STATUS]]='CONDITIONS AND WORKINGS'!$B$6,'CONDITIONS AND WORKINGS'!$B$9,'CONDITIONS AND WORKINGS'!$B$10)</f>
        <v>"COMPLETED"</v>
      </c>
      <c r="R2117" s="10">
        <f>Table1[[#This Row],[TOTAL SALES]]-Table1[[#This Row],[ 8.35% DISCOUNT]]</f>
        <v>2039.6882879999998</v>
      </c>
      <c r="S2117" s="20"/>
      <c r="AQ2117" s="11"/>
      <c r="AR2117" s="11"/>
      <c r="AS2117" s="11"/>
      <c r="AT2117" s="11"/>
      <c r="AV2117" s="11"/>
      <c r="AW2117" s="11"/>
    </row>
    <row r="2118" spans="1:49" x14ac:dyDescent="0.25">
      <c r="A2118">
        <v>2117</v>
      </c>
      <c r="B2118">
        <v>10333</v>
      </c>
      <c r="C2118">
        <v>7</v>
      </c>
      <c r="D2118" s="4" t="str">
        <f>TEXT(Table1[[#This Row],[ORDER DATE]],"MMMM")</f>
        <v>November</v>
      </c>
      <c r="E2118" s="4">
        <f t="shared" si="100"/>
        <v>2004</v>
      </c>
      <c r="F2118" s="1">
        <v>38309</v>
      </c>
      <c r="G2118" t="s">
        <v>12</v>
      </c>
      <c r="H2118" t="s">
        <v>30</v>
      </c>
      <c r="I2118">
        <v>109</v>
      </c>
      <c r="J2118" t="s">
        <v>17</v>
      </c>
      <c r="K2118">
        <v>29</v>
      </c>
      <c r="L2118" s="10">
        <v>40.25</v>
      </c>
      <c r="M2118" s="10">
        <f t="shared" si="101"/>
        <v>1167.25</v>
      </c>
      <c r="N2118">
        <f>'CONDITIONS AND WORKINGS'!$D$2*M2118</f>
        <v>74.937449999999998</v>
      </c>
      <c r="O2118" s="4">
        <f>IF(Table1[[#This Row],[SALES]]&gt;='CONDITIONS AND WORKINGS'!$B$2,Table1[[#This Row],[SALES]]*'CONDITIONS AND WORKINGS'!$B$3,0)</f>
        <v>0</v>
      </c>
      <c r="P2118" s="10">
        <f t="shared" si="99"/>
        <v>1242.1874499999999</v>
      </c>
      <c r="Q2118" s="4" t="str">
        <f>IF(Table1[[#This Row],[STATUS]]='CONDITIONS AND WORKINGS'!$B$6,'CONDITIONS AND WORKINGS'!$B$9,'CONDITIONS AND WORKINGS'!$B$10)</f>
        <v>"COMPLETED"</v>
      </c>
      <c r="R2118" s="10">
        <f>Table1[[#This Row],[TOTAL SALES]]-Table1[[#This Row],[ 8.35% DISCOUNT]]</f>
        <v>1242.1874499999999</v>
      </c>
      <c r="S2118" s="20"/>
      <c r="AQ2118" s="11"/>
      <c r="AR2118" s="11"/>
      <c r="AS2118" s="11"/>
      <c r="AT2118" s="11"/>
      <c r="AV2118" s="11"/>
      <c r="AW2118" s="11"/>
    </row>
    <row r="2119" spans="1:49" x14ac:dyDescent="0.25">
      <c r="A2119">
        <v>2118</v>
      </c>
      <c r="B2119">
        <v>10334</v>
      </c>
      <c r="C2119">
        <v>4</v>
      </c>
      <c r="D2119" s="4" t="str">
        <f>TEXT(Table1[[#This Row],[ORDER DATE]],"MMMM")</f>
        <v>November</v>
      </c>
      <c r="E2119" s="4">
        <f t="shared" si="100"/>
        <v>2004</v>
      </c>
      <c r="F2119" s="1">
        <v>38310</v>
      </c>
      <c r="G2119" t="s">
        <v>127</v>
      </c>
      <c r="H2119" t="s">
        <v>29</v>
      </c>
      <c r="I2119">
        <v>125</v>
      </c>
      <c r="J2119" t="s">
        <v>14</v>
      </c>
      <c r="K2119">
        <v>49</v>
      </c>
      <c r="L2119" s="10">
        <v>100</v>
      </c>
      <c r="M2119" s="10">
        <f t="shared" si="101"/>
        <v>4900</v>
      </c>
      <c r="N2119">
        <f>'CONDITIONS AND WORKINGS'!$D$2*M2119</f>
        <v>314.58</v>
      </c>
      <c r="O2119" s="4">
        <f>IF(Table1[[#This Row],[SALES]]&gt;='CONDITIONS AND WORKINGS'!$B$2,Table1[[#This Row],[SALES]]*'CONDITIONS AND WORKINGS'!$B$3,0)</f>
        <v>409.15000000000003</v>
      </c>
      <c r="P2119" s="10">
        <f t="shared" si="99"/>
        <v>5214.58</v>
      </c>
      <c r="Q2119" s="4" t="str">
        <f>IF(Table1[[#This Row],[STATUS]]='CONDITIONS AND WORKINGS'!$B$6,'CONDITIONS AND WORKINGS'!$B$9,'CONDITIONS AND WORKINGS'!$B$10)</f>
        <v>"UNDER PREVIEW"</v>
      </c>
      <c r="R2119" s="10">
        <f>Table1[[#This Row],[TOTAL SALES]]-Table1[[#This Row],[ 8.35% DISCOUNT]]</f>
        <v>4805.43</v>
      </c>
      <c r="S2119" s="20"/>
      <c r="AQ2119" s="11"/>
      <c r="AR2119" s="11"/>
      <c r="AS2119" s="11"/>
      <c r="AT2119" s="11"/>
      <c r="AV2119" s="11"/>
      <c r="AW2119" s="11"/>
    </row>
    <row r="2120" spans="1:49" x14ac:dyDescent="0.25">
      <c r="A2120">
        <v>2119</v>
      </c>
      <c r="B2120">
        <v>10334</v>
      </c>
      <c r="C2120">
        <v>6</v>
      </c>
      <c r="D2120" s="4" t="str">
        <f>TEXT(Table1[[#This Row],[ORDER DATE]],"MMMM")</f>
        <v>November</v>
      </c>
      <c r="E2120" s="4">
        <f t="shared" si="100"/>
        <v>2004</v>
      </c>
      <c r="F2120" s="1">
        <v>38310</v>
      </c>
      <c r="G2120" t="s">
        <v>127</v>
      </c>
      <c r="H2120" t="s">
        <v>45</v>
      </c>
      <c r="I2120">
        <v>125</v>
      </c>
      <c r="J2120" t="s">
        <v>14</v>
      </c>
      <c r="K2120">
        <v>46</v>
      </c>
      <c r="L2120" s="10">
        <v>100</v>
      </c>
      <c r="M2120" s="10">
        <f t="shared" si="101"/>
        <v>4600</v>
      </c>
      <c r="N2120">
        <f>'CONDITIONS AND WORKINGS'!$D$2*M2120</f>
        <v>295.32</v>
      </c>
      <c r="O2120" s="4">
        <f>IF(Table1[[#This Row],[SALES]]&gt;='CONDITIONS AND WORKINGS'!$B$2,Table1[[#This Row],[SALES]]*'CONDITIONS AND WORKINGS'!$B$3,0)</f>
        <v>384.1</v>
      </c>
      <c r="P2120" s="10">
        <f t="shared" si="99"/>
        <v>4895.32</v>
      </c>
      <c r="Q2120" s="4" t="str">
        <f>IF(Table1[[#This Row],[STATUS]]='CONDITIONS AND WORKINGS'!$B$6,'CONDITIONS AND WORKINGS'!$B$9,'CONDITIONS AND WORKINGS'!$B$10)</f>
        <v>"UNDER PREVIEW"</v>
      </c>
      <c r="R2120" s="10">
        <f>Table1[[#This Row],[TOTAL SALES]]-Table1[[#This Row],[ 8.35% DISCOUNT]]</f>
        <v>4511.2199999999993</v>
      </c>
      <c r="S2120" s="20"/>
      <c r="AQ2120" s="11"/>
      <c r="AR2120" s="11"/>
      <c r="AS2120" s="11"/>
      <c r="AT2120" s="11"/>
      <c r="AV2120" s="11"/>
      <c r="AW2120" s="11"/>
    </row>
    <row r="2121" spans="1:49" x14ac:dyDescent="0.25">
      <c r="A2121">
        <v>2120</v>
      </c>
      <c r="B2121">
        <v>10334</v>
      </c>
      <c r="C2121">
        <v>5</v>
      </c>
      <c r="D2121" s="4" t="str">
        <f>TEXT(Table1[[#This Row],[ORDER DATE]],"MMMM")</f>
        <v>November</v>
      </c>
      <c r="E2121" s="4">
        <f t="shared" si="100"/>
        <v>2004</v>
      </c>
      <c r="F2121" s="1">
        <v>38310</v>
      </c>
      <c r="G2121" t="s">
        <v>127</v>
      </c>
      <c r="H2121" t="s">
        <v>31</v>
      </c>
      <c r="I2121">
        <v>125</v>
      </c>
      <c r="J2121" t="s">
        <v>14</v>
      </c>
      <c r="K2121">
        <v>42</v>
      </c>
      <c r="L2121" s="10">
        <v>100</v>
      </c>
      <c r="M2121" s="10">
        <f t="shared" si="101"/>
        <v>4200</v>
      </c>
      <c r="N2121">
        <f>'CONDITIONS AND WORKINGS'!$D$2*M2121</f>
        <v>269.64</v>
      </c>
      <c r="O2121" s="4">
        <f>IF(Table1[[#This Row],[SALES]]&gt;='CONDITIONS AND WORKINGS'!$B$2,Table1[[#This Row],[SALES]]*'CONDITIONS AND WORKINGS'!$B$3,0)</f>
        <v>350.70000000000005</v>
      </c>
      <c r="P2121" s="10">
        <f t="shared" si="99"/>
        <v>4469.6400000000003</v>
      </c>
      <c r="Q2121" s="4" t="str">
        <f>IF(Table1[[#This Row],[STATUS]]='CONDITIONS AND WORKINGS'!$B$6,'CONDITIONS AND WORKINGS'!$B$9,'CONDITIONS AND WORKINGS'!$B$10)</f>
        <v>"UNDER PREVIEW"</v>
      </c>
      <c r="R2121" s="10">
        <f>Table1[[#This Row],[TOTAL SALES]]-Table1[[#This Row],[ 8.35% DISCOUNT]]</f>
        <v>4118.9400000000005</v>
      </c>
      <c r="S2121" s="20"/>
      <c r="AQ2121" s="11"/>
      <c r="AR2121" s="11"/>
      <c r="AS2121" s="11"/>
      <c r="AT2121" s="11"/>
      <c r="AV2121" s="11"/>
      <c r="AW2121" s="11"/>
    </row>
    <row r="2122" spans="1:49" x14ac:dyDescent="0.25">
      <c r="A2122">
        <v>2121</v>
      </c>
      <c r="B2122">
        <v>10334</v>
      </c>
      <c r="C2122">
        <v>2</v>
      </c>
      <c r="D2122" s="4" t="str">
        <f>TEXT(Table1[[#This Row],[ORDER DATE]],"MMMM")</f>
        <v>November</v>
      </c>
      <c r="E2122" s="4">
        <f t="shared" si="100"/>
        <v>2004</v>
      </c>
      <c r="F2122" s="1">
        <v>38310</v>
      </c>
      <c r="G2122" t="s">
        <v>127</v>
      </c>
      <c r="H2122" t="s">
        <v>26</v>
      </c>
      <c r="I2122">
        <v>125</v>
      </c>
      <c r="J2122" t="s">
        <v>14</v>
      </c>
      <c r="K2122">
        <v>26</v>
      </c>
      <c r="L2122" s="10">
        <v>100</v>
      </c>
      <c r="M2122" s="10">
        <f t="shared" si="101"/>
        <v>2600</v>
      </c>
      <c r="N2122">
        <f>'CONDITIONS AND WORKINGS'!$D$2*M2122</f>
        <v>166.92</v>
      </c>
      <c r="O2122" s="4">
        <f>IF(Table1[[#This Row],[SALES]]&gt;='CONDITIONS AND WORKINGS'!$B$2,Table1[[#This Row],[SALES]]*'CONDITIONS AND WORKINGS'!$B$3,0)</f>
        <v>217.10000000000002</v>
      </c>
      <c r="P2122" s="10">
        <f t="shared" si="99"/>
        <v>2766.92</v>
      </c>
      <c r="Q2122" s="4" t="str">
        <f>IF(Table1[[#This Row],[STATUS]]='CONDITIONS AND WORKINGS'!$B$6,'CONDITIONS AND WORKINGS'!$B$9,'CONDITIONS AND WORKINGS'!$B$10)</f>
        <v>"UNDER PREVIEW"</v>
      </c>
      <c r="R2122" s="10">
        <f>Table1[[#This Row],[TOTAL SALES]]-Table1[[#This Row],[ 8.35% DISCOUNT]]</f>
        <v>2549.8200000000002</v>
      </c>
      <c r="S2122" s="20"/>
      <c r="AQ2122" s="11"/>
      <c r="AR2122" s="11"/>
      <c r="AS2122" s="11"/>
      <c r="AT2122" s="11"/>
      <c r="AV2122" s="11"/>
      <c r="AW2122" s="11"/>
    </row>
    <row r="2123" spans="1:49" x14ac:dyDescent="0.25">
      <c r="A2123">
        <v>2122</v>
      </c>
      <c r="B2123">
        <v>10334</v>
      </c>
      <c r="C2123">
        <v>3</v>
      </c>
      <c r="D2123" s="4" t="str">
        <f>TEXT(Table1[[#This Row],[ORDER DATE]],"MMMM")</f>
        <v>November</v>
      </c>
      <c r="E2123" s="4">
        <f t="shared" si="100"/>
        <v>2004</v>
      </c>
      <c r="F2123" s="1">
        <v>38310</v>
      </c>
      <c r="G2123" t="s">
        <v>127</v>
      </c>
      <c r="H2123" t="s">
        <v>44</v>
      </c>
      <c r="I2123">
        <v>125</v>
      </c>
      <c r="J2123" t="s">
        <v>17</v>
      </c>
      <c r="K2123">
        <v>20</v>
      </c>
      <c r="L2123" s="10">
        <v>100</v>
      </c>
      <c r="M2123" s="10">
        <f t="shared" si="101"/>
        <v>2000</v>
      </c>
      <c r="N2123">
        <f>'CONDITIONS AND WORKINGS'!$D$2*M2123</f>
        <v>128.39999999999998</v>
      </c>
      <c r="O2123" s="4">
        <f>IF(Table1[[#This Row],[SALES]]&gt;='CONDITIONS AND WORKINGS'!$B$2,Table1[[#This Row],[SALES]]*'CONDITIONS AND WORKINGS'!$B$3,0)</f>
        <v>0</v>
      </c>
      <c r="P2123" s="10">
        <f t="shared" si="99"/>
        <v>2128.4</v>
      </c>
      <c r="Q2123" s="4" t="str">
        <f>IF(Table1[[#This Row],[STATUS]]='CONDITIONS AND WORKINGS'!$B$6,'CONDITIONS AND WORKINGS'!$B$9,'CONDITIONS AND WORKINGS'!$B$10)</f>
        <v>"UNDER PREVIEW"</v>
      </c>
      <c r="R2123" s="10">
        <f>Table1[[#This Row],[TOTAL SALES]]-Table1[[#This Row],[ 8.35% DISCOUNT]]</f>
        <v>2128.4</v>
      </c>
      <c r="S2123" s="20"/>
      <c r="AQ2123" s="11"/>
      <c r="AR2123" s="11"/>
      <c r="AS2123" s="11"/>
      <c r="AT2123" s="11"/>
      <c r="AV2123" s="11"/>
      <c r="AW2123" s="11"/>
    </row>
    <row r="2124" spans="1:49" x14ac:dyDescent="0.25">
      <c r="A2124">
        <v>2123</v>
      </c>
      <c r="B2124">
        <v>10334</v>
      </c>
      <c r="C2124">
        <v>1</v>
      </c>
      <c r="D2124" s="4" t="str">
        <f>TEXT(Table1[[#This Row],[ORDER DATE]],"MMMM")</f>
        <v>November</v>
      </c>
      <c r="E2124" s="4">
        <f t="shared" si="100"/>
        <v>2004</v>
      </c>
      <c r="F2124" s="1">
        <v>38310</v>
      </c>
      <c r="G2124" t="s">
        <v>127</v>
      </c>
      <c r="H2124" t="s">
        <v>40</v>
      </c>
      <c r="I2124">
        <v>125</v>
      </c>
      <c r="J2124" t="s">
        <v>17</v>
      </c>
      <c r="K2124">
        <v>34</v>
      </c>
      <c r="L2124" s="10">
        <v>61.38</v>
      </c>
      <c r="M2124" s="10">
        <f t="shared" si="101"/>
        <v>2086.92</v>
      </c>
      <c r="N2124">
        <f>'CONDITIONS AND WORKINGS'!$D$2*M2124</f>
        <v>133.98026399999998</v>
      </c>
      <c r="O2124" s="4">
        <f>IF(Table1[[#This Row],[SALES]]&gt;='CONDITIONS AND WORKINGS'!$B$2,Table1[[#This Row],[SALES]]*'CONDITIONS AND WORKINGS'!$B$3,0)</f>
        <v>0</v>
      </c>
      <c r="P2124" s="10">
        <f t="shared" si="99"/>
        <v>2220.9002639999999</v>
      </c>
      <c r="Q2124" s="4" t="str">
        <f>IF(Table1[[#This Row],[STATUS]]='CONDITIONS AND WORKINGS'!$B$6,'CONDITIONS AND WORKINGS'!$B$9,'CONDITIONS AND WORKINGS'!$B$10)</f>
        <v>"UNDER PREVIEW"</v>
      </c>
      <c r="R2124" s="10">
        <f>Table1[[#This Row],[TOTAL SALES]]-Table1[[#This Row],[ 8.35% DISCOUNT]]</f>
        <v>2220.9002639999999</v>
      </c>
      <c r="S2124" s="20"/>
      <c r="AQ2124" s="11"/>
      <c r="AR2124" s="11"/>
      <c r="AS2124" s="11"/>
      <c r="AT2124" s="11"/>
      <c r="AV2124" s="11"/>
      <c r="AW2124" s="11"/>
    </row>
    <row r="2125" spans="1:49" x14ac:dyDescent="0.25">
      <c r="A2125">
        <v>2124</v>
      </c>
      <c r="B2125">
        <v>10335</v>
      </c>
      <c r="C2125">
        <v>1</v>
      </c>
      <c r="D2125" s="4" t="str">
        <f>TEXT(Table1[[#This Row],[ORDER DATE]],"MMMM")</f>
        <v>November</v>
      </c>
      <c r="E2125" s="4">
        <f t="shared" si="100"/>
        <v>2004</v>
      </c>
      <c r="F2125" s="1">
        <v>38310</v>
      </c>
      <c r="G2125" t="s">
        <v>12</v>
      </c>
      <c r="H2125" t="s">
        <v>34</v>
      </c>
      <c r="I2125">
        <v>140</v>
      </c>
      <c r="J2125" t="s">
        <v>14</v>
      </c>
      <c r="K2125">
        <v>44</v>
      </c>
      <c r="L2125" s="10">
        <v>100</v>
      </c>
      <c r="M2125" s="10">
        <f t="shared" si="101"/>
        <v>4400</v>
      </c>
      <c r="N2125">
        <f>'CONDITIONS AND WORKINGS'!$D$2*M2125</f>
        <v>282.47999999999996</v>
      </c>
      <c r="O2125" s="4">
        <f>IF(Table1[[#This Row],[SALES]]&gt;='CONDITIONS AND WORKINGS'!$B$2,Table1[[#This Row],[SALES]]*'CONDITIONS AND WORKINGS'!$B$3,0)</f>
        <v>367.40000000000003</v>
      </c>
      <c r="P2125" s="10">
        <f t="shared" si="99"/>
        <v>4682.4799999999996</v>
      </c>
      <c r="Q2125" s="4" t="str">
        <f>IF(Table1[[#This Row],[STATUS]]='CONDITIONS AND WORKINGS'!$B$6,'CONDITIONS AND WORKINGS'!$B$9,'CONDITIONS AND WORKINGS'!$B$10)</f>
        <v>"COMPLETED"</v>
      </c>
      <c r="R2125" s="10">
        <f>Table1[[#This Row],[TOTAL SALES]]-Table1[[#This Row],[ 8.35% DISCOUNT]]</f>
        <v>4315.08</v>
      </c>
      <c r="S2125" s="20"/>
      <c r="AQ2125" s="11"/>
      <c r="AR2125" s="11"/>
      <c r="AS2125" s="11"/>
      <c r="AT2125" s="11"/>
      <c r="AV2125" s="11"/>
      <c r="AW2125" s="11"/>
    </row>
    <row r="2126" spans="1:49" x14ac:dyDescent="0.25">
      <c r="A2126">
        <v>2125</v>
      </c>
      <c r="B2126">
        <v>10335</v>
      </c>
      <c r="C2126">
        <v>3</v>
      </c>
      <c r="D2126" s="4" t="str">
        <f>TEXT(Table1[[#This Row],[ORDER DATE]],"MMMM")</f>
        <v>November</v>
      </c>
      <c r="E2126" s="4">
        <f t="shared" si="100"/>
        <v>2004</v>
      </c>
      <c r="F2126" s="1">
        <v>38310</v>
      </c>
      <c r="G2126" t="s">
        <v>12</v>
      </c>
      <c r="H2126" t="s">
        <v>53</v>
      </c>
      <c r="I2126">
        <v>140</v>
      </c>
      <c r="J2126" t="s">
        <v>17</v>
      </c>
      <c r="K2126">
        <v>40</v>
      </c>
      <c r="L2126" s="10">
        <v>60.6</v>
      </c>
      <c r="M2126" s="10">
        <f t="shared" si="101"/>
        <v>2424</v>
      </c>
      <c r="N2126">
        <f>'CONDITIONS AND WORKINGS'!$D$2*M2126</f>
        <v>155.62079999999997</v>
      </c>
      <c r="O2126" s="4">
        <f>IF(Table1[[#This Row],[SALES]]&gt;='CONDITIONS AND WORKINGS'!$B$2,Table1[[#This Row],[SALES]]*'CONDITIONS AND WORKINGS'!$B$3,0)</f>
        <v>202.40400000000002</v>
      </c>
      <c r="P2126" s="10">
        <f t="shared" si="99"/>
        <v>2579.6208000000001</v>
      </c>
      <c r="Q2126" s="4" t="str">
        <f>IF(Table1[[#This Row],[STATUS]]='CONDITIONS AND WORKINGS'!$B$6,'CONDITIONS AND WORKINGS'!$B$9,'CONDITIONS AND WORKINGS'!$B$10)</f>
        <v>"COMPLETED"</v>
      </c>
      <c r="R2126" s="10">
        <f>Table1[[#This Row],[TOTAL SALES]]-Table1[[#This Row],[ 8.35% DISCOUNT]]</f>
        <v>2377.2168000000001</v>
      </c>
      <c r="S2126" s="20"/>
      <c r="AQ2126" s="11"/>
      <c r="AR2126" s="11"/>
      <c r="AS2126" s="11"/>
      <c r="AT2126" s="11"/>
      <c r="AV2126" s="11"/>
      <c r="AW2126" s="11"/>
    </row>
    <row r="2127" spans="1:49" x14ac:dyDescent="0.25">
      <c r="A2127">
        <v>2126</v>
      </c>
      <c r="B2127">
        <v>10335</v>
      </c>
      <c r="C2127">
        <v>2</v>
      </c>
      <c r="D2127" s="4" t="str">
        <f>TEXT(Table1[[#This Row],[ORDER DATE]],"MMMM")</f>
        <v>November</v>
      </c>
      <c r="E2127" s="4">
        <f t="shared" si="100"/>
        <v>2004</v>
      </c>
      <c r="F2127" s="1">
        <v>38310</v>
      </c>
      <c r="G2127" t="s">
        <v>12</v>
      </c>
      <c r="H2127" t="s">
        <v>51</v>
      </c>
      <c r="I2127">
        <v>140</v>
      </c>
      <c r="J2127" t="s">
        <v>17</v>
      </c>
      <c r="K2127">
        <v>33</v>
      </c>
      <c r="L2127" s="10">
        <v>37.130000000000003</v>
      </c>
      <c r="M2127" s="10">
        <f t="shared" si="101"/>
        <v>1225.2900000000002</v>
      </c>
      <c r="N2127">
        <f>'CONDITIONS AND WORKINGS'!$D$2*M2127</f>
        <v>78.663618</v>
      </c>
      <c r="O2127" s="4">
        <f>IF(Table1[[#This Row],[SALES]]&gt;='CONDITIONS AND WORKINGS'!$B$2,Table1[[#This Row],[SALES]]*'CONDITIONS AND WORKINGS'!$B$3,0)</f>
        <v>0</v>
      </c>
      <c r="P2127" s="10">
        <f t="shared" si="99"/>
        <v>1303.9536180000002</v>
      </c>
      <c r="Q2127" s="4" t="str">
        <f>IF(Table1[[#This Row],[STATUS]]='CONDITIONS AND WORKINGS'!$B$6,'CONDITIONS AND WORKINGS'!$B$9,'CONDITIONS AND WORKINGS'!$B$10)</f>
        <v>"COMPLETED"</v>
      </c>
      <c r="R2127" s="10">
        <f>Table1[[#This Row],[TOTAL SALES]]-Table1[[#This Row],[ 8.35% DISCOUNT]]</f>
        <v>1303.9536180000002</v>
      </c>
      <c r="S2127" s="20"/>
      <c r="AQ2127" s="11"/>
      <c r="AR2127" s="11"/>
      <c r="AS2127" s="11"/>
      <c r="AT2127" s="11"/>
      <c r="AV2127" s="11"/>
      <c r="AW2127" s="11"/>
    </row>
    <row r="2128" spans="1:49" x14ac:dyDescent="0.25">
      <c r="A2128">
        <v>2127</v>
      </c>
      <c r="B2128">
        <v>10336</v>
      </c>
      <c r="C2128">
        <v>2</v>
      </c>
      <c r="D2128" s="4" t="str">
        <f>TEXT(Table1[[#This Row],[ORDER DATE]],"MMMM")</f>
        <v>November</v>
      </c>
      <c r="E2128" s="4">
        <f t="shared" si="100"/>
        <v>2004</v>
      </c>
      <c r="F2128" s="1">
        <v>38311</v>
      </c>
      <c r="G2128" t="s">
        <v>12</v>
      </c>
      <c r="H2128" t="s">
        <v>28</v>
      </c>
      <c r="I2128">
        <v>163</v>
      </c>
      <c r="J2128" t="s">
        <v>55</v>
      </c>
      <c r="K2128">
        <v>46</v>
      </c>
      <c r="L2128" s="10">
        <v>100</v>
      </c>
      <c r="M2128" s="10">
        <f t="shared" si="101"/>
        <v>4600</v>
      </c>
      <c r="N2128">
        <f>'CONDITIONS AND WORKINGS'!$D$2*M2128</f>
        <v>295.32</v>
      </c>
      <c r="O2128" s="4">
        <f>IF(Table1[[#This Row],[SALES]]&gt;='CONDITIONS AND WORKINGS'!$B$2,Table1[[#This Row],[SALES]]*'CONDITIONS AND WORKINGS'!$B$3,0)</f>
        <v>384.1</v>
      </c>
      <c r="P2128" s="10">
        <f t="shared" si="99"/>
        <v>4895.32</v>
      </c>
      <c r="Q2128" s="4" t="str">
        <f>IF(Table1[[#This Row],[STATUS]]='CONDITIONS AND WORKINGS'!$B$6,'CONDITIONS AND WORKINGS'!$B$9,'CONDITIONS AND WORKINGS'!$B$10)</f>
        <v>"COMPLETED"</v>
      </c>
      <c r="R2128" s="10">
        <f>Table1[[#This Row],[TOTAL SALES]]-Table1[[#This Row],[ 8.35% DISCOUNT]]</f>
        <v>4511.2199999999993</v>
      </c>
      <c r="S2128" s="20"/>
      <c r="AQ2128" s="11"/>
      <c r="AR2128" s="11"/>
      <c r="AS2128" s="11"/>
      <c r="AT2128" s="11"/>
      <c r="AV2128" s="11"/>
      <c r="AW2128" s="11"/>
    </row>
    <row r="2129" spans="1:49" x14ac:dyDescent="0.25">
      <c r="A2129">
        <v>2128</v>
      </c>
      <c r="B2129">
        <v>10336</v>
      </c>
      <c r="C2129">
        <v>6</v>
      </c>
      <c r="D2129" s="4" t="str">
        <f>TEXT(Table1[[#This Row],[ORDER DATE]],"MMMM")</f>
        <v>November</v>
      </c>
      <c r="E2129" s="4">
        <f t="shared" si="100"/>
        <v>2004</v>
      </c>
      <c r="F2129" s="1">
        <v>38311</v>
      </c>
      <c r="G2129" t="s">
        <v>12</v>
      </c>
      <c r="H2129" t="s">
        <v>47</v>
      </c>
      <c r="I2129">
        <v>163</v>
      </c>
      <c r="J2129" t="s">
        <v>55</v>
      </c>
      <c r="K2129">
        <v>49</v>
      </c>
      <c r="L2129" s="10">
        <v>100</v>
      </c>
      <c r="M2129" s="10">
        <f t="shared" si="101"/>
        <v>4900</v>
      </c>
      <c r="N2129">
        <f>'CONDITIONS AND WORKINGS'!$D$2*M2129</f>
        <v>314.58</v>
      </c>
      <c r="O2129" s="4">
        <f>IF(Table1[[#This Row],[SALES]]&gt;='CONDITIONS AND WORKINGS'!$B$2,Table1[[#This Row],[SALES]]*'CONDITIONS AND WORKINGS'!$B$3,0)</f>
        <v>409.15000000000003</v>
      </c>
      <c r="P2129" s="10">
        <f t="shared" si="99"/>
        <v>5214.58</v>
      </c>
      <c r="Q2129" s="4" t="str">
        <f>IF(Table1[[#This Row],[STATUS]]='CONDITIONS AND WORKINGS'!$B$6,'CONDITIONS AND WORKINGS'!$B$9,'CONDITIONS AND WORKINGS'!$B$10)</f>
        <v>"COMPLETED"</v>
      </c>
      <c r="R2129" s="10">
        <f>Table1[[#This Row],[TOTAL SALES]]-Table1[[#This Row],[ 8.35% DISCOUNT]]</f>
        <v>4805.43</v>
      </c>
      <c r="S2129" s="20"/>
      <c r="AQ2129" s="11"/>
      <c r="AR2129" s="11"/>
      <c r="AS2129" s="11"/>
      <c r="AT2129" s="11"/>
      <c r="AV2129" s="11"/>
      <c r="AW2129" s="11"/>
    </row>
    <row r="2130" spans="1:49" x14ac:dyDescent="0.25">
      <c r="A2130">
        <v>2129</v>
      </c>
      <c r="B2130">
        <v>10336</v>
      </c>
      <c r="C2130">
        <v>3</v>
      </c>
      <c r="D2130" s="4" t="str">
        <f>TEXT(Table1[[#This Row],[ORDER DATE]],"MMMM")</f>
        <v>November</v>
      </c>
      <c r="E2130" s="4">
        <f t="shared" si="100"/>
        <v>2004</v>
      </c>
      <c r="F2130" s="1">
        <v>38311</v>
      </c>
      <c r="G2130" t="s">
        <v>12</v>
      </c>
      <c r="H2130" t="s">
        <v>43</v>
      </c>
      <c r="I2130">
        <v>163</v>
      </c>
      <c r="J2130" t="s">
        <v>14</v>
      </c>
      <c r="K2130">
        <v>38</v>
      </c>
      <c r="L2130" s="10">
        <v>100</v>
      </c>
      <c r="M2130" s="10">
        <f t="shared" si="101"/>
        <v>3800</v>
      </c>
      <c r="N2130">
        <f>'CONDITIONS AND WORKINGS'!$D$2*M2130</f>
        <v>243.95999999999998</v>
      </c>
      <c r="O2130" s="4">
        <f>IF(Table1[[#This Row],[SALES]]&gt;='CONDITIONS AND WORKINGS'!$B$2,Table1[[#This Row],[SALES]]*'CONDITIONS AND WORKINGS'!$B$3,0)</f>
        <v>317.3</v>
      </c>
      <c r="P2130" s="10">
        <f t="shared" si="99"/>
        <v>4043.96</v>
      </c>
      <c r="Q2130" s="4" t="str">
        <f>IF(Table1[[#This Row],[STATUS]]='CONDITIONS AND WORKINGS'!$B$6,'CONDITIONS AND WORKINGS'!$B$9,'CONDITIONS AND WORKINGS'!$B$10)</f>
        <v>"COMPLETED"</v>
      </c>
      <c r="R2130" s="10">
        <f>Table1[[#This Row],[TOTAL SALES]]-Table1[[#This Row],[ 8.35% DISCOUNT]]</f>
        <v>3726.66</v>
      </c>
      <c r="S2130" s="20"/>
      <c r="AQ2130" s="11"/>
      <c r="AR2130" s="11"/>
      <c r="AS2130" s="11"/>
      <c r="AT2130" s="11"/>
      <c r="AV2130" s="11"/>
      <c r="AW2130" s="11"/>
    </row>
    <row r="2131" spans="1:49" x14ac:dyDescent="0.25">
      <c r="A2131">
        <v>2130</v>
      </c>
      <c r="B2131">
        <v>10336</v>
      </c>
      <c r="C2131">
        <v>4</v>
      </c>
      <c r="D2131" s="4" t="str">
        <f>TEXT(Table1[[#This Row],[ORDER DATE]],"MMMM")</f>
        <v>November</v>
      </c>
      <c r="E2131" s="4">
        <f t="shared" si="100"/>
        <v>2004</v>
      </c>
      <c r="F2131" s="1">
        <v>38311</v>
      </c>
      <c r="G2131" t="s">
        <v>12</v>
      </c>
      <c r="H2131" t="s">
        <v>50</v>
      </c>
      <c r="I2131">
        <v>163</v>
      </c>
      <c r="J2131" t="s">
        <v>14</v>
      </c>
      <c r="K2131">
        <v>45</v>
      </c>
      <c r="L2131" s="10">
        <v>100</v>
      </c>
      <c r="M2131" s="10">
        <f t="shared" si="101"/>
        <v>4500</v>
      </c>
      <c r="N2131">
        <f>'CONDITIONS AND WORKINGS'!$D$2*M2131</f>
        <v>288.89999999999998</v>
      </c>
      <c r="O2131" s="4">
        <f>IF(Table1[[#This Row],[SALES]]&gt;='CONDITIONS AND WORKINGS'!$B$2,Table1[[#This Row],[SALES]]*'CONDITIONS AND WORKINGS'!$B$3,0)</f>
        <v>375.75</v>
      </c>
      <c r="P2131" s="10">
        <f t="shared" si="99"/>
        <v>4788.8999999999996</v>
      </c>
      <c r="Q2131" s="4" t="str">
        <f>IF(Table1[[#This Row],[STATUS]]='CONDITIONS AND WORKINGS'!$B$6,'CONDITIONS AND WORKINGS'!$B$9,'CONDITIONS AND WORKINGS'!$B$10)</f>
        <v>"COMPLETED"</v>
      </c>
      <c r="R2131" s="10">
        <f>Table1[[#This Row],[TOTAL SALES]]-Table1[[#This Row],[ 8.35% DISCOUNT]]</f>
        <v>4413.1499999999996</v>
      </c>
      <c r="S2131" s="20"/>
      <c r="AQ2131" s="11"/>
      <c r="AR2131" s="11"/>
      <c r="AS2131" s="11"/>
      <c r="AT2131" s="11"/>
      <c r="AV2131" s="11"/>
      <c r="AW2131" s="11"/>
    </row>
    <row r="2132" spans="1:49" x14ac:dyDescent="0.25">
      <c r="A2132">
        <v>2131</v>
      </c>
      <c r="B2132">
        <v>10336</v>
      </c>
      <c r="C2132">
        <v>12</v>
      </c>
      <c r="D2132" s="4" t="str">
        <f>TEXT(Table1[[#This Row],[ORDER DATE]],"MMMM")</f>
        <v>November</v>
      </c>
      <c r="E2132" s="4">
        <f t="shared" si="100"/>
        <v>2004</v>
      </c>
      <c r="F2132" s="1">
        <v>38311</v>
      </c>
      <c r="G2132" t="s">
        <v>12</v>
      </c>
      <c r="H2132" t="s">
        <v>64</v>
      </c>
      <c r="I2132">
        <v>163</v>
      </c>
      <c r="J2132" t="s">
        <v>14</v>
      </c>
      <c r="K2132">
        <v>48</v>
      </c>
      <c r="L2132" s="10">
        <v>100</v>
      </c>
      <c r="M2132" s="10">
        <f t="shared" si="101"/>
        <v>4800</v>
      </c>
      <c r="N2132">
        <f>'CONDITIONS AND WORKINGS'!$D$2*M2132</f>
        <v>308.15999999999997</v>
      </c>
      <c r="O2132" s="4">
        <f>IF(Table1[[#This Row],[SALES]]&gt;='CONDITIONS AND WORKINGS'!$B$2,Table1[[#This Row],[SALES]]*'CONDITIONS AND WORKINGS'!$B$3,0)</f>
        <v>400.8</v>
      </c>
      <c r="P2132" s="10">
        <f t="shared" si="99"/>
        <v>5108.16</v>
      </c>
      <c r="Q2132" s="4" t="str">
        <f>IF(Table1[[#This Row],[STATUS]]='CONDITIONS AND WORKINGS'!$B$6,'CONDITIONS AND WORKINGS'!$B$9,'CONDITIONS AND WORKINGS'!$B$10)</f>
        <v>"COMPLETED"</v>
      </c>
      <c r="R2132" s="10">
        <f>Table1[[#This Row],[TOTAL SALES]]-Table1[[#This Row],[ 8.35% DISCOUNT]]</f>
        <v>4707.3599999999997</v>
      </c>
      <c r="S2132" s="20"/>
      <c r="AQ2132" s="11"/>
      <c r="AR2132" s="11"/>
      <c r="AS2132" s="11"/>
      <c r="AT2132" s="11"/>
      <c r="AV2132" s="11"/>
      <c r="AW2132" s="11"/>
    </row>
    <row r="2133" spans="1:49" x14ac:dyDescent="0.25">
      <c r="A2133">
        <v>2132</v>
      </c>
      <c r="B2133">
        <v>10336</v>
      </c>
      <c r="C2133">
        <v>5</v>
      </c>
      <c r="D2133" s="4" t="str">
        <f>TEXT(Table1[[#This Row],[ORDER DATE]],"MMMM")</f>
        <v>November</v>
      </c>
      <c r="E2133" s="4">
        <f t="shared" si="100"/>
        <v>2004</v>
      </c>
      <c r="F2133" s="1">
        <v>38311</v>
      </c>
      <c r="G2133" t="s">
        <v>12</v>
      </c>
      <c r="H2133" t="s">
        <v>49</v>
      </c>
      <c r="I2133">
        <v>163</v>
      </c>
      <c r="J2133" t="s">
        <v>14</v>
      </c>
      <c r="K2133">
        <v>31</v>
      </c>
      <c r="L2133" s="10">
        <v>100</v>
      </c>
      <c r="M2133" s="10">
        <f t="shared" si="101"/>
        <v>3100</v>
      </c>
      <c r="N2133">
        <f>'CONDITIONS AND WORKINGS'!$D$2*M2133</f>
        <v>199.01999999999998</v>
      </c>
      <c r="O2133" s="4">
        <f>IF(Table1[[#This Row],[SALES]]&gt;='CONDITIONS AND WORKINGS'!$B$2,Table1[[#This Row],[SALES]]*'CONDITIONS AND WORKINGS'!$B$3,0)</f>
        <v>258.85000000000002</v>
      </c>
      <c r="P2133" s="10">
        <f t="shared" si="99"/>
        <v>3299.02</v>
      </c>
      <c r="Q2133" s="4" t="str">
        <f>IF(Table1[[#This Row],[STATUS]]='CONDITIONS AND WORKINGS'!$B$6,'CONDITIONS AND WORKINGS'!$B$9,'CONDITIONS AND WORKINGS'!$B$10)</f>
        <v>"COMPLETED"</v>
      </c>
      <c r="R2133" s="10">
        <f>Table1[[#This Row],[TOTAL SALES]]-Table1[[#This Row],[ 8.35% DISCOUNT]]</f>
        <v>3040.17</v>
      </c>
      <c r="S2133" s="20"/>
      <c r="AQ2133" s="11"/>
      <c r="AR2133" s="11"/>
      <c r="AS2133" s="11"/>
      <c r="AT2133" s="11"/>
      <c r="AV2133" s="11"/>
      <c r="AW2133" s="11"/>
    </row>
    <row r="2134" spans="1:49" x14ac:dyDescent="0.25">
      <c r="A2134">
        <v>2133</v>
      </c>
      <c r="B2134">
        <v>10336</v>
      </c>
      <c r="C2134">
        <v>11</v>
      </c>
      <c r="D2134" s="4" t="str">
        <f>TEXT(Table1[[#This Row],[ORDER DATE]],"MMMM")</f>
        <v>November</v>
      </c>
      <c r="E2134" s="4">
        <f t="shared" si="100"/>
        <v>2004</v>
      </c>
      <c r="F2134" s="1">
        <v>38311</v>
      </c>
      <c r="G2134" t="s">
        <v>12</v>
      </c>
      <c r="H2134" t="s">
        <v>41</v>
      </c>
      <c r="I2134">
        <v>163</v>
      </c>
      <c r="J2134" t="s">
        <v>14</v>
      </c>
      <c r="K2134">
        <v>33</v>
      </c>
      <c r="L2134" s="10">
        <v>100</v>
      </c>
      <c r="M2134" s="10">
        <f t="shared" si="101"/>
        <v>3300</v>
      </c>
      <c r="N2134">
        <f>'CONDITIONS AND WORKINGS'!$D$2*M2134</f>
        <v>211.85999999999999</v>
      </c>
      <c r="O2134" s="4">
        <f>IF(Table1[[#This Row],[SALES]]&gt;='CONDITIONS AND WORKINGS'!$B$2,Table1[[#This Row],[SALES]]*'CONDITIONS AND WORKINGS'!$B$3,0)</f>
        <v>275.55</v>
      </c>
      <c r="P2134" s="10">
        <f t="shared" si="99"/>
        <v>3511.86</v>
      </c>
      <c r="Q2134" s="4" t="str">
        <f>IF(Table1[[#This Row],[STATUS]]='CONDITIONS AND WORKINGS'!$B$6,'CONDITIONS AND WORKINGS'!$B$9,'CONDITIONS AND WORKINGS'!$B$10)</f>
        <v>"COMPLETED"</v>
      </c>
      <c r="R2134" s="10">
        <f>Table1[[#This Row],[TOTAL SALES]]-Table1[[#This Row],[ 8.35% DISCOUNT]]</f>
        <v>3236.31</v>
      </c>
      <c r="S2134" s="20"/>
      <c r="AQ2134" s="11"/>
      <c r="AR2134" s="11"/>
      <c r="AS2134" s="11"/>
      <c r="AT2134" s="11"/>
      <c r="AV2134" s="11"/>
      <c r="AW2134" s="11"/>
    </row>
    <row r="2135" spans="1:49" x14ac:dyDescent="0.25">
      <c r="A2135">
        <v>2134</v>
      </c>
      <c r="B2135">
        <v>10336</v>
      </c>
      <c r="C2135">
        <v>8</v>
      </c>
      <c r="D2135" s="4" t="str">
        <f>TEXT(Table1[[#This Row],[ORDER DATE]],"MMMM")</f>
        <v>November</v>
      </c>
      <c r="E2135" s="4">
        <f t="shared" si="100"/>
        <v>2004</v>
      </c>
      <c r="F2135" s="1">
        <v>38311</v>
      </c>
      <c r="G2135" t="s">
        <v>12</v>
      </c>
      <c r="H2135" t="s">
        <v>46</v>
      </c>
      <c r="I2135">
        <v>163</v>
      </c>
      <c r="J2135" t="s">
        <v>14</v>
      </c>
      <c r="K2135">
        <v>23</v>
      </c>
      <c r="L2135" s="10">
        <v>100</v>
      </c>
      <c r="M2135" s="10">
        <f t="shared" si="101"/>
        <v>2300</v>
      </c>
      <c r="N2135">
        <f>'CONDITIONS AND WORKINGS'!$D$2*M2135</f>
        <v>147.66</v>
      </c>
      <c r="O2135" s="4">
        <f>IF(Table1[[#This Row],[SALES]]&gt;='CONDITIONS AND WORKINGS'!$B$2,Table1[[#This Row],[SALES]]*'CONDITIONS AND WORKINGS'!$B$3,0)</f>
        <v>192.05</v>
      </c>
      <c r="P2135" s="10">
        <f t="shared" si="99"/>
        <v>2447.66</v>
      </c>
      <c r="Q2135" s="4" t="str">
        <f>IF(Table1[[#This Row],[STATUS]]='CONDITIONS AND WORKINGS'!$B$6,'CONDITIONS AND WORKINGS'!$B$9,'CONDITIONS AND WORKINGS'!$B$10)</f>
        <v>"COMPLETED"</v>
      </c>
      <c r="R2135" s="10">
        <f>Table1[[#This Row],[TOTAL SALES]]-Table1[[#This Row],[ 8.35% DISCOUNT]]</f>
        <v>2255.6099999999997</v>
      </c>
      <c r="S2135" s="20"/>
      <c r="AQ2135" s="11"/>
      <c r="AR2135" s="11"/>
      <c r="AS2135" s="11"/>
      <c r="AT2135" s="11"/>
      <c r="AV2135" s="11"/>
      <c r="AW2135" s="11"/>
    </row>
    <row r="2136" spans="1:49" x14ac:dyDescent="0.25">
      <c r="A2136">
        <v>2135</v>
      </c>
      <c r="B2136">
        <v>10336</v>
      </c>
      <c r="C2136">
        <v>1</v>
      </c>
      <c r="D2136" s="4" t="str">
        <f>TEXT(Table1[[#This Row],[ORDER DATE]],"MMMM")</f>
        <v>November</v>
      </c>
      <c r="E2136" s="4">
        <f t="shared" si="100"/>
        <v>2004</v>
      </c>
      <c r="F2136" s="1">
        <v>38311</v>
      </c>
      <c r="G2136" t="s">
        <v>12</v>
      </c>
      <c r="H2136" t="s">
        <v>58</v>
      </c>
      <c r="I2136">
        <v>163</v>
      </c>
      <c r="J2136" t="s">
        <v>14</v>
      </c>
      <c r="K2136">
        <v>49</v>
      </c>
      <c r="L2136" s="10">
        <v>63.38</v>
      </c>
      <c r="M2136" s="10">
        <f t="shared" si="101"/>
        <v>3105.6200000000003</v>
      </c>
      <c r="N2136">
        <f>'CONDITIONS AND WORKINGS'!$D$2*M2136</f>
        <v>199.38080400000001</v>
      </c>
      <c r="O2136" s="4">
        <f>IF(Table1[[#This Row],[SALES]]&gt;='CONDITIONS AND WORKINGS'!$B$2,Table1[[#This Row],[SALES]]*'CONDITIONS AND WORKINGS'!$B$3,0)</f>
        <v>259.31927000000002</v>
      </c>
      <c r="P2136" s="10">
        <f t="shared" si="99"/>
        <v>3305.0008040000002</v>
      </c>
      <c r="Q2136" s="4" t="str">
        <f>IF(Table1[[#This Row],[STATUS]]='CONDITIONS AND WORKINGS'!$B$6,'CONDITIONS AND WORKINGS'!$B$9,'CONDITIONS AND WORKINGS'!$B$10)</f>
        <v>"COMPLETED"</v>
      </c>
      <c r="R2136" s="10">
        <f>Table1[[#This Row],[TOTAL SALES]]-Table1[[#This Row],[ 8.35% DISCOUNT]]</f>
        <v>3045.6815340000003</v>
      </c>
      <c r="S2136" s="20"/>
      <c r="AQ2136" s="11"/>
      <c r="AR2136" s="11"/>
      <c r="AS2136" s="11"/>
      <c r="AT2136" s="11"/>
      <c r="AV2136" s="11"/>
      <c r="AW2136" s="11"/>
    </row>
    <row r="2137" spans="1:49" x14ac:dyDescent="0.25">
      <c r="A2137">
        <v>2136</v>
      </c>
      <c r="B2137">
        <v>10336</v>
      </c>
      <c r="C2137">
        <v>9</v>
      </c>
      <c r="D2137" s="4" t="str">
        <f>TEXT(Table1[[#This Row],[ORDER DATE]],"MMMM")</f>
        <v>November</v>
      </c>
      <c r="E2137" s="4">
        <f t="shared" si="100"/>
        <v>2004</v>
      </c>
      <c r="F2137" s="1">
        <v>38311</v>
      </c>
      <c r="G2137" t="s">
        <v>12</v>
      </c>
      <c r="H2137" t="s">
        <v>48</v>
      </c>
      <c r="I2137">
        <v>163</v>
      </c>
      <c r="J2137" t="s">
        <v>17</v>
      </c>
      <c r="K2137">
        <v>31</v>
      </c>
      <c r="L2137" s="10">
        <v>84.71</v>
      </c>
      <c r="M2137" s="10">
        <f t="shared" si="101"/>
        <v>2626.0099999999998</v>
      </c>
      <c r="N2137">
        <f>'CONDITIONS AND WORKINGS'!$D$2*M2137</f>
        <v>168.58984199999998</v>
      </c>
      <c r="O2137" s="4">
        <f>IF(Table1[[#This Row],[SALES]]&gt;='CONDITIONS AND WORKINGS'!$B$2,Table1[[#This Row],[SALES]]*'CONDITIONS AND WORKINGS'!$B$3,0)</f>
        <v>219.27183499999998</v>
      </c>
      <c r="P2137" s="10">
        <f t="shared" si="99"/>
        <v>2794.5998419999996</v>
      </c>
      <c r="Q2137" s="4" t="str">
        <f>IF(Table1[[#This Row],[STATUS]]='CONDITIONS AND WORKINGS'!$B$6,'CONDITIONS AND WORKINGS'!$B$9,'CONDITIONS AND WORKINGS'!$B$10)</f>
        <v>"COMPLETED"</v>
      </c>
      <c r="R2137" s="10">
        <f>Table1[[#This Row],[TOTAL SALES]]-Table1[[#This Row],[ 8.35% DISCOUNT]]</f>
        <v>2575.3280069999996</v>
      </c>
      <c r="S2137" s="20"/>
      <c r="AQ2137" s="11"/>
      <c r="AR2137" s="11"/>
      <c r="AS2137" s="11"/>
      <c r="AT2137" s="11"/>
      <c r="AV2137" s="11"/>
      <c r="AW2137" s="11"/>
    </row>
    <row r="2138" spans="1:49" x14ac:dyDescent="0.25">
      <c r="A2138">
        <v>2137</v>
      </c>
      <c r="B2138">
        <v>10336</v>
      </c>
      <c r="C2138">
        <v>7</v>
      </c>
      <c r="D2138" s="4" t="str">
        <f>TEXT(Table1[[#This Row],[ORDER DATE]],"MMMM")</f>
        <v>November</v>
      </c>
      <c r="E2138" s="4">
        <f t="shared" si="100"/>
        <v>2004</v>
      </c>
      <c r="F2138" s="1">
        <v>38311</v>
      </c>
      <c r="G2138" t="s">
        <v>12</v>
      </c>
      <c r="H2138" t="s">
        <v>59</v>
      </c>
      <c r="I2138">
        <v>163</v>
      </c>
      <c r="J2138" t="s">
        <v>17</v>
      </c>
      <c r="K2138">
        <v>21</v>
      </c>
      <c r="L2138" s="10">
        <v>100</v>
      </c>
      <c r="M2138" s="10">
        <f t="shared" si="101"/>
        <v>2100</v>
      </c>
      <c r="N2138">
        <f>'CONDITIONS AND WORKINGS'!$D$2*M2138</f>
        <v>134.82</v>
      </c>
      <c r="O2138" s="4">
        <f>IF(Table1[[#This Row],[SALES]]&gt;='CONDITIONS AND WORKINGS'!$B$2,Table1[[#This Row],[SALES]]*'CONDITIONS AND WORKINGS'!$B$3,0)</f>
        <v>0</v>
      </c>
      <c r="P2138" s="10">
        <f t="shared" si="99"/>
        <v>2234.8200000000002</v>
      </c>
      <c r="Q2138" s="4" t="str">
        <f>IF(Table1[[#This Row],[STATUS]]='CONDITIONS AND WORKINGS'!$B$6,'CONDITIONS AND WORKINGS'!$B$9,'CONDITIONS AND WORKINGS'!$B$10)</f>
        <v>"COMPLETED"</v>
      </c>
      <c r="R2138" s="10">
        <f>Table1[[#This Row],[TOTAL SALES]]-Table1[[#This Row],[ 8.35% DISCOUNT]]</f>
        <v>2234.8200000000002</v>
      </c>
      <c r="S2138" s="20"/>
      <c r="AQ2138" s="11"/>
      <c r="AR2138" s="11"/>
      <c r="AS2138" s="11"/>
      <c r="AT2138" s="11"/>
      <c r="AV2138" s="11"/>
      <c r="AW2138" s="11"/>
    </row>
    <row r="2139" spans="1:49" x14ac:dyDescent="0.25">
      <c r="A2139">
        <v>2138</v>
      </c>
      <c r="B2139">
        <v>10336</v>
      </c>
      <c r="C2139">
        <v>10</v>
      </c>
      <c r="D2139" s="4" t="str">
        <f>TEXT(Table1[[#This Row],[ORDER DATE]],"MMMM")</f>
        <v>November</v>
      </c>
      <c r="E2139" s="4">
        <f t="shared" si="100"/>
        <v>2004</v>
      </c>
      <c r="F2139" s="1">
        <v>38311</v>
      </c>
      <c r="G2139" t="s">
        <v>12</v>
      </c>
      <c r="H2139" t="s">
        <v>54</v>
      </c>
      <c r="I2139">
        <v>163</v>
      </c>
      <c r="J2139" t="s">
        <v>17</v>
      </c>
      <c r="K2139">
        <v>33</v>
      </c>
      <c r="L2139" s="10">
        <v>57.22</v>
      </c>
      <c r="M2139" s="10">
        <f t="shared" si="101"/>
        <v>1888.26</v>
      </c>
      <c r="N2139">
        <f>'CONDITIONS AND WORKINGS'!$D$2*M2139</f>
        <v>121.22629199999999</v>
      </c>
      <c r="O2139" s="4">
        <f>IF(Table1[[#This Row],[SALES]]&gt;='CONDITIONS AND WORKINGS'!$B$2,Table1[[#This Row],[SALES]]*'CONDITIONS AND WORKINGS'!$B$3,0)</f>
        <v>0</v>
      </c>
      <c r="P2139" s="10">
        <f t="shared" si="99"/>
        <v>2009.486292</v>
      </c>
      <c r="Q2139" s="4" t="str">
        <f>IF(Table1[[#This Row],[STATUS]]='CONDITIONS AND WORKINGS'!$B$6,'CONDITIONS AND WORKINGS'!$B$9,'CONDITIONS AND WORKINGS'!$B$10)</f>
        <v>"COMPLETED"</v>
      </c>
      <c r="R2139" s="10">
        <f>Table1[[#This Row],[TOTAL SALES]]-Table1[[#This Row],[ 8.35% DISCOUNT]]</f>
        <v>2009.486292</v>
      </c>
      <c r="S2139" s="20"/>
      <c r="AQ2139" s="11"/>
      <c r="AR2139" s="11"/>
      <c r="AS2139" s="11"/>
      <c r="AT2139" s="11"/>
      <c r="AV2139" s="11"/>
      <c r="AW2139" s="11"/>
    </row>
    <row r="2140" spans="1:49" x14ac:dyDescent="0.25">
      <c r="A2140">
        <v>2139</v>
      </c>
      <c r="B2140">
        <v>10337</v>
      </c>
      <c r="C2140">
        <v>3</v>
      </c>
      <c r="D2140" s="4" t="str">
        <f>TEXT(Table1[[#This Row],[ORDER DATE]],"MMMM")</f>
        <v>November</v>
      </c>
      <c r="E2140" s="4">
        <f t="shared" si="100"/>
        <v>2004</v>
      </c>
      <c r="F2140" s="1">
        <v>38312</v>
      </c>
      <c r="G2140" t="s">
        <v>12</v>
      </c>
      <c r="H2140" t="s">
        <v>42</v>
      </c>
      <c r="I2140">
        <v>128</v>
      </c>
      <c r="J2140" t="s">
        <v>14</v>
      </c>
      <c r="K2140">
        <v>36</v>
      </c>
      <c r="L2140" s="10">
        <v>100</v>
      </c>
      <c r="M2140" s="10">
        <f t="shared" si="101"/>
        <v>3600</v>
      </c>
      <c r="N2140">
        <f>'CONDITIONS AND WORKINGS'!$D$2*M2140</f>
        <v>231.11999999999998</v>
      </c>
      <c r="O2140" s="4">
        <f>IF(Table1[[#This Row],[SALES]]&gt;='CONDITIONS AND WORKINGS'!$B$2,Table1[[#This Row],[SALES]]*'CONDITIONS AND WORKINGS'!$B$3,0)</f>
        <v>300.60000000000002</v>
      </c>
      <c r="P2140" s="10">
        <f t="shared" si="99"/>
        <v>3831.12</v>
      </c>
      <c r="Q2140" s="4" t="str">
        <f>IF(Table1[[#This Row],[STATUS]]='CONDITIONS AND WORKINGS'!$B$6,'CONDITIONS AND WORKINGS'!$B$9,'CONDITIONS AND WORKINGS'!$B$10)</f>
        <v>"COMPLETED"</v>
      </c>
      <c r="R2140" s="10">
        <f>Table1[[#This Row],[TOTAL SALES]]-Table1[[#This Row],[ 8.35% DISCOUNT]]</f>
        <v>3530.52</v>
      </c>
      <c r="S2140" s="20"/>
      <c r="AQ2140" s="11"/>
      <c r="AR2140" s="11"/>
      <c r="AS2140" s="11"/>
      <c r="AT2140" s="11"/>
      <c r="AV2140" s="11"/>
      <c r="AW2140" s="11"/>
    </row>
    <row r="2141" spans="1:49" x14ac:dyDescent="0.25">
      <c r="A2141">
        <v>2140</v>
      </c>
      <c r="B2141">
        <v>10337</v>
      </c>
      <c r="C2141">
        <v>2</v>
      </c>
      <c r="D2141" s="4" t="str">
        <f>TEXT(Table1[[#This Row],[ORDER DATE]],"MMMM")</f>
        <v>November</v>
      </c>
      <c r="E2141" s="4">
        <f t="shared" si="100"/>
        <v>2004</v>
      </c>
      <c r="F2141" s="1">
        <v>38312</v>
      </c>
      <c r="G2141" t="s">
        <v>12</v>
      </c>
      <c r="H2141" t="s">
        <v>61</v>
      </c>
      <c r="I2141">
        <v>128</v>
      </c>
      <c r="J2141" t="s">
        <v>14</v>
      </c>
      <c r="K2141">
        <v>29</v>
      </c>
      <c r="L2141" s="10">
        <v>100</v>
      </c>
      <c r="M2141" s="10">
        <f t="shared" si="101"/>
        <v>2900</v>
      </c>
      <c r="N2141">
        <f>'CONDITIONS AND WORKINGS'!$D$2*M2141</f>
        <v>186.17999999999998</v>
      </c>
      <c r="O2141" s="4">
        <f>IF(Table1[[#This Row],[SALES]]&gt;='CONDITIONS AND WORKINGS'!$B$2,Table1[[#This Row],[SALES]]*'CONDITIONS AND WORKINGS'!$B$3,0)</f>
        <v>242.15</v>
      </c>
      <c r="P2141" s="10">
        <f t="shared" si="99"/>
        <v>3086.18</v>
      </c>
      <c r="Q2141" s="4" t="str">
        <f>IF(Table1[[#This Row],[STATUS]]='CONDITIONS AND WORKINGS'!$B$6,'CONDITIONS AND WORKINGS'!$B$9,'CONDITIONS AND WORKINGS'!$B$10)</f>
        <v>"COMPLETED"</v>
      </c>
      <c r="R2141" s="10">
        <f>Table1[[#This Row],[TOTAL SALES]]-Table1[[#This Row],[ 8.35% DISCOUNT]]</f>
        <v>2844.0299999999997</v>
      </c>
      <c r="S2141" s="20"/>
      <c r="AQ2141" s="11"/>
      <c r="AR2141" s="11"/>
      <c r="AS2141" s="11"/>
      <c r="AT2141" s="11"/>
      <c r="AV2141" s="11"/>
      <c r="AW2141" s="11"/>
    </row>
    <row r="2142" spans="1:49" x14ac:dyDescent="0.25">
      <c r="A2142">
        <v>2141</v>
      </c>
      <c r="B2142">
        <v>10337</v>
      </c>
      <c r="C2142">
        <v>5</v>
      </c>
      <c r="D2142" s="4" t="str">
        <f>TEXT(Table1[[#This Row],[ORDER DATE]],"MMMM")</f>
        <v>November</v>
      </c>
      <c r="E2142" s="4">
        <f t="shared" si="100"/>
        <v>2004</v>
      </c>
      <c r="F2142" s="1">
        <v>38312</v>
      </c>
      <c r="G2142" t="s">
        <v>12</v>
      </c>
      <c r="H2142" t="s">
        <v>69</v>
      </c>
      <c r="I2142">
        <v>128</v>
      </c>
      <c r="J2142" t="s">
        <v>14</v>
      </c>
      <c r="K2142">
        <v>42</v>
      </c>
      <c r="L2142" s="10">
        <v>97.16</v>
      </c>
      <c r="M2142" s="10">
        <f t="shared" si="101"/>
        <v>4080.72</v>
      </c>
      <c r="N2142">
        <f>'CONDITIONS AND WORKINGS'!$D$2*M2142</f>
        <v>261.98222399999997</v>
      </c>
      <c r="O2142" s="4">
        <f>IF(Table1[[#This Row],[SALES]]&gt;='CONDITIONS AND WORKINGS'!$B$2,Table1[[#This Row],[SALES]]*'CONDITIONS AND WORKINGS'!$B$3,0)</f>
        <v>340.74011999999999</v>
      </c>
      <c r="P2142" s="10">
        <f t="shared" si="99"/>
        <v>4342.7022239999997</v>
      </c>
      <c r="Q2142" s="4" t="str">
        <f>IF(Table1[[#This Row],[STATUS]]='CONDITIONS AND WORKINGS'!$B$6,'CONDITIONS AND WORKINGS'!$B$9,'CONDITIONS AND WORKINGS'!$B$10)</f>
        <v>"COMPLETED"</v>
      </c>
      <c r="R2142" s="10">
        <f>Table1[[#This Row],[TOTAL SALES]]-Table1[[#This Row],[ 8.35% DISCOUNT]]</f>
        <v>4001.9621039999997</v>
      </c>
      <c r="S2142" s="20"/>
      <c r="AQ2142" s="11"/>
      <c r="AR2142" s="11"/>
      <c r="AS2142" s="11"/>
      <c r="AT2142" s="11"/>
      <c r="AV2142" s="11"/>
      <c r="AW2142" s="11"/>
    </row>
    <row r="2143" spans="1:49" x14ac:dyDescent="0.25">
      <c r="A2143">
        <v>2142</v>
      </c>
      <c r="B2143">
        <v>10337</v>
      </c>
      <c r="C2143">
        <v>1</v>
      </c>
      <c r="D2143" s="4" t="str">
        <f>TEXT(Table1[[#This Row],[ORDER DATE]],"MMMM")</f>
        <v>November</v>
      </c>
      <c r="E2143" s="4">
        <f t="shared" si="100"/>
        <v>2004</v>
      </c>
      <c r="F2143" s="1">
        <v>38312</v>
      </c>
      <c r="G2143" t="s">
        <v>12</v>
      </c>
      <c r="H2143" t="s">
        <v>63</v>
      </c>
      <c r="I2143">
        <v>128</v>
      </c>
      <c r="J2143" t="s">
        <v>17</v>
      </c>
      <c r="K2143">
        <v>31</v>
      </c>
      <c r="L2143" s="10">
        <v>89.38</v>
      </c>
      <c r="M2143" s="10">
        <f t="shared" si="101"/>
        <v>2770.7799999999997</v>
      </c>
      <c r="N2143">
        <f>'CONDITIONS AND WORKINGS'!$D$2*M2143</f>
        <v>177.88407599999996</v>
      </c>
      <c r="O2143" s="4">
        <f>IF(Table1[[#This Row],[SALES]]&gt;='CONDITIONS AND WORKINGS'!$B$2,Table1[[#This Row],[SALES]]*'CONDITIONS AND WORKINGS'!$B$3,0)</f>
        <v>231.36013</v>
      </c>
      <c r="P2143" s="10">
        <f t="shared" si="99"/>
        <v>2948.6640759999996</v>
      </c>
      <c r="Q2143" s="4" t="str">
        <f>IF(Table1[[#This Row],[STATUS]]='CONDITIONS AND WORKINGS'!$B$6,'CONDITIONS AND WORKINGS'!$B$9,'CONDITIONS AND WORKINGS'!$B$10)</f>
        <v>"COMPLETED"</v>
      </c>
      <c r="R2143" s="10">
        <f>Table1[[#This Row],[TOTAL SALES]]-Table1[[#This Row],[ 8.35% DISCOUNT]]</f>
        <v>2717.3039459999995</v>
      </c>
      <c r="S2143" s="20"/>
      <c r="AQ2143" s="11"/>
      <c r="AR2143" s="11"/>
      <c r="AS2143" s="11"/>
      <c r="AT2143" s="11"/>
      <c r="AV2143" s="11"/>
      <c r="AW2143" s="11"/>
    </row>
    <row r="2144" spans="1:49" x14ac:dyDescent="0.25">
      <c r="A2144">
        <v>2143</v>
      </c>
      <c r="B2144">
        <v>10337</v>
      </c>
      <c r="C2144">
        <v>7</v>
      </c>
      <c r="D2144" s="4" t="str">
        <f>TEXT(Table1[[#This Row],[ORDER DATE]],"MMMM")</f>
        <v>November</v>
      </c>
      <c r="E2144" s="4">
        <f t="shared" si="100"/>
        <v>2004</v>
      </c>
      <c r="F2144" s="1">
        <v>38312</v>
      </c>
      <c r="G2144" t="s">
        <v>12</v>
      </c>
      <c r="H2144" t="s">
        <v>66</v>
      </c>
      <c r="I2144">
        <v>128</v>
      </c>
      <c r="J2144" t="s">
        <v>17</v>
      </c>
      <c r="K2144">
        <v>36</v>
      </c>
      <c r="L2144" s="10">
        <v>71.89</v>
      </c>
      <c r="M2144" s="10">
        <f t="shared" si="101"/>
        <v>2588.04</v>
      </c>
      <c r="N2144">
        <f>'CONDITIONS AND WORKINGS'!$D$2*M2144</f>
        <v>166.15216799999999</v>
      </c>
      <c r="O2144" s="4">
        <f>IF(Table1[[#This Row],[SALES]]&gt;='CONDITIONS AND WORKINGS'!$B$2,Table1[[#This Row],[SALES]]*'CONDITIONS AND WORKINGS'!$B$3,0)</f>
        <v>216.10134000000002</v>
      </c>
      <c r="P2144" s="10">
        <f t="shared" si="99"/>
        <v>2754.192168</v>
      </c>
      <c r="Q2144" s="4" t="str">
        <f>IF(Table1[[#This Row],[STATUS]]='CONDITIONS AND WORKINGS'!$B$6,'CONDITIONS AND WORKINGS'!$B$9,'CONDITIONS AND WORKINGS'!$B$10)</f>
        <v>"COMPLETED"</v>
      </c>
      <c r="R2144" s="10">
        <f>Table1[[#This Row],[TOTAL SALES]]-Table1[[#This Row],[ 8.35% DISCOUNT]]</f>
        <v>2538.0908279999999</v>
      </c>
      <c r="S2144" s="20"/>
      <c r="AQ2144" s="11"/>
      <c r="AR2144" s="11"/>
      <c r="AS2144" s="11"/>
      <c r="AT2144" s="11"/>
      <c r="AV2144" s="11"/>
      <c r="AW2144" s="11"/>
    </row>
    <row r="2145" spans="1:49" x14ac:dyDescent="0.25">
      <c r="A2145">
        <v>2144</v>
      </c>
      <c r="B2145">
        <v>10337</v>
      </c>
      <c r="C2145">
        <v>9</v>
      </c>
      <c r="D2145" s="4" t="str">
        <f>TEXT(Table1[[#This Row],[ORDER DATE]],"MMMM")</f>
        <v>November</v>
      </c>
      <c r="E2145" s="4">
        <f t="shared" si="100"/>
        <v>2004</v>
      </c>
      <c r="F2145" s="1">
        <v>38312</v>
      </c>
      <c r="G2145" t="s">
        <v>12</v>
      </c>
      <c r="H2145" t="s">
        <v>68</v>
      </c>
      <c r="I2145">
        <v>128</v>
      </c>
      <c r="J2145" t="s">
        <v>17</v>
      </c>
      <c r="K2145">
        <v>36</v>
      </c>
      <c r="L2145" s="10">
        <v>70.3</v>
      </c>
      <c r="M2145" s="10">
        <f t="shared" si="101"/>
        <v>2530.7999999999997</v>
      </c>
      <c r="N2145">
        <f>'CONDITIONS AND WORKINGS'!$D$2*M2145</f>
        <v>162.47735999999998</v>
      </c>
      <c r="O2145" s="4">
        <f>IF(Table1[[#This Row],[SALES]]&gt;='CONDITIONS AND WORKINGS'!$B$2,Table1[[#This Row],[SALES]]*'CONDITIONS AND WORKINGS'!$B$3,0)</f>
        <v>211.3218</v>
      </c>
      <c r="P2145" s="10">
        <f t="shared" si="99"/>
        <v>2693.2773599999996</v>
      </c>
      <c r="Q2145" s="4" t="str">
        <f>IF(Table1[[#This Row],[STATUS]]='CONDITIONS AND WORKINGS'!$B$6,'CONDITIONS AND WORKINGS'!$B$9,'CONDITIONS AND WORKINGS'!$B$10)</f>
        <v>"COMPLETED"</v>
      </c>
      <c r="R2145" s="10">
        <f>Table1[[#This Row],[TOTAL SALES]]-Table1[[#This Row],[ 8.35% DISCOUNT]]</f>
        <v>2481.9555599999994</v>
      </c>
      <c r="S2145" s="20"/>
      <c r="AQ2145" s="11"/>
      <c r="AR2145" s="11"/>
      <c r="AS2145" s="11"/>
      <c r="AT2145" s="11"/>
      <c r="AV2145" s="11"/>
      <c r="AW2145" s="11"/>
    </row>
    <row r="2146" spans="1:49" x14ac:dyDescent="0.25">
      <c r="A2146">
        <v>2145</v>
      </c>
      <c r="B2146">
        <v>10337</v>
      </c>
      <c r="C2146">
        <v>6</v>
      </c>
      <c r="D2146" s="4" t="str">
        <f>TEXT(Table1[[#This Row],[ORDER DATE]],"MMMM")</f>
        <v>November</v>
      </c>
      <c r="E2146" s="4">
        <f t="shared" si="100"/>
        <v>2004</v>
      </c>
      <c r="F2146" s="1">
        <v>38312</v>
      </c>
      <c r="G2146" t="s">
        <v>12</v>
      </c>
      <c r="H2146" t="s">
        <v>52</v>
      </c>
      <c r="I2146">
        <v>128</v>
      </c>
      <c r="J2146" t="s">
        <v>17</v>
      </c>
      <c r="K2146">
        <v>21</v>
      </c>
      <c r="L2146" s="10">
        <v>100</v>
      </c>
      <c r="M2146" s="10">
        <f t="shared" si="101"/>
        <v>2100</v>
      </c>
      <c r="N2146">
        <f>'CONDITIONS AND WORKINGS'!$D$2*M2146</f>
        <v>134.82</v>
      </c>
      <c r="O2146" s="4">
        <f>IF(Table1[[#This Row],[SALES]]&gt;='CONDITIONS AND WORKINGS'!$B$2,Table1[[#This Row],[SALES]]*'CONDITIONS AND WORKINGS'!$B$3,0)</f>
        <v>0</v>
      </c>
      <c r="P2146" s="10">
        <f t="shared" si="99"/>
        <v>2234.8200000000002</v>
      </c>
      <c r="Q2146" s="4" t="str">
        <f>IF(Table1[[#This Row],[STATUS]]='CONDITIONS AND WORKINGS'!$B$6,'CONDITIONS AND WORKINGS'!$B$9,'CONDITIONS AND WORKINGS'!$B$10)</f>
        <v>"COMPLETED"</v>
      </c>
      <c r="R2146" s="10">
        <f>Table1[[#This Row],[TOTAL SALES]]-Table1[[#This Row],[ 8.35% DISCOUNT]]</f>
        <v>2234.8200000000002</v>
      </c>
      <c r="S2146" s="20"/>
      <c r="AQ2146" s="11"/>
      <c r="AR2146" s="11"/>
      <c r="AS2146" s="11"/>
      <c r="AT2146" s="11"/>
      <c r="AV2146" s="11"/>
      <c r="AW2146" s="11"/>
    </row>
    <row r="2147" spans="1:49" x14ac:dyDescent="0.25">
      <c r="A2147">
        <v>2146</v>
      </c>
      <c r="B2147">
        <v>10337</v>
      </c>
      <c r="C2147">
        <v>4</v>
      </c>
      <c r="D2147" s="4" t="str">
        <f>TEXT(Table1[[#This Row],[ORDER DATE]],"MMMM")</f>
        <v>November</v>
      </c>
      <c r="E2147" s="4">
        <f t="shared" si="100"/>
        <v>2004</v>
      </c>
      <c r="F2147" s="1">
        <v>38312</v>
      </c>
      <c r="G2147" t="s">
        <v>12</v>
      </c>
      <c r="H2147" t="s">
        <v>57</v>
      </c>
      <c r="I2147">
        <v>128</v>
      </c>
      <c r="J2147" t="s">
        <v>17</v>
      </c>
      <c r="K2147">
        <v>29</v>
      </c>
      <c r="L2147" s="10">
        <v>71.97</v>
      </c>
      <c r="M2147" s="10">
        <f t="shared" si="101"/>
        <v>2087.13</v>
      </c>
      <c r="N2147">
        <f>'CONDITIONS AND WORKINGS'!$D$2*M2147</f>
        <v>133.99374599999999</v>
      </c>
      <c r="O2147" s="4">
        <f>IF(Table1[[#This Row],[SALES]]&gt;='CONDITIONS AND WORKINGS'!$B$2,Table1[[#This Row],[SALES]]*'CONDITIONS AND WORKINGS'!$B$3,0)</f>
        <v>0</v>
      </c>
      <c r="P2147" s="10">
        <f t="shared" si="99"/>
        <v>2221.1237460000002</v>
      </c>
      <c r="Q2147" s="4" t="str">
        <f>IF(Table1[[#This Row],[STATUS]]='CONDITIONS AND WORKINGS'!$B$6,'CONDITIONS AND WORKINGS'!$B$9,'CONDITIONS AND WORKINGS'!$B$10)</f>
        <v>"COMPLETED"</v>
      </c>
      <c r="R2147" s="10">
        <f>Table1[[#This Row],[TOTAL SALES]]-Table1[[#This Row],[ 8.35% DISCOUNT]]</f>
        <v>2221.1237460000002</v>
      </c>
      <c r="S2147" s="20"/>
      <c r="AQ2147" s="11"/>
      <c r="AR2147" s="11"/>
      <c r="AS2147" s="11"/>
      <c r="AT2147" s="11"/>
      <c r="AV2147" s="11"/>
      <c r="AW2147" s="11"/>
    </row>
    <row r="2148" spans="1:49" x14ac:dyDescent="0.25">
      <c r="A2148">
        <v>2147</v>
      </c>
      <c r="B2148">
        <v>10337</v>
      </c>
      <c r="C2148">
        <v>8</v>
      </c>
      <c r="D2148" s="4" t="str">
        <f>TEXT(Table1[[#This Row],[ORDER DATE]],"MMMM")</f>
        <v>November</v>
      </c>
      <c r="E2148" s="4">
        <f t="shared" si="100"/>
        <v>2004</v>
      </c>
      <c r="F2148" s="1">
        <v>38312</v>
      </c>
      <c r="G2148" t="s">
        <v>12</v>
      </c>
      <c r="H2148" t="s">
        <v>56</v>
      </c>
      <c r="I2148">
        <v>128</v>
      </c>
      <c r="J2148" t="s">
        <v>17</v>
      </c>
      <c r="K2148">
        <v>25</v>
      </c>
      <c r="L2148" s="10">
        <v>48.05</v>
      </c>
      <c r="M2148" s="10">
        <f t="shared" si="101"/>
        <v>1201.25</v>
      </c>
      <c r="N2148">
        <f>'CONDITIONS AND WORKINGS'!$D$2*M2148</f>
        <v>77.120249999999999</v>
      </c>
      <c r="O2148" s="4">
        <f>IF(Table1[[#This Row],[SALES]]&gt;='CONDITIONS AND WORKINGS'!$B$2,Table1[[#This Row],[SALES]]*'CONDITIONS AND WORKINGS'!$B$3,0)</f>
        <v>0</v>
      </c>
      <c r="P2148" s="10">
        <f t="shared" si="99"/>
        <v>1278.3702499999999</v>
      </c>
      <c r="Q2148" s="4" t="str">
        <f>IF(Table1[[#This Row],[STATUS]]='CONDITIONS AND WORKINGS'!$B$6,'CONDITIONS AND WORKINGS'!$B$9,'CONDITIONS AND WORKINGS'!$B$10)</f>
        <v>"COMPLETED"</v>
      </c>
      <c r="R2148" s="10">
        <f>Table1[[#This Row],[TOTAL SALES]]-Table1[[#This Row],[ 8.35% DISCOUNT]]</f>
        <v>1278.3702499999999</v>
      </c>
      <c r="S2148" s="20"/>
      <c r="AQ2148" s="11"/>
      <c r="AR2148" s="11"/>
      <c r="AS2148" s="11"/>
      <c r="AT2148" s="11"/>
      <c r="AV2148" s="11"/>
      <c r="AW2148" s="11"/>
    </row>
    <row r="2149" spans="1:49" x14ac:dyDescent="0.25">
      <c r="A2149">
        <v>2148</v>
      </c>
      <c r="B2149">
        <v>10338</v>
      </c>
      <c r="C2149">
        <v>1</v>
      </c>
      <c r="D2149" s="4" t="str">
        <f>TEXT(Table1[[#This Row],[ORDER DATE]],"MMMM")</f>
        <v>November</v>
      </c>
      <c r="E2149" s="4">
        <f t="shared" si="100"/>
        <v>2004</v>
      </c>
      <c r="F2149" s="1">
        <v>38313</v>
      </c>
      <c r="G2149" t="s">
        <v>12</v>
      </c>
      <c r="H2149" t="s">
        <v>70</v>
      </c>
      <c r="I2149">
        <v>191</v>
      </c>
      <c r="J2149" t="s">
        <v>14</v>
      </c>
      <c r="K2149">
        <v>41</v>
      </c>
      <c r="L2149" s="10">
        <v>100</v>
      </c>
      <c r="M2149" s="10">
        <f t="shared" si="101"/>
        <v>4100</v>
      </c>
      <c r="N2149">
        <f>'CONDITIONS AND WORKINGS'!$D$2*M2149</f>
        <v>263.21999999999997</v>
      </c>
      <c r="O2149" s="4">
        <f>IF(Table1[[#This Row],[SALES]]&gt;='CONDITIONS AND WORKINGS'!$B$2,Table1[[#This Row],[SALES]]*'CONDITIONS AND WORKINGS'!$B$3,0)</f>
        <v>342.35</v>
      </c>
      <c r="P2149" s="10">
        <f t="shared" si="99"/>
        <v>4363.22</v>
      </c>
      <c r="Q2149" s="4" t="str">
        <f>IF(Table1[[#This Row],[STATUS]]='CONDITIONS AND WORKINGS'!$B$6,'CONDITIONS AND WORKINGS'!$B$9,'CONDITIONS AND WORKINGS'!$B$10)</f>
        <v>"COMPLETED"</v>
      </c>
      <c r="R2149" s="10">
        <f>Table1[[#This Row],[TOTAL SALES]]-Table1[[#This Row],[ 8.35% DISCOUNT]]</f>
        <v>4020.8700000000003</v>
      </c>
      <c r="S2149" s="20"/>
      <c r="AQ2149" s="11"/>
      <c r="AR2149" s="11"/>
      <c r="AS2149" s="11"/>
      <c r="AT2149" s="11"/>
      <c r="AV2149" s="11"/>
      <c r="AW2149" s="11"/>
    </row>
    <row r="2150" spans="1:49" x14ac:dyDescent="0.25">
      <c r="A2150">
        <v>2149</v>
      </c>
      <c r="B2150">
        <v>10338</v>
      </c>
      <c r="C2150">
        <v>2</v>
      </c>
      <c r="D2150" s="4" t="str">
        <f>TEXT(Table1[[#This Row],[ORDER DATE]],"MMMM")</f>
        <v>November</v>
      </c>
      <c r="E2150" s="4">
        <f t="shared" si="100"/>
        <v>2004</v>
      </c>
      <c r="F2150" s="1">
        <v>38313</v>
      </c>
      <c r="G2150" t="s">
        <v>12</v>
      </c>
      <c r="H2150" t="s">
        <v>71</v>
      </c>
      <c r="I2150">
        <v>191</v>
      </c>
      <c r="J2150" t="s">
        <v>14</v>
      </c>
      <c r="K2150">
        <v>45</v>
      </c>
      <c r="L2150" s="10">
        <v>100</v>
      </c>
      <c r="M2150" s="10">
        <f t="shared" si="101"/>
        <v>4500</v>
      </c>
      <c r="N2150">
        <f>'CONDITIONS AND WORKINGS'!$D$2*M2150</f>
        <v>288.89999999999998</v>
      </c>
      <c r="O2150" s="4">
        <f>IF(Table1[[#This Row],[SALES]]&gt;='CONDITIONS AND WORKINGS'!$B$2,Table1[[#This Row],[SALES]]*'CONDITIONS AND WORKINGS'!$B$3,0)</f>
        <v>375.75</v>
      </c>
      <c r="P2150" s="10">
        <f t="shared" si="99"/>
        <v>4788.8999999999996</v>
      </c>
      <c r="Q2150" s="4" t="str">
        <f>IF(Table1[[#This Row],[STATUS]]='CONDITIONS AND WORKINGS'!$B$6,'CONDITIONS AND WORKINGS'!$B$9,'CONDITIONS AND WORKINGS'!$B$10)</f>
        <v>"COMPLETED"</v>
      </c>
      <c r="R2150" s="10">
        <f>Table1[[#This Row],[TOTAL SALES]]-Table1[[#This Row],[ 8.35% DISCOUNT]]</f>
        <v>4413.1499999999996</v>
      </c>
      <c r="S2150" s="20"/>
      <c r="AQ2150" s="11"/>
      <c r="AR2150" s="11"/>
      <c r="AS2150" s="11"/>
      <c r="AT2150" s="11"/>
      <c r="AV2150" s="11"/>
      <c r="AW2150" s="11"/>
    </row>
    <row r="2151" spans="1:49" x14ac:dyDescent="0.25">
      <c r="A2151">
        <v>2150</v>
      </c>
      <c r="B2151">
        <v>10338</v>
      </c>
      <c r="C2151">
        <v>3</v>
      </c>
      <c r="D2151" s="4" t="str">
        <f>TEXT(Table1[[#This Row],[ORDER DATE]],"MMMM")</f>
        <v>November</v>
      </c>
      <c r="E2151" s="4">
        <f t="shared" si="100"/>
        <v>2004</v>
      </c>
      <c r="F2151" s="1">
        <v>38313</v>
      </c>
      <c r="G2151" t="s">
        <v>12</v>
      </c>
      <c r="H2151" t="s">
        <v>75</v>
      </c>
      <c r="I2151">
        <v>191</v>
      </c>
      <c r="J2151" t="s">
        <v>17</v>
      </c>
      <c r="K2151">
        <v>28</v>
      </c>
      <c r="L2151" s="10">
        <v>82.58</v>
      </c>
      <c r="M2151" s="10">
        <f t="shared" si="101"/>
        <v>2312.2399999999998</v>
      </c>
      <c r="N2151">
        <f>'CONDITIONS AND WORKINGS'!$D$2*M2151</f>
        <v>148.44580799999997</v>
      </c>
      <c r="O2151" s="4">
        <f>IF(Table1[[#This Row],[SALES]]&gt;='CONDITIONS AND WORKINGS'!$B$2,Table1[[#This Row],[SALES]]*'CONDITIONS AND WORKINGS'!$B$3,0)</f>
        <v>193.07203999999999</v>
      </c>
      <c r="P2151" s="10">
        <f t="shared" si="99"/>
        <v>2460.6858079999997</v>
      </c>
      <c r="Q2151" s="4" t="str">
        <f>IF(Table1[[#This Row],[STATUS]]='CONDITIONS AND WORKINGS'!$B$6,'CONDITIONS AND WORKINGS'!$B$9,'CONDITIONS AND WORKINGS'!$B$10)</f>
        <v>"COMPLETED"</v>
      </c>
      <c r="R2151" s="10">
        <f>Table1[[#This Row],[TOTAL SALES]]-Table1[[#This Row],[ 8.35% DISCOUNT]]</f>
        <v>2267.6137679999997</v>
      </c>
      <c r="S2151" s="20"/>
      <c r="AQ2151" s="11"/>
      <c r="AR2151" s="11"/>
      <c r="AS2151" s="11"/>
      <c r="AT2151" s="11"/>
      <c r="AV2151" s="11"/>
      <c r="AW2151" s="11"/>
    </row>
    <row r="2152" spans="1:49" x14ac:dyDescent="0.25">
      <c r="A2152">
        <v>2151</v>
      </c>
      <c r="B2152">
        <v>10339</v>
      </c>
      <c r="C2152">
        <v>13</v>
      </c>
      <c r="D2152" s="4" t="str">
        <f>TEXT(Table1[[#This Row],[ORDER DATE]],"MMMM")</f>
        <v>November</v>
      </c>
      <c r="E2152" s="4">
        <f t="shared" si="100"/>
        <v>2004</v>
      </c>
      <c r="F2152" s="1">
        <v>38314</v>
      </c>
      <c r="G2152" t="s">
        <v>12</v>
      </c>
      <c r="H2152" t="s">
        <v>62</v>
      </c>
      <c r="I2152">
        <v>136</v>
      </c>
      <c r="J2152" t="s">
        <v>55</v>
      </c>
      <c r="K2152">
        <v>55</v>
      </c>
      <c r="L2152" s="10">
        <v>100</v>
      </c>
      <c r="M2152" s="10">
        <f t="shared" si="101"/>
        <v>5500</v>
      </c>
      <c r="N2152">
        <f>'CONDITIONS AND WORKINGS'!$D$2*M2152</f>
        <v>353.09999999999997</v>
      </c>
      <c r="O2152" s="4">
        <f>IF(Table1[[#This Row],[SALES]]&gt;='CONDITIONS AND WORKINGS'!$B$2,Table1[[#This Row],[SALES]]*'CONDITIONS AND WORKINGS'!$B$3,0)</f>
        <v>459.25</v>
      </c>
      <c r="P2152" s="10">
        <f t="shared" si="99"/>
        <v>5853.1</v>
      </c>
      <c r="Q2152" s="4" t="str">
        <f>IF(Table1[[#This Row],[STATUS]]='CONDITIONS AND WORKINGS'!$B$6,'CONDITIONS AND WORKINGS'!$B$9,'CONDITIONS AND WORKINGS'!$B$10)</f>
        <v>"COMPLETED"</v>
      </c>
      <c r="R2152" s="10">
        <f>Table1[[#This Row],[TOTAL SALES]]-Table1[[#This Row],[ 8.35% DISCOUNT]]</f>
        <v>5393.85</v>
      </c>
      <c r="S2152" s="20"/>
      <c r="AQ2152" s="11"/>
      <c r="AR2152" s="11"/>
      <c r="AS2152" s="11"/>
      <c r="AT2152" s="11"/>
      <c r="AV2152" s="11"/>
      <c r="AW2152" s="11"/>
    </row>
    <row r="2153" spans="1:49" x14ac:dyDescent="0.25">
      <c r="A2153">
        <v>2152</v>
      </c>
      <c r="B2153">
        <v>10339</v>
      </c>
      <c r="C2153">
        <v>12</v>
      </c>
      <c r="D2153" s="4" t="str">
        <f>TEXT(Table1[[#This Row],[ORDER DATE]],"MMMM")</f>
        <v>November</v>
      </c>
      <c r="E2153" s="4">
        <f t="shared" si="100"/>
        <v>2004</v>
      </c>
      <c r="F2153" s="1">
        <v>38314</v>
      </c>
      <c r="G2153" t="s">
        <v>12</v>
      </c>
      <c r="H2153" t="s">
        <v>74</v>
      </c>
      <c r="I2153">
        <v>136</v>
      </c>
      <c r="J2153" t="s">
        <v>14</v>
      </c>
      <c r="K2153">
        <v>55</v>
      </c>
      <c r="L2153" s="10">
        <v>100</v>
      </c>
      <c r="M2153" s="10">
        <f t="shared" si="101"/>
        <v>5500</v>
      </c>
      <c r="N2153">
        <f>'CONDITIONS AND WORKINGS'!$D$2*M2153</f>
        <v>353.09999999999997</v>
      </c>
      <c r="O2153" s="4">
        <f>IF(Table1[[#This Row],[SALES]]&gt;='CONDITIONS AND WORKINGS'!$B$2,Table1[[#This Row],[SALES]]*'CONDITIONS AND WORKINGS'!$B$3,0)</f>
        <v>459.25</v>
      </c>
      <c r="P2153" s="10">
        <f t="shared" si="99"/>
        <v>5853.1</v>
      </c>
      <c r="Q2153" s="4" t="str">
        <f>IF(Table1[[#This Row],[STATUS]]='CONDITIONS AND WORKINGS'!$B$6,'CONDITIONS AND WORKINGS'!$B$9,'CONDITIONS AND WORKINGS'!$B$10)</f>
        <v>"COMPLETED"</v>
      </c>
      <c r="R2153" s="10">
        <f>Table1[[#This Row],[TOTAL SALES]]-Table1[[#This Row],[ 8.35% DISCOUNT]]</f>
        <v>5393.85</v>
      </c>
      <c r="S2153" s="20"/>
      <c r="AQ2153" s="11"/>
      <c r="AR2153" s="11"/>
      <c r="AS2153" s="11"/>
      <c r="AT2153" s="11"/>
      <c r="AV2153" s="11"/>
      <c r="AW2153" s="11"/>
    </row>
    <row r="2154" spans="1:49" x14ac:dyDescent="0.25">
      <c r="A2154">
        <v>2153</v>
      </c>
      <c r="B2154">
        <v>10339</v>
      </c>
      <c r="C2154">
        <v>11</v>
      </c>
      <c r="D2154" s="4" t="str">
        <f>TEXT(Table1[[#This Row],[ORDER DATE]],"MMMM")</f>
        <v>November</v>
      </c>
      <c r="E2154" s="4">
        <f t="shared" si="100"/>
        <v>2004</v>
      </c>
      <c r="F2154" s="1">
        <v>38314</v>
      </c>
      <c r="G2154" t="s">
        <v>12</v>
      </c>
      <c r="H2154" t="s">
        <v>78</v>
      </c>
      <c r="I2154">
        <v>136</v>
      </c>
      <c r="J2154" t="s">
        <v>14</v>
      </c>
      <c r="K2154">
        <v>45</v>
      </c>
      <c r="L2154" s="10">
        <v>96.92</v>
      </c>
      <c r="M2154" s="10">
        <f t="shared" si="101"/>
        <v>4361.3999999999996</v>
      </c>
      <c r="N2154">
        <f>'CONDITIONS AND WORKINGS'!$D$2*M2154</f>
        <v>280.00187999999997</v>
      </c>
      <c r="O2154" s="4">
        <f>IF(Table1[[#This Row],[SALES]]&gt;='CONDITIONS AND WORKINGS'!$B$2,Table1[[#This Row],[SALES]]*'CONDITIONS AND WORKINGS'!$B$3,0)</f>
        <v>364.17689999999999</v>
      </c>
      <c r="P2154" s="10">
        <f t="shared" si="99"/>
        <v>4641.4018799999994</v>
      </c>
      <c r="Q2154" s="4" t="str">
        <f>IF(Table1[[#This Row],[STATUS]]='CONDITIONS AND WORKINGS'!$B$6,'CONDITIONS AND WORKINGS'!$B$9,'CONDITIONS AND WORKINGS'!$B$10)</f>
        <v>"COMPLETED"</v>
      </c>
      <c r="R2154" s="10">
        <f>Table1[[#This Row],[TOTAL SALES]]-Table1[[#This Row],[ 8.35% DISCOUNT]]</f>
        <v>4277.2249799999991</v>
      </c>
      <c r="S2154" s="20"/>
      <c r="AQ2154" s="11"/>
      <c r="AR2154" s="11"/>
      <c r="AS2154" s="11"/>
      <c r="AT2154" s="11"/>
      <c r="AV2154" s="11"/>
      <c r="AW2154" s="11"/>
    </row>
    <row r="2155" spans="1:49" x14ac:dyDescent="0.25">
      <c r="A2155">
        <v>2154</v>
      </c>
      <c r="B2155">
        <v>10339</v>
      </c>
      <c r="C2155">
        <v>15</v>
      </c>
      <c r="D2155" s="4" t="str">
        <f>TEXT(Table1[[#This Row],[ORDER DATE]],"MMMM")</f>
        <v>November</v>
      </c>
      <c r="E2155" s="4">
        <f t="shared" si="100"/>
        <v>2004</v>
      </c>
      <c r="F2155" s="1">
        <v>38314</v>
      </c>
      <c r="G2155" t="s">
        <v>12</v>
      </c>
      <c r="H2155" t="s">
        <v>79</v>
      </c>
      <c r="I2155">
        <v>136</v>
      </c>
      <c r="J2155" t="s">
        <v>14</v>
      </c>
      <c r="K2155">
        <v>55</v>
      </c>
      <c r="L2155" s="10">
        <v>71.25</v>
      </c>
      <c r="M2155" s="10">
        <f t="shared" si="101"/>
        <v>3918.75</v>
      </c>
      <c r="N2155">
        <f>'CONDITIONS AND WORKINGS'!$D$2*M2155</f>
        <v>251.58374999999998</v>
      </c>
      <c r="O2155" s="4">
        <f>IF(Table1[[#This Row],[SALES]]&gt;='CONDITIONS AND WORKINGS'!$B$2,Table1[[#This Row],[SALES]]*'CONDITIONS AND WORKINGS'!$B$3,0)</f>
        <v>327.21562500000005</v>
      </c>
      <c r="P2155" s="10">
        <f t="shared" si="99"/>
        <v>4170.3337499999998</v>
      </c>
      <c r="Q2155" s="4" t="str">
        <f>IF(Table1[[#This Row],[STATUS]]='CONDITIONS AND WORKINGS'!$B$6,'CONDITIONS AND WORKINGS'!$B$9,'CONDITIONS AND WORKINGS'!$B$10)</f>
        <v>"COMPLETED"</v>
      </c>
      <c r="R2155" s="10">
        <f>Table1[[#This Row],[TOTAL SALES]]-Table1[[#This Row],[ 8.35% DISCOUNT]]</f>
        <v>3843.118125</v>
      </c>
      <c r="S2155" s="20"/>
      <c r="AQ2155" s="11"/>
      <c r="AR2155" s="11"/>
      <c r="AS2155" s="11"/>
      <c r="AT2155" s="11"/>
      <c r="AV2155" s="11"/>
      <c r="AW2155" s="11"/>
    </row>
    <row r="2156" spans="1:49" x14ac:dyDescent="0.25">
      <c r="A2156">
        <v>2155</v>
      </c>
      <c r="B2156">
        <v>10339</v>
      </c>
      <c r="C2156">
        <v>9</v>
      </c>
      <c r="D2156" s="4" t="str">
        <f>TEXT(Table1[[#This Row],[ORDER DATE]],"MMMM")</f>
        <v>November</v>
      </c>
      <c r="E2156" s="4">
        <f t="shared" si="100"/>
        <v>2004</v>
      </c>
      <c r="F2156" s="1">
        <v>38314</v>
      </c>
      <c r="G2156" t="s">
        <v>12</v>
      </c>
      <c r="H2156" t="s">
        <v>67</v>
      </c>
      <c r="I2156">
        <v>136</v>
      </c>
      <c r="J2156" t="s">
        <v>14</v>
      </c>
      <c r="K2156">
        <v>50</v>
      </c>
      <c r="L2156" s="10">
        <v>74.349999999999994</v>
      </c>
      <c r="M2156" s="10">
        <f t="shared" si="101"/>
        <v>3717.4999999999995</v>
      </c>
      <c r="N2156">
        <f>'CONDITIONS AND WORKINGS'!$D$2*M2156</f>
        <v>238.66349999999994</v>
      </c>
      <c r="O2156" s="4">
        <f>IF(Table1[[#This Row],[SALES]]&gt;='CONDITIONS AND WORKINGS'!$B$2,Table1[[#This Row],[SALES]]*'CONDITIONS AND WORKINGS'!$B$3,0)</f>
        <v>310.41125</v>
      </c>
      <c r="P2156" s="10">
        <f t="shared" si="99"/>
        <v>3956.1634999999997</v>
      </c>
      <c r="Q2156" s="4" t="str">
        <f>IF(Table1[[#This Row],[STATUS]]='CONDITIONS AND WORKINGS'!$B$6,'CONDITIONS AND WORKINGS'!$B$9,'CONDITIONS AND WORKINGS'!$B$10)</f>
        <v>"COMPLETED"</v>
      </c>
      <c r="R2156" s="10">
        <f>Table1[[#This Row],[TOTAL SALES]]-Table1[[#This Row],[ 8.35% DISCOUNT]]</f>
        <v>3645.7522499999995</v>
      </c>
      <c r="S2156" s="20"/>
      <c r="AQ2156" s="11"/>
      <c r="AR2156" s="11"/>
      <c r="AS2156" s="11"/>
      <c r="AT2156" s="11"/>
      <c r="AV2156" s="11"/>
      <c r="AW2156" s="11"/>
    </row>
    <row r="2157" spans="1:49" x14ac:dyDescent="0.25">
      <c r="A2157">
        <v>2156</v>
      </c>
      <c r="B2157">
        <v>10339</v>
      </c>
      <c r="C2157">
        <v>3</v>
      </c>
      <c r="D2157" s="4" t="str">
        <f>TEXT(Table1[[#This Row],[ORDER DATE]],"MMMM")</f>
        <v>November</v>
      </c>
      <c r="E2157" s="4">
        <f t="shared" si="100"/>
        <v>2004</v>
      </c>
      <c r="F2157" s="1">
        <v>38314</v>
      </c>
      <c r="G2157" t="s">
        <v>12</v>
      </c>
      <c r="H2157" t="s">
        <v>88</v>
      </c>
      <c r="I2157">
        <v>136</v>
      </c>
      <c r="J2157" t="s">
        <v>17</v>
      </c>
      <c r="K2157">
        <v>39</v>
      </c>
      <c r="L2157" s="10">
        <v>76.67</v>
      </c>
      <c r="M2157" s="10">
        <f t="shared" si="101"/>
        <v>2990.13</v>
      </c>
      <c r="N2157">
        <f>'CONDITIONS AND WORKINGS'!$D$2*M2157</f>
        <v>191.96634599999999</v>
      </c>
      <c r="O2157" s="4">
        <f>IF(Table1[[#This Row],[SALES]]&gt;='CONDITIONS AND WORKINGS'!$B$2,Table1[[#This Row],[SALES]]*'CONDITIONS AND WORKINGS'!$B$3,0)</f>
        <v>249.67585500000001</v>
      </c>
      <c r="P2157" s="10">
        <f t="shared" si="99"/>
        <v>3182.0963460000003</v>
      </c>
      <c r="Q2157" s="4" t="str">
        <f>IF(Table1[[#This Row],[STATUS]]='CONDITIONS AND WORKINGS'!$B$6,'CONDITIONS AND WORKINGS'!$B$9,'CONDITIONS AND WORKINGS'!$B$10)</f>
        <v>"COMPLETED"</v>
      </c>
      <c r="R2157" s="10">
        <f>Table1[[#This Row],[TOTAL SALES]]-Table1[[#This Row],[ 8.35% DISCOUNT]]</f>
        <v>2932.4204910000003</v>
      </c>
      <c r="S2157" s="20"/>
      <c r="AQ2157" s="11"/>
      <c r="AR2157" s="11"/>
      <c r="AS2157" s="11"/>
      <c r="AT2157" s="11"/>
      <c r="AV2157" s="11"/>
      <c r="AW2157" s="11"/>
    </row>
    <row r="2158" spans="1:49" x14ac:dyDescent="0.25">
      <c r="A2158">
        <v>2157</v>
      </c>
      <c r="B2158">
        <v>10339</v>
      </c>
      <c r="C2158">
        <v>8</v>
      </c>
      <c r="D2158" s="4" t="str">
        <f>TEXT(Table1[[#This Row],[ORDER DATE]],"MMMM")</f>
        <v>November</v>
      </c>
      <c r="E2158" s="4">
        <f t="shared" si="100"/>
        <v>2004</v>
      </c>
      <c r="F2158" s="1">
        <v>38314</v>
      </c>
      <c r="G2158" t="s">
        <v>12</v>
      </c>
      <c r="H2158" t="s">
        <v>81</v>
      </c>
      <c r="I2158">
        <v>136</v>
      </c>
      <c r="J2158" t="s">
        <v>17</v>
      </c>
      <c r="K2158">
        <v>50</v>
      </c>
      <c r="L2158" s="10">
        <v>57.86</v>
      </c>
      <c r="M2158" s="10">
        <f t="shared" si="101"/>
        <v>2893</v>
      </c>
      <c r="N2158">
        <f>'CONDITIONS AND WORKINGS'!$D$2*M2158</f>
        <v>185.73059999999998</v>
      </c>
      <c r="O2158" s="4">
        <f>IF(Table1[[#This Row],[SALES]]&gt;='CONDITIONS AND WORKINGS'!$B$2,Table1[[#This Row],[SALES]]*'CONDITIONS AND WORKINGS'!$B$3,0)</f>
        <v>241.56550000000001</v>
      </c>
      <c r="P2158" s="10">
        <f t="shared" si="99"/>
        <v>3078.7305999999999</v>
      </c>
      <c r="Q2158" s="4" t="str">
        <f>IF(Table1[[#This Row],[STATUS]]='CONDITIONS AND WORKINGS'!$B$6,'CONDITIONS AND WORKINGS'!$B$9,'CONDITIONS AND WORKINGS'!$B$10)</f>
        <v>"COMPLETED"</v>
      </c>
      <c r="R2158" s="10">
        <f>Table1[[#This Row],[TOTAL SALES]]-Table1[[#This Row],[ 8.35% DISCOUNT]]</f>
        <v>2837.1650999999997</v>
      </c>
      <c r="S2158" s="20"/>
      <c r="AQ2158" s="11"/>
      <c r="AR2158" s="11"/>
      <c r="AS2158" s="11"/>
      <c r="AT2158" s="11"/>
      <c r="AV2158" s="11"/>
      <c r="AW2158" s="11"/>
    </row>
    <row r="2159" spans="1:49" x14ac:dyDescent="0.25">
      <c r="A2159">
        <v>2158</v>
      </c>
      <c r="B2159">
        <v>10339</v>
      </c>
      <c r="C2159">
        <v>14</v>
      </c>
      <c r="D2159" s="4" t="str">
        <f>TEXT(Table1[[#This Row],[ORDER DATE]],"MMMM")</f>
        <v>November</v>
      </c>
      <c r="E2159" s="4">
        <f t="shared" si="100"/>
        <v>2004</v>
      </c>
      <c r="F2159" s="1">
        <v>38314</v>
      </c>
      <c r="G2159" t="s">
        <v>12</v>
      </c>
      <c r="H2159" t="s">
        <v>86</v>
      </c>
      <c r="I2159">
        <v>136</v>
      </c>
      <c r="J2159" t="s">
        <v>17</v>
      </c>
      <c r="K2159">
        <v>29</v>
      </c>
      <c r="L2159" s="10">
        <v>99.69</v>
      </c>
      <c r="M2159" s="10">
        <f t="shared" si="101"/>
        <v>2891.0099999999998</v>
      </c>
      <c r="N2159">
        <f>'CONDITIONS AND WORKINGS'!$D$2*M2159</f>
        <v>185.60284199999995</v>
      </c>
      <c r="O2159" s="4">
        <f>IF(Table1[[#This Row],[SALES]]&gt;='CONDITIONS AND WORKINGS'!$B$2,Table1[[#This Row],[SALES]]*'CONDITIONS AND WORKINGS'!$B$3,0)</f>
        <v>241.39933500000001</v>
      </c>
      <c r="P2159" s="10">
        <f t="shared" si="99"/>
        <v>3076.6128419999995</v>
      </c>
      <c r="Q2159" s="4" t="str">
        <f>IF(Table1[[#This Row],[STATUS]]='CONDITIONS AND WORKINGS'!$B$6,'CONDITIONS AND WORKINGS'!$B$9,'CONDITIONS AND WORKINGS'!$B$10)</f>
        <v>"COMPLETED"</v>
      </c>
      <c r="R2159" s="10">
        <f>Table1[[#This Row],[TOTAL SALES]]-Table1[[#This Row],[ 8.35% DISCOUNT]]</f>
        <v>2835.2135069999995</v>
      </c>
      <c r="S2159" s="20"/>
      <c r="AQ2159" s="11"/>
      <c r="AR2159" s="11"/>
      <c r="AS2159" s="11"/>
      <c r="AT2159" s="11"/>
      <c r="AV2159" s="11"/>
      <c r="AW2159" s="11"/>
    </row>
    <row r="2160" spans="1:49" x14ac:dyDescent="0.25">
      <c r="A2160">
        <v>2159</v>
      </c>
      <c r="B2160">
        <v>10339</v>
      </c>
      <c r="C2160">
        <v>5</v>
      </c>
      <c r="D2160" s="4" t="str">
        <f>TEXT(Table1[[#This Row],[ORDER DATE]],"MMMM")</f>
        <v>November</v>
      </c>
      <c r="E2160" s="4">
        <f t="shared" si="100"/>
        <v>2004</v>
      </c>
      <c r="F2160" s="1">
        <v>38314</v>
      </c>
      <c r="G2160" t="s">
        <v>12</v>
      </c>
      <c r="H2160" t="s">
        <v>65</v>
      </c>
      <c r="I2160">
        <v>136</v>
      </c>
      <c r="J2160" t="s">
        <v>17</v>
      </c>
      <c r="K2160">
        <v>22</v>
      </c>
      <c r="L2160" s="10">
        <v>100</v>
      </c>
      <c r="M2160" s="10">
        <f t="shared" si="101"/>
        <v>2200</v>
      </c>
      <c r="N2160">
        <f>'CONDITIONS AND WORKINGS'!$D$2*M2160</f>
        <v>141.23999999999998</v>
      </c>
      <c r="O2160" s="4">
        <f>IF(Table1[[#This Row],[SALES]]&gt;='CONDITIONS AND WORKINGS'!$B$2,Table1[[#This Row],[SALES]]*'CONDITIONS AND WORKINGS'!$B$3,0)</f>
        <v>0</v>
      </c>
      <c r="P2160" s="10">
        <f t="shared" si="99"/>
        <v>2341.2399999999998</v>
      </c>
      <c r="Q2160" s="4" t="str">
        <f>IF(Table1[[#This Row],[STATUS]]='CONDITIONS AND WORKINGS'!$B$6,'CONDITIONS AND WORKINGS'!$B$9,'CONDITIONS AND WORKINGS'!$B$10)</f>
        <v>"COMPLETED"</v>
      </c>
      <c r="R2160" s="10">
        <f>Table1[[#This Row],[TOTAL SALES]]-Table1[[#This Row],[ 8.35% DISCOUNT]]</f>
        <v>2341.2399999999998</v>
      </c>
      <c r="S2160" s="20"/>
      <c r="AQ2160" s="11"/>
      <c r="AR2160" s="11"/>
      <c r="AS2160" s="11"/>
      <c r="AT2160" s="11"/>
      <c r="AV2160" s="11"/>
      <c r="AW2160" s="11"/>
    </row>
    <row r="2161" spans="1:49" x14ac:dyDescent="0.25">
      <c r="A2161">
        <v>2160</v>
      </c>
      <c r="B2161">
        <v>10339</v>
      </c>
      <c r="C2161">
        <v>2</v>
      </c>
      <c r="D2161" s="4" t="str">
        <f>TEXT(Table1[[#This Row],[ORDER DATE]],"MMMM")</f>
        <v>November</v>
      </c>
      <c r="E2161" s="4">
        <f t="shared" si="100"/>
        <v>2004</v>
      </c>
      <c r="F2161" s="1">
        <v>38314</v>
      </c>
      <c r="G2161" t="s">
        <v>12</v>
      </c>
      <c r="H2161" t="s">
        <v>80</v>
      </c>
      <c r="I2161">
        <v>136</v>
      </c>
      <c r="J2161" t="s">
        <v>17</v>
      </c>
      <c r="K2161">
        <v>27</v>
      </c>
      <c r="L2161" s="10">
        <v>100</v>
      </c>
      <c r="M2161" s="10">
        <f t="shared" si="101"/>
        <v>2700</v>
      </c>
      <c r="N2161">
        <f>'CONDITIONS AND WORKINGS'!$D$2*M2161</f>
        <v>173.33999999999997</v>
      </c>
      <c r="O2161" s="4">
        <f>IF(Table1[[#This Row],[SALES]]&gt;='CONDITIONS AND WORKINGS'!$B$2,Table1[[#This Row],[SALES]]*'CONDITIONS AND WORKINGS'!$B$3,0)</f>
        <v>225.45000000000002</v>
      </c>
      <c r="P2161" s="10">
        <f t="shared" si="99"/>
        <v>2873.34</v>
      </c>
      <c r="Q2161" s="4" t="str">
        <f>IF(Table1[[#This Row],[STATUS]]='CONDITIONS AND WORKINGS'!$B$6,'CONDITIONS AND WORKINGS'!$B$9,'CONDITIONS AND WORKINGS'!$B$10)</f>
        <v>"COMPLETED"</v>
      </c>
      <c r="R2161" s="10">
        <f>Table1[[#This Row],[TOTAL SALES]]-Table1[[#This Row],[ 8.35% DISCOUNT]]</f>
        <v>2647.8900000000003</v>
      </c>
      <c r="S2161" s="20"/>
      <c r="AQ2161" s="11"/>
      <c r="AR2161" s="11"/>
      <c r="AS2161" s="11"/>
      <c r="AT2161" s="11"/>
      <c r="AV2161" s="11"/>
      <c r="AW2161" s="11"/>
    </row>
    <row r="2162" spans="1:49" x14ac:dyDescent="0.25">
      <c r="A2162">
        <v>2161</v>
      </c>
      <c r="B2162">
        <v>10339</v>
      </c>
      <c r="C2162">
        <v>4</v>
      </c>
      <c r="D2162" s="4" t="str">
        <f>TEXT(Table1[[#This Row],[ORDER DATE]],"MMMM")</f>
        <v>November</v>
      </c>
      <c r="E2162" s="4">
        <f t="shared" si="100"/>
        <v>2004</v>
      </c>
      <c r="F2162" s="1">
        <v>38314</v>
      </c>
      <c r="G2162" t="s">
        <v>12</v>
      </c>
      <c r="H2162" t="s">
        <v>89</v>
      </c>
      <c r="I2162">
        <v>136</v>
      </c>
      <c r="J2162" t="s">
        <v>17</v>
      </c>
      <c r="K2162">
        <v>40</v>
      </c>
      <c r="L2162" s="10">
        <v>68.92</v>
      </c>
      <c r="M2162" s="10">
        <f t="shared" si="101"/>
        <v>2756.8</v>
      </c>
      <c r="N2162">
        <f>'CONDITIONS AND WORKINGS'!$D$2*M2162</f>
        <v>176.98656</v>
      </c>
      <c r="O2162" s="4">
        <f>IF(Table1[[#This Row],[SALES]]&gt;='CONDITIONS AND WORKINGS'!$B$2,Table1[[#This Row],[SALES]]*'CONDITIONS AND WORKINGS'!$B$3,0)</f>
        <v>230.19280000000003</v>
      </c>
      <c r="P2162" s="10">
        <f t="shared" si="99"/>
        <v>2933.78656</v>
      </c>
      <c r="Q2162" s="4" t="str">
        <f>IF(Table1[[#This Row],[STATUS]]='CONDITIONS AND WORKINGS'!$B$6,'CONDITIONS AND WORKINGS'!$B$9,'CONDITIONS AND WORKINGS'!$B$10)</f>
        <v>"COMPLETED"</v>
      </c>
      <c r="R2162" s="10">
        <f>Table1[[#This Row],[TOTAL SALES]]-Table1[[#This Row],[ 8.35% DISCOUNT]]</f>
        <v>2703.5937599999997</v>
      </c>
      <c r="S2162" s="20"/>
      <c r="AQ2162" s="11"/>
      <c r="AR2162" s="11"/>
      <c r="AS2162" s="11"/>
      <c r="AT2162" s="11"/>
      <c r="AV2162" s="11"/>
      <c r="AW2162" s="11"/>
    </row>
    <row r="2163" spans="1:49" x14ac:dyDescent="0.25">
      <c r="A2163">
        <v>2162</v>
      </c>
      <c r="B2163">
        <v>10339</v>
      </c>
      <c r="C2163">
        <v>16</v>
      </c>
      <c r="D2163" s="4" t="str">
        <f>TEXT(Table1[[#This Row],[ORDER DATE]],"MMMM")</f>
        <v>November</v>
      </c>
      <c r="E2163" s="4">
        <f t="shared" si="100"/>
        <v>2004</v>
      </c>
      <c r="F2163" s="1">
        <v>38314</v>
      </c>
      <c r="G2163" t="s">
        <v>12</v>
      </c>
      <c r="H2163" t="s">
        <v>60</v>
      </c>
      <c r="I2163">
        <v>136</v>
      </c>
      <c r="J2163" t="s">
        <v>17</v>
      </c>
      <c r="K2163">
        <v>42</v>
      </c>
      <c r="L2163" s="10">
        <v>59.36</v>
      </c>
      <c r="M2163" s="10">
        <f t="shared" si="101"/>
        <v>2493.12</v>
      </c>
      <c r="N2163">
        <f>'CONDITIONS AND WORKINGS'!$D$2*M2163</f>
        <v>160.05830399999996</v>
      </c>
      <c r="O2163" s="4">
        <f>IF(Table1[[#This Row],[SALES]]&gt;='CONDITIONS AND WORKINGS'!$B$2,Table1[[#This Row],[SALES]]*'CONDITIONS AND WORKINGS'!$B$3,0)</f>
        <v>208.17552000000001</v>
      </c>
      <c r="P2163" s="10">
        <f t="shared" si="99"/>
        <v>2653.178304</v>
      </c>
      <c r="Q2163" s="4" t="str">
        <f>IF(Table1[[#This Row],[STATUS]]='CONDITIONS AND WORKINGS'!$B$6,'CONDITIONS AND WORKINGS'!$B$9,'CONDITIONS AND WORKINGS'!$B$10)</f>
        <v>"COMPLETED"</v>
      </c>
      <c r="R2163" s="10">
        <f>Table1[[#This Row],[TOTAL SALES]]-Table1[[#This Row],[ 8.35% DISCOUNT]]</f>
        <v>2445.0027840000002</v>
      </c>
      <c r="S2163" s="20"/>
      <c r="AQ2163" s="11"/>
      <c r="AR2163" s="11"/>
      <c r="AS2163" s="11"/>
      <c r="AT2163" s="11"/>
      <c r="AV2163" s="11"/>
      <c r="AW2163" s="11"/>
    </row>
    <row r="2164" spans="1:49" x14ac:dyDescent="0.25">
      <c r="A2164">
        <v>2163</v>
      </c>
      <c r="B2164">
        <v>10339</v>
      </c>
      <c r="C2164">
        <v>10</v>
      </c>
      <c r="D2164" s="4" t="str">
        <f>TEXT(Table1[[#This Row],[ORDER DATE]],"MMMM")</f>
        <v>November</v>
      </c>
      <c r="E2164" s="4">
        <f t="shared" si="100"/>
        <v>2004</v>
      </c>
      <c r="F2164" s="1">
        <v>38314</v>
      </c>
      <c r="G2164" t="s">
        <v>12</v>
      </c>
      <c r="H2164" t="s">
        <v>93</v>
      </c>
      <c r="I2164">
        <v>136</v>
      </c>
      <c r="J2164" t="s">
        <v>17</v>
      </c>
      <c r="K2164">
        <v>27</v>
      </c>
      <c r="L2164" s="10">
        <v>84.39</v>
      </c>
      <c r="M2164" s="10">
        <f t="shared" si="101"/>
        <v>2278.5300000000002</v>
      </c>
      <c r="N2164">
        <f>'CONDITIONS AND WORKINGS'!$D$2*M2164</f>
        <v>146.28162599999999</v>
      </c>
      <c r="O2164" s="4">
        <f>IF(Table1[[#This Row],[SALES]]&gt;='CONDITIONS AND WORKINGS'!$B$2,Table1[[#This Row],[SALES]]*'CONDITIONS AND WORKINGS'!$B$3,0)</f>
        <v>0</v>
      </c>
      <c r="P2164" s="10">
        <f t="shared" si="99"/>
        <v>2424.8116260000002</v>
      </c>
      <c r="Q2164" s="4" t="str">
        <f>IF(Table1[[#This Row],[STATUS]]='CONDITIONS AND WORKINGS'!$B$6,'CONDITIONS AND WORKINGS'!$B$9,'CONDITIONS AND WORKINGS'!$B$10)</f>
        <v>"COMPLETED"</v>
      </c>
      <c r="R2164" s="10">
        <f>Table1[[#This Row],[TOTAL SALES]]-Table1[[#This Row],[ 8.35% DISCOUNT]]</f>
        <v>2424.8116260000002</v>
      </c>
      <c r="S2164" s="20"/>
      <c r="AQ2164" s="11"/>
      <c r="AR2164" s="11"/>
      <c r="AS2164" s="11"/>
      <c r="AT2164" s="11"/>
      <c r="AV2164" s="11"/>
      <c r="AW2164" s="11"/>
    </row>
    <row r="2165" spans="1:49" x14ac:dyDescent="0.25">
      <c r="A2165">
        <v>2164</v>
      </c>
      <c r="B2165">
        <v>10339</v>
      </c>
      <c r="C2165">
        <v>6</v>
      </c>
      <c r="D2165" s="4" t="str">
        <f>TEXT(Table1[[#This Row],[ORDER DATE]],"MMMM")</f>
        <v>November</v>
      </c>
      <c r="E2165" s="4">
        <f t="shared" si="100"/>
        <v>2004</v>
      </c>
      <c r="F2165" s="1">
        <v>38314</v>
      </c>
      <c r="G2165" t="s">
        <v>12</v>
      </c>
      <c r="H2165" t="s">
        <v>82</v>
      </c>
      <c r="I2165">
        <v>136</v>
      </c>
      <c r="J2165" t="s">
        <v>17</v>
      </c>
      <c r="K2165">
        <v>27</v>
      </c>
      <c r="L2165" s="10">
        <v>76.31</v>
      </c>
      <c r="M2165" s="10">
        <f t="shared" si="101"/>
        <v>2060.37</v>
      </c>
      <c r="N2165">
        <f>'CONDITIONS AND WORKINGS'!$D$2*M2165</f>
        <v>132.27575399999998</v>
      </c>
      <c r="O2165" s="4">
        <f>IF(Table1[[#This Row],[SALES]]&gt;='CONDITIONS AND WORKINGS'!$B$2,Table1[[#This Row],[SALES]]*'CONDITIONS AND WORKINGS'!$B$3,0)</f>
        <v>0</v>
      </c>
      <c r="P2165" s="10">
        <f t="shared" si="99"/>
        <v>2192.6457539999997</v>
      </c>
      <c r="Q2165" s="4" t="str">
        <f>IF(Table1[[#This Row],[STATUS]]='CONDITIONS AND WORKINGS'!$B$6,'CONDITIONS AND WORKINGS'!$B$9,'CONDITIONS AND WORKINGS'!$B$10)</f>
        <v>"COMPLETED"</v>
      </c>
      <c r="R2165" s="10">
        <f>Table1[[#This Row],[TOTAL SALES]]-Table1[[#This Row],[ 8.35% DISCOUNT]]</f>
        <v>2192.6457539999997</v>
      </c>
      <c r="S2165" s="20"/>
      <c r="AQ2165" s="11"/>
      <c r="AR2165" s="11"/>
      <c r="AS2165" s="11"/>
      <c r="AT2165" s="11"/>
      <c r="AV2165" s="11"/>
      <c r="AW2165" s="11"/>
    </row>
    <row r="2166" spans="1:49" x14ac:dyDescent="0.25">
      <c r="A2166">
        <v>2165</v>
      </c>
      <c r="B2166">
        <v>10339</v>
      </c>
      <c r="C2166">
        <v>1</v>
      </c>
      <c r="D2166" s="4" t="str">
        <f>TEXT(Table1[[#This Row],[ORDER DATE]],"MMMM")</f>
        <v>November</v>
      </c>
      <c r="E2166" s="4">
        <f t="shared" si="100"/>
        <v>2004</v>
      </c>
      <c r="F2166" s="1">
        <v>38314</v>
      </c>
      <c r="G2166" t="s">
        <v>12</v>
      </c>
      <c r="H2166" t="s">
        <v>94</v>
      </c>
      <c r="I2166">
        <v>136</v>
      </c>
      <c r="J2166" t="s">
        <v>17</v>
      </c>
      <c r="K2166">
        <v>30</v>
      </c>
      <c r="L2166" s="10">
        <v>62.16</v>
      </c>
      <c r="M2166" s="10">
        <f t="shared" si="101"/>
        <v>1864.8</v>
      </c>
      <c r="N2166">
        <f>'CONDITIONS AND WORKINGS'!$D$2*M2166</f>
        <v>119.72015999999998</v>
      </c>
      <c r="O2166" s="4">
        <f>IF(Table1[[#This Row],[SALES]]&gt;='CONDITIONS AND WORKINGS'!$B$2,Table1[[#This Row],[SALES]]*'CONDITIONS AND WORKINGS'!$B$3,0)</f>
        <v>0</v>
      </c>
      <c r="P2166" s="10">
        <f t="shared" si="99"/>
        <v>1984.52016</v>
      </c>
      <c r="Q2166" s="4" t="str">
        <f>IF(Table1[[#This Row],[STATUS]]='CONDITIONS AND WORKINGS'!$B$6,'CONDITIONS AND WORKINGS'!$B$9,'CONDITIONS AND WORKINGS'!$B$10)</f>
        <v>"COMPLETED"</v>
      </c>
      <c r="R2166" s="10">
        <f>Table1[[#This Row],[TOTAL SALES]]-Table1[[#This Row],[ 8.35% DISCOUNT]]</f>
        <v>1984.52016</v>
      </c>
      <c r="S2166" s="20"/>
      <c r="AQ2166" s="11"/>
      <c r="AR2166" s="11"/>
      <c r="AS2166" s="11"/>
      <c r="AT2166" s="11"/>
      <c r="AV2166" s="11"/>
      <c r="AW2166" s="11"/>
    </row>
    <row r="2167" spans="1:49" x14ac:dyDescent="0.25">
      <c r="A2167">
        <v>2166</v>
      </c>
      <c r="B2167">
        <v>10339</v>
      </c>
      <c r="C2167">
        <v>7</v>
      </c>
      <c r="D2167" s="4" t="str">
        <f>TEXT(Table1[[#This Row],[ORDER DATE]],"MMMM")</f>
        <v>November</v>
      </c>
      <c r="E2167" s="4">
        <f t="shared" si="100"/>
        <v>2004</v>
      </c>
      <c r="F2167" s="1">
        <v>38314</v>
      </c>
      <c r="G2167" t="s">
        <v>12</v>
      </c>
      <c r="H2167" t="s">
        <v>83</v>
      </c>
      <c r="I2167">
        <v>136</v>
      </c>
      <c r="J2167" t="s">
        <v>17</v>
      </c>
      <c r="K2167">
        <v>21</v>
      </c>
      <c r="L2167" s="10">
        <v>50.65</v>
      </c>
      <c r="M2167" s="10">
        <f t="shared" si="101"/>
        <v>1063.6499999999999</v>
      </c>
      <c r="N2167">
        <f>'CONDITIONS AND WORKINGS'!$D$2*M2167</f>
        <v>68.286329999999978</v>
      </c>
      <c r="O2167" s="4">
        <f>IF(Table1[[#This Row],[SALES]]&gt;='CONDITIONS AND WORKINGS'!$B$2,Table1[[#This Row],[SALES]]*'CONDITIONS AND WORKINGS'!$B$3,0)</f>
        <v>0</v>
      </c>
      <c r="P2167" s="10">
        <f t="shared" si="99"/>
        <v>1131.9363299999998</v>
      </c>
      <c r="Q2167" s="4" t="str">
        <f>IF(Table1[[#This Row],[STATUS]]='CONDITIONS AND WORKINGS'!$B$6,'CONDITIONS AND WORKINGS'!$B$9,'CONDITIONS AND WORKINGS'!$B$10)</f>
        <v>"COMPLETED"</v>
      </c>
      <c r="R2167" s="10">
        <f>Table1[[#This Row],[TOTAL SALES]]-Table1[[#This Row],[ 8.35% DISCOUNT]]</f>
        <v>1131.9363299999998</v>
      </c>
      <c r="S2167" s="20"/>
      <c r="AQ2167" s="11"/>
      <c r="AR2167" s="11"/>
      <c r="AS2167" s="11"/>
      <c r="AT2167" s="11"/>
      <c r="AV2167" s="11"/>
      <c r="AW2167" s="11"/>
    </row>
    <row r="2168" spans="1:49" x14ac:dyDescent="0.25">
      <c r="A2168">
        <v>2167</v>
      </c>
      <c r="B2168">
        <v>10340</v>
      </c>
      <c r="C2168">
        <v>2</v>
      </c>
      <c r="D2168" s="4" t="str">
        <f>TEXT(Table1[[#This Row],[ORDER DATE]],"MMMM")</f>
        <v>November</v>
      </c>
      <c r="E2168" s="4">
        <f t="shared" si="100"/>
        <v>2004</v>
      </c>
      <c r="F2168" s="1">
        <v>38315</v>
      </c>
      <c r="G2168" t="s">
        <v>12</v>
      </c>
      <c r="H2168" t="s">
        <v>95</v>
      </c>
      <c r="I2168">
        <v>154</v>
      </c>
      <c r="J2168" t="s">
        <v>14</v>
      </c>
      <c r="K2168">
        <v>55</v>
      </c>
      <c r="L2168" s="10">
        <v>100</v>
      </c>
      <c r="M2168" s="10">
        <f t="shared" si="101"/>
        <v>5500</v>
      </c>
      <c r="N2168">
        <f>'CONDITIONS AND WORKINGS'!$D$2*M2168</f>
        <v>353.09999999999997</v>
      </c>
      <c r="O2168" s="4">
        <f>IF(Table1[[#This Row],[SALES]]&gt;='CONDITIONS AND WORKINGS'!$B$2,Table1[[#This Row],[SALES]]*'CONDITIONS AND WORKINGS'!$B$3,0)</f>
        <v>459.25</v>
      </c>
      <c r="P2168" s="10">
        <f t="shared" si="99"/>
        <v>5853.1</v>
      </c>
      <c r="Q2168" s="4" t="str">
        <f>IF(Table1[[#This Row],[STATUS]]='CONDITIONS AND WORKINGS'!$B$6,'CONDITIONS AND WORKINGS'!$B$9,'CONDITIONS AND WORKINGS'!$B$10)</f>
        <v>"COMPLETED"</v>
      </c>
      <c r="R2168" s="10">
        <f>Table1[[#This Row],[TOTAL SALES]]-Table1[[#This Row],[ 8.35% DISCOUNT]]</f>
        <v>5393.85</v>
      </c>
      <c r="S2168" s="20"/>
      <c r="AQ2168" s="11"/>
      <c r="AR2168" s="11"/>
      <c r="AS2168" s="11"/>
      <c r="AT2168" s="11"/>
      <c r="AV2168" s="11"/>
      <c r="AW2168" s="11"/>
    </row>
    <row r="2169" spans="1:49" x14ac:dyDescent="0.25">
      <c r="A2169">
        <v>2168</v>
      </c>
      <c r="B2169">
        <v>10340</v>
      </c>
      <c r="C2169">
        <v>7</v>
      </c>
      <c r="D2169" s="4" t="str">
        <f>TEXT(Table1[[#This Row],[ORDER DATE]],"MMMM")</f>
        <v>November</v>
      </c>
      <c r="E2169" s="4">
        <f t="shared" si="100"/>
        <v>2004</v>
      </c>
      <c r="F2169" s="1">
        <v>38315</v>
      </c>
      <c r="G2169" t="s">
        <v>12</v>
      </c>
      <c r="H2169" t="s">
        <v>73</v>
      </c>
      <c r="I2169">
        <v>154</v>
      </c>
      <c r="J2169" t="s">
        <v>14</v>
      </c>
      <c r="K2169">
        <v>55</v>
      </c>
      <c r="L2169" s="10">
        <v>87.75</v>
      </c>
      <c r="M2169" s="10">
        <f t="shared" si="101"/>
        <v>4826.25</v>
      </c>
      <c r="N2169">
        <f>'CONDITIONS AND WORKINGS'!$D$2*M2169</f>
        <v>309.84524999999996</v>
      </c>
      <c r="O2169" s="4">
        <f>IF(Table1[[#This Row],[SALES]]&gt;='CONDITIONS AND WORKINGS'!$B$2,Table1[[#This Row],[SALES]]*'CONDITIONS AND WORKINGS'!$B$3,0)</f>
        <v>402.99187500000005</v>
      </c>
      <c r="P2169" s="10">
        <f t="shared" si="99"/>
        <v>5136.0952500000003</v>
      </c>
      <c r="Q2169" s="4" t="str">
        <f>IF(Table1[[#This Row],[STATUS]]='CONDITIONS AND WORKINGS'!$B$6,'CONDITIONS AND WORKINGS'!$B$9,'CONDITIONS AND WORKINGS'!$B$10)</f>
        <v>"COMPLETED"</v>
      </c>
      <c r="R2169" s="10">
        <f>Table1[[#This Row],[TOTAL SALES]]-Table1[[#This Row],[ 8.35% DISCOUNT]]</f>
        <v>4733.1033750000006</v>
      </c>
      <c r="S2169" s="20"/>
      <c r="AQ2169" s="11"/>
      <c r="AR2169" s="11"/>
      <c r="AS2169" s="11"/>
      <c r="AT2169" s="11"/>
      <c r="AV2169" s="11"/>
      <c r="AW2169" s="11"/>
    </row>
    <row r="2170" spans="1:49" x14ac:dyDescent="0.25">
      <c r="A2170">
        <v>2169</v>
      </c>
      <c r="B2170">
        <v>10340</v>
      </c>
      <c r="C2170">
        <v>8</v>
      </c>
      <c r="D2170" s="4" t="str">
        <f>TEXT(Table1[[#This Row],[ORDER DATE]],"MMMM")</f>
        <v>November</v>
      </c>
      <c r="E2170" s="4">
        <f t="shared" si="100"/>
        <v>2004</v>
      </c>
      <c r="F2170" s="1">
        <v>38315</v>
      </c>
      <c r="G2170" t="s">
        <v>12</v>
      </c>
      <c r="H2170" t="s">
        <v>90</v>
      </c>
      <c r="I2170">
        <v>154</v>
      </c>
      <c r="J2170" t="s">
        <v>14</v>
      </c>
      <c r="K2170">
        <v>55</v>
      </c>
      <c r="L2170" s="10">
        <v>79.98</v>
      </c>
      <c r="M2170" s="10">
        <f t="shared" si="101"/>
        <v>4398.9000000000005</v>
      </c>
      <c r="N2170">
        <f>'CONDITIONS AND WORKINGS'!$D$2*M2170</f>
        <v>282.40938</v>
      </c>
      <c r="O2170" s="4">
        <f>IF(Table1[[#This Row],[SALES]]&gt;='CONDITIONS AND WORKINGS'!$B$2,Table1[[#This Row],[SALES]]*'CONDITIONS AND WORKINGS'!$B$3,0)</f>
        <v>367.30815000000007</v>
      </c>
      <c r="P2170" s="10">
        <f t="shared" si="99"/>
        <v>4681.3093800000006</v>
      </c>
      <c r="Q2170" s="4" t="str">
        <f>IF(Table1[[#This Row],[STATUS]]='CONDITIONS AND WORKINGS'!$B$6,'CONDITIONS AND WORKINGS'!$B$9,'CONDITIONS AND WORKINGS'!$B$10)</f>
        <v>"COMPLETED"</v>
      </c>
      <c r="R2170" s="10">
        <f>Table1[[#This Row],[TOTAL SALES]]-Table1[[#This Row],[ 8.35% DISCOUNT]]</f>
        <v>4314.0012300000008</v>
      </c>
      <c r="S2170" s="20"/>
      <c r="AQ2170" s="11"/>
      <c r="AR2170" s="11"/>
      <c r="AS2170" s="11"/>
      <c r="AT2170" s="11"/>
      <c r="AV2170" s="11"/>
      <c r="AW2170" s="11"/>
    </row>
    <row r="2171" spans="1:49" x14ac:dyDescent="0.25">
      <c r="A2171">
        <v>2170</v>
      </c>
      <c r="B2171">
        <v>10340</v>
      </c>
      <c r="C2171">
        <v>6</v>
      </c>
      <c r="D2171" s="4" t="str">
        <f>TEXT(Table1[[#This Row],[ORDER DATE]],"MMMM")</f>
        <v>November</v>
      </c>
      <c r="E2171" s="4">
        <f t="shared" si="100"/>
        <v>2004</v>
      </c>
      <c r="F2171" s="1">
        <v>38315</v>
      </c>
      <c r="G2171" t="s">
        <v>12</v>
      </c>
      <c r="H2171" t="s">
        <v>72</v>
      </c>
      <c r="I2171">
        <v>154</v>
      </c>
      <c r="J2171" t="s">
        <v>14</v>
      </c>
      <c r="K2171">
        <v>29</v>
      </c>
      <c r="L2171" s="10">
        <v>100</v>
      </c>
      <c r="M2171" s="10">
        <f t="shared" si="101"/>
        <v>2900</v>
      </c>
      <c r="N2171">
        <f>'CONDITIONS AND WORKINGS'!$D$2*M2171</f>
        <v>186.17999999999998</v>
      </c>
      <c r="O2171" s="4">
        <f>IF(Table1[[#This Row],[SALES]]&gt;='CONDITIONS AND WORKINGS'!$B$2,Table1[[#This Row],[SALES]]*'CONDITIONS AND WORKINGS'!$B$3,0)</f>
        <v>242.15</v>
      </c>
      <c r="P2171" s="10">
        <f t="shared" si="99"/>
        <v>3086.18</v>
      </c>
      <c r="Q2171" s="4" t="str">
        <f>IF(Table1[[#This Row],[STATUS]]='CONDITIONS AND WORKINGS'!$B$6,'CONDITIONS AND WORKINGS'!$B$9,'CONDITIONS AND WORKINGS'!$B$10)</f>
        <v>"COMPLETED"</v>
      </c>
      <c r="R2171" s="10">
        <f>Table1[[#This Row],[TOTAL SALES]]-Table1[[#This Row],[ 8.35% DISCOUNT]]</f>
        <v>2844.0299999999997</v>
      </c>
      <c r="S2171" s="20"/>
      <c r="AQ2171" s="11"/>
      <c r="AR2171" s="11"/>
      <c r="AS2171" s="11"/>
      <c r="AT2171" s="11"/>
      <c r="AV2171" s="11"/>
      <c r="AW2171" s="11"/>
    </row>
    <row r="2172" spans="1:49" x14ac:dyDescent="0.25">
      <c r="A2172">
        <v>2171</v>
      </c>
      <c r="B2172">
        <v>10340</v>
      </c>
      <c r="C2172">
        <v>1</v>
      </c>
      <c r="D2172" s="4" t="str">
        <f>TEXT(Table1[[#This Row],[ORDER DATE]],"MMMM")</f>
        <v>November</v>
      </c>
      <c r="E2172" s="4">
        <f t="shared" si="100"/>
        <v>2004</v>
      </c>
      <c r="F2172" s="1">
        <v>38315</v>
      </c>
      <c r="G2172" t="s">
        <v>12</v>
      </c>
      <c r="H2172" t="s">
        <v>85</v>
      </c>
      <c r="I2172">
        <v>154</v>
      </c>
      <c r="J2172" t="s">
        <v>14</v>
      </c>
      <c r="K2172">
        <v>40</v>
      </c>
      <c r="L2172" s="10">
        <v>84.77</v>
      </c>
      <c r="M2172" s="10">
        <f t="shared" si="101"/>
        <v>3390.7999999999997</v>
      </c>
      <c r="N2172">
        <f>'CONDITIONS AND WORKINGS'!$D$2*M2172</f>
        <v>217.68935999999997</v>
      </c>
      <c r="O2172" s="4">
        <f>IF(Table1[[#This Row],[SALES]]&gt;='CONDITIONS AND WORKINGS'!$B$2,Table1[[#This Row],[SALES]]*'CONDITIONS AND WORKINGS'!$B$3,0)</f>
        <v>283.1318</v>
      </c>
      <c r="P2172" s="10">
        <f t="shared" si="99"/>
        <v>3608.4893599999996</v>
      </c>
      <c r="Q2172" s="4" t="str">
        <f>IF(Table1[[#This Row],[STATUS]]='CONDITIONS AND WORKINGS'!$B$6,'CONDITIONS AND WORKINGS'!$B$9,'CONDITIONS AND WORKINGS'!$B$10)</f>
        <v>"COMPLETED"</v>
      </c>
      <c r="R2172" s="10">
        <f>Table1[[#This Row],[TOTAL SALES]]-Table1[[#This Row],[ 8.35% DISCOUNT]]</f>
        <v>3325.3575599999995</v>
      </c>
      <c r="S2172" s="20"/>
      <c r="AQ2172" s="11"/>
      <c r="AR2172" s="11"/>
      <c r="AS2172" s="11"/>
      <c r="AT2172" s="11"/>
      <c r="AV2172" s="11"/>
      <c r="AW2172" s="11"/>
    </row>
    <row r="2173" spans="1:49" x14ac:dyDescent="0.25">
      <c r="A2173">
        <v>2172</v>
      </c>
      <c r="B2173">
        <v>10340</v>
      </c>
      <c r="C2173">
        <v>5</v>
      </c>
      <c r="D2173" s="4" t="str">
        <f>TEXT(Table1[[#This Row],[ORDER DATE]],"MMMM")</f>
        <v>November</v>
      </c>
      <c r="E2173" s="4">
        <f t="shared" si="100"/>
        <v>2004</v>
      </c>
      <c r="F2173" s="1">
        <v>38315</v>
      </c>
      <c r="G2173" t="s">
        <v>12</v>
      </c>
      <c r="H2173" t="s">
        <v>76</v>
      </c>
      <c r="I2173">
        <v>154</v>
      </c>
      <c r="J2173" t="s">
        <v>17</v>
      </c>
      <c r="K2173">
        <v>30</v>
      </c>
      <c r="L2173" s="10">
        <v>88.6</v>
      </c>
      <c r="M2173" s="10">
        <f t="shared" si="101"/>
        <v>2658</v>
      </c>
      <c r="N2173">
        <f>'CONDITIONS AND WORKINGS'!$D$2*M2173</f>
        <v>170.64359999999999</v>
      </c>
      <c r="O2173" s="4">
        <f>IF(Table1[[#This Row],[SALES]]&gt;='CONDITIONS AND WORKINGS'!$B$2,Table1[[#This Row],[SALES]]*'CONDITIONS AND WORKINGS'!$B$3,0)</f>
        <v>221.94300000000001</v>
      </c>
      <c r="P2173" s="10">
        <f t="shared" si="99"/>
        <v>2828.6435999999999</v>
      </c>
      <c r="Q2173" s="4" t="str">
        <f>IF(Table1[[#This Row],[STATUS]]='CONDITIONS AND WORKINGS'!$B$6,'CONDITIONS AND WORKINGS'!$B$9,'CONDITIONS AND WORKINGS'!$B$10)</f>
        <v>"COMPLETED"</v>
      </c>
      <c r="R2173" s="10">
        <f>Table1[[#This Row],[TOTAL SALES]]-Table1[[#This Row],[ 8.35% DISCOUNT]]</f>
        <v>2606.7005999999997</v>
      </c>
      <c r="S2173" s="20"/>
      <c r="AQ2173" s="11"/>
      <c r="AR2173" s="11"/>
      <c r="AS2173" s="11"/>
      <c r="AT2173" s="11"/>
      <c r="AV2173" s="11"/>
      <c r="AW2173" s="11"/>
    </row>
    <row r="2174" spans="1:49" x14ac:dyDescent="0.25">
      <c r="A2174">
        <v>2173</v>
      </c>
      <c r="B2174">
        <v>10340</v>
      </c>
      <c r="C2174">
        <v>3</v>
      </c>
      <c r="D2174" s="4" t="str">
        <f>TEXT(Table1[[#This Row],[ORDER DATE]],"MMMM")</f>
        <v>November</v>
      </c>
      <c r="E2174" s="4">
        <f t="shared" si="100"/>
        <v>2004</v>
      </c>
      <c r="F2174" s="1">
        <v>38315</v>
      </c>
      <c r="G2174" t="s">
        <v>12</v>
      </c>
      <c r="H2174" t="s">
        <v>84</v>
      </c>
      <c r="I2174">
        <v>154</v>
      </c>
      <c r="J2174" t="s">
        <v>17</v>
      </c>
      <c r="K2174">
        <v>39</v>
      </c>
      <c r="L2174" s="10">
        <v>59.16</v>
      </c>
      <c r="M2174" s="10">
        <f t="shared" si="101"/>
        <v>2307.2399999999998</v>
      </c>
      <c r="N2174">
        <f>'CONDITIONS AND WORKINGS'!$D$2*M2174</f>
        <v>148.12480799999997</v>
      </c>
      <c r="O2174" s="4">
        <f>IF(Table1[[#This Row],[SALES]]&gt;='CONDITIONS AND WORKINGS'!$B$2,Table1[[#This Row],[SALES]]*'CONDITIONS AND WORKINGS'!$B$3,0)</f>
        <v>192.65454</v>
      </c>
      <c r="P2174" s="10">
        <f t="shared" si="99"/>
        <v>2455.3648079999998</v>
      </c>
      <c r="Q2174" s="4" t="str">
        <f>IF(Table1[[#This Row],[STATUS]]='CONDITIONS AND WORKINGS'!$B$6,'CONDITIONS AND WORKINGS'!$B$9,'CONDITIONS AND WORKINGS'!$B$10)</f>
        <v>"COMPLETED"</v>
      </c>
      <c r="R2174" s="10">
        <f>Table1[[#This Row],[TOTAL SALES]]-Table1[[#This Row],[ 8.35% DISCOUNT]]</f>
        <v>2262.7102679999998</v>
      </c>
      <c r="S2174" s="20"/>
      <c r="AQ2174" s="11"/>
      <c r="AR2174" s="11"/>
      <c r="AS2174" s="11"/>
      <c r="AT2174" s="11"/>
      <c r="AV2174" s="11"/>
      <c r="AW2174" s="11"/>
    </row>
    <row r="2175" spans="1:49" x14ac:dyDescent="0.25">
      <c r="A2175">
        <v>2174</v>
      </c>
      <c r="B2175">
        <v>10340</v>
      </c>
      <c r="C2175">
        <v>4</v>
      </c>
      <c r="D2175" s="4" t="str">
        <f>TEXT(Table1[[#This Row],[ORDER DATE]],"MMMM")</f>
        <v>November</v>
      </c>
      <c r="E2175" s="4">
        <f t="shared" si="100"/>
        <v>2004</v>
      </c>
      <c r="F2175" s="1">
        <v>38315</v>
      </c>
      <c r="G2175" t="s">
        <v>12</v>
      </c>
      <c r="H2175" t="s">
        <v>87</v>
      </c>
      <c r="I2175">
        <v>154</v>
      </c>
      <c r="J2175" t="s">
        <v>17</v>
      </c>
      <c r="K2175">
        <v>40</v>
      </c>
      <c r="L2175" s="10">
        <v>50.62</v>
      </c>
      <c r="M2175" s="10">
        <f t="shared" si="101"/>
        <v>2024.8</v>
      </c>
      <c r="N2175">
        <f>'CONDITIONS AND WORKINGS'!$D$2*M2175</f>
        <v>129.99215999999998</v>
      </c>
      <c r="O2175" s="4">
        <f>IF(Table1[[#This Row],[SALES]]&gt;='CONDITIONS AND WORKINGS'!$B$2,Table1[[#This Row],[SALES]]*'CONDITIONS AND WORKINGS'!$B$3,0)</f>
        <v>0</v>
      </c>
      <c r="P2175" s="10">
        <f t="shared" si="99"/>
        <v>2154.79216</v>
      </c>
      <c r="Q2175" s="4" t="str">
        <f>IF(Table1[[#This Row],[STATUS]]='CONDITIONS AND WORKINGS'!$B$6,'CONDITIONS AND WORKINGS'!$B$9,'CONDITIONS AND WORKINGS'!$B$10)</f>
        <v>"COMPLETED"</v>
      </c>
      <c r="R2175" s="10">
        <f>Table1[[#This Row],[TOTAL SALES]]-Table1[[#This Row],[ 8.35% DISCOUNT]]</f>
        <v>2154.79216</v>
      </c>
      <c r="S2175" s="20"/>
      <c r="AQ2175" s="11"/>
      <c r="AR2175" s="11"/>
      <c r="AS2175" s="11"/>
      <c r="AT2175" s="11"/>
      <c r="AV2175" s="11"/>
      <c r="AW2175" s="11"/>
    </row>
    <row r="2176" spans="1:49" x14ac:dyDescent="0.25">
      <c r="A2176">
        <v>2175</v>
      </c>
      <c r="B2176">
        <v>10341</v>
      </c>
      <c r="C2176">
        <v>8</v>
      </c>
      <c r="D2176" s="4" t="str">
        <f>TEXT(Table1[[#This Row],[ORDER DATE]],"MMMM")</f>
        <v>November</v>
      </c>
      <c r="E2176" s="4">
        <f t="shared" si="100"/>
        <v>2004</v>
      </c>
      <c r="F2176" s="1">
        <v>38315</v>
      </c>
      <c r="G2176" t="s">
        <v>12</v>
      </c>
      <c r="H2176" t="s">
        <v>91</v>
      </c>
      <c r="I2176">
        <v>120</v>
      </c>
      <c r="J2176" t="s">
        <v>55</v>
      </c>
      <c r="K2176">
        <v>55</v>
      </c>
      <c r="L2176" s="10">
        <v>100</v>
      </c>
      <c r="M2176" s="10">
        <f t="shared" si="101"/>
        <v>5500</v>
      </c>
      <c r="N2176">
        <f>'CONDITIONS AND WORKINGS'!$D$2*M2176</f>
        <v>353.09999999999997</v>
      </c>
      <c r="O2176" s="4">
        <f>IF(Table1[[#This Row],[SALES]]&gt;='CONDITIONS AND WORKINGS'!$B$2,Table1[[#This Row],[SALES]]*'CONDITIONS AND WORKINGS'!$B$3,0)</f>
        <v>459.25</v>
      </c>
      <c r="P2176" s="10">
        <f t="shared" si="99"/>
        <v>5853.1</v>
      </c>
      <c r="Q2176" s="4" t="str">
        <f>IF(Table1[[#This Row],[STATUS]]='CONDITIONS AND WORKINGS'!$B$6,'CONDITIONS AND WORKINGS'!$B$9,'CONDITIONS AND WORKINGS'!$B$10)</f>
        <v>"COMPLETED"</v>
      </c>
      <c r="R2176" s="10">
        <f>Table1[[#This Row],[TOTAL SALES]]-Table1[[#This Row],[ 8.35% DISCOUNT]]</f>
        <v>5393.85</v>
      </c>
      <c r="S2176" s="20"/>
      <c r="AQ2176" s="11"/>
      <c r="AR2176" s="11"/>
      <c r="AS2176" s="11"/>
      <c r="AT2176" s="11"/>
      <c r="AV2176" s="11"/>
      <c r="AW2176" s="11"/>
    </row>
    <row r="2177" spans="1:49" x14ac:dyDescent="0.25">
      <c r="A2177">
        <v>2176</v>
      </c>
      <c r="B2177">
        <v>10341</v>
      </c>
      <c r="C2177">
        <v>9</v>
      </c>
      <c r="D2177" s="4" t="str">
        <f>TEXT(Table1[[#This Row],[ORDER DATE]],"MMMM")</f>
        <v>November</v>
      </c>
      <c r="E2177" s="4">
        <f t="shared" si="100"/>
        <v>2004</v>
      </c>
      <c r="F2177" s="1">
        <v>38315</v>
      </c>
      <c r="G2177" t="s">
        <v>12</v>
      </c>
      <c r="H2177" t="s">
        <v>92</v>
      </c>
      <c r="I2177">
        <v>120</v>
      </c>
      <c r="J2177" t="s">
        <v>55</v>
      </c>
      <c r="K2177">
        <v>41</v>
      </c>
      <c r="L2177" s="10">
        <v>100</v>
      </c>
      <c r="M2177" s="10">
        <f t="shared" si="101"/>
        <v>4100</v>
      </c>
      <c r="N2177">
        <f>'CONDITIONS AND WORKINGS'!$D$2*M2177</f>
        <v>263.21999999999997</v>
      </c>
      <c r="O2177" s="4">
        <f>IF(Table1[[#This Row],[SALES]]&gt;='CONDITIONS AND WORKINGS'!$B$2,Table1[[#This Row],[SALES]]*'CONDITIONS AND WORKINGS'!$B$3,0)</f>
        <v>342.35</v>
      </c>
      <c r="P2177" s="10">
        <f t="shared" si="99"/>
        <v>4363.22</v>
      </c>
      <c r="Q2177" s="4" t="str">
        <f>IF(Table1[[#This Row],[STATUS]]='CONDITIONS AND WORKINGS'!$B$6,'CONDITIONS AND WORKINGS'!$B$9,'CONDITIONS AND WORKINGS'!$B$10)</f>
        <v>"COMPLETED"</v>
      </c>
      <c r="R2177" s="10">
        <f>Table1[[#This Row],[TOTAL SALES]]-Table1[[#This Row],[ 8.35% DISCOUNT]]</f>
        <v>4020.8700000000003</v>
      </c>
      <c r="S2177" s="20"/>
      <c r="AQ2177" s="11"/>
      <c r="AR2177" s="11"/>
      <c r="AS2177" s="11"/>
      <c r="AT2177" s="11"/>
      <c r="AV2177" s="11"/>
      <c r="AW2177" s="11"/>
    </row>
    <row r="2178" spans="1:49" x14ac:dyDescent="0.25">
      <c r="A2178">
        <v>2177</v>
      </c>
      <c r="B2178">
        <v>10341</v>
      </c>
      <c r="C2178">
        <v>3</v>
      </c>
      <c r="D2178" s="4" t="str">
        <f>TEXT(Table1[[#This Row],[ORDER DATE]],"MMMM")</f>
        <v>November</v>
      </c>
      <c r="E2178" s="4">
        <f t="shared" si="100"/>
        <v>2004</v>
      </c>
      <c r="F2178" s="1">
        <v>38315</v>
      </c>
      <c r="G2178" t="s">
        <v>12</v>
      </c>
      <c r="H2178" t="s">
        <v>106</v>
      </c>
      <c r="I2178">
        <v>120</v>
      </c>
      <c r="J2178" t="s">
        <v>14</v>
      </c>
      <c r="K2178">
        <v>38</v>
      </c>
      <c r="L2178" s="10">
        <v>100</v>
      </c>
      <c r="M2178" s="10">
        <f t="shared" si="101"/>
        <v>3800</v>
      </c>
      <c r="N2178">
        <f>'CONDITIONS AND WORKINGS'!$D$2*M2178</f>
        <v>243.95999999999998</v>
      </c>
      <c r="O2178" s="4">
        <f>IF(Table1[[#This Row],[SALES]]&gt;='CONDITIONS AND WORKINGS'!$B$2,Table1[[#This Row],[SALES]]*'CONDITIONS AND WORKINGS'!$B$3,0)</f>
        <v>317.3</v>
      </c>
      <c r="P2178" s="10">
        <f t="shared" ref="P2178:P2241" si="102">M2178+N2178</f>
        <v>4043.96</v>
      </c>
      <c r="Q2178" s="4" t="str">
        <f>IF(Table1[[#This Row],[STATUS]]='CONDITIONS AND WORKINGS'!$B$6,'CONDITIONS AND WORKINGS'!$B$9,'CONDITIONS AND WORKINGS'!$B$10)</f>
        <v>"COMPLETED"</v>
      </c>
      <c r="R2178" s="10">
        <f>Table1[[#This Row],[TOTAL SALES]]-Table1[[#This Row],[ 8.35% DISCOUNT]]</f>
        <v>3726.66</v>
      </c>
      <c r="S2178" s="20"/>
      <c r="AQ2178" s="11"/>
      <c r="AR2178" s="11"/>
      <c r="AS2178" s="11"/>
      <c r="AT2178" s="11"/>
      <c r="AV2178" s="11"/>
      <c r="AW2178" s="11"/>
    </row>
    <row r="2179" spans="1:49" x14ac:dyDescent="0.25">
      <c r="A2179">
        <v>2178</v>
      </c>
      <c r="B2179">
        <v>10341</v>
      </c>
      <c r="C2179">
        <v>1</v>
      </c>
      <c r="D2179" s="4" t="str">
        <f>TEXT(Table1[[#This Row],[ORDER DATE]],"MMMM")</f>
        <v>November</v>
      </c>
      <c r="E2179" s="4">
        <f t="shared" ref="E2179:E2242" si="103">YEAR(F2179)</f>
        <v>2004</v>
      </c>
      <c r="F2179" s="1">
        <v>38315</v>
      </c>
      <c r="G2179" t="s">
        <v>12</v>
      </c>
      <c r="H2179" t="s">
        <v>96</v>
      </c>
      <c r="I2179">
        <v>120</v>
      </c>
      <c r="J2179" t="s">
        <v>14</v>
      </c>
      <c r="K2179">
        <v>44</v>
      </c>
      <c r="L2179" s="10">
        <v>95.93</v>
      </c>
      <c r="M2179" s="10">
        <f t="shared" ref="M2179:M2242" si="104">K2179*L2179</f>
        <v>4220.92</v>
      </c>
      <c r="N2179">
        <f>'CONDITIONS AND WORKINGS'!$D$2*M2179</f>
        <v>270.98306399999996</v>
      </c>
      <c r="O2179" s="4">
        <f>IF(Table1[[#This Row],[SALES]]&gt;='CONDITIONS AND WORKINGS'!$B$2,Table1[[#This Row],[SALES]]*'CONDITIONS AND WORKINGS'!$B$3,0)</f>
        <v>352.44682</v>
      </c>
      <c r="P2179" s="10">
        <f t="shared" si="102"/>
        <v>4491.9030640000001</v>
      </c>
      <c r="Q2179" s="4" t="str">
        <f>IF(Table1[[#This Row],[STATUS]]='CONDITIONS AND WORKINGS'!$B$6,'CONDITIONS AND WORKINGS'!$B$9,'CONDITIONS AND WORKINGS'!$B$10)</f>
        <v>"COMPLETED"</v>
      </c>
      <c r="R2179" s="10">
        <f>Table1[[#This Row],[TOTAL SALES]]-Table1[[#This Row],[ 8.35% DISCOUNT]]</f>
        <v>4139.456244</v>
      </c>
      <c r="S2179" s="20"/>
      <c r="AQ2179" s="11"/>
      <c r="AR2179" s="11"/>
      <c r="AS2179" s="11"/>
      <c r="AT2179" s="11"/>
      <c r="AV2179" s="11"/>
      <c r="AW2179" s="11"/>
    </row>
    <row r="2180" spans="1:49" x14ac:dyDescent="0.25">
      <c r="A2180">
        <v>2179</v>
      </c>
      <c r="B2180">
        <v>10341</v>
      </c>
      <c r="C2180">
        <v>7</v>
      </c>
      <c r="D2180" s="4" t="str">
        <f>TEXT(Table1[[#This Row],[ORDER DATE]],"MMMM")</f>
        <v>November</v>
      </c>
      <c r="E2180" s="4">
        <f t="shared" si="103"/>
        <v>2004</v>
      </c>
      <c r="F2180" s="1">
        <v>38315</v>
      </c>
      <c r="G2180" t="s">
        <v>12</v>
      </c>
      <c r="H2180" t="s">
        <v>101</v>
      </c>
      <c r="I2180">
        <v>120</v>
      </c>
      <c r="J2180" t="s">
        <v>14</v>
      </c>
      <c r="K2180">
        <v>55</v>
      </c>
      <c r="L2180" s="10">
        <v>75.2</v>
      </c>
      <c r="M2180" s="10">
        <f t="shared" si="104"/>
        <v>4136</v>
      </c>
      <c r="N2180">
        <f>'CONDITIONS AND WORKINGS'!$D$2*M2180</f>
        <v>265.53119999999996</v>
      </c>
      <c r="O2180" s="4">
        <f>IF(Table1[[#This Row],[SALES]]&gt;='CONDITIONS AND WORKINGS'!$B$2,Table1[[#This Row],[SALES]]*'CONDITIONS AND WORKINGS'!$B$3,0)</f>
        <v>345.35599999999999</v>
      </c>
      <c r="P2180" s="10">
        <f t="shared" si="102"/>
        <v>4401.5312000000004</v>
      </c>
      <c r="Q2180" s="4" t="str">
        <f>IF(Table1[[#This Row],[STATUS]]='CONDITIONS AND WORKINGS'!$B$6,'CONDITIONS AND WORKINGS'!$B$9,'CONDITIONS AND WORKINGS'!$B$10)</f>
        <v>"COMPLETED"</v>
      </c>
      <c r="R2180" s="10">
        <f>Table1[[#This Row],[TOTAL SALES]]-Table1[[#This Row],[ 8.35% DISCOUNT]]</f>
        <v>4056.1752000000006</v>
      </c>
      <c r="S2180" s="20"/>
      <c r="AQ2180" s="11"/>
      <c r="AR2180" s="11"/>
      <c r="AS2180" s="11"/>
      <c r="AT2180" s="11"/>
      <c r="AV2180" s="11"/>
      <c r="AW2180" s="11"/>
    </row>
    <row r="2181" spans="1:49" x14ac:dyDescent="0.25">
      <c r="A2181">
        <v>2180</v>
      </c>
      <c r="B2181">
        <v>10341</v>
      </c>
      <c r="C2181">
        <v>5</v>
      </c>
      <c r="D2181" s="4" t="str">
        <f>TEXT(Table1[[#This Row],[ORDER DATE]],"MMMM")</f>
        <v>November</v>
      </c>
      <c r="E2181" s="4">
        <f t="shared" si="103"/>
        <v>2004</v>
      </c>
      <c r="F2181" s="1">
        <v>38315</v>
      </c>
      <c r="G2181" t="s">
        <v>12</v>
      </c>
      <c r="H2181" t="s">
        <v>77</v>
      </c>
      <c r="I2181">
        <v>120</v>
      </c>
      <c r="J2181" t="s">
        <v>14</v>
      </c>
      <c r="K2181">
        <v>34</v>
      </c>
      <c r="L2181" s="10">
        <v>100</v>
      </c>
      <c r="M2181" s="10">
        <f t="shared" si="104"/>
        <v>3400</v>
      </c>
      <c r="N2181">
        <f>'CONDITIONS AND WORKINGS'!$D$2*M2181</f>
        <v>218.27999999999997</v>
      </c>
      <c r="O2181" s="4">
        <f>IF(Table1[[#This Row],[SALES]]&gt;='CONDITIONS AND WORKINGS'!$B$2,Table1[[#This Row],[SALES]]*'CONDITIONS AND WORKINGS'!$B$3,0)</f>
        <v>283.90000000000003</v>
      </c>
      <c r="P2181" s="10">
        <f t="shared" si="102"/>
        <v>3618.2799999999997</v>
      </c>
      <c r="Q2181" s="4" t="str">
        <f>IF(Table1[[#This Row],[STATUS]]='CONDITIONS AND WORKINGS'!$B$6,'CONDITIONS AND WORKINGS'!$B$9,'CONDITIONS AND WORKINGS'!$B$10)</f>
        <v>"COMPLETED"</v>
      </c>
      <c r="R2181" s="10">
        <f>Table1[[#This Row],[TOTAL SALES]]-Table1[[#This Row],[ 8.35% DISCOUNT]]</f>
        <v>3334.3799999999997</v>
      </c>
      <c r="S2181" s="20"/>
      <c r="AQ2181" s="11"/>
      <c r="AR2181" s="11"/>
      <c r="AS2181" s="11"/>
      <c r="AT2181" s="11"/>
      <c r="AV2181" s="11"/>
      <c r="AW2181" s="11"/>
    </row>
    <row r="2182" spans="1:49" x14ac:dyDescent="0.25">
      <c r="A2182">
        <v>2181</v>
      </c>
      <c r="B2182">
        <v>10341</v>
      </c>
      <c r="C2182">
        <v>2</v>
      </c>
      <c r="D2182" s="4" t="str">
        <f>TEXT(Table1[[#This Row],[ORDER DATE]],"MMMM")</f>
        <v>November</v>
      </c>
      <c r="E2182" s="4">
        <f t="shared" si="103"/>
        <v>2004</v>
      </c>
      <c r="F2182" s="1">
        <v>38315</v>
      </c>
      <c r="G2182" t="s">
        <v>12</v>
      </c>
      <c r="H2182" t="s">
        <v>99</v>
      </c>
      <c r="I2182">
        <v>120</v>
      </c>
      <c r="J2182" t="s">
        <v>14</v>
      </c>
      <c r="K2182">
        <v>45</v>
      </c>
      <c r="L2182" s="10">
        <v>79.650000000000006</v>
      </c>
      <c r="M2182" s="10">
        <f t="shared" si="104"/>
        <v>3584.2500000000005</v>
      </c>
      <c r="N2182">
        <f>'CONDITIONS AND WORKINGS'!$D$2*M2182</f>
        <v>230.10885000000002</v>
      </c>
      <c r="O2182" s="4">
        <f>IF(Table1[[#This Row],[SALES]]&gt;='CONDITIONS AND WORKINGS'!$B$2,Table1[[#This Row],[SALES]]*'CONDITIONS AND WORKINGS'!$B$3,0)</f>
        <v>299.28487500000006</v>
      </c>
      <c r="P2182" s="10">
        <f t="shared" si="102"/>
        <v>3814.3588500000005</v>
      </c>
      <c r="Q2182" s="4" t="str">
        <f>IF(Table1[[#This Row],[STATUS]]='CONDITIONS AND WORKINGS'!$B$6,'CONDITIONS AND WORKINGS'!$B$9,'CONDITIONS AND WORKINGS'!$B$10)</f>
        <v>"COMPLETED"</v>
      </c>
      <c r="R2182" s="10">
        <f>Table1[[#This Row],[TOTAL SALES]]-Table1[[#This Row],[ 8.35% DISCOUNT]]</f>
        <v>3515.0739750000002</v>
      </c>
      <c r="S2182" s="20"/>
      <c r="AQ2182" s="11"/>
      <c r="AR2182" s="11"/>
      <c r="AS2182" s="11"/>
      <c r="AT2182" s="11"/>
      <c r="AV2182" s="11"/>
      <c r="AW2182" s="11"/>
    </row>
    <row r="2183" spans="1:49" x14ac:dyDescent="0.25">
      <c r="A2183">
        <v>2182</v>
      </c>
      <c r="B2183">
        <v>10341</v>
      </c>
      <c r="C2183">
        <v>10</v>
      </c>
      <c r="D2183" s="4" t="str">
        <f>TEXT(Table1[[#This Row],[ORDER DATE]],"MMMM")</f>
        <v>November</v>
      </c>
      <c r="E2183" s="4">
        <f t="shared" si="103"/>
        <v>2004</v>
      </c>
      <c r="F2183" s="1">
        <v>38315</v>
      </c>
      <c r="G2183" t="s">
        <v>12</v>
      </c>
      <c r="H2183" t="s">
        <v>103</v>
      </c>
      <c r="I2183">
        <v>120</v>
      </c>
      <c r="J2183" t="s">
        <v>14</v>
      </c>
      <c r="K2183">
        <v>36</v>
      </c>
      <c r="L2183" s="10">
        <v>93.56</v>
      </c>
      <c r="M2183" s="10">
        <f t="shared" si="104"/>
        <v>3368.16</v>
      </c>
      <c r="N2183">
        <f>'CONDITIONS AND WORKINGS'!$D$2*M2183</f>
        <v>216.23587199999997</v>
      </c>
      <c r="O2183" s="4">
        <f>IF(Table1[[#This Row],[SALES]]&gt;='CONDITIONS AND WORKINGS'!$B$2,Table1[[#This Row],[SALES]]*'CONDITIONS AND WORKINGS'!$B$3,0)</f>
        <v>281.24135999999999</v>
      </c>
      <c r="P2183" s="10">
        <f t="shared" si="102"/>
        <v>3584.3958720000001</v>
      </c>
      <c r="Q2183" s="4" t="str">
        <f>IF(Table1[[#This Row],[STATUS]]='CONDITIONS AND WORKINGS'!$B$6,'CONDITIONS AND WORKINGS'!$B$9,'CONDITIONS AND WORKINGS'!$B$10)</f>
        <v>"COMPLETED"</v>
      </c>
      <c r="R2183" s="10">
        <f>Table1[[#This Row],[TOTAL SALES]]-Table1[[#This Row],[ 8.35% DISCOUNT]]</f>
        <v>3303.1545120000001</v>
      </c>
      <c r="S2183" s="20"/>
      <c r="AQ2183" s="11"/>
      <c r="AR2183" s="11"/>
      <c r="AS2183" s="11"/>
      <c r="AT2183" s="11"/>
      <c r="AV2183" s="11"/>
      <c r="AW2183" s="11"/>
    </row>
    <row r="2184" spans="1:49" x14ac:dyDescent="0.25">
      <c r="A2184">
        <v>2183</v>
      </c>
      <c r="B2184">
        <v>10341</v>
      </c>
      <c r="C2184">
        <v>6</v>
      </c>
      <c r="D2184" s="4" t="str">
        <f>TEXT(Table1[[#This Row],[ORDER DATE]],"MMMM")</f>
        <v>November</v>
      </c>
      <c r="E2184" s="4">
        <f t="shared" si="103"/>
        <v>2004</v>
      </c>
      <c r="F2184" s="1">
        <v>38315</v>
      </c>
      <c r="G2184" t="s">
        <v>12</v>
      </c>
      <c r="H2184" t="s">
        <v>108</v>
      </c>
      <c r="I2184">
        <v>120</v>
      </c>
      <c r="J2184" t="s">
        <v>14</v>
      </c>
      <c r="K2184">
        <v>32</v>
      </c>
      <c r="L2184" s="10">
        <v>100</v>
      </c>
      <c r="M2184" s="10">
        <f t="shared" si="104"/>
        <v>3200</v>
      </c>
      <c r="N2184">
        <f>'CONDITIONS AND WORKINGS'!$D$2*M2184</f>
        <v>205.43999999999997</v>
      </c>
      <c r="O2184" s="4">
        <f>IF(Table1[[#This Row],[SALES]]&gt;='CONDITIONS AND WORKINGS'!$B$2,Table1[[#This Row],[SALES]]*'CONDITIONS AND WORKINGS'!$B$3,0)</f>
        <v>267.2</v>
      </c>
      <c r="P2184" s="10">
        <f t="shared" si="102"/>
        <v>3405.44</v>
      </c>
      <c r="Q2184" s="4" t="str">
        <f>IF(Table1[[#This Row],[STATUS]]='CONDITIONS AND WORKINGS'!$B$6,'CONDITIONS AND WORKINGS'!$B$9,'CONDITIONS AND WORKINGS'!$B$10)</f>
        <v>"COMPLETED"</v>
      </c>
      <c r="R2184" s="10">
        <f>Table1[[#This Row],[TOTAL SALES]]-Table1[[#This Row],[ 8.35% DISCOUNT]]</f>
        <v>3138.2400000000002</v>
      </c>
      <c r="S2184" s="20"/>
      <c r="AQ2184" s="11"/>
      <c r="AR2184" s="11"/>
      <c r="AS2184" s="11"/>
      <c r="AT2184" s="11"/>
      <c r="AV2184" s="11"/>
      <c r="AW2184" s="11"/>
    </row>
    <row r="2185" spans="1:49" x14ac:dyDescent="0.25">
      <c r="A2185">
        <v>2184</v>
      </c>
      <c r="B2185">
        <v>10341</v>
      </c>
      <c r="C2185">
        <v>4</v>
      </c>
      <c r="D2185" s="4" t="str">
        <f>TEXT(Table1[[#This Row],[ORDER DATE]],"MMMM")</f>
        <v>November</v>
      </c>
      <c r="E2185" s="4">
        <f t="shared" si="103"/>
        <v>2004</v>
      </c>
      <c r="F2185" s="1">
        <v>38315</v>
      </c>
      <c r="G2185" t="s">
        <v>12</v>
      </c>
      <c r="H2185" t="s">
        <v>102</v>
      </c>
      <c r="I2185">
        <v>120</v>
      </c>
      <c r="J2185" t="s">
        <v>17</v>
      </c>
      <c r="K2185">
        <v>31</v>
      </c>
      <c r="L2185" s="10">
        <v>71.02</v>
      </c>
      <c r="M2185" s="10">
        <f t="shared" si="104"/>
        <v>2201.62</v>
      </c>
      <c r="N2185">
        <f>'CONDITIONS AND WORKINGS'!$D$2*M2185</f>
        <v>141.34400399999998</v>
      </c>
      <c r="O2185" s="4">
        <f>IF(Table1[[#This Row],[SALES]]&gt;='CONDITIONS AND WORKINGS'!$B$2,Table1[[#This Row],[SALES]]*'CONDITIONS AND WORKINGS'!$B$3,0)</f>
        <v>0</v>
      </c>
      <c r="P2185" s="10">
        <f t="shared" si="102"/>
        <v>2342.9640039999999</v>
      </c>
      <c r="Q2185" s="4" t="str">
        <f>IF(Table1[[#This Row],[STATUS]]='CONDITIONS AND WORKINGS'!$B$6,'CONDITIONS AND WORKINGS'!$B$9,'CONDITIONS AND WORKINGS'!$B$10)</f>
        <v>"COMPLETED"</v>
      </c>
      <c r="R2185" s="10">
        <f>Table1[[#This Row],[TOTAL SALES]]-Table1[[#This Row],[ 8.35% DISCOUNT]]</f>
        <v>2342.9640039999999</v>
      </c>
      <c r="S2185" s="20"/>
      <c r="AQ2185" s="11"/>
      <c r="AR2185" s="11"/>
      <c r="AS2185" s="11"/>
      <c r="AT2185" s="11"/>
      <c r="AV2185" s="11"/>
      <c r="AW2185" s="11"/>
    </row>
    <row r="2186" spans="1:49" x14ac:dyDescent="0.25">
      <c r="A2186">
        <v>2185</v>
      </c>
      <c r="B2186">
        <v>10342</v>
      </c>
      <c r="C2186">
        <v>7</v>
      </c>
      <c r="D2186" s="4" t="str">
        <f>TEXT(Table1[[#This Row],[ORDER DATE]],"MMMM")</f>
        <v>November</v>
      </c>
      <c r="E2186" s="4">
        <f t="shared" si="103"/>
        <v>2004</v>
      </c>
      <c r="F2186" s="1">
        <v>38315</v>
      </c>
      <c r="G2186" t="s">
        <v>12</v>
      </c>
      <c r="H2186" t="s">
        <v>100</v>
      </c>
      <c r="I2186">
        <v>111</v>
      </c>
      <c r="J2186" t="s">
        <v>14</v>
      </c>
      <c r="K2186">
        <v>55</v>
      </c>
      <c r="L2186" s="10">
        <v>100</v>
      </c>
      <c r="M2186" s="10">
        <f t="shared" si="104"/>
        <v>5500</v>
      </c>
      <c r="N2186">
        <f>'CONDITIONS AND WORKINGS'!$D$2*M2186</f>
        <v>353.09999999999997</v>
      </c>
      <c r="O2186" s="4">
        <f>IF(Table1[[#This Row],[SALES]]&gt;='CONDITIONS AND WORKINGS'!$B$2,Table1[[#This Row],[SALES]]*'CONDITIONS AND WORKINGS'!$B$3,0)</f>
        <v>459.25</v>
      </c>
      <c r="P2186" s="10">
        <f t="shared" si="102"/>
        <v>5853.1</v>
      </c>
      <c r="Q2186" s="4" t="str">
        <f>IF(Table1[[#This Row],[STATUS]]='CONDITIONS AND WORKINGS'!$B$6,'CONDITIONS AND WORKINGS'!$B$9,'CONDITIONS AND WORKINGS'!$B$10)</f>
        <v>"COMPLETED"</v>
      </c>
      <c r="R2186" s="10">
        <f>Table1[[#This Row],[TOTAL SALES]]-Table1[[#This Row],[ 8.35% DISCOUNT]]</f>
        <v>5393.85</v>
      </c>
      <c r="S2186" s="20"/>
      <c r="AQ2186" s="11"/>
      <c r="AR2186" s="11"/>
      <c r="AS2186" s="11"/>
      <c r="AT2186" s="11"/>
      <c r="AV2186" s="11"/>
      <c r="AW2186" s="11"/>
    </row>
    <row r="2187" spans="1:49" x14ac:dyDescent="0.25">
      <c r="A2187">
        <v>2186</v>
      </c>
      <c r="B2187">
        <v>10342</v>
      </c>
      <c r="C2187">
        <v>2</v>
      </c>
      <c r="D2187" s="4" t="str">
        <f>TEXT(Table1[[#This Row],[ORDER DATE]],"MMMM")</f>
        <v>November</v>
      </c>
      <c r="E2187" s="4">
        <f t="shared" si="103"/>
        <v>2004</v>
      </c>
      <c r="F2187" s="1">
        <v>38315</v>
      </c>
      <c r="G2187" t="s">
        <v>12</v>
      </c>
      <c r="H2187" t="s">
        <v>114</v>
      </c>
      <c r="I2187">
        <v>111</v>
      </c>
      <c r="J2187" t="s">
        <v>14</v>
      </c>
      <c r="K2187">
        <v>40</v>
      </c>
      <c r="L2187" s="10">
        <v>100</v>
      </c>
      <c r="M2187" s="10">
        <f t="shared" si="104"/>
        <v>4000</v>
      </c>
      <c r="N2187">
        <f>'CONDITIONS AND WORKINGS'!$D$2*M2187</f>
        <v>256.79999999999995</v>
      </c>
      <c r="O2187" s="4">
        <f>IF(Table1[[#This Row],[SALES]]&gt;='CONDITIONS AND WORKINGS'!$B$2,Table1[[#This Row],[SALES]]*'CONDITIONS AND WORKINGS'!$B$3,0)</f>
        <v>334</v>
      </c>
      <c r="P2187" s="10">
        <f t="shared" si="102"/>
        <v>4256.8</v>
      </c>
      <c r="Q2187" s="4" t="str">
        <f>IF(Table1[[#This Row],[STATUS]]='CONDITIONS AND WORKINGS'!$B$6,'CONDITIONS AND WORKINGS'!$B$9,'CONDITIONS AND WORKINGS'!$B$10)</f>
        <v>"COMPLETED"</v>
      </c>
      <c r="R2187" s="10">
        <f>Table1[[#This Row],[TOTAL SALES]]-Table1[[#This Row],[ 8.35% DISCOUNT]]</f>
        <v>3922.8</v>
      </c>
      <c r="S2187" s="20"/>
      <c r="AQ2187" s="11"/>
      <c r="AR2187" s="11"/>
      <c r="AS2187" s="11"/>
      <c r="AT2187" s="11"/>
      <c r="AV2187" s="11"/>
      <c r="AW2187" s="11"/>
    </row>
    <row r="2188" spans="1:49" x14ac:dyDescent="0.25">
      <c r="A2188">
        <v>2187</v>
      </c>
      <c r="B2188">
        <v>10342</v>
      </c>
      <c r="C2188">
        <v>11</v>
      </c>
      <c r="D2188" s="4" t="str">
        <f>TEXT(Table1[[#This Row],[ORDER DATE]],"MMMM")</f>
        <v>November</v>
      </c>
      <c r="E2188" s="4">
        <f t="shared" si="103"/>
        <v>2004</v>
      </c>
      <c r="F2188" s="1">
        <v>38315</v>
      </c>
      <c r="G2188" t="s">
        <v>12</v>
      </c>
      <c r="H2188" t="s">
        <v>97</v>
      </c>
      <c r="I2188">
        <v>111</v>
      </c>
      <c r="J2188" t="s">
        <v>14</v>
      </c>
      <c r="K2188">
        <v>38</v>
      </c>
      <c r="L2188" s="10">
        <v>100</v>
      </c>
      <c r="M2188" s="10">
        <f t="shared" si="104"/>
        <v>3800</v>
      </c>
      <c r="N2188">
        <f>'CONDITIONS AND WORKINGS'!$D$2*M2188</f>
        <v>243.95999999999998</v>
      </c>
      <c r="O2188" s="4">
        <f>IF(Table1[[#This Row],[SALES]]&gt;='CONDITIONS AND WORKINGS'!$B$2,Table1[[#This Row],[SALES]]*'CONDITIONS AND WORKINGS'!$B$3,0)</f>
        <v>317.3</v>
      </c>
      <c r="P2188" s="10">
        <f t="shared" si="102"/>
        <v>4043.96</v>
      </c>
      <c r="Q2188" s="4" t="str">
        <f>IF(Table1[[#This Row],[STATUS]]='CONDITIONS AND WORKINGS'!$B$6,'CONDITIONS AND WORKINGS'!$B$9,'CONDITIONS AND WORKINGS'!$B$10)</f>
        <v>"COMPLETED"</v>
      </c>
      <c r="R2188" s="10">
        <f>Table1[[#This Row],[TOTAL SALES]]-Table1[[#This Row],[ 8.35% DISCOUNT]]</f>
        <v>3726.66</v>
      </c>
      <c r="S2188" s="20"/>
      <c r="AQ2188" s="11"/>
      <c r="AR2188" s="11"/>
      <c r="AS2188" s="11"/>
      <c r="AT2188" s="11"/>
      <c r="AV2188" s="11"/>
      <c r="AW2188" s="11"/>
    </row>
    <row r="2189" spans="1:49" x14ac:dyDescent="0.25">
      <c r="A2189">
        <v>2188</v>
      </c>
      <c r="B2189">
        <v>10342</v>
      </c>
      <c r="C2189">
        <v>4</v>
      </c>
      <c r="D2189" s="4" t="str">
        <f>TEXT(Table1[[#This Row],[ORDER DATE]],"MMMM")</f>
        <v>November</v>
      </c>
      <c r="E2189" s="4">
        <f t="shared" si="103"/>
        <v>2004</v>
      </c>
      <c r="F2189" s="1">
        <v>38315</v>
      </c>
      <c r="G2189" t="s">
        <v>12</v>
      </c>
      <c r="H2189" t="s">
        <v>44</v>
      </c>
      <c r="I2189">
        <v>111</v>
      </c>
      <c r="J2189" t="s">
        <v>14</v>
      </c>
      <c r="K2189">
        <v>30</v>
      </c>
      <c r="L2189" s="10">
        <v>100</v>
      </c>
      <c r="M2189" s="10">
        <f t="shared" si="104"/>
        <v>3000</v>
      </c>
      <c r="N2189">
        <f>'CONDITIONS AND WORKINGS'!$D$2*M2189</f>
        <v>192.59999999999997</v>
      </c>
      <c r="O2189" s="4">
        <f>IF(Table1[[#This Row],[SALES]]&gt;='CONDITIONS AND WORKINGS'!$B$2,Table1[[#This Row],[SALES]]*'CONDITIONS AND WORKINGS'!$B$3,0)</f>
        <v>250.50000000000003</v>
      </c>
      <c r="P2189" s="10">
        <f t="shared" si="102"/>
        <v>3192.6</v>
      </c>
      <c r="Q2189" s="4" t="str">
        <f>IF(Table1[[#This Row],[STATUS]]='CONDITIONS AND WORKINGS'!$B$6,'CONDITIONS AND WORKINGS'!$B$9,'CONDITIONS AND WORKINGS'!$B$10)</f>
        <v>"COMPLETED"</v>
      </c>
      <c r="R2189" s="10">
        <f>Table1[[#This Row],[TOTAL SALES]]-Table1[[#This Row],[ 8.35% DISCOUNT]]</f>
        <v>2942.1</v>
      </c>
      <c r="S2189" s="20"/>
      <c r="AQ2189" s="11"/>
      <c r="AR2189" s="11"/>
      <c r="AS2189" s="11"/>
      <c r="AT2189" s="11"/>
      <c r="AV2189" s="11"/>
      <c r="AW2189" s="11"/>
    </row>
    <row r="2190" spans="1:49" x14ac:dyDescent="0.25">
      <c r="A2190">
        <v>2189</v>
      </c>
      <c r="B2190">
        <v>10342</v>
      </c>
      <c r="C2190">
        <v>6</v>
      </c>
      <c r="D2190" s="4" t="str">
        <f>TEXT(Table1[[#This Row],[ORDER DATE]],"MMMM")</f>
        <v>November</v>
      </c>
      <c r="E2190" s="4">
        <f t="shared" si="103"/>
        <v>2004</v>
      </c>
      <c r="F2190" s="1">
        <v>38315</v>
      </c>
      <c r="G2190" t="s">
        <v>12</v>
      </c>
      <c r="H2190" t="s">
        <v>98</v>
      </c>
      <c r="I2190">
        <v>111</v>
      </c>
      <c r="J2190" t="s">
        <v>14</v>
      </c>
      <c r="K2190">
        <v>42</v>
      </c>
      <c r="L2190" s="10">
        <v>100</v>
      </c>
      <c r="M2190" s="10">
        <f t="shared" si="104"/>
        <v>4200</v>
      </c>
      <c r="N2190">
        <f>'CONDITIONS AND WORKINGS'!$D$2*M2190</f>
        <v>269.64</v>
      </c>
      <c r="O2190" s="4">
        <f>IF(Table1[[#This Row],[SALES]]&gt;='CONDITIONS AND WORKINGS'!$B$2,Table1[[#This Row],[SALES]]*'CONDITIONS AND WORKINGS'!$B$3,0)</f>
        <v>350.70000000000005</v>
      </c>
      <c r="P2190" s="10">
        <f t="shared" si="102"/>
        <v>4469.6400000000003</v>
      </c>
      <c r="Q2190" s="4" t="str">
        <f>IF(Table1[[#This Row],[STATUS]]='CONDITIONS AND WORKINGS'!$B$6,'CONDITIONS AND WORKINGS'!$B$9,'CONDITIONS AND WORKINGS'!$B$10)</f>
        <v>"COMPLETED"</v>
      </c>
      <c r="R2190" s="10">
        <f>Table1[[#This Row],[TOTAL SALES]]-Table1[[#This Row],[ 8.35% DISCOUNT]]</f>
        <v>4118.9400000000005</v>
      </c>
      <c r="S2190" s="20"/>
      <c r="AQ2190" s="11"/>
      <c r="AR2190" s="11"/>
      <c r="AS2190" s="11"/>
      <c r="AT2190" s="11"/>
      <c r="AV2190" s="11"/>
      <c r="AW2190" s="11"/>
    </row>
    <row r="2191" spans="1:49" x14ac:dyDescent="0.25">
      <c r="A2191">
        <v>2190</v>
      </c>
      <c r="B2191">
        <v>10342</v>
      </c>
      <c r="C2191">
        <v>1</v>
      </c>
      <c r="D2191" s="4" t="str">
        <f>TEXT(Table1[[#This Row],[ORDER DATE]],"MMMM")</f>
        <v>November</v>
      </c>
      <c r="E2191" s="4">
        <f t="shared" si="103"/>
        <v>2004</v>
      </c>
      <c r="F2191" s="1">
        <v>38315</v>
      </c>
      <c r="G2191" t="s">
        <v>12</v>
      </c>
      <c r="H2191" t="s">
        <v>104</v>
      </c>
      <c r="I2191">
        <v>111</v>
      </c>
      <c r="J2191" t="s">
        <v>14</v>
      </c>
      <c r="K2191">
        <v>55</v>
      </c>
      <c r="L2191" s="10">
        <v>65.45</v>
      </c>
      <c r="M2191" s="10">
        <f t="shared" si="104"/>
        <v>3599.75</v>
      </c>
      <c r="N2191">
        <f>'CONDITIONS AND WORKINGS'!$D$2*M2191</f>
        <v>231.10394999999997</v>
      </c>
      <c r="O2191" s="4">
        <f>IF(Table1[[#This Row],[SALES]]&gt;='CONDITIONS AND WORKINGS'!$B$2,Table1[[#This Row],[SALES]]*'CONDITIONS AND WORKINGS'!$B$3,0)</f>
        <v>300.57912500000003</v>
      </c>
      <c r="P2191" s="10">
        <f t="shared" si="102"/>
        <v>3830.8539500000002</v>
      </c>
      <c r="Q2191" s="4" t="str">
        <f>IF(Table1[[#This Row],[STATUS]]='CONDITIONS AND WORKINGS'!$B$6,'CONDITIONS AND WORKINGS'!$B$9,'CONDITIONS AND WORKINGS'!$B$10)</f>
        <v>"COMPLETED"</v>
      </c>
      <c r="R2191" s="10">
        <f>Table1[[#This Row],[TOTAL SALES]]-Table1[[#This Row],[ 8.35% DISCOUNT]]</f>
        <v>3530.274825</v>
      </c>
      <c r="S2191" s="20"/>
      <c r="AQ2191" s="11"/>
      <c r="AR2191" s="11"/>
      <c r="AS2191" s="11"/>
      <c r="AT2191" s="11"/>
      <c r="AV2191" s="11"/>
      <c r="AW2191" s="11"/>
    </row>
    <row r="2192" spans="1:49" x14ac:dyDescent="0.25">
      <c r="A2192">
        <v>2191</v>
      </c>
      <c r="B2192">
        <v>10342</v>
      </c>
      <c r="C2192">
        <v>3</v>
      </c>
      <c r="D2192" s="4" t="str">
        <f>TEXT(Table1[[#This Row],[ORDER DATE]],"MMMM")</f>
        <v>November</v>
      </c>
      <c r="E2192" s="4">
        <f t="shared" si="103"/>
        <v>2004</v>
      </c>
      <c r="F2192" s="1">
        <v>38315</v>
      </c>
      <c r="G2192" t="s">
        <v>12</v>
      </c>
      <c r="H2192" t="s">
        <v>113</v>
      </c>
      <c r="I2192">
        <v>111</v>
      </c>
      <c r="J2192" t="s">
        <v>14</v>
      </c>
      <c r="K2192">
        <v>22</v>
      </c>
      <c r="L2192" s="10">
        <v>100</v>
      </c>
      <c r="M2192" s="10">
        <f t="shared" si="104"/>
        <v>2200</v>
      </c>
      <c r="N2192">
        <f>'CONDITIONS AND WORKINGS'!$D$2*M2192</f>
        <v>141.23999999999998</v>
      </c>
      <c r="O2192" s="4">
        <f>IF(Table1[[#This Row],[SALES]]&gt;='CONDITIONS AND WORKINGS'!$B$2,Table1[[#This Row],[SALES]]*'CONDITIONS AND WORKINGS'!$B$3,0)</f>
        <v>0</v>
      </c>
      <c r="P2192" s="10">
        <f t="shared" si="102"/>
        <v>2341.2399999999998</v>
      </c>
      <c r="Q2192" s="4" t="str">
        <f>IF(Table1[[#This Row],[STATUS]]='CONDITIONS AND WORKINGS'!$B$6,'CONDITIONS AND WORKINGS'!$B$9,'CONDITIONS AND WORKINGS'!$B$10)</f>
        <v>"COMPLETED"</v>
      </c>
      <c r="R2192" s="10">
        <f>Table1[[#This Row],[TOTAL SALES]]-Table1[[#This Row],[ 8.35% DISCOUNT]]</f>
        <v>2341.2399999999998</v>
      </c>
      <c r="S2192" s="20"/>
      <c r="AQ2192" s="11"/>
      <c r="AR2192" s="11"/>
      <c r="AS2192" s="11"/>
      <c r="AT2192" s="11"/>
      <c r="AV2192" s="11"/>
      <c r="AW2192" s="11"/>
    </row>
    <row r="2193" spans="1:49" x14ac:dyDescent="0.25">
      <c r="A2193">
        <v>2192</v>
      </c>
      <c r="B2193">
        <v>10342</v>
      </c>
      <c r="C2193">
        <v>10</v>
      </c>
      <c r="D2193" s="4" t="str">
        <f>TEXT(Table1[[#This Row],[ORDER DATE]],"MMMM")</f>
        <v>November</v>
      </c>
      <c r="E2193" s="4">
        <f t="shared" si="103"/>
        <v>2004</v>
      </c>
      <c r="F2193" s="1">
        <v>38315</v>
      </c>
      <c r="G2193" t="s">
        <v>12</v>
      </c>
      <c r="H2193" t="s">
        <v>109</v>
      </c>
      <c r="I2193">
        <v>111</v>
      </c>
      <c r="J2193" t="s">
        <v>17</v>
      </c>
      <c r="K2193">
        <v>48</v>
      </c>
      <c r="L2193" s="10">
        <v>62.45</v>
      </c>
      <c r="M2193" s="10">
        <f t="shared" si="104"/>
        <v>2997.6000000000004</v>
      </c>
      <c r="N2193">
        <f>'CONDITIONS AND WORKINGS'!$D$2*M2193</f>
        <v>192.44592</v>
      </c>
      <c r="O2193" s="4">
        <f>IF(Table1[[#This Row],[SALES]]&gt;='CONDITIONS AND WORKINGS'!$B$2,Table1[[#This Row],[SALES]]*'CONDITIONS AND WORKINGS'!$B$3,0)</f>
        <v>250.29960000000005</v>
      </c>
      <c r="P2193" s="10">
        <f t="shared" si="102"/>
        <v>3190.0459200000005</v>
      </c>
      <c r="Q2193" s="4" t="str">
        <f>IF(Table1[[#This Row],[STATUS]]='CONDITIONS AND WORKINGS'!$B$6,'CONDITIONS AND WORKINGS'!$B$9,'CONDITIONS AND WORKINGS'!$B$10)</f>
        <v>"COMPLETED"</v>
      </c>
      <c r="R2193" s="10">
        <f>Table1[[#This Row],[TOTAL SALES]]-Table1[[#This Row],[ 8.35% DISCOUNT]]</f>
        <v>2939.7463200000002</v>
      </c>
      <c r="S2193" s="20"/>
      <c r="AQ2193" s="11"/>
      <c r="AR2193" s="11"/>
      <c r="AS2193" s="11"/>
      <c r="AT2193" s="11"/>
      <c r="AV2193" s="11"/>
      <c r="AW2193" s="11"/>
    </row>
    <row r="2194" spans="1:49" x14ac:dyDescent="0.25">
      <c r="A2194">
        <v>2193</v>
      </c>
      <c r="B2194">
        <v>10342</v>
      </c>
      <c r="C2194">
        <v>5</v>
      </c>
      <c r="D2194" s="4" t="str">
        <f>TEXT(Table1[[#This Row],[ORDER DATE]],"MMMM")</f>
        <v>November</v>
      </c>
      <c r="E2194" s="4">
        <f t="shared" si="103"/>
        <v>2004</v>
      </c>
      <c r="F2194" s="1">
        <v>38315</v>
      </c>
      <c r="G2194" t="s">
        <v>12</v>
      </c>
      <c r="H2194" t="s">
        <v>110</v>
      </c>
      <c r="I2194">
        <v>111</v>
      </c>
      <c r="J2194" t="s">
        <v>17</v>
      </c>
      <c r="K2194">
        <v>25</v>
      </c>
      <c r="L2194" s="10">
        <v>66.739999999999995</v>
      </c>
      <c r="M2194" s="10">
        <f t="shared" si="104"/>
        <v>1668.4999999999998</v>
      </c>
      <c r="N2194">
        <f>'CONDITIONS AND WORKINGS'!$D$2*M2194</f>
        <v>107.11769999999997</v>
      </c>
      <c r="O2194" s="4">
        <f>IF(Table1[[#This Row],[SALES]]&gt;='CONDITIONS AND WORKINGS'!$B$2,Table1[[#This Row],[SALES]]*'CONDITIONS AND WORKINGS'!$B$3,0)</f>
        <v>0</v>
      </c>
      <c r="P2194" s="10">
        <f t="shared" si="102"/>
        <v>1775.6176999999998</v>
      </c>
      <c r="Q2194" s="4" t="str">
        <f>IF(Table1[[#This Row],[STATUS]]='CONDITIONS AND WORKINGS'!$B$6,'CONDITIONS AND WORKINGS'!$B$9,'CONDITIONS AND WORKINGS'!$B$10)</f>
        <v>"COMPLETED"</v>
      </c>
      <c r="R2194" s="10">
        <f>Table1[[#This Row],[TOTAL SALES]]-Table1[[#This Row],[ 8.35% DISCOUNT]]</f>
        <v>1775.6176999999998</v>
      </c>
      <c r="S2194" s="20"/>
      <c r="AQ2194" s="11"/>
      <c r="AR2194" s="11"/>
      <c r="AS2194" s="11"/>
      <c r="AT2194" s="11"/>
      <c r="AV2194" s="11"/>
      <c r="AW2194" s="11"/>
    </row>
    <row r="2195" spans="1:49" x14ac:dyDescent="0.25">
      <c r="A2195">
        <v>2194</v>
      </c>
      <c r="B2195">
        <v>10342</v>
      </c>
      <c r="C2195">
        <v>9</v>
      </c>
      <c r="D2195" s="4" t="str">
        <f>TEXT(Table1[[#This Row],[ORDER DATE]],"MMMM")</f>
        <v>November</v>
      </c>
      <c r="E2195" s="4">
        <f t="shared" si="103"/>
        <v>2004</v>
      </c>
      <c r="F2195" s="1">
        <v>38315</v>
      </c>
      <c r="G2195" t="s">
        <v>12</v>
      </c>
      <c r="H2195" t="s">
        <v>116</v>
      </c>
      <c r="I2195">
        <v>111</v>
      </c>
      <c r="J2195" t="s">
        <v>17</v>
      </c>
      <c r="K2195">
        <v>39</v>
      </c>
      <c r="L2195" s="10">
        <v>40.4</v>
      </c>
      <c r="M2195" s="10">
        <f t="shared" si="104"/>
        <v>1575.6</v>
      </c>
      <c r="N2195">
        <f>'CONDITIONS AND WORKINGS'!$D$2*M2195</f>
        <v>101.15351999999999</v>
      </c>
      <c r="O2195" s="4">
        <f>IF(Table1[[#This Row],[SALES]]&gt;='CONDITIONS AND WORKINGS'!$B$2,Table1[[#This Row],[SALES]]*'CONDITIONS AND WORKINGS'!$B$3,0)</f>
        <v>0</v>
      </c>
      <c r="P2195" s="10">
        <f t="shared" si="102"/>
        <v>1676.75352</v>
      </c>
      <c r="Q2195" s="4" t="str">
        <f>IF(Table1[[#This Row],[STATUS]]='CONDITIONS AND WORKINGS'!$B$6,'CONDITIONS AND WORKINGS'!$B$9,'CONDITIONS AND WORKINGS'!$B$10)</f>
        <v>"COMPLETED"</v>
      </c>
      <c r="R2195" s="10">
        <f>Table1[[#This Row],[TOTAL SALES]]-Table1[[#This Row],[ 8.35% DISCOUNT]]</f>
        <v>1676.75352</v>
      </c>
      <c r="S2195" s="20"/>
      <c r="AQ2195" s="11"/>
      <c r="AR2195" s="11"/>
      <c r="AS2195" s="11"/>
      <c r="AT2195" s="11"/>
      <c r="AV2195" s="11"/>
      <c r="AW2195" s="11"/>
    </row>
    <row r="2196" spans="1:49" x14ac:dyDescent="0.25">
      <c r="A2196">
        <v>2195</v>
      </c>
      <c r="B2196">
        <v>10342</v>
      </c>
      <c r="C2196">
        <v>8</v>
      </c>
      <c r="D2196" s="4" t="str">
        <f>TEXT(Table1[[#This Row],[ORDER DATE]],"MMMM")</f>
        <v>November</v>
      </c>
      <c r="E2196" s="4">
        <f t="shared" si="103"/>
        <v>2004</v>
      </c>
      <c r="F2196" s="1">
        <v>38315</v>
      </c>
      <c r="G2196" t="s">
        <v>12</v>
      </c>
      <c r="H2196" t="s">
        <v>105</v>
      </c>
      <c r="I2196">
        <v>111</v>
      </c>
      <c r="J2196" t="s">
        <v>17</v>
      </c>
      <c r="K2196">
        <v>26</v>
      </c>
      <c r="L2196" s="10">
        <v>55.95</v>
      </c>
      <c r="M2196" s="10">
        <f t="shared" si="104"/>
        <v>1454.7</v>
      </c>
      <c r="N2196">
        <f>'CONDITIONS AND WORKINGS'!$D$2*M2196</f>
        <v>93.391739999999999</v>
      </c>
      <c r="O2196" s="4">
        <f>IF(Table1[[#This Row],[SALES]]&gt;='CONDITIONS AND WORKINGS'!$B$2,Table1[[#This Row],[SALES]]*'CONDITIONS AND WORKINGS'!$B$3,0)</f>
        <v>0</v>
      </c>
      <c r="P2196" s="10">
        <f t="shared" si="102"/>
        <v>1548.0917400000001</v>
      </c>
      <c r="Q2196" s="4" t="str">
        <f>IF(Table1[[#This Row],[STATUS]]='CONDITIONS AND WORKINGS'!$B$6,'CONDITIONS AND WORKINGS'!$B$9,'CONDITIONS AND WORKINGS'!$B$10)</f>
        <v>"COMPLETED"</v>
      </c>
      <c r="R2196" s="10">
        <f>Table1[[#This Row],[TOTAL SALES]]-Table1[[#This Row],[ 8.35% DISCOUNT]]</f>
        <v>1548.0917400000001</v>
      </c>
      <c r="S2196" s="20"/>
      <c r="AQ2196" s="11"/>
      <c r="AR2196" s="11"/>
      <c r="AS2196" s="11"/>
      <c r="AT2196" s="11"/>
      <c r="AV2196" s="11"/>
      <c r="AW2196" s="11"/>
    </row>
    <row r="2197" spans="1:49" x14ac:dyDescent="0.25">
      <c r="A2197">
        <v>2196</v>
      </c>
      <c r="B2197">
        <v>10343</v>
      </c>
      <c r="C2197">
        <v>4</v>
      </c>
      <c r="D2197" s="4" t="str">
        <f>TEXT(Table1[[#This Row],[ORDER DATE]],"MMMM")</f>
        <v>November</v>
      </c>
      <c r="E2197" s="4">
        <f t="shared" si="103"/>
        <v>2004</v>
      </c>
      <c r="F2197" s="1">
        <v>38315</v>
      </c>
      <c r="G2197" t="s">
        <v>12</v>
      </c>
      <c r="H2197" t="s">
        <v>118</v>
      </c>
      <c r="I2197">
        <v>102</v>
      </c>
      <c r="J2197" t="s">
        <v>14</v>
      </c>
      <c r="K2197">
        <v>36</v>
      </c>
      <c r="L2197" s="10">
        <v>100</v>
      </c>
      <c r="M2197" s="10">
        <f t="shared" si="104"/>
        <v>3600</v>
      </c>
      <c r="N2197">
        <f>'CONDITIONS AND WORKINGS'!$D$2*M2197</f>
        <v>231.11999999999998</v>
      </c>
      <c r="O2197" s="4">
        <f>IF(Table1[[#This Row],[SALES]]&gt;='CONDITIONS AND WORKINGS'!$B$2,Table1[[#This Row],[SALES]]*'CONDITIONS AND WORKINGS'!$B$3,0)</f>
        <v>300.60000000000002</v>
      </c>
      <c r="P2197" s="10">
        <f t="shared" si="102"/>
        <v>3831.12</v>
      </c>
      <c r="Q2197" s="4" t="str">
        <f>IF(Table1[[#This Row],[STATUS]]='CONDITIONS AND WORKINGS'!$B$6,'CONDITIONS AND WORKINGS'!$B$9,'CONDITIONS AND WORKINGS'!$B$10)</f>
        <v>"COMPLETED"</v>
      </c>
      <c r="R2197" s="10">
        <f>Table1[[#This Row],[TOTAL SALES]]-Table1[[#This Row],[ 8.35% DISCOUNT]]</f>
        <v>3530.52</v>
      </c>
      <c r="S2197" s="20"/>
      <c r="AQ2197" s="11"/>
      <c r="AR2197" s="11"/>
      <c r="AS2197" s="11"/>
      <c r="AT2197" s="11"/>
      <c r="AV2197" s="11"/>
      <c r="AW2197" s="11"/>
    </row>
    <row r="2198" spans="1:49" x14ac:dyDescent="0.25">
      <c r="A2198">
        <v>2197</v>
      </c>
      <c r="B2198">
        <v>10343</v>
      </c>
      <c r="C2198">
        <v>2</v>
      </c>
      <c r="D2198" s="4" t="str">
        <f>TEXT(Table1[[#This Row],[ORDER DATE]],"MMMM")</f>
        <v>November</v>
      </c>
      <c r="E2198" s="4">
        <f t="shared" si="103"/>
        <v>2004</v>
      </c>
      <c r="F2198" s="1">
        <v>38315</v>
      </c>
      <c r="G2198" t="s">
        <v>12</v>
      </c>
      <c r="H2198" t="s">
        <v>112</v>
      </c>
      <c r="I2198">
        <v>102</v>
      </c>
      <c r="J2198" t="s">
        <v>14</v>
      </c>
      <c r="K2198">
        <v>44</v>
      </c>
      <c r="L2198" s="10">
        <v>84.88</v>
      </c>
      <c r="M2198" s="10">
        <f t="shared" si="104"/>
        <v>3734.72</v>
      </c>
      <c r="N2198">
        <f>'CONDITIONS AND WORKINGS'!$D$2*M2198</f>
        <v>239.76902399999997</v>
      </c>
      <c r="O2198" s="4">
        <f>IF(Table1[[#This Row],[SALES]]&gt;='CONDITIONS AND WORKINGS'!$B$2,Table1[[#This Row],[SALES]]*'CONDITIONS AND WORKINGS'!$B$3,0)</f>
        <v>311.84912000000003</v>
      </c>
      <c r="P2198" s="10">
        <f t="shared" si="102"/>
        <v>3974.489024</v>
      </c>
      <c r="Q2198" s="4" t="str">
        <f>IF(Table1[[#This Row],[STATUS]]='CONDITIONS AND WORKINGS'!$B$6,'CONDITIONS AND WORKINGS'!$B$9,'CONDITIONS AND WORKINGS'!$B$10)</f>
        <v>"COMPLETED"</v>
      </c>
      <c r="R2198" s="10">
        <f>Table1[[#This Row],[TOTAL SALES]]-Table1[[#This Row],[ 8.35% DISCOUNT]]</f>
        <v>3662.6399040000001</v>
      </c>
      <c r="S2198" s="20"/>
      <c r="AQ2198" s="11"/>
      <c r="AR2198" s="11"/>
      <c r="AS2198" s="11"/>
      <c r="AT2198" s="11"/>
      <c r="AV2198" s="11"/>
      <c r="AW2198" s="11"/>
    </row>
    <row r="2199" spans="1:49" x14ac:dyDescent="0.25">
      <c r="A2199">
        <v>2198</v>
      </c>
      <c r="B2199">
        <v>10343</v>
      </c>
      <c r="C2199">
        <v>5</v>
      </c>
      <c r="D2199" s="4" t="str">
        <f>TEXT(Table1[[#This Row],[ORDER DATE]],"MMMM")</f>
        <v>November</v>
      </c>
      <c r="E2199" s="4">
        <f t="shared" si="103"/>
        <v>2004</v>
      </c>
      <c r="F2199" s="1">
        <v>38315</v>
      </c>
      <c r="G2199" t="s">
        <v>12</v>
      </c>
      <c r="H2199" t="s">
        <v>111</v>
      </c>
      <c r="I2199">
        <v>102</v>
      </c>
      <c r="J2199" t="s">
        <v>14</v>
      </c>
      <c r="K2199">
        <v>29</v>
      </c>
      <c r="L2199" s="10">
        <v>100</v>
      </c>
      <c r="M2199" s="10">
        <f t="shared" si="104"/>
        <v>2900</v>
      </c>
      <c r="N2199">
        <f>'CONDITIONS AND WORKINGS'!$D$2*M2199</f>
        <v>186.17999999999998</v>
      </c>
      <c r="O2199" s="4">
        <f>IF(Table1[[#This Row],[SALES]]&gt;='CONDITIONS AND WORKINGS'!$B$2,Table1[[#This Row],[SALES]]*'CONDITIONS AND WORKINGS'!$B$3,0)</f>
        <v>242.15</v>
      </c>
      <c r="P2199" s="10">
        <f t="shared" si="102"/>
        <v>3086.18</v>
      </c>
      <c r="Q2199" s="4" t="str">
        <f>IF(Table1[[#This Row],[STATUS]]='CONDITIONS AND WORKINGS'!$B$6,'CONDITIONS AND WORKINGS'!$B$9,'CONDITIONS AND WORKINGS'!$B$10)</f>
        <v>"COMPLETED"</v>
      </c>
      <c r="R2199" s="10">
        <f>Table1[[#This Row],[TOTAL SALES]]-Table1[[#This Row],[ 8.35% DISCOUNT]]</f>
        <v>2844.0299999999997</v>
      </c>
      <c r="S2199" s="20"/>
      <c r="AQ2199" s="11"/>
      <c r="AR2199" s="11"/>
      <c r="AS2199" s="11"/>
      <c r="AT2199" s="11"/>
      <c r="AV2199" s="11"/>
      <c r="AW2199" s="11"/>
    </row>
    <row r="2200" spans="1:49" x14ac:dyDescent="0.25">
      <c r="A2200">
        <v>2199</v>
      </c>
      <c r="B2200">
        <v>10343</v>
      </c>
      <c r="C2200">
        <v>1</v>
      </c>
      <c r="D2200" s="4" t="str">
        <f>TEXT(Table1[[#This Row],[ORDER DATE]],"MMMM")</f>
        <v>November</v>
      </c>
      <c r="E2200" s="4">
        <f t="shared" si="103"/>
        <v>2004</v>
      </c>
      <c r="F2200" s="1">
        <v>38315</v>
      </c>
      <c r="G2200" t="s">
        <v>12</v>
      </c>
      <c r="H2200" t="s">
        <v>107</v>
      </c>
      <c r="I2200">
        <v>102</v>
      </c>
      <c r="J2200" t="s">
        <v>14</v>
      </c>
      <c r="K2200">
        <v>30</v>
      </c>
      <c r="L2200" s="10">
        <v>100</v>
      </c>
      <c r="M2200" s="10">
        <f t="shared" si="104"/>
        <v>3000</v>
      </c>
      <c r="N2200">
        <f>'CONDITIONS AND WORKINGS'!$D$2*M2200</f>
        <v>192.59999999999997</v>
      </c>
      <c r="O2200" s="4">
        <f>IF(Table1[[#This Row],[SALES]]&gt;='CONDITIONS AND WORKINGS'!$B$2,Table1[[#This Row],[SALES]]*'CONDITIONS AND WORKINGS'!$B$3,0)</f>
        <v>250.50000000000003</v>
      </c>
      <c r="P2200" s="10">
        <f t="shared" si="102"/>
        <v>3192.6</v>
      </c>
      <c r="Q2200" s="4" t="str">
        <f>IF(Table1[[#This Row],[STATUS]]='CONDITIONS AND WORKINGS'!$B$6,'CONDITIONS AND WORKINGS'!$B$9,'CONDITIONS AND WORKINGS'!$B$10)</f>
        <v>"COMPLETED"</v>
      </c>
      <c r="R2200" s="10">
        <f>Table1[[#This Row],[TOTAL SALES]]-Table1[[#This Row],[ 8.35% DISCOUNT]]</f>
        <v>2942.1</v>
      </c>
      <c r="S2200" s="20"/>
      <c r="AQ2200" s="11"/>
      <c r="AR2200" s="11"/>
      <c r="AS2200" s="11"/>
      <c r="AT2200" s="11"/>
      <c r="AV2200" s="11"/>
      <c r="AW2200" s="11"/>
    </row>
    <row r="2201" spans="1:49" x14ac:dyDescent="0.25">
      <c r="A2201">
        <v>2200</v>
      </c>
      <c r="B2201">
        <v>10343</v>
      </c>
      <c r="C2201">
        <v>3</v>
      </c>
      <c r="D2201" s="4" t="str">
        <f>TEXT(Table1[[#This Row],[ORDER DATE]],"MMMM")</f>
        <v>November</v>
      </c>
      <c r="E2201" s="4">
        <f t="shared" si="103"/>
        <v>2004</v>
      </c>
      <c r="F2201" s="1">
        <v>38315</v>
      </c>
      <c r="G2201" t="s">
        <v>12</v>
      </c>
      <c r="H2201" t="s">
        <v>115</v>
      </c>
      <c r="I2201">
        <v>102</v>
      </c>
      <c r="J2201" t="s">
        <v>17</v>
      </c>
      <c r="K2201">
        <v>25</v>
      </c>
      <c r="L2201" s="10">
        <v>52.32</v>
      </c>
      <c r="M2201" s="10">
        <f t="shared" si="104"/>
        <v>1308</v>
      </c>
      <c r="N2201">
        <f>'CONDITIONS AND WORKINGS'!$D$2*M2201</f>
        <v>83.97359999999999</v>
      </c>
      <c r="O2201" s="4">
        <f>IF(Table1[[#This Row],[SALES]]&gt;='CONDITIONS AND WORKINGS'!$B$2,Table1[[#This Row],[SALES]]*'CONDITIONS AND WORKINGS'!$B$3,0)</f>
        <v>0</v>
      </c>
      <c r="P2201" s="10">
        <f t="shared" si="102"/>
        <v>1391.9736</v>
      </c>
      <c r="Q2201" s="4" t="str">
        <f>IF(Table1[[#This Row],[STATUS]]='CONDITIONS AND WORKINGS'!$B$6,'CONDITIONS AND WORKINGS'!$B$9,'CONDITIONS AND WORKINGS'!$B$10)</f>
        <v>"COMPLETED"</v>
      </c>
      <c r="R2201" s="10">
        <f>Table1[[#This Row],[TOTAL SALES]]-Table1[[#This Row],[ 8.35% DISCOUNT]]</f>
        <v>1391.9736</v>
      </c>
      <c r="S2201" s="20"/>
      <c r="AQ2201" s="11"/>
      <c r="AR2201" s="11"/>
      <c r="AS2201" s="11"/>
      <c r="AT2201" s="11"/>
      <c r="AV2201" s="11"/>
      <c r="AW2201" s="11"/>
    </row>
    <row r="2202" spans="1:49" x14ac:dyDescent="0.25">
      <c r="A2202">
        <v>2201</v>
      </c>
      <c r="B2202">
        <v>10343</v>
      </c>
      <c r="C2202">
        <v>6</v>
      </c>
      <c r="D2202" s="4" t="str">
        <f>TEXT(Table1[[#This Row],[ORDER DATE]],"MMMM")</f>
        <v>November</v>
      </c>
      <c r="E2202" s="4">
        <f t="shared" si="103"/>
        <v>2004</v>
      </c>
      <c r="F2202" s="1">
        <v>38315</v>
      </c>
      <c r="G2202" t="s">
        <v>12</v>
      </c>
      <c r="H2202" t="s">
        <v>124</v>
      </c>
      <c r="I2202">
        <v>102</v>
      </c>
      <c r="J2202" t="s">
        <v>17</v>
      </c>
      <c r="K2202">
        <v>27</v>
      </c>
      <c r="L2202" s="10">
        <v>36.21</v>
      </c>
      <c r="M2202" s="10">
        <f t="shared" si="104"/>
        <v>977.67000000000007</v>
      </c>
      <c r="N2202">
        <f>'CONDITIONS AND WORKINGS'!$D$2*M2202</f>
        <v>62.766413999999997</v>
      </c>
      <c r="O2202" s="4">
        <f>IF(Table1[[#This Row],[SALES]]&gt;='CONDITIONS AND WORKINGS'!$B$2,Table1[[#This Row],[SALES]]*'CONDITIONS AND WORKINGS'!$B$3,0)</f>
        <v>0</v>
      </c>
      <c r="P2202" s="10">
        <f t="shared" si="102"/>
        <v>1040.436414</v>
      </c>
      <c r="Q2202" s="4" t="str">
        <f>IF(Table1[[#This Row],[STATUS]]='CONDITIONS AND WORKINGS'!$B$6,'CONDITIONS AND WORKINGS'!$B$9,'CONDITIONS AND WORKINGS'!$B$10)</f>
        <v>"COMPLETED"</v>
      </c>
      <c r="R2202" s="10">
        <f>Table1[[#This Row],[TOTAL SALES]]-Table1[[#This Row],[ 8.35% DISCOUNT]]</f>
        <v>1040.436414</v>
      </c>
      <c r="S2202" s="20"/>
      <c r="AQ2202" s="11"/>
      <c r="AR2202" s="11"/>
      <c r="AS2202" s="11"/>
      <c r="AT2202" s="11"/>
      <c r="AV2202" s="11"/>
      <c r="AW2202" s="11"/>
    </row>
    <row r="2203" spans="1:49" x14ac:dyDescent="0.25">
      <c r="A2203">
        <v>2202</v>
      </c>
      <c r="B2203">
        <v>10344</v>
      </c>
      <c r="C2203">
        <v>1</v>
      </c>
      <c r="D2203" s="4" t="str">
        <f>TEXT(Table1[[#This Row],[ORDER DATE]],"MMMM")</f>
        <v>November</v>
      </c>
      <c r="E2203" s="4">
        <f t="shared" si="103"/>
        <v>2004</v>
      </c>
      <c r="F2203" s="1">
        <v>38316</v>
      </c>
      <c r="G2203" t="s">
        <v>12</v>
      </c>
      <c r="H2203" t="s">
        <v>13</v>
      </c>
      <c r="I2203">
        <v>168</v>
      </c>
      <c r="J2203" t="s">
        <v>55</v>
      </c>
      <c r="K2203">
        <v>45</v>
      </c>
      <c r="L2203" s="10">
        <v>100</v>
      </c>
      <c r="M2203" s="10">
        <f t="shared" si="104"/>
        <v>4500</v>
      </c>
      <c r="N2203">
        <f>'CONDITIONS AND WORKINGS'!$D$2*M2203</f>
        <v>288.89999999999998</v>
      </c>
      <c r="O2203" s="4">
        <f>IF(Table1[[#This Row],[SALES]]&gt;='CONDITIONS AND WORKINGS'!$B$2,Table1[[#This Row],[SALES]]*'CONDITIONS AND WORKINGS'!$B$3,0)</f>
        <v>375.75</v>
      </c>
      <c r="P2203" s="10">
        <f t="shared" si="102"/>
        <v>4788.8999999999996</v>
      </c>
      <c r="Q2203" s="4" t="str">
        <f>IF(Table1[[#This Row],[STATUS]]='CONDITIONS AND WORKINGS'!$B$6,'CONDITIONS AND WORKINGS'!$B$9,'CONDITIONS AND WORKINGS'!$B$10)</f>
        <v>"COMPLETED"</v>
      </c>
      <c r="R2203" s="10">
        <f>Table1[[#This Row],[TOTAL SALES]]-Table1[[#This Row],[ 8.35% DISCOUNT]]</f>
        <v>4413.1499999999996</v>
      </c>
      <c r="S2203" s="20"/>
      <c r="AQ2203" s="11"/>
      <c r="AR2203" s="11"/>
      <c r="AS2203" s="11"/>
      <c r="AT2203" s="11"/>
      <c r="AV2203" s="11"/>
      <c r="AW2203" s="11"/>
    </row>
    <row r="2204" spans="1:49" x14ac:dyDescent="0.25">
      <c r="A2204">
        <v>2203</v>
      </c>
      <c r="B2204">
        <v>10344</v>
      </c>
      <c r="C2204">
        <v>3</v>
      </c>
      <c r="D2204" s="4" t="str">
        <f>TEXT(Table1[[#This Row],[ORDER DATE]],"MMMM")</f>
        <v>November</v>
      </c>
      <c r="E2204" s="4">
        <f t="shared" si="103"/>
        <v>2004</v>
      </c>
      <c r="F2204" s="1">
        <v>38316</v>
      </c>
      <c r="G2204" t="s">
        <v>12</v>
      </c>
      <c r="H2204" t="s">
        <v>19</v>
      </c>
      <c r="I2204">
        <v>168</v>
      </c>
      <c r="J2204" t="s">
        <v>14</v>
      </c>
      <c r="K2204">
        <v>30</v>
      </c>
      <c r="L2204" s="10">
        <v>100</v>
      </c>
      <c r="M2204" s="10">
        <f t="shared" si="104"/>
        <v>3000</v>
      </c>
      <c r="N2204">
        <f>'CONDITIONS AND WORKINGS'!$D$2*M2204</f>
        <v>192.59999999999997</v>
      </c>
      <c r="O2204" s="4">
        <f>IF(Table1[[#This Row],[SALES]]&gt;='CONDITIONS AND WORKINGS'!$B$2,Table1[[#This Row],[SALES]]*'CONDITIONS AND WORKINGS'!$B$3,0)</f>
        <v>250.50000000000003</v>
      </c>
      <c r="P2204" s="10">
        <f t="shared" si="102"/>
        <v>3192.6</v>
      </c>
      <c r="Q2204" s="4" t="str">
        <f>IF(Table1[[#This Row],[STATUS]]='CONDITIONS AND WORKINGS'!$B$6,'CONDITIONS AND WORKINGS'!$B$9,'CONDITIONS AND WORKINGS'!$B$10)</f>
        <v>"COMPLETED"</v>
      </c>
      <c r="R2204" s="10">
        <f>Table1[[#This Row],[TOTAL SALES]]-Table1[[#This Row],[ 8.35% DISCOUNT]]</f>
        <v>2942.1</v>
      </c>
      <c r="S2204" s="20"/>
      <c r="AQ2204" s="11"/>
      <c r="AR2204" s="11"/>
      <c r="AS2204" s="11"/>
      <c r="AT2204" s="11"/>
      <c r="AV2204" s="11"/>
      <c r="AW2204" s="11"/>
    </row>
    <row r="2205" spans="1:49" x14ac:dyDescent="0.25">
      <c r="A2205">
        <v>2204</v>
      </c>
      <c r="B2205">
        <v>10344</v>
      </c>
      <c r="C2205">
        <v>2</v>
      </c>
      <c r="D2205" s="4" t="str">
        <f>TEXT(Table1[[#This Row],[ORDER DATE]],"MMMM")</f>
        <v>November</v>
      </c>
      <c r="E2205" s="4">
        <f t="shared" si="103"/>
        <v>2004</v>
      </c>
      <c r="F2205" s="1">
        <v>38316</v>
      </c>
      <c r="G2205" t="s">
        <v>12</v>
      </c>
      <c r="H2205" t="s">
        <v>15</v>
      </c>
      <c r="I2205">
        <v>168</v>
      </c>
      <c r="J2205" t="s">
        <v>17</v>
      </c>
      <c r="K2205">
        <v>40</v>
      </c>
      <c r="L2205" s="10">
        <v>56.91</v>
      </c>
      <c r="M2205" s="10">
        <f t="shared" si="104"/>
        <v>2276.3999999999996</v>
      </c>
      <c r="N2205">
        <f>'CONDITIONS AND WORKINGS'!$D$2*M2205</f>
        <v>146.14487999999997</v>
      </c>
      <c r="O2205" s="4">
        <f>IF(Table1[[#This Row],[SALES]]&gt;='CONDITIONS AND WORKINGS'!$B$2,Table1[[#This Row],[SALES]]*'CONDITIONS AND WORKINGS'!$B$3,0)</f>
        <v>0</v>
      </c>
      <c r="P2205" s="10">
        <f t="shared" si="102"/>
        <v>2422.5448799999995</v>
      </c>
      <c r="Q2205" s="4" t="str">
        <f>IF(Table1[[#This Row],[STATUS]]='CONDITIONS AND WORKINGS'!$B$6,'CONDITIONS AND WORKINGS'!$B$9,'CONDITIONS AND WORKINGS'!$B$10)</f>
        <v>"COMPLETED"</v>
      </c>
      <c r="R2205" s="10">
        <f>Table1[[#This Row],[TOTAL SALES]]-Table1[[#This Row],[ 8.35% DISCOUNT]]</f>
        <v>2422.5448799999995</v>
      </c>
      <c r="S2205" s="20"/>
      <c r="AQ2205" s="11"/>
      <c r="AR2205" s="11"/>
      <c r="AS2205" s="11"/>
      <c r="AT2205" s="11"/>
      <c r="AV2205" s="11"/>
      <c r="AW2205" s="11"/>
    </row>
    <row r="2206" spans="1:49" x14ac:dyDescent="0.25">
      <c r="A2206">
        <v>2205</v>
      </c>
      <c r="B2206">
        <v>10344</v>
      </c>
      <c r="C2206">
        <v>4</v>
      </c>
      <c r="D2206" s="4" t="str">
        <f>TEXT(Table1[[#This Row],[ORDER DATE]],"MMMM")</f>
        <v>November</v>
      </c>
      <c r="E2206" s="4">
        <f t="shared" si="103"/>
        <v>2004</v>
      </c>
      <c r="F2206" s="1">
        <v>38316</v>
      </c>
      <c r="G2206" t="s">
        <v>12</v>
      </c>
      <c r="H2206" t="s">
        <v>16</v>
      </c>
      <c r="I2206">
        <v>168</v>
      </c>
      <c r="J2206" t="s">
        <v>17</v>
      </c>
      <c r="K2206">
        <v>21</v>
      </c>
      <c r="L2206" s="10">
        <v>100</v>
      </c>
      <c r="M2206" s="10">
        <f t="shared" si="104"/>
        <v>2100</v>
      </c>
      <c r="N2206">
        <f>'CONDITIONS AND WORKINGS'!$D$2*M2206</f>
        <v>134.82</v>
      </c>
      <c r="O2206" s="4">
        <f>IF(Table1[[#This Row],[SALES]]&gt;='CONDITIONS AND WORKINGS'!$B$2,Table1[[#This Row],[SALES]]*'CONDITIONS AND WORKINGS'!$B$3,0)</f>
        <v>0</v>
      </c>
      <c r="P2206" s="10">
        <f t="shared" si="102"/>
        <v>2234.8200000000002</v>
      </c>
      <c r="Q2206" s="4" t="str">
        <f>IF(Table1[[#This Row],[STATUS]]='CONDITIONS AND WORKINGS'!$B$6,'CONDITIONS AND WORKINGS'!$B$9,'CONDITIONS AND WORKINGS'!$B$10)</f>
        <v>"COMPLETED"</v>
      </c>
      <c r="R2206" s="10">
        <f>Table1[[#This Row],[TOTAL SALES]]-Table1[[#This Row],[ 8.35% DISCOUNT]]</f>
        <v>2234.8200000000002</v>
      </c>
      <c r="S2206" s="20"/>
      <c r="AQ2206" s="11"/>
      <c r="AR2206" s="11"/>
      <c r="AS2206" s="11"/>
      <c r="AT2206" s="11"/>
      <c r="AV2206" s="11"/>
      <c r="AW2206" s="11"/>
    </row>
    <row r="2207" spans="1:49" x14ac:dyDescent="0.25">
      <c r="A2207">
        <v>2206</v>
      </c>
      <c r="B2207">
        <v>10344</v>
      </c>
      <c r="C2207">
        <v>7</v>
      </c>
      <c r="D2207" s="4" t="str">
        <f>TEXT(Table1[[#This Row],[ORDER DATE]],"MMMM")</f>
        <v>November</v>
      </c>
      <c r="E2207" s="4">
        <f t="shared" si="103"/>
        <v>2004</v>
      </c>
      <c r="F2207" s="1">
        <v>38316</v>
      </c>
      <c r="G2207" t="s">
        <v>12</v>
      </c>
      <c r="H2207" t="s">
        <v>121</v>
      </c>
      <c r="I2207">
        <v>168</v>
      </c>
      <c r="J2207" t="s">
        <v>17</v>
      </c>
      <c r="K2207">
        <v>29</v>
      </c>
      <c r="L2207" s="10">
        <v>59.53</v>
      </c>
      <c r="M2207" s="10">
        <f t="shared" si="104"/>
        <v>1726.3700000000001</v>
      </c>
      <c r="N2207">
        <f>'CONDITIONS AND WORKINGS'!$D$2*M2207</f>
        <v>110.832954</v>
      </c>
      <c r="O2207" s="4">
        <f>IF(Table1[[#This Row],[SALES]]&gt;='CONDITIONS AND WORKINGS'!$B$2,Table1[[#This Row],[SALES]]*'CONDITIONS AND WORKINGS'!$B$3,0)</f>
        <v>0</v>
      </c>
      <c r="P2207" s="10">
        <f t="shared" si="102"/>
        <v>1837.2029540000001</v>
      </c>
      <c r="Q2207" s="4" t="str">
        <f>IF(Table1[[#This Row],[STATUS]]='CONDITIONS AND WORKINGS'!$B$6,'CONDITIONS AND WORKINGS'!$B$9,'CONDITIONS AND WORKINGS'!$B$10)</f>
        <v>"COMPLETED"</v>
      </c>
      <c r="R2207" s="10">
        <f>Table1[[#This Row],[TOTAL SALES]]-Table1[[#This Row],[ 8.35% DISCOUNT]]</f>
        <v>1837.2029540000001</v>
      </c>
      <c r="S2207" s="20"/>
      <c r="AQ2207" s="11"/>
      <c r="AR2207" s="11"/>
      <c r="AS2207" s="11"/>
      <c r="AT2207" s="11"/>
      <c r="AV2207" s="11"/>
      <c r="AW2207" s="11"/>
    </row>
    <row r="2208" spans="1:49" x14ac:dyDescent="0.25">
      <c r="A2208">
        <v>2207</v>
      </c>
      <c r="B2208">
        <v>10344</v>
      </c>
      <c r="C2208">
        <v>5</v>
      </c>
      <c r="D2208" s="4" t="str">
        <f>TEXT(Table1[[#This Row],[ORDER DATE]],"MMMM")</f>
        <v>November</v>
      </c>
      <c r="E2208" s="4">
        <f t="shared" si="103"/>
        <v>2004</v>
      </c>
      <c r="F2208" s="1">
        <v>38316</v>
      </c>
      <c r="G2208" t="s">
        <v>12</v>
      </c>
      <c r="H2208" t="s">
        <v>122</v>
      </c>
      <c r="I2208">
        <v>168</v>
      </c>
      <c r="J2208" t="s">
        <v>17</v>
      </c>
      <c r="K2208">
        <v>26</v>
      </c>
      <c r="L2208" s="10">
        <v>63.43</v>
      </c>
      <c r="M2208" s="10">
        <f t="shared" si="104"/>
        <v>1649.18</v>
      </c>
      <c r="N2208">
        <f>'CONDITIONS AND WORKINGS'!$D$2*M2208</f>
        <v>105.87735599999999</v>
      </c>
      <c r="O2208" s="4">
        <f>IF(Table1[[#This Row],[SALES]]&gt;='CONDITIONS AND WORKINGS'!$B$2,Table1[[#This Row],[SALES]]*'CONDITIONS AND WORKINGS'!$B$3,0)</f>
        <v>0</v>
      </c>
      <c r="P2208" s="10">
        <f t="shared" si="102"/>
        <v>1755.057356</v>
      </c>
      <c r="Q2208" s="4" t="str">
        <f>IF(Table1[[#This Row],[STATUS]]='CONDITIONS AND WORKINGS'!$B$6,'CONDITIONS AND WORKINGS'!$B$9,'CONDITIONS AND WORKINGS'!$B$10)</f>
        <v>"COMPLETED"</v>
      </c>
      <c r="R2208" s="10">
        <f>Table1[[#This Row],[TOTAL SALES]]-Table1[[#This Row],[ 8.35% DISCOUNT]]</f>
        <v>1755.057356</v>
      </c>
      <c r="S2208" s="20"/>
      <c r="AQ2208" s="11"/>
      <c r="AR2208" s="11"/>
      <c r="AS2208" s="11"/>
      <c r="AT2208" s="11"/>
      <c r="AV2208" s="11"/>
      <c r="AW2208" s="11"/>
    </row>
    <row r="2209" spans="1:49" x14ac:dyDescent="0.25">
      <c r="A2209">
        <v>2208</v>
      </c>
      <c r="B2209">
        <v>10344</v>
      </c>
      <c r="C2209">
        <v>6</v>
      </c>
      <c r="D2209" s="4" t="str">
        <f>TEXT(Table1[[#This Row],[ORDER DATE]],"MMMM")</f>
        <v>November</v>
      </c>
      <c r="E2209" s="4">
        <f t="shared" si="103"/>
        <v>2004</v>
      </c>
      <c r="F2209" s="1">
        <v>38316</v>
      </c>
      <c r="G2209" t="s">
        <v>12</v>
      </c>
      <c r="H2209" t="s">
        <v>22</v>
      </c>
      <c r="I2209">
        <v>168</v>
      </c>
      <c r="J2209" t="s">
        <v>17</v>
      </c>
      <c r="K2209">
        <v>20</v>
      </c>
      <c r="L2209" s="10">
        <v>35.18</v>
      </c>
      <c r="M2209" s="10">
        <f t="shared" si="104"/>
        <v>703.6</v>
      </c>
      <c r="N2209">
        <f>'CONDITIONS AND WORKINGS'!$D$2*M2209</f>
        <v>45.171119999999995</v>
      </c>
      <c r="O2209" s="4">
        <f>IF(Table1[[#This Row],[SALES]]&gt;='CONDITIONS AND WORKINGS'!$B$2,Table1[[#This Row],[SALES]]*'CONDITIONS AND WORKINGS'!$B$3,0)</f>
        <v>0</v>
      </c>
      <c r="P2209" s="10">
        <f t="shared" si="102"/>
        <v>748.77112</v>
      </c>
      <c r="Q2209" s="4" t="str">
        <f>IF(Table1[[#This Row],[STATUS]]='CONDITIONS AND WORKINGS'!$B$6,'CONDITIONS AND WORKINGS'!$B$9,'CONDITIONS AND WORKINGS'!$B$10)</f>
        <v>"COMPLETED"</v>
      </c>
      <c r="R2209" s="10">
        <f>Table1[[#This Row],[TOTAL SALES]]-Table1[[#This Row],[ 8.35% DISCOUNT]]</f>
        <v>748.77112</v>
      </c>
      <c r="S2209" s="20"/>
      <c r="AQ2209" s="11"/>
      <c r="AR2209" s="11"/>
      <c r="AS2209" s="11"/>
      <c r="AT2209" s="11"/>
      <c r="AV2209" s="11"/>
      <c r="AW2209" s="11"/>
    </row>
    <row r="2210" spans="1:49" x14ac:dyDescent="0.25">
      <c r="A2210">
        <v>2209</v>
      </c>
      <c r="B2210">
        <v>10345</v>
      </c>
      <c r="C2210">
        <v>1</v>
      </c>
      <c r="D2210" s="4" t="str">
        <f>TEXT(Table1[[#This Row],[ORDER DATE]],"MMMM")</f>
        <v>November</v>
      </c>
      <c r="E2210" s="4">
        <f t="shared" si="103"/>
        <v>2004</v>
      </c>
      <c r="F2210" s="1">
        <v>38316</v>
      </c>
      <c r="G2210" t="s">
        <v>12</v>
      </c>
      <c r="H2210" t="s">
        <v>21</v>
      </c>
      <c r="I2210">
        <v>147</v>
      </c>
      <c r="J2210" t="s">
        <v>17</v>
      </c>
      <c r="K2210">
        <v>43</v>
      </c>
      <c r="L2210" s="10">
        <v>53.76</v>
      </c>
      <c r="M2210" s="10">
        <f t="shared" si="104"/>
        <v>2311.6799999999998</v>
      </c>
      <c r="N2210">
        <f>'CONDITIONS AND WORKINGS'!$D$2*M2210</f>
        <v>148.40985599999996</v>
      </c>
      <c r="O2210" s="4">
        <f>IF(Table1[[#This Row],[SALES]]&gt;='CONDITIONS AND WORKINGS'!$B$2,Table1[[#This Row],[SALES]]*'CONDITIONS AND WORKINGS'!$B$3,0)</f>
        <v>193.02528000000001</v>
      </c>
      <c r="P2210" s="10">
        <f t="shared" si="102"/>
        <v>2460.0898559999996</v>
      </c>
      <c r="Q2210" s="4" t="str">
        <f>IF(Table1[[#This Row],[STATUS]]='CONDITIONS AND WORKINGS'!$B$6,'CONDITIONS AND WORKINGS'!$B$9,'CONDITIONS AND WORKINGS'!$B$10)</f>
        <v>"COMPLETED"</v>
      </c>
      <c r="R2210" s="10">
        <f>Table1[[#This Row],[TOTAL SALES]]-Table1[[#This Row],[ 8.35% DISCOUNT]]</f>
        <v>2267.0645759999998</v>
      </c>
      <c r="S2210" s="20"/>
      <c r="AQ2210" s="11"/>
      <c r="AR2210" s="11"/>
      <c r="AS2210" s="11"/>
      <c r="AT2210" s="11"/>
      <c r="AV2210" s="11"/>
      <c r="AW2210" s="11"/>
    </row>
    <row r="2211" spans="1:49" x14ac:dyDescent="0.25">
      <c r="A2211">
        <v>2210</v>
      </c>
      <c r="B2211">
        <v>10346</v>
      </c>
      <c r="C2211">
        <v>2</v>
      </c>
      <c r="D2211" s="4" t="str">
        <f>TEXT(Table1[[#This Row],[ORDER DATE]],"MMMM")</f>
        <v>November</v>
      </c>
      <c r="E2211" s="4">
        <f t="shared" si="103"/>
        <v>2004</v>
      </c>
      <c r="F2211" s="1">
        <v>38320</v>
      </c>
      <c r="G2211" t="s">
        <v>12</v>
      </c>
      <c r="H2211" t="s">
        <v>123</v>
      </c>
      <c r="I2211">
        <v>185</v>
      </c>
      <c r="J2211" t="s">
        <v>14</v>
      </c>
      <c r="K2211">
        <v>24</v>
      </c>
      <c r="L2211" s="10">
        <v>100</v>
      </c>
      <c r="M2211" s="10">
        <f t="shared" si="104"/>
        <v>2400</v>
      </c>
      <c r="N2211">
        <f>'CONDITIONS AND WORKINGS'!$D$2*M2211</f>
        <v>154.07999999999998</v>
      </c>
      <c r="O2211" s="4">
        <f>IF(Table1[[#This Row],[SALES]]&gt;='CONDITIONS AND WORKINGS'!$B$2,Table1[[#This Row],[SALES]]*'CONDITIONS AND WORKINGS'!$B$3,0)</f>
        <v>200.4</v>
      </c>
      <c r="P2211" s="10">
        <f t="shared" si="102"/>
        <v>2554.08</v>
      </c>
      <c r="Q2211" s="4" t="str">
        <f>IF(Table1[[#This Row],[STATUS]]='CONDITIONS AND WORKINGS'!$B$6,'CONDITIONS AND WORKINGS'!$B$9,'CONDITIONS AND WORKINGS'!$B$10)</f>
        <v>"COMPLETED"</v>
      </c>
      <c r="R2211" s="10">
        <f>Table1[[#This Row],[TOTAL SALES]]-Table1[[#This Row],[ 8.35% DISCOUNT]]</f>
        <v>2353.6799999999998</v>
      </c>
      <c r="S2211" s="20"/>
      <c r="AQ2211" s="11"/>
      <c r="AR2211" s="11"/>
      <c r="AS2211" s="11"/>
      <c r="AT2211" s="11"/>
      <c r="AV2211" s="11"/>
      <c r="AW2211" s="11"/>
    </row>
    <row r="2212" spans="1:49" x14ac:dyDescent="0.25">
      <c r="A2212">
        <v>2211</v>
      </c>
      <c r="B2212">
        <v>10346</v>
      </c>
      <c r="C2212">
        <v>1</v>
      </c>
      <c r="D2212" s="4" t="str">
        <f>TEXT(Table1[[#This Row],[ORDER DATE]],"MMMM")</f>
        <v>November</v>
      </c>
      <c r="E2212" s="4">
        <f t="shared" si="103"/>
        <v>2004</v>
      </c>
      <c r="F2212" s="1">
        <v>38320</v>
      </c>
      <c r="G2212" t="s">
        <v>12</v>
      </c>
      <c r="H2212" t="s">
        <v>120</v>
      </c>
      <c r="I2212">
        <v>185</v>
      </c>
      <c r="J2212" t="s">
        <v>17</v>
      </c>
      <c r="K2212">
        <v>25</v>
      </c>
      <c r="L2212" s="10">
        <v>100</v>
      </c>
      <c r="M2212" s="10">
        <f t="shared" si="104"/>
        <v>2500</v>
      </c>
      <c r="N2212">
        <f>'CONDITIONS AND WORKINGS'!$D$2*M2212</f>
        <v>160.49999999999997</v>
      </c>
      <c r="O2212" s="4">
        <f>IF(Table1[[#This Row],[SALES]]&gt;='CONDITIONS AND WORKINGS'!$B$2,Table1[[#This Row],[SALES]]*'CONDITIONS AND WORKINGS'!$B$3,0)</f>
        <v>208.75</v>
      </c>
      <c r="P2212" s="10">
        <f t="shared" si="102"/>
        <v>2660.5</v>
      </c>
      <c r="Q2212" s="4" t="str">
        <f>IF(Table1[[#This Row],[STATUS]]='CONDITIONS AND WORKINGS'!$B$6,'CONDITIONS AND WORKINGS'!$B$9,'CONDITIONS AND WORKINGS'!$B$10)</f>
        <v>"COMPLETED"</v>
      </c>
      <c r="R2212" s="10">
        <f>Table1[[#This Row],[TOTAL SALES]]-Table1[[#This Row],[ 8.35% DISCOUNT]]</f>
        <v>2451.75</v>
      </c>
      <c r="S2212" s="20"/>
      <c r="AQ2212" s="11"/>
      <c r="AR2212" s="11"/>
      <c r="AS2212" s="11"/>
      <c r="AT2212" s="11"/>
      <c r="AV2212" s="11"/>
      <c r="AW2212" s="11"/>
    </row>
    <row r="2213" spans="1:49" x14ac:dyDescent="0.25">
      <c r="A2213">
        <v>2212</v>
      </c>
      <c r="B2213">
        <v>10346</v>
      </c>
      <c r="C2213">
        <v>6</v>
      </c>
      <c r="D2213" s="4" t="str">
        <f>TEXT(Table1[[#This Row],[ORDER DATE]],"MMMM")</f>
        <v>November</v>
      </c>
      <c r="E2213" s="4">
        <f t="shared" si="103"/>
        <v>2004</v>
      </c>
      <c r="F2213" s="1">
        <v>38320</v>
      </c>
      <c r="G2213" t="s">
        <v>12</v>
      </c>
      <c r="H2213" t="s">
        <v>119</v>
      </c>
      <c r="I2213">
        <v>185</v>
      </c>
      <c r="J2213" t="s">
        <v>17</v>
      </c>
      <c r="K2213">
        <v>26</v>
      </c>
      <c r="L2213" s="10">
        <v>95.88</v>
      </c>
      <c r="M2213" s="10">
        <f t="shared" si="104"/>
        <v>2492.88</v>
      </c>
      <c r="N2213">
        <f>'CONDITIONS AND WORKINGS'!$D$2*M2213</f>
        <v>160.04289599999998</v>
      </c>
      <c r="O2213" s="4">
        <f>IF(Table1[[#This Row],[SALES]]&gt;='CONDITIONS AND WORKINGS'!$B$2,Table1[[#This Row],[SALES]]*'CONDITIONS AND WORKINGS'!$B$3,0)</f>
        <v>208.15548000000001</v>
      </c>
      <c r="P2213" s="10">
        <f t="shared" si="102"/>
        <v>2652.922896</v>
      </c>
      <c r="Q2213" s="4" t="str">
        <f>IF(Table1[[#This Row],[STATUS]]='CONDITIONS AND WORKINGS'!$B$6,'CONDITIONS AND WORKINGS'!$B$9,'CONDITIONS AND WORKINGS'!$B$10)</f>
        <v>"COMPLETED"</v>
      </c>
      <c r="R2213" s="10">
        <f>Table1[[#This Row],[TOTAL SALES]]-Table1[[#This Row],[ 8.35% DISCOUNT]]</f>
        <v>2444.7674160000001</v>
      </c>
      <c r="S2213" s="20"/>
      <c r="AQ2213" s="11"/>
      <c r="AR2213" s="11"/>
      <c r="AS2213" s="11"/>
      <c r="AT2213" s="11"/>
      <c r="AV2213" s="11"/>
      <c r="AW2213" s="11"/>
    </row>
    <row r="2214" spans="1:49" x14ac:dyDescent="0.25">
      <c r="A2214">
        <v>2213</v>
      </c>
      <c r="B2214">
        <v>10346</v>
      </c>
      <c r="C2214">
        <v>4</v>
      </c>
      <c r="D2214" s="4" t="str">
        <f>TEXT(Table1[[#This Row],[ORDER DATE]],"MMMM")</f>
        <v>November</v>
      </c>
      <c r="E2214" s="4">
        <f t="shared" si="103"/>
        <v>2004</v>
      </c>
      <c r="F2214" s="1">
        <v>38320</v>
      </c>
      <c r="G2214" t="s">
        <v>12</v>
      </c>
      <c r="H2214" t="s">
        <v>18</v>
      </c>
      <c r="I2214">
        <v>185</v>
      </c>
      <c r="J2214" t="s">
        <v>17</v>
      </c>
      <c r="K2214">
        <v>22</v>
      </c>
      <c r="L2214" s="10">
        <v>97.44</v>
      </c>
      <c r="M2214" s="10">
        <f t="shared" si="104"/>
        <v>2143.6799999999998</v>
      </c>
      <c r="N2214">
        <f>'CONDITIONS AND WORKINGS'!$D$2*M2214</f>
        <v>137.62425599999997</v>
      </c>
      <c r="O2214" s="4">
        <f>IF(Table1[[#This Row],[SALES]]&gt;='CONDITIONS AND WORKINGS'!$B$2,Table1[[#This Row],[SALES]]*'CONDITIONS AND WORKINGS'!$B$3,0)</f>
        <v>0</v>
      </c>
      <c r="P2214" s="10">
        <f t="shared" si="102"/>
        <v>2281.3042559999999</v>
      </c>
      <c r="Q2214" s="4" t="str">
        <f>IF(Table1[[#This Row],[STATUS]]='CONDITIONS AND WORKINGS'!$B$6,'CONDITIONS AND WORKINGS'!$B$9,'CONDITIONS AND WORKINGS'!$B$10)</f>
        <v>"COMPLETED"</v>
      </c>
      <c r="R2214" s="10">
        <f>Table1[[#This Row],[TOTAL SALES]]-Table1[[#This Row],[ 8.35% DISCOUNT]]</f>
        <v>2281.3042559999999</v>
      </c>
      <c r="S2214" s="20"/>
      <c r="AQ2214" s="11"/>
      <c r="AR2214" s="11"/>
      <c r="AS2214" s="11"/>
      <c r="AT2214" s="11"/>
      <c r="AV2214" s="11"/>
      <c r="AW2214" s="11"/>
    </row>
    <row r="2215" spans="1:49" x14ac:dyDescent="0.25">
      <c r="A2215">
        <v>2214</v>
      </c>
      <c r="B2215">
        <v>10346</v>
      </c>
      <c r="C2215">
        <v>5</v>
      </c>
      <c r="D2215" s="4" t="str">
        <f>TEXT(Table1[[#This Row],[ORDER DATE]],"MMMM")</f>
        <v>November</v>
      </c>
      <c r="E2215" s="4">
        <f t="shared" si="103"/>
        <v>2004</v>
      </c>
      <c r="F2215" s="1">
        <v>38320</v>
      </c>
      <c r="G2215" t="s">
        <v>12</v>
      </c>
      <c r="H2215" t="s">
        <v>117</v>
      </c>
      <c r="I2215">
        <v>185</v>
      </c>
      <c r="J2215" t="s">
        <v>17</v>
      </c>
      <c r="K2215">
        <v>24</v>
      </c>
      <c r="L2215" s="10">
        <v>87.24</v>
      </c>
      <c r="M2215" s="10">
        <f t="shared" si="104"/>
        <v>2093.7599999999998</v>
      </c>
      <c r="N2215">
        <f>'CONDITIONS AND WORKINGS'!$D$2*M2215</f>
        <v>134.41939199999996</v>
      </c>
      <c r="O2215" s="4">
        <f>IF(Table1[[#This Row],[SALES]]&gt;='CONDITIONS AND WORKINGS'!$B$2,Table1[[#This Row],[SALES]]*'CONDITIONS AND WORKINGS'!$B$3,0)</f>
        <v>0</v>
      </c>
      <c r="P2215" s="10">
        <f t="shared" si="102"/>
        <v>2228.1793919999996</v>
      </c>
      <c r="Q2215" s="4" t="str">
        <f>IF(Table1[[#This Row],[STATUS]]='CONDITIONS AND WORKINGS'!$B$6,'CONDITIONS AND WORKINGS'!$B$9,'CONDITIONS AND WORKINGS'!$B$10)</f>
        <v>"COMPLETED"</v>
      </c>
      <c r="R2215" s="10">
        <f>Table1[[#This Row],[TOTAL SALES]]-Table1[[#This Row],[ 8.35% DISCOUNT]]</f>
        <v>2228.1793919999996</v>
      </c>
      <c r="S2215" s="20"/>
      <c r="AQ2215" s="11"/>
      <c r="AR2215" s="11"/>
      <c r="AS2215" s="11"/>
      <c r="AT2215" s="11"/>
      <c r="AV2215" s="11"/>
      <c r="AW2215" s="11"/>
    </row>
    <row r="2216" spans="1:49" x14ac:dyDescent="0.25">
      <c r="A2216">
        <v>2215</v>
      </c>
      <c r="B2216">
        <v>10346</v>
      </c>
      <c r="C2216">
        <v>3</v>
      </c>
      <c r="D2216" s="4" t="str">
        <f>TEXT(Table1[[#This Row],[ORDER DATE]],"MMMM")</f>
        <v>November</v>
      </c>
      <c r="E2216" s="4">
        <f t="shared" si="103"/>
        <v>2004</v>
      </c>
      <c r="F2216" s="1">
        <v>38320</v>
      </c>
      <c r="G2216" t="s">
        <v>12</v>
      </c>
      <c r="H2216" t="s">
        <v>23</v>
      </c>
      <c r="I2216">
        <v>185</v>
      </c>
      <c r="J2216" t="s">
        <v>17</v>
      </c>
      <c r="K2216">
        <v>42</v>
      </c>
      <c r="L2216" s="10">
        <v>36.11</v>
      </c>
      <c r="M2216" s="10">
        <f t="shared" si="104"/>
        <v>1516.62</v>
      </c>
      <c r="N2216">
        <f>'CONDITIONS AND WORKINGS'!$D$2*M2216</f>
        <v>97.36700399999998</v>
      </c>
      <c r="O2216" s="4">
        <f>IF(Table1[[#This Row],[SALES]]&gt;='CONDITIONS AND WORKINGS'!$B$2,Table1[[#This Row],[SALES]]*'CONDITIONS AND WORKINGS'!$B$3,0)</f>
        <v>0</v>
      </c>
      <c r="P2216" s="10">
        <f t="shared" si="102"/>
        <v>1613.9870039999998</v>
      </c>
      <c r="Q2216" s="4" t="str">
        <f>IF(Table1[[#This Row],[STATUS]]='CONDITIONS AND WORKINGS'!$B$6,'CONDITIONS AND WORKINGS'!$B$9,'CONDITIONS AND WORKINGS'!$B$10)</f>
        <v>"COMPLETED"</v>
      </c>
      <c r="R2216" s="10">
        <f>Table1[[#This Row],[TOTAL SALES]]-Table1[[#This Row],[ 8.35% DISCOUNT]]</f>
        <v>1613.9870039999998</v>
      </c>
      <c r="S2216" s="20"/>
      <c r="AQ2216" s="11"/>
      <c r="AR2216" s="11"/>
      <c r="AS2216" s="11"/>
      <c r="AT2216" s="11"/>
      <c r="AV2216" s="11"/>
      <c r="AW2216" s="11"/>
    </row>
    <row r="2217" spans="1:49" x14ac:dyDescent="0.25">
      <c r="A2217">
        <v>2216</v>
      </c>
      <c r="B2217">
        <v>10347</v>
      </c>
      <c r="C2217">
        <v>8</v>
      </c>
      <c r="D2217" s="4" t="str">
        <f>TEXT(Table1[[#This Row],[ORDER DATE]],"MMMM")</f>
        <v>November</v>
      </c>
      <c r="E2217" s="4">
        <f t="shared" si="103"/>
        <v>2004</v>
      </c>
      <c r="F2217" s="1">
        <v>38320</v>
      </c>
      <c r="G2217" t="s">
        <v>12</v>
      </c>
      <c r="H2217" t="s">
        <v>40</v>
      </c>
      <c r="I2217">
        <v>111</v>
      </c>
      <c r="J2217" t="s">
        <v>14</v>
      </c>
      <c r="K2217">
        <v>50</v>
      </c>
      <c r="L2217" s="10">
        <v>100</v>
      </c>
      <c r="M2217" s="10">
        <f t="shared" si="104"/>
        <v>5000</v>
      </c>
      <c r="N2217">
        <f>'CONDITIONS AND WORKINGS'!$D$2*M2217</f>
        <v>320.99999999999994</v>
      </c>
      <c r="O2217" s="4">
        <f>IF(Table1[[#This Row],[SALES]]&gt;='CONDITIONS AND WORKINGS'!$B$2,Table1[[#This Row],[SALES]]*'CONDITIONS AND WORKINGS'!$B$3,0)</f>
        <v>417.5</v>
      </c>
      <c r="P2217" s="10">
        <f t="shared" si="102"/>
        <v>5321</v>
      </c>
      <c r="Q2217" s="4" t="str">
        <f>IF(Table1[[#This Row],[STATUS]]='CONDITIONS AND WORKINGS'!$B$6,'CONDITIONS AND WORKINGS'!$B$9,'CONDITIONS AND WORKINGS'!$B$10)</f>
        <v>"COMPLETED"</v>
      </c>
      <c r="R2217" s="10">
        <f>Table1[[#This Row],[TOTAL SALES]]-Table1[[#This Row],[ 8.35% DISCOUNT]]</f>
        <v>4903.5</v>
      </c>
      <c r="S2217" s="20"/>
      <c r="AQ2217" s="11"/>
      <c r="AR2217" s="11"/>
      <c r="AS2217" s="11"/>
      <c r="AT2217" s="11"/>
      <c r="AV2217" s="11"/>
      <c r="AW2217" s="11"/>
    </row>
    <row r="2218" spans="1:49" x14ac:dyDescent="0.25">
      <c r="A2218">
        <v>2217</v>
      </c>
      <c r="B2218">
        <v>10347</v>
      </c>
      <c r="C2218">
        <v>4</v>
      </c>
      <c r="D2218" s="4" t="str">
        <f>TEXT(Table1[[#This Row],[ORDER DATE]],"MMMM")</f>
        <v>November</v>
      </c>
      <c r="E2218" s="4">
        <f t="shared" si="103"/>
        <v>2004</v>
      </c>
      <c r="F2218" s="1">
        <v>38320</v>
      </c>
      <c r="G2218" t="s">
        <v>12</v>
      </c>
      <c r="H2218" t="s">
        <v>29</v>
      </c>
      <c r="I2218">
        <v>111</v>
      </c>
      <c r="J2218" t="s">
        <v>14</v>
      </c>
      <c r="K2218">
        <v>45</v>
      </c>
      <c r="L2218" s="10">
        <v>100</v>
      </c>
      <c r="M2218" s="10">
        <f t="shared" si="104"/>
        <v>4500</v>
      </c>
      <c r="N2218">
        <f>'CONDITIONS AND WORKINGS'!$D$2*M2218</f>
        <v>288.89999999999998</v>
      </c>
      <c r="O2218" s="4">
        <f>IF(Table1[[#This Row],[SALES]]&gt;='CONDITIONS AND WORKINGS'!$B$2,Table1[[#This Row],[SALES]]*'CONDITIONS AND WORKINGS'!$B$3,0)</f>
        <v>375.75</v>
      </c>
      <c r="P2218" s="10">
        <f t="shared" si="102"/>
        <v>4788.8999999999996</v>
      </c>
      <c r="Q2218" s="4" t="str">
        <f>IF(Table1[[#This Row],[STATUS]]='CONDITIONS AND WORKINGS'!$B$6,'CONDITIONS AND WORKINGS'!$B$9,'CONDITIONS AND WORKINGS'!$B$10)</f>
        <v>"COMPLETED"</v>
      </c>
      <c r="R2218" s="10">
        <f>Table1[[#This Row],[TOTAL SALES]]-Table1[[#This Row],[ 8.35% DISCOUNT]]</f>
        <v>4413.1499999999996</v>
      </c>
      <c r="S2218" s="20"/>
      <c r="AQ2218" s="11"/>
      <c r="AR2218" s="11"/>
      <c r="AS2218" s="11"/>
      <c r="AT2218" s="11"/>
      <c r="AV2218" s="11"/>
      <c r="AW2218" s="11"/>
    </row>
    <row r="2219" spans="1:49" x14ac:dyDescent="0.25">
      <c r="A2219">
        <v>2218</v>
      </c>
      <c r="B2219">
        <v>10347</v>
      </c>
      <c r="C2219">
        <v>11</v>
      </c>
      <c r="D2219" s="4" t="str">
        <f>TEXT(Table1[[#This Row],[ORDER DATE]],"MMMM")</f>
        <v>November</v>
      </c>
      <c r="E2219" s="4">
        <f t="shared" si="103"/>
        <v>2004</v>
      </c>
      <c r="F2219" s="1">
        <v>38320</v>
      </c>
      <c r="G2219" t="s">
        <v>12</v>
      </c>
      <c r="H2219" t="s">
        <v>36</v>
      </c>
      <c r="I2219">
        <v>111</v>
      </c>
      <c r="J2219" t="s">
        <v>14</v>
      </c>
      <c r="K2219">
        <v>45</v>
      </c>
      <c r="L2219" s="10">
        <v>100</v>
      </c>
      <c r="M2219" s="10">
        <f t="shared" si="104"/>
        <v>4500</v>
      </c>
      <c r="N2219">
        <f>'CONDITIONS AND WORKINGS'!$D$2*M2219</f>
        <v>288.89999999999998</v>
      </c>
      <c r="O2219" s="4">
        <f>IF(Table1[[#This Row],[SALES]]&gt;='CONDITIONS AND WORKINGS'!$B$2,Table1[[#This Row],[SALES]]*'CONDITIONS AND WORKINGS'!$B$3,0)</f>
        <v>375.75</v>
      </c>
      <c r="P2219" s="10">
        <f t="shared" si="102"/>
        <v>4788.8999999999996</v>
      </c>
      <c r="Q2219" s="4" t="str">
        <f>IF(Table1[[#This Row],[STATUS]]='CONDITIONS AND WORKINGS'!$B$6,'CONDITIONS AND WORKINGS'!$B$9,'CONDITIONS AND WORKINGS'!$B$10)</f>
        <v>"COMPLETED"</v>
      </c>
      <c r="R2219" s="10">
        <f>Table1[[#This Row],[TOTAL SALES]]-Table1[[#This Row],[ 8.35% DISCOUNT]]</f>
        <v>4413.1499999999996</v>
      </c>
      <c r="S2219" s="20"/>
      <c r="AQ2219" s="11"/>
      <c r="AR2219" s="11"/>
      <c r="AS2219" s="11"/>
      <c r="AT2219" s="11"/>
      <c r="AV2219" s="11"/>
      <c r="AW2219" s="11"/>
    </row>
    <row r="2220" spans="1:49" x14ac:dyDescent="0.25">
      <c r="A2220">
        <v>2219</v>
      </c>
      <c r="B2220">
        <v>10347</v>
      </c>
      <c r="C2220">
        <v>6</v>
      </c>
      <c r="D2220" s="4" t="str">
        <f>TEXT(Table1[[#This Row],[ORDER DATE]],"MMMM")</f>
        <v>November</v>
      </c>
      <c r="E2220" s="4">
        <f t="shared" si="103"/>
        <v>2004</v>
      </c>
      <c r="F2220" s="1">
        <v>38320</v>
      </c>
      <c r="G2220" t="s">
        <v>12</v>
      </c>
      <c r="H2220" t="s">
        <v>20</v>
      </c>
      <c r="I2220">
        <v>111</v>
      </c>
      <c r="J2220" t="s">
        <v>14</v>
      </c>
      <c r="K2220">
        <v>21</v>
      </c>
      <c r="L2220" s="10">
        <v>100</v>
      </c>
      <c r="M2220" s="10">
        <f t="shared" si="104"/>
        <v>2100</v>
      </c>
      <c r="N2220">
        <f>'CONDITIONS AND WORKINGS'!$D$2*M2220</f>
        <v>134.82</v>
      </c>
      <c r="O2220" s="4">
        <f>IF(Table1[[#This Row],[SALES]]&gt;='CONDITIONS AND WORKINGS'!$B$2,Table1[[#This Row],[SALES]]*'CONDITIONS AND WORKINGS'!$B$3,0)</f>
        <v>0</v>
      </c>
      <c r="P2220" s="10">
        <f t="shared" si="102"/>
        <v>2234.8200000000002</v>
      </c>
      <c r="Q2220" s="4" t="str">
        <f>IF(Table1[[#This Row],[STATUS]]='CONDITIONS AND WORKINGS'!$B$6,'CONDITIONS AND WORKINGS'!$B$9,'CONDITIONS AND WORKINGS'!$B$10)</f>
        <v>"COMPLETED"</v>
      </c>
      <c r="R2220" s="10">
        <f>Table1[[#This Row],[TOTAL SALES]]-Table1[[#This Row],[ 8.35% DISCOUNT]]</f>
        <v>2234.8200000000002</v>
      </c>
      <c r="S2220" s="20"/>
      <c r="AQ2220" s="11"/>
      <c r="AR2220" s="11"/>
      <c r="AS2220" s="11"/>
      <c r="AT2220" s="11"/>
      <c r="AV2220" s="11"/>
      <c r="AW2220" s="11"/>
    </row>
    <row r="2221" spans="1:49" x14ac:dyDescent="0.25">
      <c r="A2221">
        <v>2220</v>
      </c>
      <c r="B2221">
        <v>10347</v>
      </c>
      <c r="C2221">
        <v>9</v>
      </c>
      <c r="D2221" s="4" t="str">
        <f>TEXT(Table1[[#This Row],[ORDER DATE]],"MMMM")</f>
        <v>November</v>
      </c>
      <c r="E2221" s="4">
        <f t="shared" si="103"/>
        <v>2004</v>
      </c>
      <c r="F2221" s="1">
        <v>38320</v>
      </c>
      <c r="G2221" t="s">
        <v>12</v>
      </c>
      <c r="H2221" t="s">
        <v>37</v>
      </c>
      <c r="I2221">
        <v>111</v>
      </c>
      <c r="J2221" t="s">
        <v>14</v>
      </c>
      <c r="K2221">
        <v>48</v>
      </c>
      <c r="L2221" s="10">
        <v>100</v>
      </c>
      <c r="M2221" s="10">
        <f t="shared" si="104"/>
        <v>4800</v>
      </c>
      <c r="N2221">
        <f>'CONDITIONS AND WORKINGS'!$D$2*M2221</f>
        <v>308.15999999999997</v>
      </c>
      <c r="O2221" s="4">
        <f>IF(Table1[[#This Row],[SALES]]&gt;='CONDITIONS AND WORKINGS'!$B$2,Table1[[#This Row],[SALES]]*'CONDITIONS AND WORKINGS'!$B$3,0)</f>
        <v>400.8</v>
      </c>
      <c r="P2221" s="10">
        <f t="shared" si="102"/>
        <v>5108.16</v>
      </c>
      <c r="Q2221" s="4" t="str">
        <f>IF(Table1[[#This Row],[STATUS]]='CONDITIONS AND WORKINGS'!$B$6,'CONDITIONS AND WORKINGS'!$B$9,'CONDITIONS AND WORKINGS'!$B$10)</f>
        <v>"COMPLETED"</v>
      </c>
      <c r="R2221" s="10">
        <f>Table1[[#This Row],[TOTAL SALES]]-Table1[[#This Row],[ 8.35% DISCOUNT]]</f>
        <v>4707.3599999999997</v>
      </c>
      <c r="S2221" s="20"/>
      <c r="AQ2221" s="11"/>
      <c r="AR2221" s="11"/>
      <c r="AS2221" s="11"/>
      <c r="AT2221" s="11"/>
      <c r="AV2221" s="11"/>
      <c r="AW2221" s="11"/>
    </row>
    <row r="2222" spans="1:49" x14ac:dyDescent="0.25">
      <c r="A2222">
        <v>2221</v>
      </c>
      <c r="B2222">
        <v>10347</v>
      </c>
      <c r="C2222">
        <v>2</v>
      </c>
      <c r="D2222" s="4" t="str">
        <f>TEXT(Table1[[#This Row],[ORDER DATE]],"MMMM")</f>
        <v>November</v>
      </c>
      <c r="E2222" s="4">
        <f t="shared" si="103"/>
        <v>2004</v>
      </c>
      <c r="F2222" s="1">
        <v>38320</v>
      </c>
      <c r="G2222" t="s">
        <v>12</v>
      </c>
      <c r="H2222" t="s">
        <v>26</v>
      </c>
      <c r="I2222">
        <v>111</v>
      </c>
      <c r="J2222" t="s">
        <v>14</v>
      </c>
      <c r="K2222">
        <v>27</v>
      </c>
      <c r="L2222" s="10">
        <v>100</v>
      </c>
      <c r="M2222" s="10">
        <f t="shared" si="104"/>
        <v>2700</v>
      </c>
      <c r="N2222">
        <f>'CONDITIONS AND WORKINGS'!$D$2*M2222</f>
        <v>173.33999999999997</v>
      </c>
      <c r="O2222" s="4">
        <f>IF(Table1[[#This Row],[SALES]]&gt;='CONDITIONS AND WORKINGS'!$B$2,Table1[[#This Row],[SALES]]*'CONDITIONS AND WORKINGS'!$B$3,0)</f>
        <v>225.45000000000002</v>
      </c>
      <c r="P2222" s="10">
        <f t="shared" si="102"/>
        <v>2873.34</v>
      </c>
      <c r="Q2222" s="4" t="str">
        <f>IF(Table1[[#This Row],[STATUS]]='CONDITIONS AND WORKINGS'!$B$6,'CONDITIONS AND WORKINGS'!$B$9,'CONDITIONS AND WORKINGS'!$B$10)</f>
        <v>"COMPLETED"</v>
      </c>
      <c r="R2222" s="10">
        <f>Table1[[#This Row],[TOTAL SALES]]-Table1[[#This Row],[ 8.35% DISCOUNT]]</f>
        <v>2647.8900000000003</v>
      </c>
      <c r="S2222" s="20"/>
      <c r="AQ2222" s="11"/>
      <c r="AR2222" s="11"/>
      <c r="AS2222" s="11"/>
      <c r="AT2222" s="11"/>
      <c r="AV2222" s="11"/>
      <c r="AW2222" s="11"/>
    </row>
    <row r="2223" spans="1:49" x14ac:dyDescent="0.25">
      <c r="A2223">
        <v>2222</v>
      </c>
      <c r="B2223">
        <v>10347</v>
      </c>
      <c r="C2223">
        <v>1</v>
      </c>
      <c r="D2223" s="4" t="str">
        <f>TEXT(Table1[[#This Row],[ORDER DATE]],"MMMM")</f>
        <v>November</v>
      </c>
      <c r="E2223" s="4">
        <f t="shared" si="103"/>
        <v>2004</v>
      </c>
      <c r="F2223" s="1">
        <v>38320</v>
      </c>
      <c r="G2223" t="s">
        <v>12</v>
      </c>
      <c r="H2223" t="s">
        <v>25</v>
      </c>
      <c r="I2223">
        <v>111</v>
      </c>
      <c r="J2223" t="s">
        <v>14</v>
      </c>
      <c r="K2223">
        <v>30</v>
      </c>
      <c r="L2223" s="10">
        <v>100</v>
      </c>
      <c r="M2223" s="10">
        <f t="shared" si="104"/>
        <v>3000</v>
      </c>
      <c r="N2223">
        <f>'CONDITIONS AND WORKINGS'!$D$2*M2223</f>
        <v>192.59999999999997</v>
      </c>
      <c r="O2223" s="4">
        <f>IF(Table1[[#This Row],[SALES]]&gt;='CONDITIONS AND WORKINGS'!$B$2,Table1[[#This Row],[SALES]]*'CONDITIONS AND WORKINGS'!$B$3,0)</f>
        <v>250.50000000000003</v>
      </c>
      <c r="P2223" s="10">
        <f t="shared" si="102"/>
        <v>3192.6</v>
      </c>
      <c r="Q2223" s="4" t="str">
        <f>IF(Table1[[#This Row],[STATUS]]='CONDITIONS AND WORKINGS'!$B$6,'CONDITIONS AND WORKINGS'!$B$9,'CONDITIONS AND WORKINGS'!$B$10)</f>
        <v>"COMPLETED"</v>
      </c>
      <c r="R2223" s="10">
        <f>Table1[[#This Row],[TOTAL SALES]]-Table1[[#This Row],[ 8.35% DISCOUNT]]</f>
        <v>2942.1</v>
      </c>
      <c r="S2223" s="20"/>
      <c r="AQ2223" s="11"/>
      <c r="AR2223" s="11"/>
      <c r="AS2223" s="11"/>
      <c r="AT2223" s="11"/>
      <c r="AV2223" s="11"/>
      <c r="AW2223" s="11"/>
    </row>
    <row r="2224" spans="1:49" x14ac:dyDescent="0.25">
      <c r="A2224">
        <v>2223</v>
      </c>
      <c r="B2224">
        <v>10347</v>
      </c>
      <c r="C2224">
        <v>3</v>
      </c>
      <c r="D2224" s="4" t="str">
        <f>TEXT(Table1[[#This Row],[ORDER DATE]],"MMMM")</f>
        <v>November</v>
      </c>
      <c r="E2224" s="4">
        <f t="shared" si="103"/>
        <v>2004</v>
      </c>
      <c r="F2224" s="1">
        <v>38320</v>
      </c>
      <c r="G2224" t="s">
        <v>12</v>
      </c>
      <c r="H2224" t="s">
        <v>33</v>
      </c>
      <c r="I2224">
        <v>111</v>
      </c>
      <c r="J2224" t="s">
        <v>14</v>
      </c>
      <c r="K2224">
        <v>29</v>
      </c>
      <c r="L2224" s="10">
        <v>100</v>
      </c>
      <c r="M2224" s="10">
        <f t="shared" si="104"/>
        <v>2900</v>
      </c>
      <c r="N2224">
        <f>'CONDITIONS AND WORKINGS'!$D$2*M2224</f>
        <v>186.17999999999998</v>
      </c>
      <c r="O2224" s="4">
        <f>IF(Table1[[#This Row],[SALES]]&gt;='CONDITIONS AND WORKINGS'!$B$2,Table1[[#This Row],[SALES]]*'CONDITIONS AND WORKINGS'!$B$3,0)</f>
        <v>242.15</v>
      </c>
      <c r="P2224" s="10">
        <f t="shared" si="102"/>
        <v>3086.18</v>
      </c>
      <c r="Q2224" s="4" t="str">
        <f>IF(Table1[[#This Row],[STATUS]]='CONDITIONS AND WORKINGS'!$B$6,'CONDITIONS AND WORKINGS'!$B$9,'CONDITIONS AND WORKINGS'!$B$10)</f>
        <v>"COMPLETED"</v>
      </c>
      <c r="R2224" s="10">
        <f>Table1[[#This Row],[TOTAL SALES]]-Table1[[#This Row],[ 8.35% DISCOUNT]]</f>
        <v>2844.0299999999997</v>
      </c>
      <c r="S2224" s="20"/>
      <c r="AQ2224" s="11"/>
      <c r="AR2224" s="11"/>
      <c r="AS2224" s="11"/>
      <c r="AT2224" s="11"/>
      <c r="AV2224" s="11"/>
      <c r="AW2224" s="11"/>
    </row>
    <row r="2225" spans="1:49" x14ac:dyDescent="0.25">
      <c r="A2225">
        <v>2224</v>
      </c>
      <c r="B2225">
        <v>10347</v>
      </c>
      <c r="C2225">
        <v>12</v>
      </c>
      <c r="D2225" s="4" t="str">
        <f>TEXT(Table1[[#This Row],[ORDER DATE]],"MMMM")</f>
        <v>November</v>
      </c>
      <c r="E2225" s="4">
        <f t="shared" si="103"/>
        <v>2004</v>
      </c>
      <c r="F2225" s="1">
        <v>38320</v>
      </c>
      <c r="G2225" t="s">
        <v>12</v>
      </c>
      <c r="H2225" t="s">
        <v>27</v>
      </c>
      <c r="I2225">
        <v>111</v>
      </c>
      <c r="J2225" t="s">
        <v>17</v>
      </c>
      <c r="K2225">
        <v>26</v>
      </c>
      <c r="L2225" s="10">
        <v>100</v>
      </c>
      <c r="M2225" s="10">
        <f t="shared" si="104"/>
        <v>2600</v>
      </c>
      <c r="N2225">
        <f>'CONDITIONS AND WORKINGS'!$D$2*M2225</f>
        <v>166.92</v>
      </c>
      <c r="O2225" s="4">
        <f>IF(Table1[[#This Row],[SALES]]&gt;='CONDITIONS AND WORKINGS'!$B$2,Table1[[#This Row],[SALES]]*'CONDITIONS AND WORKINGS'!$B$3,0)</f>
        <v>217.10000000000002</v>
      </c>
      <c r="P2225" s="10">
        <f t="shared" si="102"/>
        <v>2766.92</v>
      </c>
      <c r="Q2225" s="4" t="str">
        <f>IF(Table1[[#This Row],[STATUS]]='CONDITIONS AND WORKINGS'!$B$6,'CONDITIONS AND WORKINGS'!$B$9,'CONDITIONS AND WORKINGS'!$B$10)</f>
        <v>"COMPLETED"</v>
      </c>
      <c r="R2225" s="10">
        <f>Table1[[#This Row],[TOTAL SALES]]-Table1[[#This Row],[ 8.35% DISCOUNT]]</f>
        <v>2549.8200000000002</v>
      </c>
      <c r="S2225" s="20"/>
      <c r="AQ2225" s="11"/>
      <c r="AR2225" s="11"/>
      <c r="AS2225" s="11"/>
      <c r="AT2225" s="11"/>
      <c r="AV2225" s="11"/>
      <c r="AW2225" s="11"/>
    </row>
    <row r="2226" spans="1:49" x14ac:dyDescent="0.25">
      <c r="A2226">
        <v>2225</v>
      </c>
      <c r="B2226">
        <v>10347</v>
      </c>
      <c r="C2226">
        <v>10</v>
      </c>
      <c r="D2226" s="4" t="str">
        <f>TEXT(Table1[[#This Row],[ORDER DATE]],"MMMM")</f>
        <v>November</v>
      </c>
      <c r="E2226" s="4">
        <f t="shared" si="103"/>
        <v>2004</v>
      </c>
      <c r="F2226" s="1">
        <v>38320</v>
      </c>
      <c r="G2226" t="s">
        <v>12</v>
      </c>
      <c r="H2226" t="s">
        <v>38</v>
      </c>
      <c r="I2226">
        <v>111</v>
      </c>
      <c r="J2226" t="s">
        <v>17</v>
      </c>
      <c r="K2226">
        <v>34</v>
      </c>
      <c r="L2226" s="10">
        <v>64.959999999999994</v>
      </c>
      <c r="M2226" s="10">
        <f t="shared" si="104"/>
        <v>2208.64</v>
      </c>
      <c r="N2226">
        <f>'CONDITIONS AND WORKINGS'!$D$2*M2226</f>
        <v>141.79468799999998</v>
      </c>
      <c r="O2226" s="4">
        <f>IF(Table1[[#This Row],[SALES]]&gt;='CONDITIONS AND WORKINGS'!$B$2,Table1[[#This Row],[SALES]]*'CONDITIONS AND WORKINGS'!$B$3,0)</f>
        <v>0</v>
      </c>
      <c r="P2226" s="10">
        <f t="shared" si="102"/>
        <v>2350.4346879999998</v>
      </c>
      <c r="Q2226" s="4" t="str">
        <f>IF(Table1[[#This Row],[STATUS]]='CONDITIONS AND WORKINGS'!$B$6,'CONDITIONS AND WORKINGS'!$B$9,'CONDITIONS AND WORKINGS'!$B$10)</f>
        <v>"COMPLETED"</v>
      </c>
      <c r="R2226" s="10">
        <f>Table1[[#This Row],[TOTAL SALES]]-Table1[[#This Row],[ 8.35% DISCOUNT]]</f>
        <v>2350.4346879999998</v>
      </c>
      <c r="S2226" s="20"/>
      <c r="AQ2226" s="11"/>
      <c r="AR2226" s="11"/>
      <c r="AS2226" s="11"/>
      <c r="AT2226" s="11"/>
      <c r="AV2226" s="11"/>
      <c r="AW2226" s="11"/>
    </row>
    <row r="2227" spans="1:49" x14ac:dyDescent="0.25">
      <c r="A2227">
        <v>2226</v>
      </c>
      <c r="B2227">
        <v>10347</v>
      </c>
      <c r="C2227">
        <v>5</v>
      </c>
      <c r="D2227" s="4" t="str">
        <f>TEXT(Table1[[#This Row],[ORDER DATE]],"MMMM")</f>
        <v>November</v>
      </c>
      <c r="E2227" s="4">
        <f t="shared" si="103"/>
        <v>2004</v>
      </c>
      <c r="F2227" s="1">
        <v>38320</v>
      </c>
      <c r="G2227" t="s">
        <v>12</v>
      </c>
      <c r="H2227" t="s">
        <v>30</v>
      </c>
      <c r="I2227">
        <v>111</v>
      </c>
      <c r="J2227" t="s">
        <v>17</v>
      </c>
      <c r="K2227">
        <v>42</v>
      </c>
      <c r="L2227" s="10">
        <v>49.6</v>
      </c>
      <c r="M2227" s="10">
        <f t="shared" si="104"/>
        <v>2083.2000000000003</v>
      </c>
      <c r="N2227">
        <f>'CONDITIONS AND WORKINGS'!$D$2*M2227</f>
        <v>133.74144000000001</v>
      </c>
      <c r="O2227" s="4">
        <f>IF(Table1[[#This Row],[SALES]]&gt;='CONDITIONS AND WORKINGS'!$B$2,Table1[[#This Row],[SALES]]*'CONDITIONS AND WORKINGS'!$B$3,0)</f>
        <v>0</v>
      </c>
      <c r="P2227" s="10">
        <f t="shared" si="102"/>
        <v>2216.9414400000005</v>
      </c>
      <c r="Q2227" s="4" t="str">
        <f>IF(Table1[[#This Row],[STATUS]]='CONDITIONS AND WORKINGS'!$B$6,'CONDITIONS AND WORKINGS'!$B$9,'CONDITIONS AND WORKINGS'!$B$10)</f>
        <v>"COMPLETED"</v>
      </c>
      <c r="R2227" s="10">
        <f>Table1[[#This Row],[TOTAL SALES]]-Table1[[#This Row],[ 8.35% DISCOUNT]]</f>
        <v>2216.9414400000005</v>
      </c>
      <c r="S2227" s="20"/>
      <c r="AQ2227" s="11"/>
      <c r="AR2227" s="11"/>
      <c r="AS2227" s="11"/>
      <c r="AT2227" s="11"/>
      <c r="AV2227" s="11"/>
      <c r="AW2227" s="11"/>
    </row>
    <row r="2228" spans="1:49" x14ac:dyDescent="0.25">
      <c r="A2228">
        <v>2227</v>
      </c>
      <c r="B2228">
        <v>10347</v>
      </c>
      <c r="C2228">
        <v>7</v>
      </c>
      <c r="D2228" s="4" t="str">
        <f>TEXT(Table1[[#This Row],[ORDER DATE]],"MMMM")</f>
        <v>November</v>
      </c>
      <c r="E2228" s="4">
        <f t="shared" si="103"/>
        <v>2004</v>
      </c>
      <c r="F2228" s="1">
        <v>38320</v>
      </c>
      <c r="G2228" t="s">
        <v>12</v>
      </c>
      <c r="H2228" t="s">
        <v>24</v>
      </c>
      <c r="I2228">
        <v>111</v>
      </c>
      <c r="J2228" t="s">
        <v>17</v>
      </c>
      <c r="K2228">
        <v>21</v>
      </c>
      <c r="L2228" s="10">
        <v>58.95</v>
      </c>
      <c r="M2228" s="10">
        <f t="shared" si="104"/>
        <v>1237.95</v>
      </c>
      <c r="N2228">
        <f>'CONDITIONS AND WORKINGS'!$D$2*M2228</f>
        <v>79.476389999999995</v>
      </c>
      <c r="O2228" s="4">
        <f>IF(Table1[[#This Row],[SALES]]&gt;='CONDITIONS AND WORKINGS'!$B$2,Table1[[#This Row],[SALES]]*'CONDITIONS AND WORKINGS'!$B$3,0)</f>
        <v>0</v>
      </c>
      <c r="P2228" s="10">
        <f t="shared" si="102"/>
        <v>1317.4263900000001</v>
      </c>
      <c r="Q2228" s="4" t="str">
        <f>IF(Table1[[#This Row],[STATUS]]='CONDITIONS AND WORKINGS'!$B$6,'CONDITIONS AND WORKINGS'!$B$9,'CONDITIONS AND WORKINGS'!$B$10)</f>
        <v>"COMPLETED"</v>
      </c>
      <c r="R2228" s="10">
        <f>Table1[[#This Row],[TOTAL SALES]]-Table1[[#This Row],[ 8.35% DISCOUNT]]</f>
        <v>1317.4263900000001</v>
      </c>
      <c r="S2228" s="20"/>
      <c r="AQ2228" s="11"/>
      <c r="AR2228" s="11"/>
      <c r="AS2228" s="11"/>
      <c r="AT2228" s="11"/>
      <c r="AV2228" s="11"/>
      <c r="AW2228" s="11"/>
    </row>
    <row r="2229" spans="1:49" x14ac:dyDescent="0.25">
      <c r="A2229">
        <v>2228</v>
      </c>
      <c r="B2229">
        <v>10348</v>
      </c>
      <c r="C2229">
        <v>6</v>
      </c>
      <c r="D2229" s="4" t="str">
        <f>TEXT(Table1[[#This Row],[ORDER DATE]],"MMMM")</f>
        <v>November</v>
      </c>
      <c r="E2229" s="4">
        <f t="shared" si="103"/>
        <v>2004</v>
      </c>
      <c r="F2229" s="1">
        <v>38292</v>
      </c>
      <c r="G2229" t="s">
        <v>12</v>
      </c>
      <c r="H2229" t="s">
        <v>39</v>
      </c>
      <c r="I2229">
        <v>126</v>
      </c>
      <c r="J2229" t="s">
        <v>55</v>
      </c>
      <c r="K2229">
        <v>29</v>
      </c>
      <c r="L2229" s="10">
        <v>100</v>
      </c>
      <c r="M2229" s="10">
        <f t="shared" si="104"/>
        <v>2900</v>
      </c>
      <c r="N2229">
        <f>'CONDITIONS AND WORKINGS'!$D$2*M2229</f>
        <v>186.17999999999998</v>
      </c>
      <c r="O2229" s="4">
        <f>IF(Table1[[#This Row],[SALES]]&gt;='CONDITIONS AND WORKINGS'!$B$2,Table1[[#This Row],[SALES]]*'CONDITIONS AND WORKINGS'!$B$3,0)</f>
        <v>242.15</v>
      </c>
      <c r="P2229" s="10">
        <f t="shared" si="102"/>
        <v>3086.18</v>
      </c>
      <c r="Q2229" s="4" t="str">
        <f>IF(Table1[[#This Row],[STATUS]]='CONDITIONS AND WORKINGS'!$B$6,'CONDITIONS AND WORKINGS'!$B$9,'CONDITIONS AND WORKINGS'!$B$10)</f>
        <v>"COMPLETED"</v>
      </c>
      <c r="R2229" s="10">
        <f>Table1[[#This Row],[TOTAL SALES]]-Table1[[#This Row],[ 8.35% DISCOUNT]]</f>
        <v>2844.0299999999997</v>
      </c>
      <c r="S2229" s="20"/>
      <c r="AQ2229" s="11"/>
      <c r="AR2229" s="11"/>
      <c r="AS2229" s="11"/>
      <c r="AT2229" s="11"/>
      <c r="AV2229" s="11"/>
      <c r="AW2229" s="11"/>
    </row>
    <row r="2230" spans="1:49" x14ac:dyDescent="0.25">
      <c r="A2230">
        <v>2229</v>
      </c>
      <c r="B2230">
        <v>10348</v>
      </c>
      <c r="C2230">
        <v>3</v>
      </c>
      <c r="D2230" s="4" t="str">
        <f>TEXT(Table1[[#This Row],[ORDER DATE]],"MMMM")</f>
        <v>November</v>
      </c>
      <c r="E2230" s="4">
        <f t="shared" si="103"/>
        <v>2004</v>
      </c>
      <c r="F2230" s="1">
        <v>38292</v>
      </c>
      <c r="G2230" t="s">
        <v>12</v>
      </c>
      <c r="H2230" t="s">
        <v>34</v>
      </c>
      <c r="I2230">
        <v>126</v>
      </c>
      <c r="J2230" t="s">
        <v>14</v>
      </c>
      <c r="K2230">
        <v>42</v>
      </c>
      <c r="L2230" s="10">
        <v>100</v>
      </c>
      <c r="M2230" s="10">
        <f t="shared" si="104"/>
        <v>4200</v>
      </c>
      <c r="N2230">
        <f>'CONDITIONS AND WORKINGS'!$D$2*M2230</f>
        <v>269.64</v>
      </c>
      <c r="O2230" s="4">
        <f>IF(Table1[[#This Row],[SALES]]&gt;='CONDITIONS AND WORKINGS'!$B$2,Table1[[#This Row],[SALES]]*'CONDITIONS AND WORKINGS'!$B$3,0)</f>
        <v>350.70000000000005</v>
      </c>
      <c r="P2230" s="10">
        <f t="shared" si="102"/>
        <v>4469.6400000000003</v>
      </c>
      <c r="Q2230" s="4" t="str">
        <f>IF(Table1[[#This Row],[STATUS]]='CONDITIONS AND WORKINGS'!$B$6,'CONDITIONS AND WORKINGS'!$B$9,'CONDITIONS AND WORKINGS'!$B$10)</f>
        <v>"COMPLETED"</v>
      </c>
      <c r="R2230" s="10">
        <f>Table1[[#This Row],[TOTAL SALES]]-Table1[[#This Row],[ 8.35% DISCOUNT]]</f>
        <v>4118.9400000000005</v>
      </c>
      <c r="S2230" s="20"/>
      <c r="AQ2230" s="11"/>
      <c r="AR2230" s="11"/>
      <c r="AS2230" s="11"/>
      <c r="AT2230" s="11"/>
      <c r="AV2230" s="11"/>
      <c r="AW2230" s="11"/>
    </row>
    <row r="2231" spans="1:49" x14ac:dyDescent="0.25">
      <c r="A2231">
        <v>2230</v>
      </c>
      <c r="B2231">
        <v>10348</v>
      </c>
      <c r="C2231">
        <v>1</v>
      </c>
      <c r="D2231" s="4" t="str">
        <f>TEXT(Table1[[#This Row],[ORDER DATE]],"MMMM")</f>
        <v>November</v>
      </c>
      <c r="E2231" s="4">
        <f t="shared" si="103"/>
        <v>2004</v>
      </c>
      <c r="F2231" s="1">
        <v>38292</v>
      </c>
      <c r="G2231" t="s">
        <v>12</v>
      </c>
      <c r="H2231" t="s">
        <v>31</v>
      </c>
      <c r="I2231">
        <v>126</v>
      </c>
      <c r="J2231" t="s">
        <v>14</v>
      </c>
      <c r="K2231">
        <v>37</v>
      </c>
      <c r="L2231" s="10">
        <v>100</v>
      </c>
      <c r="M2231" s="10">
        <f t="shared" si="104"/>
        <v>3700</v>
      </c>
      <c r="N2231">
        <f>'CONDITIONS AND WORKINGS'!$D$2*M2231</f>
        <v>237.53999999999996</v>
      </c>
      <c r="O2231" s="4">
        <f>IF(Table1[[#This Row],[SALES]]&gt;='CONDITIONS AND WORKINGS'!$B$2,Table1[[#This Row],[SALES]]*'CONDITIONS AND WORKINGS'!$B$3,0)</f>
        <v>308.95000000000005</v>
      </c>
      <c r="P2231" s="10">
        <f t="shared" si="102"/>
        <v>3937.54</v>
      </c>
      <c r="Q2231" s="4" t="str">
        <f>IF(Table1[[#This Row],[STATUS]]='CONDITIONS AND WORKINGS'!$B$6,'CONDITIONS AND WORKINGS'!$B$9,'CONDITIONS AND WORKINGS'!$B$10)</f>
        <v>"COMPLETED"</v>
      </c>
      <c r="R2231" s="10">
        <f>Table1[[#This Row],[TOTAL SALES]]-Table1[[#This Row],[ 8.35% DISCOUNT]]</f>
        <v>3628.59</v>
      </c>
      <c r="S2231" s="20"/>
      <c r="AQ2231" s="11"/>
      <c r="AR2231" s="11"/>
      <c r="AS2231" s="11"/>
      <c r="AT2231" s="11"/>
      <c r="AV2231" s="11"/>
      <c r="AW2231" s="11"/>
    </row>
    <row r="2232" spans="1:49" x14ac:dyDescent="0.25">
      <c r="A2232">
        <v>2231</v>
      </c>
      <c r="B2232">
        <v>10348</v>
      </c>
      <c r="C2232">
        <v>4</v>
      </c>
      <c r="D2232" s="4" t="str">
        <f>TEXT(Table1[[#This Row],[ORDER DATE]],"MMMM")</f>
        <v>November</v>
      </c>
      <c r="E2232" s="4">
        <f t="shared" si="103"/>
        <v>2004</v>
      </c>
      <c r="F2232" s="1">
        <v>38292</v>
      </c>
      <c r="G2232" t="s">
        <v>12</v>
      </c>
      <c r="H2232" t="s">
        <v>41</v>
      </c>
      <c r="I2232">
        <v>126</v>
      </c>
      <c r="J2232" t="s">
        <v>14</v>
      </c>
      <c r="K2232">
        <v>47</v>
      </c>
      <c r="L2232" s="10">
        <v>100</v>
      </c>
      <c r="M2232" s="10">
        <f t="shared" si="104"/>
        <v>4700</v>
      </c>
      <c r="N2232">
        <f>'CONDITIONS AND WORKINGS'!$D$2*M2232</f>
        <v>301.73999999999995</v>
      </c>
      <c r="O2232" s="4">
        <f>IF(Table1[[#This Row],[SALES]]&gt;='CONDITIONS AND WORKINGS'!$B$2,Table1[[#This Row],[SALES]]*'CONDITIONS AND WORKINGS'!$B$3,0)</f>
        <v>392.45000000000005</v>
      </c>
      <c r="P2232" s="10">
        <f t="shared" si="102"/>
        <v>5001.74</v>
      </c>
      <c r="Q2232" s="4" t="str">
        <f>IF(Table1[[#This Row],[STATUS]]='CONDITIONS AND WORKINGS'!$B$6,'CONDITIONS AND WORKINGS'!$B$9,'CONDITIONS AND WORKINGS'!$B$10)</f>
        <v>"COMPLETED"</v>
      </c>
      <c r="R2232" s="10">
        <f>Table1[[#This Row],[TOTAL SALES]]-Table1[[#This Row],[ 8.35% DISCOUNT]]</f>
        <v>4609.29</v>
      </c>
      <c r="S2232" s="20"/>
      <c r="AQ2232" s="11"/>
      <c r="AR2232" s="11"/>
      <c r="AS2232" s="11"/>
      <c r="AT2232" s="11"/>
      <c r="AV2232" s="11"/>
      <c r="AW2232" s="11"/>
    </row>
    <row r="2233" spans="1:49" x14ac:dyDescent="0.25">
      <c r="A2233">
        <v>2232</v>
      </c>
      <c r="B2233">
        <v>10348</v>
      </c>
      <c r="C2233">
        <v>5</v>
      </c>
      <c r="D2233" s="4" t="str">
        <f>TEXT(Table1[[#This Row],[ORDER DATE]],"MMMM")</f>
        <v>November</v>
      </c>
      <c r="E2233" s="4">
        <f t="shared" si="103"/>
        <v>2004</v>
      </c>
      <c r="F2233" s="1">
        <v>38292</v>
      </c>
      <c r="G2233" t="s">
        <v>12</v>
      </c>
      <c r="H2233" t="s">
        <v>32</v>
      </c>
      <c r="I2233">
        <v>126</v>
      </c>
      <c r="J2233" t="s">
        <v>14</v>
      </c>
      <c r="K2233">
        <v>31</v>
      </c>
      <c r="L2233" s="10">
        <v>100</v>
      </c>
      <c r="M2233" s="10">
        <f t="shared" si="104"/>
        <v>3100</v>
      </c>
      <c r="N2233">
        <f>'CONDITIONS AND WORKINGS'!$D$2*M2233</f>
        <v>199.01999999999998</v>
      </c>
      <c r="O2233" s="4">
        <f>IF(Table1[[#This Row],[SALES]]&gt;='CONDITIONS AND WORKINGS'!$B$2,Table1[[#This Row],[SALES]]*'CONDITIONS AND WORKINGS'!$B$3,0)</f>
        <v>258.85000000000002</v>
      </c>
      <c r="P2233" s="10">
        <f t="shared" si="102"/>
        <v>3299.02</v>
      </c>
      <c r="Q2233" s="4" t="str">
        <f>IF(Table1[[#This Row],[STATUS]]='CONDITIONS AND WORKINGS'!$B$6,'CONDITIONS AND WORKINGS'!$B$9,'CONDITIONS AND WORKINGS'!$B$10)</f>
        <v>"COMPLETED"</v>
      </c>
      <c r="R2233" s="10">
        <f>Table1[[#This Row],[TOTAL SALES]]-Table1[[#This Row],[ 8.35% DISCOUNT]]</f>
        <v>3040.17</v>
      </c>
      <c r="S2233" s="20"/>
      <c r="AQ2233" s="11"/>
      <c r="AR2233" s="11"/>
      <c r="AS2233" s="11"/>
      <c r="AT2233" s="11"/>
      <c r="AV2233" s="11"/>
      <c r="AW2233" s="11"/>
    </row>
    <row r="2234" spans="1:49" x14ac:dyDescent="0.25">
      <c r="A2234">
        <v>2233</v>
      </c>
      <c r="B2234">
        <v>10348</v>
      </c>
      <c r="C2234">
        <v>7</v>
      </c>
      <c r="D2234" s="4" t="str">
        <f>TEXT(Table1[[#This Row],[ORDER DATE]],"MMMM")</f>
        <v>November</v>
      </c>
      <c r="E2234" s="4">
        <f t="shared" si="103"/>
        <v>2004</v>
      </c>
      <c r="F2234" s="1">
        <v>38292</v>
      </c>
      <c r="G2234" t="s">
        <v>12</v>
      </c>
      <c r="H2234" t="s">
        <v>28</v>
      </c>
      <c r="I2234">
        <v>126</v>
      </c>
      <c r="J2234" t="s">
        <v>17</v>
      </c>
      <c r="K2234">
        <v>32</v>
      </c>
      <c r="L2234" s="10">
        <v>82.83</v>
      </c>
      <c r="M2234" s="10">
        <f t="shared" si="104"/>
        <v>2650.56</v>
      </c>
      <c r="N2234">
        <f>'CONDITIONS AND WORKINGS'!$D$2*M2234</f>
        <v>170.16595199999998</v>
      </c>
      <c r="O2234" s="4">
        <f>IF(Table1[[#This Row],[SALES]]&gt;='CONDITIONS AND WORKINGS'!$B$2,Table1[[#This Row],[SALES]]*'CONDITIONS AND WORKINGS'!$B$3,0)</f>
        <v>221.32176000000001</v>
      </c>
      <c r="P2234" s="10">
        <f t="shared" si="102"/>
        <v>2820.7259519999998</v>
      </c>
      <c r="Q2234" s="4" t="str">
        <f>IF(Table1[[#This Row],[STATUS]]='CONDITIONS AND WORKINGS'!$B$6,'CONDITIONS AND WORKINGS'!$B$9,'CONDITIONS AND WORKINGS'!$B$10)</f>
        <v>"COMPLETED"</v>
      </c>
      <c r="R2234" s="10">
        <f>Table1[[#This Row],[TOTAL SALES]]-Table1[[#This Row],[ 8.35% DISCOUNT]]</f>
        <v>2599.404192</v>
      </c>
      <c r="S2234" s="20"/>
      <c r="AQ2234" s="11"/>
      <c r="AR2234" s="11"/>
      <c r="AS2234" s="11"/>
      <c r="AT2234" s="11"/>
      <c r="AV2234" s="11"/>
      <c r="AW2234" s="11"/>
    </row>
    <row r="2235" spans="1:49" x14ac:dyDescent="0.25">
      <c r="A2235">
        <v>2234</v>
      </c>
      <c r="B2235">
        <v>10348</v>
      </c>
      <c r="C2235">
        <v>8</v>
      </c>
      <c r="D2235" s="4" t="str">
        <f>TEXT(Table1[[#This Row],[ORDER DATE]],"MMMM")</f>
        <v>November</v>
      </c>
      <c r="E2235" s="4">
        <f t="shared" si="103"/>
        <v>2004</v>
      </c>
      <c r="F2235" s="1">
        <v>38292</v>
      </c>
      <c r="G2235" t="s">
        <v>12</v>
      </c>
      <c r="H2235" t="s">
        <v>54</v>
      </c>
      <c r="I2235">
        <v>126</v>
      </c>
      <c r="J2235" t="s">
        <v>17</v>
      </c>
      <c r="K2235">
        <v>48</v>
      </c>
      <c r="L2235" s="10">
        <v>52.36</v>
      </c>
      <c r="M2235" s="10">
        <f t="shared" si="104"/>
        <v>2513.2799999999997</v>
      </c>
      <c r="N2235">
        <f>'CONDITIONS AND WORKINGS'!$D$2*M2235</f>
        <v>161.35257599999997</v>
      </c>
      <c r="O2235" s="4">
        <f>IF(Table1[[#This Row],[SALES]]&gt;='CONDITIONS AND WORKINGS'!$B$2,Table1[[#This Row],[SALES]]*'CONDITIONS AND WORKINGS'!$B$3,0)</f>
        <v>209.85888</v>
      </c>
      <c r="P2235" s="10">
        <f t="shared" si="102"/>
        <v>2674.6325759999995</v>
      </c>
      <c r="Q2235" s="4" t="str">
        <f>IF(Table1[[#This Row],[STATUS]]='CONDITIONS AND WORKINGS'!$B$6,'CONDITIONS AND WORKINGS'!$B$9,'CONDITIONS AND WORKINGS'!$B$10)</f>
        <v>"COMPLETED"</v>
      </c>
      <c r="R2235" s="10">
        <f>Table1[[#This Row],[TOTAL SALES]]-Table1[[#This Row],[ 8.35% DISCOUNT]]</f>
        <v>2464.7736959999993</v>
      </c>
      <c r="S2235" s="20"/>
      <c r="AQ2235" s="11"/>
      <c r="AR2235" s="11"/>
      <c r="AS2235" s="11"/>
      <c r="AT2235" s="11"/>
      <c r="AV2235" s="11"/>
      <c r="AW2235" s="11"/>
    </row>
    <row r="2236" spans="1:49" x14ac:dyDescent="0.25">
      <c r="A2236">
        <v>2235</v>
      </c>
      <c r="B2236">
        <v>10348</v>
      </c>
      <c r="C2236">
        <v>2</v>
      </c>
      <c r="D2236" s="4" t="str">
        <f>TEXT(Table1[[#This Row],[ORDER DATE]],"MMMM")</f>
        <v>November</v>
      </c>
      <c r="E2236" s="4">
        <f t="shared" si="103"/>
        <v>2004</v>
      </c>
      <c r="F2236" s="1">
        <v>38292</v>
      </c>
      <c r="G2236" t="s">
        <v>12</v>
      </c>
      <c r="H2236" t="s">
        <v>35</v>
      </c>
      <c r="I2236">
        <v>126</v>
      </c>
      <c r="J2236" t="s">
        <v>17</v>
      </c>
      <c r="K2236">
        <v>39</v>
      </c>
      <c r="L2236" s="10">
        <v>50.31</v>
      </c>
      <c r="M2236" s="10">
        <f t="shared" si="104"/>
        <v>1962.0900000000001</v>
      </c>
      <c r="N2236">
        <f>'CONDITIONS AND WORKINGS'!$D$2*M2236</f>
        <v>125.966178</v>
      </c>
      <c r="O2236" s="4">
        <f>IF(Table1[[#This Row],[SALES]]&gt;='CONDITIONS AND WORKINGS'!$B$2,Table1[[#This Row],[SALES]]*'CONDITIONS AND WORKINGS'!$B$3,0)</f>
        <v>0</v>
      </c>
      <c r="P2236" s="10">
        <f t="shared" si="102"/>
        <v>2088.0561780000003</v>
      </c>
      <c r="Q2236" s="4" t="str">
        <f>IF(Table1[[#This Row],[STATUS]]='CONDITIONS AND WORKINGS'!$B$6,'CONDITIONS AND WORKINGS'!$B$9,'CONDITIONS AND WORKINGS'!$B$10)</f>
        <v>"COMPLETED"</v>
      </c>
      <c r="R2236" s="10">
        <f>Table1[[#This Row],[TOTAL SALES]]-Table1[[#This Row],[ 8.35% DISCOUNT]]</f>
        <v>2088.0561780000003</v>
      </c>
      <c r="S2236" s="20"/>
      <c r="AQ2236" s="11"/>
      <c r="AR2236" s="11"/>
      <c r="AS2236" s="11"/>
      <c r="AT2236" s="11"/>
      <c r="AV2236" s="11"/>
      <c r="AW2236" s="11"/>
    </row>
    <row r="2237" spans="1:49" x14ac:dyDescent="0.25">
      <c r="A2237">
        <v>2236</v>
      </c>
      <c r="B2237">
        <v>10349</v>
      </c>
      <c r="C2237">
        <v>6</v>
      </c>
      <c r="D2237" s="4" t="str">
        <f>TEXT(Table1[[#This Row],[ORDER DATE]],"MMMM")</f>
        <v>December</v>
      </c>
      <c r="E2237" s="4">
        <f t="shared" si="103"/>
        <v>2004</v>
      </c>
      <c r="F2237" s="1">
        <v>38322</v>
      </c>
      <c r="G2237" t="s">
        <v>12</v>
      </c>
      <c r="H2237" t="s">
        <v>44</v>
      </c>
      <c r="I2237">
        <v>175</v>
      </c>
      <c r="J2237" t="s">
        <v>55</v>
      </c>
      <c r="K2237">
        <v>48</v>
      </c>
      <c r="L2237" s="10">
        <v>100</v>
      </c>
      <c r="M2237" s="10">
        <f t="shared" si="104"/>
        <v>4800</v>
      </c>
      <c r="N2237">
        <f>'CONDITIONS AND WORKINGS'!$D$2*M2237</f>
        <v>308.15999999999997</v>
      </c>
      <c r="O2237" s="4">
        <f>IF(Table1[[#This Row],[SALES]]&gt;='CONDITIONS AND WORKINGS'!$B$2,Table1[[#This Row],[SALES]]*'CONDITIONS AND WORKINGS'!$B$3,0)</f>
        <v>400.8</v>
      </c>
      <c r="P2237" s="10">
        <f t="shared" si="102"/>
        <v>5108.16</v>
      </c>
      <c r="Q2237" s="4" t="str">
        <f>IF(Table1[[#This Row],[STATUS]]='CONDITIONS AND WORKINGS'!$B$6,'CONDITIONS AND WORKINGS'!$B$9,'CONDITIONS AND WORKINGS'!$B$10)</f>
        <v>"COMPLETED"</v>
      </c>
      <c r="R2237" s="10">
        <f>Table1[[#This Row],[TOTAL SALES]]-Table1[[#This Row],[ 8.35% DISCOUNT]]</f>
        <v>4707.3599999999997</v>
      </c>
      <c r="S2237" s="20"/>
      <c r="AQ2237" s="11"/>
      <c r="AR2237" s="11"/>
      <c r="AS2237" s="11"/>
      <c r="AT2237" s="11"/>
      <c r="AV2237" s="11"/>
      <c r="AW2237" s="11"/>
    </row>
    <row r="2238" spans="1:49" x14ac:dyDescent="0.25">
      <c r="A2238">
        <v>2237</v>
      </c>
      <c r="B2238">
        <v>10349</v>
      </c>
      <c r="C2238">
        <v>8</v>
      </c>
      <c r="D2238" s="4" t="str">
        <f>TEXT(Table1[[#This Row],[ORDER DATE]],"MMMM")</f>
        <v>December</v>
      </c>
      <c r="E2238" s="4">
        <f t="shared" si="103"/>
        <v>2004</v>
      </c>
      <c r="F2238" s="1">
        <v>38322</v>
      </c>
      <c r="G2238" t="s">
        <v>12</v>
      </c>
      <c r="H2238" t="s">
        <v>47</v>
      </c>
      <c r="I2238">
        <v>175</v>
      </c>
      <c r="J2238" t="s">
        <v>14</v>
      </c>
      <c r="K2238">
        <v>38</v>
      </c>
      <c r="L2238" s="10">
        <v>100</v>
      </c>
      <c r="M2238" s="10">
        <f t="shared" si="104"/>
        <v>3800</v>
      </c>
      <c r="N2238">
        <f>'CONDITIONS AND WORKINGS'!$D$2*M2238</f>
        <v>243.95999999999998</v>
      </c>
      <c r="O2238" s="4">
        <f>IF(Table1[[#This Row],[SALES]]&gt;='CONDITIONS AND WORKINGS'!$B$2,Table1[[#This Row],[SALES]]*'CONDITIONS AND WORKINGS'!$B$3,0)</f>
        <v>317.3</v>
      </c>
      <c r="P2238" s="10">
        <f t="shared" si="102"/>
        <v>4043.96</v>
      </c>
      <c r="Q2238" s="4" t="str">
        <f>IF(Table1[[#This Row],[STATUS]]='CONDITIONS AND WORKINGS'!$B$6,'CONDITIONS AND WORKINGS'!$B$9,'CONDITIONS AND WORKINGS'!$B$10)</f>
        <v>"COMPLETED"</v>
      </c>
      <c r="R2238" s="10">
        <f>Table1[[#This Row],[TOTAL SALES]]-Table1[[#This Row],[ 8.35% DISCOUNT]]</f>
        <v>3726.66</v>
      </c>
      <c r="S2238" s="20"/>
      <c r="AQ2238" s="11"/>
      <c r="AR2238" s="11"/>
      <c r="AS2238" s="11"/>
      <c r="AT2238" s="11"/>
      <c r="AV2238" s="11"/>
      <c r="AW2238" s="11"/>
    </row>
    <row r="2239" spans="1:49" x14ac:dyDescent="0.25">
      <c r="A2239">
        <v>2238</v>
      </c>
      <c r="B2239">
        <v>10349</v>
      </c>
      <c r="C2239">
        <v>9</v>
      </c>
      <c r="D2239" s="4" t="str">
        <f>TEXT(Table1[[#This Row],[ORDER DATE]],"MMMM")</f>
        <v>December</v>
      </c>
      <c r="E2239" s="4">
        <f t="shared" si="103"/>
        <v>2004</v>
      </c>
      <c r="F2239" s="1">
        <v>38322</v>
      </c>
      <c r="G2239" t="s">
        <v>12</v>
      </c>
      <c r="H2239" t="s">
        <v>43</v>
      </c>
      <c r="I2239">
        <v>175</v>
      </c>
      <c r="J2239" t="s">
        <v>14</v>
      </c>
      <c r="K2239">
        <v>48</v>
      </c>
      <c r="L2239" s="10">
        <v>100</v>
      </c>
      <c r="M2239" s="10">
        <f t="shared" si="104"/>
        <v>4800</v>
      </c>
      <c r="N2239">
        <f>'CONDITIONS AND WORKINGS'!$D$2*M2239</f>
        <v>308.15999999999997</v>
      </c>
      <c r="O2239" s="4">
        <f>IF(Table1[[#This Row],[SALES]]&gt;='CONDITIONS AND WORKINGS'!$B$2,Table1[[#This Row],[SALES]]*'CONDITIONS AND WORKINGS'!$B$3,0)</f>
        <v>400.8</v>
      </c>
      <c r="P2239" s="10">
        <f t="shared" si="102"/>
        <v>5108.16</v>
      </c>
      <c r="Q2239" s="4" t="str">
        <f>IF(Table1[[#This Row],[STATUS]]='CONDITIONS AND WORKINGS'!$B$6,'CONDITIONS AND WORKINGS'!$B$9,'CONDITIONS AND WORKINGS'!$B$10)</f>
        <v>"COMPLETED"</v>
      </c>
      <c r="R2239" s="10">
        <f>Table1[[#This Row],[TOTAL SALES]]-Table1[[#This Row],[ 8.35% DISCOUNT]]</f>
        <v>4707.3599999999997</v>
      </c>
      <c r="S2239" s="20"/>
      <c r="AQ2239" s="11"/>
      <c r="AR2239" s="11"/>
      <c r="AS2239" s="11"/>
      <c r="AT2239" s="11"/>
      <c r="AV2239" s="11"/>
      <c r="AW2239" s="11"/>
    </row>
    <row r="2240" spans="1:49" x14ac:dyDescent="0.25">
      <c r="A2240">
        <v>2239</v>
      </c>
      <c r="B2240">
        <v>10349</v>
      </c>
      <c r="C2240">
        <v>7</v>
      </c>
      <c r="D2240" s="4" t="str">
        <f>TEXT(Table1[[#This Row],[ORDER DATE]],"MMMM")</f>
        <v>December</v>
      </c>
      <c r="E2240" s="4">
        <f t="shared" si="103"/>
        <v>2004</v>
      </c>
      <c r="F2240" s="1">
        <v>38322</v>
      </c>
      <c r="G2240" t="s">
        <v>12</v>
      </c>
      <c r="H2240" t="s">
        <v>45</v>
      </c>
      <c r="I2240">
        <v>175</v>
      </c>
      <c r="J2240" t="s">
        <v>14</v>
      </c>
      <c r="K2240">
        <v>38</v>
      </c>
      <c r="L2240" s="10">
        <v>100</v>
      </c>
      <c r="M2240" s="10">
        <f t="shared" si="104"/>
        <v>3800</v>
      </c>
      <c r="N2240">
        <f>'CONDITIONS AND WORKINGS'!$D$2*M2240</f>
        <v>243.95999999999998</v>
      </c>
      <c r="O2240" s="4">
        <f>IF(Table1[[#This Row],[SALES]]&gt;='CONDITIONS AND WORKINGS'!$B$2,Table1[[#This Row],[SALES]]*'CONDITIONS AND WORKINGS'!$B$3,0)</f>
        <v>317.3</v>
      </c>
      <c r="P2240" s="10">
        <f t="shared" si="102"/>
        <v>4043.96</v>
      </c>
      <c r="Q2240" s="4" t="str">
        <f>IF(Table1[[#This Row],[STATUS]]='CONDITIONS AND WORKINGS'!$B$6,'CONDITIONS AND WORKINGS'!$B$9,'CONDITIONS AND WORKINGS'!$B$10)</f>
        <v>"COMPLETED"</v>
      </c>
      <c r="R2240" s="10">
        <f>Table1[[#This Row],[TOTAL SALES]]-Table1[[#This Row],[ 8.35% DISCOUNT]]</f>
        <v>3726.66</v>
      </c>
      <c r="S2240" s="20"/>
      <c r="AQ2240" s="11"/>
      <c r="AR2240" s="11"/>
      <c r="AS2240" s="11"/>
      <c r="AT2240" s="11"/>
      <c r="AV2240" s="11"/>
      <c r="AW2240" s="11"/>
    </row>
    <row r="2241" spans="1:49" x14ac:dyDescent="0.25">
      <c r="A2241">
        <v>2240</v>
      </c>
      <c r="B2241">
        <v>10349</v>
      </c>
      <c r="C2241">
        <v>10</v>
      </c>
      <c r="D2241" s="4" t="str">
        <f>TEXT(Table1[[#This Row],[ORDER DATE]],"MMMM")</f>
        <v>December</v>
      </c>
      <c r="E2241" s="4">
        <f t="shared" si="103"/>
        <v>2004</v>
      </c>
      <c r="F2241" s="1">
        <v>38322</v>
      </c>
      <c r="G2241" t="s">
        <v>12</v>
      </c>
      <c r="H2241" t="s">
        <v>58</v>
      </c>
      <c r="I2241">
        <v>175</v>
      </c>
      <c r="J2241" t="s">
        <v>14</v>
      </c>
      <c r="K2241">
        <v>26</v>
      </c>
      <c r="L2241" s="10">
        <v>100</v>
      </c>
      <c r="M2241" s="10">
        <f t="shared" si="104"/>
        <v>2600</v>
      </c>
      <c r="N2241">
        <f>'CONDITIONS AND WORKINGS'!$D$2*M2241</f>
        <v>166.92</v>
      </c>
      <c r="O2241" s="4">
        <f>IF(Table1[[#This Row],[SALES]]&gt;='CONDITIONS AND WORKINGS'!$B$2,Table1[[#This Row],[SALES]]*'CONDITIONS AND WORKINGS'!$B$3,0)</f>
        <v>217.10000000000002</v>
      </c>
      <c r="P2241" s="10">
        <f t="shared" si="102"/>
        <v>2766.92</v>
      </c>
      <c r="Q2241" s="4" t="str">
        <f>IF(Table1[[#This Row],[STATUS]]='CONDITIONS AND WORKINGS'!$B$6,'CONDITIONS AND WORKINGS'!$B$9,'CONDITIONS AND WORKINGS'!$B$10)</f>
        <v>"COMPLETED"</v>
      </c>
      <c r="R2241" s="10">
        <f>Table1[[#This Row],[TOTAL SALES]]-Table1[[#This Row],[ 8.35% DISCOUNT]]</f>
        <v>2549.8200000000002</v>
      </c>
      <c r="S2241" s="20"/>
      <c r="AQ2241" s="11"/>
      <c r="AR2241" s="11"/>
      <c r="AS2241" s="11"/>
      <c r="AT2241" s="11"/>
      <c r="AV2241" s="11"/>
      <c r="AW2241" s="11"/>
    </row>
    <row r="2242" spans="1:49" x14ac:dyDescent="0.25">
      <c r="A2242">
        <v>2241</v>
      </c>
      <c r="B2242">
        <v>10349</v>
      </c>
      <c r="C2242">
        <v>5</v>
      </c>
      <c r="D2242" s="4" t="str">
        <f>TEXT(Table1[[#This Row],[ORDER DATE]],"MMMM")</f>
        <v>December</v>
      </c>
      <c r="E2242" s="4">
        <f t="shared" si="103"/>
        <v>2004</v>
      </c>
      <c r="F2242" s="1">
        <v>38322</v>
      </c>
      <c r="G2242" t="s">
        <v>12</v>
      </c>
      <c r="H2242" t="s">
        <v>42</v>
      </c>
      <c r="I2242">
        <v>175</v>
      </c>
      <c r="J2242" t="s">
        <v>14</v>
      </c>
      <c r="K2242">
        <v>34</v>
      </c>
      <c r="L2242" s="10">
        <v>100</v>
      </c>
      <c r="M2242" s="10">
        <f t="shared" si="104"/>
        <v>3400</v>
      </c>
      <c r="N2242">
        <f>'CONDITIONS AND WORKINGS'!$D$2*M2242</f>
        <v>218.27999999999997</v>
      </c>
      <c r="O2242" s="4">
        <f>IF(Table1[[#This Row],[SALES]]&gt;='CONDITIONS AND WORKINGS'!$B$2,Table1[[#This Row],[SALES]]*'CONDITIONS AND WORKINGS'!$B$3,0)</f>
        <v>283.90000000000003</v>
      </c>
      <c r="P2242" s="10">
        <f t="shared" ref="P2242:P2305" si="105">M2242+N2242</f>
        <v>3618.2799999999997</v>
      </c>
      <c r="Q2242" s="4" t="str">
        <f>IF(Table1[[#This Row],[STATUS]]='CONDITIONS AND WORKINGS'!$B$6,'CONDITIONS AND WORKINGS'!$B$9,'CONDITIONS AND WORKINGS'!$B$10)</f>
        <v>"COMPLETED"</v>
      </c>
      <c r="R2242" s="10">
        <f>Table1[[#This Row],[TOTAL SALES]]-Table1[[#This Row],[ 8.35% DISCOUNT]]</f>
        <v>3334.3799999999997</v>
      </c>
      <c r="S2242" s="20"/>
      <c r="AQ2242" s="11"/>
      <c r="AR2242" s="11"/>
      <c r="AS2242" s="11"/>
      <c r="AT2242" s="11"/>
      <c r="AV2242" s="11"/>
      <c r="AW2242" s="11"/>
    </row>
    <row r="2243" spans="1:49" x14ac:dyDescent="0.25">
      <c r="A2243">
        <v>2242</v>
      </c>
      <c r="B2243">
        <v>10349</v>
      </c>
      <c r="C2243">
        <v>2</v>
      </c>
      <c r="D2243" s="4" t="str">
        <f>TEXT(Table1[[#This Row],[ORDER DATE]],"MMMM")</f>
        <v>December</v>
      </c>
      <c r="E2243" s="4">
        <f t="shared" ref="E2243:E2306" si="106">YEAR(F2243)</f>
        <v>2004</v>
      </c>
      <c r="F2243" s="1">
        <v>38322</v>
      </c>
      <c r="G2243" t="s">
        <v>12</v>
      </c>
      <c r="H2243" t="s">
        <v>49</v>
      </c>
      <c r="I2243">
        <v>175</v>
      </c>
      <c r="J2243" t="s">
        <v>14</v>
      </c>
      <c r="K2243">
        <v>23</v>
      </c>
      <c r="L2243" s="10">
        <v>100</v>
      </c>
      <c r="M2243" s="10">
        <f t="shared" ref="M2243:M2306" si="107">K2243*L2243</f>
        <v>2300</v>
      </c>
      <c r="N2243">
        <f>'CONDITIONS AND WORKINGS'!$D$2*M2243</f>
        <v>147.66</v>
      </c>
      <c r="O2243" s="4">
        <f>IF(Table1[[#This Row],[SALES]]&gt;='CONDITIONS AND WORKINGS'!$B$2,Table1[[#This Row],[SALES]]*'CONDITIONS AND WORKINGS'!$B$3,0)</f>
        <v>192.05</v>
      </c>
      <c r="P2243" s="10">
        <f t="shared" si="105"/>
        <v>2447.66</v>
      </c>
      <c r="Q2243" s="4" t="str">
        <f>IF(Table1[[#This Row],[STATUS]]='CONDITIONS AND WORKINGS'!$B$6,'CONDITIONS AND WORKINGS'!$B$9,'CONDITIONS AND WORKINGS'!$B$10)</f>
        <v>"COMPLETED"</v>
      </c>
      <c r="R2243" s="10">
        <f>Table1[[#This Row],[TOTAL SALES]]-Table1[[#This Row],[ 8.35% DISCOUNT]]</f>
        <v>2255.6099999999997</v>
      </c>
      <c r="S2243" s="20"/>
      <c r="AQ2243" s="11"/>
      <c r="AR2243" s="11"/>
      <c r="AS2243" s="11"/>
      <c r="AT2243" s="11"/>
      <c r="AV2243" s="11"/>
      <c r="AW2243" s="11"/>
    </row>
    <row r="2244" spans="1:49" x14ac:dyDescent="0.25">
      <c r="A2244">
        <v>2243</v>
      </c>
      <c r="B2244">
        <v>10349</v>
      </c>
      <c r="C2244">
        <v>4</v>
      </c>
      <c r="D2244" s="4" t="str">
        <f>TEXT(Table1[[#This Row],[ORDER DATE]],"MMMM")</f>
        <v>December</v>
      </c>
      <c r="E2244" s="4">
        <f t="shared" si="106"/>
        <v>2004</v>
      </c>
      <c r="F2244" s="1">
        <v>38322</v>
      </c>
      <c r="G2244" t="s">
        <v>12</v>
      </c>
      <c r="H2244" t="s">
        <v>50</v>
      </c>
      <c r="I2244">
        <v>175</v>
      </c>
      <c r="J2244" t="s">
        <v>17</v>
      </c>
      <c r="K2244">
        <v>48</v>
      </c>
      <c r="L2244" s="10">
        <v>47.4</v>
      </c>
      <c r="M2244" s="10">
        <f t="shared" si="107"/>
        <v>2275.1999999999998</v>
      </c>
      <c r="N2244">
        <f>'CONDITIONS AND WORKINGS'!$D$2*M2244</f>
        <v>146.06783999999996</v>
      </c>
      <c r="O2244" s="4">
        <f>IF(Table1[[#This Row],[SALES]]&gt;='CONDITIONS AND WORKINGS'!$B$2,Table1[[#This Row],[SALES]]*'CONDITIONS AND WORKINGS'!$B$3,0)</f>
        <v>0</v>
      </c>
      <c r="P2244" s="10">
        <f t="shared" si="105"/>
        <v>2421.26784</v>
      </c>
      <c r="Q2244" s="4" t="str">
        <f>IF(Table1[[#This Row],[STATUS]]='CONDITIONS AND WORKINGS'!$B$6,'CONDITIONS AND WORKINGS'!$B$9,'CONDITIONS AND WORKINGS'!$B$10)</f>
        <v>"COMPLETED"</v>
      </c>
      <c r="R2244" s="10">
        <f>Table1[[#This Row],[TOTAL SALES]]-Table1[[#This Row],[ 8.35% DISCOUNT]]</f>
        <v>2421.26784</v>
      </c>
      <c r="S2244" s="20"/>
      <c r="AQ2244" s="11"/>
      <c r="AR2244" s="11"/>
      <c r="AS2244" s="11"/>
      <c r="AT2244" s="11"/>
      <c r="AV2244" s="11"/>
      <c r="AW2244" s="11"/>
    </row>
    <row r="2245" spans="1:49" x14ac:dyDescent="0.25">
      <c r="A2245">
        <v>2244</v>
      </c>
      <c r="B2245">
        <v>10349</v>
      </c>
      <c r="C2245">
        <v>1</v>
      </c>
      <c r="D2245" s="4" t="str">
        <f>TEXT(Table1[[#This Row],[ORDER DATE]],"MMMM")</f>
        <v>December</v>
      </c>
      <c r="E2245" s="4">
        <f t="shared" si="106"/>
        <v>2004</v>
      </c>
      <c r="F2245" s="1">
        <v>38322</v>
      </c>
      <c r="G2245" t="s">
        <v>12</v>
      </c>
      <c r="H2245" t="s">
        <v>53</v>
      </c>
      <c r="I2245">
        <v>175</v>
      </c>
      <c r="J2245" t="s">
        <v>17</v>
      </c>
      <c r="K2245">
        <v>33</v>
      </c>
      <c r="L2245" s="10">
        <v>46.53</v>
      </c>
      <c r="M2245" s="10">
        <f t="shared" si="107"/>
        <v>1535.49</v>
      </c>
      <c r="N2245">
        <f>'CONDITIONS AND WORKINGS'!$D$2*M2245</f>
        <v>98.578457999999983</v>
      </c>
      <c r="O2245" s="4">
        <f>IF(Table1[[#This Row],[SALES]]&gt;='CONDITIONS AND WORKINGS'!$B$2,Table1[[#This Row],[SALES]]*'CONDITIONS AND WORKINGS'!$B$3,0)</f>
        <v>0</v>
      </c>
      <c r="P2245" s="10">
        <f t="shared" si="105"/>
        <v>1634.068458</v>
      </c>
      <c r="Q2245" s="4" t="str">
        <f>IF(Table1[[#This Row],[STATUS]]='CONDITIONS AND WORKINGS'!$B$6,'CONDITIONS AND WORKINGS'!$B$9,'CONDITIONS AND WORKINGS'!$B$10)</f>
        <v>"COMPLETED"</v>
      </c>
      <c r="R2245" s="10">
        <f>Table1[[#This Row],[TOTAL SALES]]-Table1[[#This Row],[ 8.35% DISCOUNT]]</f>
        <v>1634.068458</v>
      </c>
      <c r="S2245" s="20"/>
      <c r="AQ2245" s="11"/>
      <c r="AR2245" s="11"/>
      <c r="AS2245" s="11"/>
      <c r="AT2245" s="11"/>
      <c r="AV2245" s="11"/>
      <c r="AW2245" s="11"/>
    </row>
    <row r="2246" spans="1:49" x14ac:dyDescent="0.25">
      <c r="A2246">
        <v>2245</v>
      </c>
      <c r="B2246">
        <v>10349</v>
      </c>
      <c r="C2246">
        <v>3</v>
      </c>
      <c r="D2246" s="4" t="str">
        <f>TEXT(Table1[[#This Row],[ORDER DATE]],"MMMM")</f>
        <v>December</v>
      </c>
      <c r="E2246" s="4">
        <f t="shared" si="106"/>
        <v>2004</v>
      </c>
      <c r="F2246" s="1">
        <v>38322</v>
      </c>
      <c r="G2246" t="s">
        <v>12</v>
      </c>
      <c r="H2246" t="s">
        <v>51</v>
      </c>
      <c r="I2246">
        <v>175</v>
      </c>
      <c r="J2246" t="s">
        <v>17</v>
      </c>
      <c r="K2246">
        <v>36</v>
      </c>
      <c r="L2246" s="10">
        <v>37.130000000000003</v>
      </c>
      <c r="M2246" s="10">
        <f t="shared" si="107"/>
        <v>1336.68</v>
      </c>
      <c r="N2246">
        <f>'CONDITIONS AND WORKINGS'!$D$2*M2246</f>
        <v>85.814855999999992</v>
      </c>
      <c r="O2246" s="4">
        <f>IF(Table1[[#This Row],[SALES]]&gt;='CONDITIONS AND WORKINGS'!$B$2,Table1[[#This Row],[SALES]]*'CONDITIONS AND WORKINGS'!$B$3,0)</f>
        <v>0</v>
      </c>
      <c r="P2246" s="10">
        <f t="shared" si="105"/>
        <v>1422.494856</v>
      </c>
      <c r="Q2246" s="4" t="str">
        <f>IF(Table1[[#This Row],[STATUS]]='CONDITIONS AND WORKINGS'!$B$6,'CONDITIONS AND WORKINGS'!$B$9,'CONDITIONS AND WORKINGS'!$B$10)</f>
        <v>"COMPLETED"</v>
      </c>
      <c r="R2246" s="10">
        <f>Table1[[#This Row],[TOTAL SALES]]-Table1[[#This Row],[ 8.35% DISCOUNT]]</f>
        <v>1422.494856</v>
      </c>
      <c r="S2246" s="20"/>
      <c r="AQ2246" s="11"/>
      <c r="AR2246" s="11"/>
      <c r="AS2246" s="11"/>
      <c r="AT2246" s="11"/>
      <c r="AV2246" s="11"/>
      <c r="AW2246" s="11"/>
    </row>
    <row r="2247" spans="1:49" x14ac:dyDescent="0.25">
      <c r="A2247">
        <v>2246</v>
      </c>
      <c r="B2247">
        <v>10350</v>
      </c>
      <c r="C2247">
        <v>17</v>
      </c>
      <c r="D2247" s="4" t="str">
        <f>TEXT(Table1[[#This Row],[ORDER DATE]],"MMMM")</f>
        <v>December</v>
      </c>
      <c r="E2247" s="4">
        <f t="shared" si="106"/>
        <v>2004</v>
      </c>
      <c r="F2247" s="1">
        <v>38323</v>
      </c>
      <c r="G2247" t="s">
        <v>12</v>
      </c>
      <c r="H2247" t="s">
        <v>52</v>
      </c>
      <c r="I2247">
        <v>124</v>
      </c>
      <c r="J2247" t="s">
        <v>14</v>
      </c>
      <c r="K2247">
        <v>44</v>
      </c>
      <c r="L2247" s="10">
        <v>100</v>
      </c>
      <c r="M2247" s="10">
        <f t="shared" si="107"/>
        <v>4400</v>
      </c>
      <c r="N2247">
        <f>'CONDITIONS AND WORKINGS'!$D$2*M2247</f>
        <v>282.47999999999996</v>
      </c>
      <c r="O2247" s="4">
        <f>IF(Table1[[#This Row],[SALES]]&gt;='CONDITIONS AND WORKINGS'!$B$2,Table1[[#This Row],[SALES]]*'CONDITIONS AND WORKINGS'!$B$3,0)</f>
        <v>367.40000000000003</v>
      </c>
      <c r="P2247" s="10">
        <f t="shared" si="105"/>
        <v>4682.4799999999996</v>
      </c>
      <c r="Q2247" s="4" t="str">
        <f>IF(Table1[[#This Row],[STATUS]]='CONDITIONS AND WORKINGS'!$B$6,'CONDITIONS AND WORKINGS'!$B$9,'CONDITIONS AND WORKINGS'!$B$10)</f>
        <v>"COMPLETED"</v>
      </c>
      <c r="R2247" s="10">
        <f>Table1[[#This Row],[TOTAL SALES]]-Table1[[#This Row],[ 8.35% DISCOUNT]]</f>
        <v>4315.08</v>
      </c>
      <c r="S2247" s="20"/>
      <c r="AQ2247" s="11"/>
      <c r="AR2247" s="11"/>
      <c r="AS2247" s="11"/>
      <c r="AT2247" s="11"/>
      <c r="AV2247" s="11"/>
      <c r="AW2247" s="11"/>
    </row>
    <row r="2248" spans="1:49" x14ac:dyDescent="0.25">
      <c r="A2248">
        <v>2247</v>
      </c>
      <c r="B2248">
        <v>10350</v>
      </c>
      <c r="C2248">
        <v>1</v>
      </c>
      <c r="D2248" s="4" t="str">
        <f>TEXT(Table1[[#This Row],[ORDER DATE]],"MMMM")</f>
        <v>December</v>
      </c>
      <c r="E2248" s="4">
        <f t="shared" si="106"/>
        <v>2004</v>
      </c>
      <c r="F2248" s="1">
        <v>38323</v>
      </c>
      <c r="G2248" t="s">
        <v>12</v>
      </c>
      <c r="H2248" t="s">
        <v>64</v>
      </c>
      <c r="I2248">
        <v>124</v>
      </c>
      <c r="J2248" t="s">
        <v>14</v>
      </c>
      <c r="K2248">
        <v>44</v>
      </c>
      <c r="L2248" s="10">
        <v>100</v>
      </c>
      <c r="M2248" s="10">
        <f t="shared" si="107"/>
        <v>4400</v>
      </c>
      <c r="N2248">
        <f>'CONDITIONS AND WORKINGS'!$D$2*M2248</f>
        <v>282.47999999999996</v>
      </c>
      <c r="O2248" s="4">
        <f>IF(Table1[[#This Row],[SALES]]&gt;='CONDITIONS AND WORKINGS'!$B$2,Table1[[#This Row],[SALES]]*'CONDITIONS AND WORKINGS'!$B$3,0)</f>
        <v>367.40000000000003</v>
      </c>
      <c r="P2248" s="10">
        <f t="shared" si="105"/>
        <v>4682.4799999999996</v>
      </c>
      <c r="Q2248" s="4" t="str">
        <f>IF(Table1[[#This Row],[STATUS]]='CONDITIONS AND WORKINGS'!$B$6,'CONDITIONS AND WORKINGS'!$B$9,'CONDITIONS AND WORKINGS'!$B$10)</f>
        <v>"COMPLETED"</v>
      </c>
      <c r="R2248" s="10">
        <f>Table1[[#This Row],[TOTAL SALES]]-Table1[[#This Row],[ 8.35% DISCOUNT]]</f>
        <v>4315.08</v>
      </c>
      <c r="S2248" s="20"/>
      <c r="AQ2248" s="11"/>
      <c r="AR2248" s="11"/>
      <c r="AS2248" s="11"/>
      <c r="AT2248" s="11"/>
      <c r="AV2248" s="11"/>
      <c r="AW2248" s="11"/>
    </row>
    <row r="2249" spans="1:49" x14ac:dyDescent="0.25">
      <c r="A2249">
        <v>2248</v>
      </c>
      <c r="B2249">
        <v>10350</v>
      </c>
      <c r="C2249">
        <v>14</v>
      </c>
      <c r="D2249" s="4" t="str">
        <f>TEXT(Table1[[#This Row],[ORDER DATE]],"MMMM")</f>
        <v>December</v>
      </c>
      <c r="E2249" s="4">
        <f t="shared" si="106"/>
        <v>2004</v>
      </c>
      <c r="F2249" s="1">
        <v>38323</v>
      </c>
      <c r="G2249" t="s">
        <v>12</v>
      </c>
      <c r="H2249" t="s">
        <v>48</v>
      </c>
      <c r="I2249">
        <v>124</v>
      </c>
      <c r="J2249" t="s">
        <v>14</v>
      </c>
      <c r="K2249">
        <v>27</v>
      </c>
      <c r="L2249" s="10">
        <v>100</v>
      </c>
      <c r="M2249" s="10">
        <f t="shared" si="107"/>
        <v>2700</v>
      </c>
      <c r="N2249">
        <f>'CONDITIONS AND WORKINGS'!$D$2*M2249</f>
        <v>173.33999999999997</v>
      </c>
      <c r="O2249" s="4">
        <f>IF(Table1[[#This Row],[SALES]]&gt;='CONDITIONS AND WORKINGS'!$B$2,Table1[[#This Row],[SALES]]*'CONDITIONS AND WORKINGS'!$B$3,0)</f>
        <v>225.45000000000002</v>
      </c>
      <c r="P2249" s="10">
        <f t="shared" si="105"/>
        <v>2873.34</v>
      </c>
      <c r="Q2249" s="4" t="str">
        <f>IF(Table1[[#This Row],[STATUS]]='CONDITIONS AND WORKINGS'!$B$6,'CONDITIONS AND WORKINGS'!$B$9,'CONDITIONS AND WORKINGS'!$B$10)</f>
        <v>"COMPLETED"</v>
      </c>
      <c r="R2249" s="10">
        <f>Table1[[#This Row],[TOTAL SALES]]-Table1[[#This Row],[ 8.35% DISCOUNT]]</f>
        <v>2647.8900000000003</v>
      </c>
      <c r="S2249" s="20"/>
      <c r="AQ2249" s="11"/>
      <c r="AR2249" s="11"/>
      <c r="AS2249" s="11"/>
      <c r="AT2249" s="11"/>
      <c r="AV2249" s="11"/>
      <c r="AW2249" s="11"/>
    </row>
    <row r="2250" spans="1:49" x14ac:dyDescent="0.25">
      <c r="A2250">
        <v>2249</v>
      </c>
      <c r="B2250">
        <v>10350</v>
      </c>
      <c r="C2250">
        <v>2</v>
      </c>
      <c r="D2250" s="4" t="str">
        <f>TEXT(Table1[[#This Row],[ORDER DATE]],"MMMM")</f>
        <v>December</v>
      </c>
      <c r="E2250" s="4">
        <f t="shared" si="106"/>
        <v>2004</v>
      </c>
      <c r="F2250" s="1">
        <v>38323</v>
      </c>
      <c r="G2250" t="s">
        <v>12</v>
      </c>
      <c r="H2250" t="s">
        <v>59</v>
      </c>
      <c r="I2250">
        <v>124</v>
      </c>
      <c r="J2250" t="s">
        <v>14</v>
      </c>
      <c r="K2250">
        <v>41</v>
      </c>
      <c r="L2250" s="10">
        <v>93.04</v>
      </c>
      <c r="M2250" s="10">
        <f t="shared" si="107"/>
        <v>3814.6400000000003</v>
      </c>
      <c r="N2250">
        <f>'CONDITIONS AND WORKINGS'!$D$2*M2250</f>
        <v>244.899888</v>
      </c>
      <c r="O2250" s="4">
        <f>IF(Table1[[#This Row],[SALES]]&gt;='CONDITIONS AND WORKINGS'!$B$2,Table1[[#This Row],[SALES]]*'CONDITIONS AND WORKINGS'!$B$3,0)</f>
        <v>318.52244000000002</v>
      </c>
      <c r="P2250" s="10">
        <f t="shared" si="105"/>
        <v>4059.5398880000002</v>
      </c>
      <c r="Q2250" s="4" t="str">
        <f>IF(Table1[[#This Row],[STATUS]]='CONDITIONS AND WORKINGS'!$B$6,'CONDITIONS AND WORKINGS'!$B$9,'CONDITIONS AND WORKINGS'!$B$10)</f>
        <v>"COMPLETED"</v>
      </c>
      <c r="R2250" s="10">
        <f>Table1[[#This Row],[TOTAL SALES]]-Table1[[#This Row],[ 8.35% DISCOUNT]]</f>
        <v>3741.0174480000001</v>
      </c>
      <c r="S2250" s="20"/>
      <c r="AQ2250" s="11"/>
      <c r="AR2250" s="11"/>
      <c r="AS2250" s="11"/>
      <c r="AT2250" s="11"/>
      <c r="AV2250" s="11"/>
      <c r="AW2250" s="11"/>
    </row>
    <row r="2251" spans="1:49" x14ac:dyDescent="0.25">
      <c r="A2251">
        <v>2250</v>
      </c>
      <c r="B2251">
        <v>10350</v>
      </c>
      <c r="C2251">
        <v>11</v>
      </c>
      <c r="D2251" s="4" t="str">
        <f>TEXT(Table1[[#This Row],[ORDER DATE]],"MMMM")</f>
        <v>December</v>
      </c>
      <c r="E2251" s="4">
        <f t="shared" si="106"/>
        <v>2004</v>
      </c>
      <c r="F2251" s="1">
        <v>38323</v>
      </c>
      <c r="G2251" t="s">
        <v>12</v>
      </c>
      <c r="H2251" t="s">
        <v>65</v>
      </c>
      <c r="I2251">
        <v>124</v>
      </c>
      <c r="J2251" t="s">
        <v>14</v>
      </c>
      <c r="K2251">
        <v>46</v>
      </c>
      <c r="L2251" s="10">
        <v>76.67</v>
      </c>
      <c r="M2251" s="10">
        <f t="shared" si="107"/>
        <v>3526.82</v>
      </c>
      <c r="N2251">
        <f>'CONDITIONS AND WORKINGS'!$D$2*M2251</f>
        <v>226.42184399999999</v>
      </c>
      <c r="O2251" s="4">
        <f>IF(Table1[[#This Row],[SALES]]&gt;='CONDITIONS AND WORKINGS'!$B$2,Table1[[#This Row],[SALES]]*'CONDITIONS AND WORKINGS'!$B$3,0)</f>
        <v>294.48947000000004</v>
      </c>
      <c r="P2251" s="10">
        <f t="shared" si="105"/>
        <v>3753.2418440000001</v>
      </c>
      <c r="Q2251" s="4" t="str">
        <f>IF(Table1[[#This Row],[STATUS]]='CONDITIONS AND WORKINGS'!$B$6,'CONDITIONS AND WORKINGS'!$B$9,'CONDITIONS AND WORKINGS'!$B$10)</f>
        <v>"COMPLETED"</v>
      </c>
      <c r="R2251" s="10">
        <f>Table1[[#This Row],[TOTAL SALES]]-Table1[[#This Row],[ 8.35% DISCOUNT]]</f>
        <v>3458.7523740000001</v>
      </c>
      <c r="S2251" s="20"/>
      <c r="AQ2251" s="11"/>
      <c r="AR2251" s="11"/>
      <c r="AS2251" s="11"/>
      <c r="AT2251" s="11"/>
      <c r="AV2251" s="11"/>
      <c r="AW2251" s="11"/>
    </row>
    <row r="2252" spans="1:49" x14ac:dyDescent="0.25">
      <c r="A2252">
        <v>2251</v>
      </c>
      <c r="B2252">
        <v>10350</v>
      </c>
      <c r="C2252">
        <v>3</v>
      </c>
      <c r="D2252" s="4" t="str">
        <f>TEXT(Table1[[#This Row],[ORDER DATE]],"MMMM")</f>
        <v>December</v>
      </c>
      <c r="E2252" s="4">
        <f t="shared" si="106"/>
        <v>2004</v>
      </c>
      <c r="F2252" s="1">
        <v>38323</v>
      </c>
      <c r="G2252" t="s">
        <v>12</v>
      </c>
      <c r="H2252" t="s">
        <v>61</v>
      </c>
      <c r="I2252">
        <v>124</v>
      </c>
      <c r="J2252" t="s">
        <v>14</v>
      </c>
      <c r="K2252">
        <v>30</v>
      </c>
      <c r="L2252" s="10">
        <v>100</v>
      </c>
      <c r="M2252" s="10">
        <f t="shared" si="107"/>
        <v>3000</v>
      </c>
      <c r="N2252">
        <f>'CONDITIONS AND WORKINGS'!$D$2*M2252</f>
        <v>192.59999999999997</v>
      </c>
      <c r="O2252" s="4">
        <f>IF(Table1[[#This Row],[SALES]]&gt;='CONDITIONS AND WORKINGS'!$B$2,Table1[[#This Row],[SALES]]*'CONDITIONS AND WORKINGS'!$B$3,0)</f>
        <v>250.50000000000003</v>
      </c>
      <c r="P2252" s="10">
        <f t="shared" si="105"/>
        <v>3192.6</v>
      </c>
      <c r="Q2252" s="4" t="str">
        <f>IF(Table1[[#This Row],[STATUS]]='CONDITIONS AND WORKINGS'!$B$6,'CONDITIONS AND WORKINGS'!$B$9,'CONDITIONS AND WORKINGS'!$B$10)</f>
        <v>"COMPLETED"</v>
      </c>
      <c r="R2252" s="10">
        <f>Table1[[#This Row],[TOTAL SALES]]-Table1[[#This Row],[ 8.35% DISCOUNT]]</f>
        <v>2942.1</v>
      </c>
      <c r="S2252" s="20"/>
      <c r="AQ2252" s="11"/>
      <c r="AR2252" s="11"/>
      <c r="AS2252" s="11"/>
      <c r="AT2252" s="11"/>
      <c r="AV2252" s="11"/>
      <c r="AW2252" s="11"/>
    </row>
    <row r="2253" spans="1:49" x14ac:dyDescent="0.25">
      <c r="A2253">
        <v>2252</v>
      </c>
      <c r="B2253">
        <v>10350</v>
      </c>
      <c r="C2253">
        <v>9</v>
      </c>
      <c r="D2253" s="4" t="str">
        <f>TEXT(Table1[[#This Row],[ORDER DATE]],"MMMM")</f>
        <v>December</v>
      </c>
      <c r="E2253" s="4">
        <f t="shared" si="106"/>
        <v>2004</v>
      </c>
      <c r="F2253" s="1">
        <v>38323</v>
      </c>
      <c r="G2253" t="s">
        <v>12</v>
      </c>
      <c r="H2253" t="s">
        <v>62</v>
      </c>
      <c r="I2253">
        <v>124</v>
      </c>
      <c r="J2253" t="s">
        <v>14</v>
      </c>
      <c r="K2253">
        <v>30</v>
      </c>
      <c r="L2253" s="10">
        <v>100</v>
      </c>
      <c r="M2253" s="10">
        <f t="shared" si="107"/>
        <v>3000</v>
      </c>
      <c r="N2253">
        <f>'CONDITIONS AND WORKINGS'!$D$2*M2253</f>
        <v>192.59999999999997</v>
      </c>
      <c r="O2253" s="4">
        <f>IF(Table1[[#This Row],[SALES]]&gt;='CONDITIONS AND WORKINGS'!$B$2,Table1[[#This Row],[SALES]]*'CONDITIONS AND WORKINGS'!$B$3,0)</f>
        <v>250.50000000000003</v>
      </c>
      <c r="P2253" s="10">
        <f t="shared" si="105"/>
        <v>3192.6</v>
      </c>
      <c r="Q2253" s="4" t="str">
        <f>IF(Table1[[#This Row],[STATUS]]='CONDITIONS AND WORKINGS'!$B$6,'CONDITIONS AND WORKINGS'!$B$9,'CONDITIONS AND WORKINGS'!$B$10)</f>
        <v>"COMPLETED"</v>
      </c>
      <c r="R2253" s="10">
        <f>Table1[[#This Row],[TOTAL SALES]]-Table1[[#This Row],[ 8.35% DISCOUNT]]</f>
        <v>2942.1</v>
      </c>
      <c r="S2253" s="20"/>
      <c r="AQ2253" s="11"/>
      <c r="AR2253" s="11"/>
      <c r="AS2253" s="11"/>
      <c r="AT2253" s="11"/>
      <c r="AV2253" s="11"/>
      <c r="AW2253" s="11"/>
    </row>
    <row r="2254" spans="1:49" x14ac:dyDescent="0.25">
      <c r="A2254">
        <v>2253</v>
      </c>
      <c r="B2254">
        <v>10350</v>
      </c>
      <c r="C2254">
        <v>4</v>
      </c>
      <c r="D2254" s="4" t="str">
        <f>TEXT(Table1[[#This Row],[ORDER DATE]],"MMMM")</f>
        <v>December</v>
      </c>
      <c r="E2254" s="4">
        <f t="shared" si="106"/>
        <v>2004</v>
      </c>
      <c r="F2254" s="1">
        <v>38323</v>
      </c>
      <c r="G2254" t="s">
        <v>12</v>
      </c>
      <c r="H2254" t="s">
        <v>68</v>
      </c>
      <c r="I2254">
        <v>124</v>
      </c>
      <c r="J2254" t="s">
        <v>17</v>
      </c>
      <c r="K2254">
        <v>28</v>
      </c>
      <c r="L2254" s="10">
        <v>100</v>
      </c>
      <c r="M2254" s="10">
        <f t="shared" si="107"/>
        <v>2800</v>
      </c>
      <c r="N2254">
        <f>'CONDITIONS AND WORKINGS'!$D$2*M2254</f>
        <v>179.76</v>
      </c>
      <c r="O2254" s="4">
        <f>IF(Table1[[#This Row],[SALES]]&gt;='CONDITIONS AND WORKINGS'!$B$2,Table1[[#This Row],[SALES]]*'CONDITIONS AND WORKINGS'!$B$3,0)</f>
        <v>233.8</v>
      </c>
      <c r="P2254" s="10">
        <f t="shared" si="105"/>
        <v>2979.76</v>
      </c>
      <c r="Q2254" s="4" t="str">
        <f>IF(Table1[[#This Row],[STATUS]]='CONDITIONS AND WORKINGS'!$B$6,'CONDITIONS AND WORKINGS'!$B$9,'CONDITIONS AND WORKINGS'!$B$10)</f>
        <v>"COMPLETED"</v>
      </c>
      <c r="R2254" s="10">
        <f>Table1[[#This Row],[TOTAL SALES]]-Table1[[#This Row],[ 8.35% DISCOUNT]]</f>
        <v>2745.96</v>
      </c>
      <c r="S2254" s="20"/>
      <c r="AQ2254" s="11"/>
      <c r="AR2254" s="11"/>
      <c r="AS2254" s="11"/>
      <c r="AT2254" s="11"/>
      <c r="AV2254" s="11"/>
      <c r="AW2254" s="11"/>
    </row>
    <row r="2255" spans="1:49" x14ac:dyDescent="0.25">
      <c r="A2255">
        <v>2254</v>
      </c>
      <c r="B2255">
        <v>10350</v>
      </c>
      <c r="C2255">
        <v>16</v>
      </c>
      <c r="D2255" s="4" t="str">
        <f>TEXT(Table1[[#This Row],[ORDER DATE]],"MMMM")</f>
        <v>December</v>
      </c>
      <c r="E2255" s="4">
        <f t="shared" si="106"/>
        <v>2004</v>
      </c>
      <c r="F2255" s="1">
        <v>38323</v>
      </c>
      <c r="G2255" t="s">
        <v>12</v>
      </c>
      <c r="H2255" t="s">
        <v>66</v>
      </c>
      <c r="I2255">
        <v>124</v>
      </c>
      <c r="J2255" t="s">
        <v>17</v>
      </c>
      <c r="K2255">
        <v>25</v>
      </c>
      <c r="L2255" s="10">
        <v>100</v>
      </c>
      <c r="M2255" s="10">
        <f t="shared" si="107"/>
        <v>2500</v>
      </c>
      <c r="N2255">
        <f>'CONDITIONS AND WORKINGS'!$D$2*M2255</f>
        <v>160.49999999999997</v>
      </c>
      <c r="O2255" s="4">
        <f>IF(Table1[[#This Row],[SALES]]&gt;='CONDITIONS AND WORKINGS'!$B$2,Table1[[#This Row],[SALES]]*'CONDITIONS AND WORKINGS'!$B$3,0)</f>
        <v>208.75</v>
      </c>
      <c r="P2255" s="10">
        <f t="shared" si="105"/>
        <v>2660.5</v>
      </c>
      <c r="Q2255" s="4" t="str">
        <f>IF(Table1[[#This Row],[STATUS]]='CONDITIONS AND WORKINGS'!$B$6,'CONDITIONS AND WORKINGS'!$B$9,'CONDITIONS AND WORKINGS'!$B$10)</f>
        <v>"COMPLETED"</v>
      </c>
      <c r="R2255" s="10">
        <f>Table1[[#This Row],[TOTAL SALES]]-Table1[[#This Row],[ 8.35% DISCOUNT]]</f>
        <v>2451.75</v>
      </c>
      <c r="S2255" s="20"/>
      <c r="AQ2255" s="11"/>
      <c r="AR2255" s="11"/>
      <c r="AS2255" s="11"/>
      <c r="AT2255" s="11"/>
      <c r="AV2255" s="11"/>
      <c r="AW2255" s="11"/>
    </row>
    <row r="2256" spans="1:49" x14ac:dyDescent="0.25">
      <c r="A2256">
        <v>2255</v>
      </c>
      <c r="B2256">
        <v>10350</v>
      </c>
      <c r="C2256">
        <v>6</v>
      </c>
      <c r="D2256" s="4" t="str">
        <f>TEXT(Table1[[#This Row],[ORDER DATE]],"MMMM")</f>
        <v>December</v>
      </c>
      <c r="E2256" s="4">
        <f t="shared" si="106"/>
        <v>2004</v>
      </c>
      <c r="F2256" s="1">
        <v>38323</v>
      </c>
      <c r="G2256" t="s">
        <v>12</v>
      </c>
      <c r="H2256" t="s">
        <v>75</v>
      </c>
      <c r="I2256">
        <v>124</v>
      </c>
      <c r="J2256" t="s">
        <v>17</v>
      </c>
      <c r="K2256">
        <v>43</v>
      </c>
      <c r="L2256" s="10">
        <v>64.97</v>
      </c>
      <c r="M2256" s="10">
        <f t="shared" si="107"/>
        <v>2793.71</v>
      </c>
      <c r="N2256">
        <f>'CONDITIONS AND WORKINGS'!$D$2*M2256</f>
        <v>179.35618199999999</v>
      </c>
      <c r="O2256" s="4">
        <f>IF(Table1[[#This Row],[SALES]]&gt;='CONDITIONS AND WORKINGS'!$B$2,Table1[[#This Row],[SALES]]*'CONDITIONS AND WORKINGS'!$B$3,0)</f>
        <v>233.27478500000001</v>
      </c>
      <c r="P2256" s="10">
        <f t="shared" si="105"/>
        <v>2973.066182</v>
      </c>
      <c r="Q2256" s="4" t="str">
        <f>IF(Table1[[#This Row],[STATUS]]='CONDITIONS AND WORKINGS'!$B$6,'CONDITIONS AND WORKINGS'!$B$9,'CONDITIONS AND WORKINGS'!$B$10)</f>
        <v>"COMPLETED"</v>
      </c>
      <c r="R2256" s="10">
        <f>Table1[[#This Row],[TOTAL SALES]]-Table1[[#This Row],[ 8.35% DISCOUNT]]</f>
        <v>2739.791397</v>
      </c>
      <c r="S2256" s="20"/>
      <c r="AQ2256" s="11"/>
      <c r="AR2256" s="11"/>
      <c r="AS2256" s="11"/>
      <c r="AT2256" s="11"/>
      <c r="AV2256" s="11"/>
      <c r="AW2256" s="11"/>
    </row>
    <row r="2257" spans="1:49" x14ac:dyDescent="0.25">
      <c r="A2257">
        <v>2256</v>
      </c>
      <c r="B2257">
        <v>10350</v>
      </c>
      <c r="C2257">
        <v>13</v>
      </c>
      <c r="D2257" s="4" t="str">
        <f>TEXT(Table1[[#This Row],[ORDER DATE]],"MMMM")</f>
        <v>December</v>
      </c>
      <c r="E2257" s="4">
        <f t="shared" si="106"/>
        <v>2004</v>
      </c>
      <c r="F2257" s="1">
        <v>38323</v>
      </c>
      <c r="G2257" t="s">
        <v>12</v>
      </c>
      <c r="H2257" t="s">
        <v>63</v>
      </c>
      <c r="I2257">
        <v>124</v>
      </c>
      <c r="J2257" t="s">
        <v>17</v>
      </c>
      <c r="K2257">
        <v>31</v>
      </c>
      <c r="L2257" s="10">
        <v>77.34</v>
      </c>
      <c r="M2257" s="10">
        <f t="shared" si="107"/>
        <v>2397.54</v>
      </c>
      <c r="N2257">
        <f>'CONDITIONS AND WORKINGS'!$D$2*M2257</f>
        <v>153.92206799999997</v>
      </c>
      <c r="O2257" s="4">
        <f>IF(Table1[[#This Row],[SALES]]&gt;='CONDITIONS AND WORKINGS'!$B$2,Table1[[#This Row],[SALES]]*'CONDITIONS AND WORKINGS'!$B$3,0)</f>
        <v>200.19459000000001</v>
      </c>
      <c r="P2257" s="10">
        <f t="shared" si="105"/>
        <v>2551.4620679999998</v>
      </c>
      <c r="Q2257" s="4" t="str">
        <f>IF(Table1[[#This Row],[STATUS]]='CONDITIONS AND WORKINGS'!$B$6,'CONDITIONS AND WORKINGS'!$B$9,'CONDITIONS AND WORKINGS'!$B$10)</f>
        <v>"COMPLETED"</v>
      </c>
      <c r="R2257" s="10">
        <f>Table1[[#This Row],[TOTAL SALES]]-Table1[[#This Row],[ 8.35% DISCOUNT]]</f>
        <v>2351.2674779999998</v>
      </c>
      <c r="S2257" s="20"/>
      <c r="AQ2257" s="11"/>
      <c r="AR2257" s="11"/>
      <c r="AS2257" s="11"/>
      <c r="AT2257" s="11"/>
      <c r="AV2257" s="11"/>
      <c r="AW2257" s="11"/>
    </row>
    <row r="2258" spans="1:49" x14ac:dyDescent="0.25">
      <c r="A2258">
        <v>2257</v>
      </c>
      <c r="B2258">
        <v>10350</v>
      </c>
      <c r="C2258">
        <v>15</v>
      </c>
      <c r="D2258" s="4" t="str">
        <f>TEXT(Table1[[#This Row],[ORDER DATE]],"MMMM")</f>
        <v>December</v>
      </c>
      <c r="E2258" s="4">
        <f t="shared" si="106"/>
        <v>2004</v>
      </c>
      <c r="F2258" s="1">
        <v>38323</v>
      </c>
      <c r="G2258" t="s">
        <v>12</v>
      </c>
      <c r="H2258" t="s">
        <v>69</v>
      </c>
      <c r="I2258">
        <v>124</v>
      </c>
      <c r="J2258" t="s">
        <v>17</v>
      </c>
      <c r="K2258">
        <v>20</v>
      </c>
      <c r="L2258" s="10">
        <v>100</v>
      </c>
      <c r="M2258" s="10">
        <f t="shared" si="107"/>
        <v>2000</v>
      </c>
      <c r="N2258">
        <f>'CONDITIONS AND WORKINGS'!$D$2*M2258</f>
        <v>128.39999999999998</v>
      </c>
      <c r="O2258" s="4">
        <f>IF(Table1[[#This Row],[SALES]]&gt;='CONDITIONS AND WORKINGS'!$B$2,Table1[[#This Row],[SALES]]*'CONDITIONS AND WORKINGS'!$B$3,0)</f>
        <v>0</v>
      </c>
      <c r="P2258" s="10">
        <f t="shared" si="105"/>
        <v>2128.4</v>
      </c>
      <c r="Q2258" s="4" t="str">
        <f>IF(Table1[[#This Row],[STATUS]]='CONDITIONS AND WORKINGS'!$B$6,'CONDITIONS AND WORKINGS'!$B$9,'CONDITIONS AND WORKINGS'!$B$10)</f>
        <v>"COMPLETED"</v>
      </c>
      <c r="R2258" s="10">
        <f>Table1[[#This Row],[TOTAL SALES]]-Table1[[#This Row],[ 8.35% DISCOUNT]]</f>
        <v>2128.4</v>
      </c>
      <c r="S2258" s="20"/>
      <c r="AQ2258" s="11"/>
      <c r="AR2258" s="11"/>
      <c r="AS2258" s="11"/>
      <c r="AT2258" s="11"/>
      <c r="AV2258" s="11"/>
      <c r="AW2258" s="11"/>
    </row>
    <row r="2259" spans="1:49" x14ac:dyDescent="0.25">
      <c r="A2259">
        <v>2258</v>
      </c>
      <c r="B2259">
        <v>10350</v>
      </c>
      <c r="C2259">
        <v>8</v>
      </c>
      <c r="D2259" s="4" t="str">
        <f>TEXT(Table1[[#This Row],[ORDER DATE]],"MMMM")</f>
        <v>December</v>
      </c>
      <c r="E2259" s="4">
        <f t="shared" si="106"/>
        <v>2004</v>
      </c>
      <c r="F2259" s="1">
        <v>38323</v>
      </c>
      <c r="G2259" t="s">
        <v>12</v>
      </c>
      <c r="H2259" t="s">
        <v>46</v>
      </c>
      <c r="I2259">
        <v>124</v>
      </c>
      <c r="J2259" t="s">
        <v>17</v>
      </c>
      <c r="K2259">
        <v>31</v>
      </c>
      <c r="L2259" s="10">
        <v>71.400000000000006</v>
      </c>
      <c r="M2259" s="10">
        <f t="shared" si="107"/>
        <v>2213.4</v>
      </c>
      <c r="N2259">
        <f>'CONDITIONS AND WORKINGS'!$D$2*M2259</f>
        <v>142.10028</v>
      </c>
      <c r="O2259" s="4">
        <f>IF(Table1[[#This Row],[SALES]]&gt;='CONDITIONS AND WORKINGS'!$B$2,Table1[[#This Row],[SALES]]*'CONDITIONS AND WORKINGS'!$B$3,0)</f>
        <v>0</v>
      </c>
      <c r="P2259" s="10">
        <f t="shared" si="105"/>
        <v>2355.5002800000002</v>
      </c>
      <c r="Q2259" s="4" t="str">
        <f>IF(Table1[[#This Row],[STATUS]]='CONDITIONS AND WORKINGS'!$B$6,'CONDITIONS AND WORKINGS'!$B$9,'CONDITIONS AND WORKINGS'!$B$10)</f>
        <v>"COMPLETED"</v>
      </c>
      <c r="R2259" s="10">
        <f>Table1[[#This Row],[TOTAL SALES]]-Table1[[#This Row],[ 8.35% DISCOUNT]]</f>
        <v>2355.5002800000002</v>
      </c>
      <c r="S2259" s="20"/>
      <c r="AQ2259" s="11"/>
      <c r="AR2259" s="11"/>
      <c r="AS2259" s="11"/>
      <c r="AT2259" s="11"/>
      <c r="AV2259" s="11"/>
      <c r="AW2259" s="11"/>
    </row>
    <row r="2260" spans="1:49" x14ac:dyDescent="0.25">
      <c r="A2260">
        <v>2259</v>
      </c>
      <c r="B2260">
        <v>10350</v>
      </c>
      <c r="C2260">
        <v>12</v>
      </c>
      <c r="D2260" s="4" t="str">
        <f>TEXT(Table1[[#This Row],[ORDER DATE]],"MMMM")</f>
        <v>December</v>
      </c>
      <c r="E2260" s="4">
        <f t="shared" si="106"/>
        <v>2004</v>
      </c>
      <c r="F2260" s="1">
        <v>38323</v>
      </c>
      <c r="G2260" t="s">
        <v>12</v>
      </c>
      <c r="H2260" t="s">
        <v>67</v>
      </c>
      <c r="I2260">
        <v>124</v>
      </c>
      <c r="J2260" t="s">
        <v>17</v>
      </c>
      <c r="K2260">
        <v>29</v>
      </c>
      <c r="L2260" s="10">
        <v>75.349999999999994</v>
      </c>
      <c r="M2260" s="10">
        <f t="shared" si="107"/>
        <v>2185.1499999999996</v>
      </c>
      <c r="N2260">
        <f>'CONDITIONS AND WORKINGS'!$D$2*M2260</f>
        <v>140.28662999999997</v>
      </c>
      <c r="O2260" s="4">
        <f>IF(Table1[[#This Row],[SALES]]&gt;='CONDITIONS AND WORKINGS'!$B$2,Table1[[#This Row],[SALES]]*'CONDITIONS AND WORKINGS'!$B$3,0)</f>
        <v>0</v>
      </c>
      <c r="P2260" s="10">
        <f t="shared" si="105"/>
        <v>2325.4366299999997</v>
      </c>
      <c r="Q2260" s="4" t="str">
        <f>IF(Table1[[#This Row],[STATUS]]='CONDITIONS AND WORKINGS'!$B$6,'CONDITIONS AND WORKINGS'!$B$9,'CONDITIONS AND WORKINGS'!$B$10)</f>
        <v>"COMPLETED"</v>
      </c>
      <c r="R2260" s="10">
        <f>Table1[[#This Row],[TOTAL SALES]]-Table1[[#This Row],[ 8.35% DISCOUNT]]</f>
        <v>2325.4366299999997</v>
      </c>
      <c r="S2260" s="20"/>
      <c r="AQ2260" s="11"/>
      <c r="AR2260" s="11"/>
      <c r="AS2260" s="11"/>
      <c r="AT2260" s="11"/>
      <c r="AV2260" s="11"/>
      <c r="AW2260" s="11"/>
    </row>
    <row r="2261" spans="1:49" x14ac:dyDescent="0.25">
      <c r="A2261">
        <v>2260</v>
      </c>
      <c r="B2261">
        <v>10350</v>
      </c>
      <c r="C2261">
        <v>5</v>
      </c>
      <c r="D2261" s="4" t="str">
        <f>TEXT(Table1[[#This Row],[ORDER DATE]],"MMMM")</f>
        <v>December</v>
      </c>
      <c r="E2261" s="4">
        <f t="shared" si="106"/>
        <v>2004</v>
      </c>
      <c r="F2261" s="1">
        <v>38323</v>
      </c>
      <c r="G2261" t="s">
        <v>12</v>
      </c>
      <c r="H2261" t="s">
        <v>56</v>
      </c>
      <c r="I2261">
        <v>124</v>
      </c>
      <c r="J2261" t="s">
        <v>17</v>
      </c>
      <c r="K2261">
        <v>26</v>
      </c>
      <c r="L2261" s="10">
        <v>75.47</v>
      </c>
      <c r="M2261" s="10">
        <f t="shared" si="107"/>
        <v>1962.22</v>
      </c>
      <c r="N2261">
        <f>'CONDITIONS AND WORKINGS'!$D$2*M2261</f>
        <v>125.97452399999999</v>
      </c>
      <c r="O2261" s="4">
        <f>IF(Table1[[#This Row],[SALES]]&gt;='CONDITIONS AND WORKINGS'!$B$2,Table1[[#This Row],[SALES]]*'CONDITIONS AND WORKINGS'!$B$3,0)</f>
        <v>0</v>
      </c>
      <c r="P2261" s="10">
        <f t="shared" si="105"/>
        <v>2088.194524</v>
      </c>
      <c r="Q2261" s="4" t="str">
        <f>IF(Table1[[#This Row],[STATUS]]='CONDITIONS AND WORKINGS'!$B$6,'CONDITIONS AND WORKINGS'!$B$9,'CONDITIONS AND WORKINGS'!$B$10)</f>
        <v>"COMPLETED"</v>
      </c>
      <c r="R2261" s="10">
        <f>Table1[[#This Row],[TOTAL SALES]]-Table1[[#This Row],[ 8.35% DISCOUNT]]</f>
        <v>2088.194524</v>
      </c>
      <c r="S2261" s="20"/>
      <c r="AQ2261" s="11"/>
      <c r="AR2261" s="11"/>
      <c r="AS2261" s="11"/>
      <c r="AT2261" s="11"/>
      <c r="AV2261" s="11"/>
      <c r="AW2261" s="11"/>
    </row>
    <row r="2262" spans="1:49" x14ac:dyDescent="0.25">
      <c r="A2262">
        <v>2261</v>
      </c>
      <c r="B2262">
        <v>10350</v>
      </c>
      <c r="C2262">
        <v>7</v>
      </c>
      <c r="D2262" s="4" t="str">
        <f>TEXT(Table1[[#This Row],[ORDER DATE]],"MMMM")</f>
        <v>December</v>
      </c>
      <c r="E2262" s="4">
        <f t="shared" si="106"/>
        <v>2004</v>
      </c>
      <c r="F2262" s="1">
        <v>38323</v>
      </c>
      <c r="G2262" t="s">
        <v>12</v>
      </c>
      <c r="H2262" t="s">
        <v>57</v>
      </c>
      <c r="I2262">
        <v>124</v>
      </c>
      <c r="J2262" t="s">
        <v>17</v>
      </c>
      <c r="K2262">
        <v>34</v>
      </c>
      <c r="L2262" s="10">
        <v>50.33</v>
      </c>
      <c r="M2262" s="10">
        <f t="shared" si="107"/>
        <v>1711.22</v>
      </c>
      <c r="N2262">
        <f>'CONDITIONS AND WORKINGS'!$D$2*M2262</f>
        <v>109.86032399999999</v>
      </c>
      <c r="O2262" s="4">
        <f>IF(Table1[[#This Row],[SALES]]&gt;='CONDITIONS AND WORKINGS'!$B$2,Table1[[#This Row],[SALES]]*'CONDITIONS AND WORKINGS'!$B$3,0)</f>
        <v>0</v>
      </c>
      <c r="P2262" s="10">
        <f t="shared" si="105"/>
        <v>1821.080324</v>
      </c>
      <c r="Q2262" s="4" t="str">
        <f>IF(Table1[[#This Row],[STATUS]]='CONDITIONS AND WORKINGS'!$B$6,'CONDITIONS AND WORKINGS'!$B$9,'CONDITIONS AND WORKINGS'!$B$10)</f>
        <v>"COMPLETED"</v>
      </c>
      <c r="R2262" s="10">
        <f>Table1[[#This Row],[TOTAL SALES]]-Table1[[#This Row],[ 8.35% DISCOUNT]]</f>
        <v>1821.080324</v>
      </c>
      <c r="S2262" s="20"/>
      <c r="AQ2262" s="11"/>
      <c r="AR2262" s="11"/>
      <c r="AS2262" s="11"/>
      <c r="AT2262" s="11"/>
      <c r="AV2262" s="11"/>
      <c r="AW2262" s="11"/>
    </row>
    <row r="2263" spans="1:49" x14ac:dyDescent="0.25">
      <c r="A2263">
        <v>2262</v>
      </c>
      <c r="B2263">
        <v>10350</v>
      </c>
      <c r="C2263">
        <v>10</v>
      </c>
      <c r="D2263" s="4" t="str">
        <f>TEXT(Table1[[#This Row],[ORDER DATE]],"MMMM")</f>
        <v>December</v>
      </c>
      <c r="E2263" s="4">
        <f t="shared" si="106"/>
        <v>2004</v>
      </c>
      <c r="F2263" s="1">
        <v>38323</v>
      </c>
      <c r="G2263" t="s">
        <v>12</v>
      </c>
      <c r="H2263" t="s">
        <v>60</v>
      </c>
      <c r="I2263">
        <v>124</v>
      </c>
      <c r="J2263" t="s">
        <v>17</v>
      </c>
      <c r="K2263">
        <v>25</v>
      </c>
      <c r="L2263" s="10">
        <v>60.34</v>
      </c>
      <c r="M2263" s="10">
        <f t="shared" si="107"/>
        <v>1508.5</v>
      </c>
      <c r="N2263">
        <f>'CONDITIONS AND WORKINGS'!$D$2*M2263</f>
        <v>96.845699999999994</v>
      </c>
      <c r="O2263" s="4">
        <f>IF(Table1[[#This Row],[SALES]]&gt;='CONDITIONS AND WORKINGS'!$B$2,Table1[[#This Row],[SALES]]*'CONDITIONS AND WORKINGS'!$B$3,0)</f>
        <v>0</v>
      </c>
      <c r="P2263" s="10">
        <f t="shared" si="105"/>
        <v>1605.3457000000001</v>
      </c>
      <c r="Q2263" s="4" t="str">
        <f>IF(Table1[[#This Row],[STATUS]]='CONDITIONS AND WORKINGS'!$B$6,'CONDITIONS AND WORKINGS'!$B$9,'CONDITIONS AND WORKINGS'!$B$10)</f>
        <v>"COMPLETED"</v>
      </c>
      <c r="R2263" s="10">
        <f>Table1[[#This Row],[TOTAL SALES]]-Table1[[#This Row],[ 8.35% DISCOUNT]]</f>
        <v>1605.3457000000001</v>
      </c>
      <c r="S2263" s="20"/>
      <c r="AQ2263" s="11"/>
      <c r="AR2263" s="11"/>
      <c r="AS2263" s="11"/>
      <c r="AT2263" s="11"/>
      <c r="AV2263" s="11"/>
      <c r="AW2263" s="11"/>
    </row>
    <row r="2264" spans="1:49" x14ac:dyDescent="0.25">
      <c r="A2264">
        <v>2263</v>
      </c>
      <c r="B2264">
        <v>10351</v>
      </c>
      <c r="C2264">
        <v>1</v>
      </c>
      <c r="D2264" s="4" t="str">
        <f>TEXT(Table1[[#This Row],[ORDER DATE]],"MMMM")</f>
        <v>December</v>
      </c>
      <c r="E2264" s="4">
        <f t="shared" si="106"/>
        <v>2004</v>
      </c>
      <c r="F2264" s="1">
        <v>38324</v>
      </c>
      <c r="G2264" t="s">
        <v>12</v>
      </c>
      <c r="H2264" t="s">
        <v>70</v>
      </c>
      <c r="I2264">
        <v>150</v>
      </c>
      <c r="J2264" t="s">
        <v>14</v>
      </c>
      <c r="K2264">
        <v>39</v>
      </c>
      <c r="L2264" s="10">
        <v>99.52</v>
      </c>
      <c r="M2264" s="10">
        <f t="shared" si="107"/>
        <v>3881.2799999999997</v>
      </c>
      <c r="N2264">
        <f>'CONDITIONS AND WORKINGS'!$D$2*M2264</f>
        <v>249.17817599999995</v>
      </c>
      <c r="O2264" s="4">
        <f>IF(Table1[[#This Row],[SALES]]&gt;='CONDITIONS AND WORKINGS'!$B$2,Table1[[#This Row],[SALES]]*'CONDITIONS AND WORKINGS'!$B$3,0)</f>
        <v>324.08688000000001</v>
      </c>
      <c r="P2264" s="10">
        <f t="shared" si="105"/>
        <v>4130.4581760000001</v>
      </c>
      <c r="Q2264" s="4" t="str">
        <f>IF(Table1[[#This Row],[STATUS]]='CONDITIONS AND WORKINGS'!$B$6,'CONDITIONS AND WORKINGS'!$B$9,'CONDITIONS AND WORKINGS'!$B$10)</f>
        <v>"COMPLETED"</v>
      </c>
      <c r="R2264" s="10">
        <f>Table1[[#This Row],[TOTAL SALES]]-Table1[[#This Row],[ 8.35% DISCOUNT]]</f>
        <v>3806.3712960000003</v>
      </c>
      <c r="S2264" s="20"/>
      <c r="AQ2264" s="11"/>
      <c r="AR2264" s="11"/>
      <c r="AS2264" s="11"/>
      <c r="AT2264" s="11"/>
      <c r="AV2264" s="11"/>
      <c r="AW2264" s="11"/>
    </row>
    <row r="2265" spans="1:49" x14ac:dyDescent="0.25">
      <c r="A2265">
        <v>2264</v>
      </c>
      <c r="B2265">
        <v>10351</v>
      </c>
      <c r="C2265">
        <v>2</v>
      </c>
      <c r="D2265" s="4" t="str">
        <f>TEXT(Table1[[#This Row],[ORDER DATE]],"MMMM")</f>
        <v>December</v>
      </c>
      <c r="E2265" s="4">
        <f t="shared" si="106"/>
        <v>2004</v>
      </c>
      <c r="F2265" s="1">
        <v>38324</v>
      </c>
      <c r="G2265" t="s">
        <v>12</v>
      </c>
      <c r="H2265" t="s">
        <v>71</v>
      </c>
      <c r="I2265">
        <v>150</v>
      </c>
      <c r="J2265" t="s">
        <v>14</v>
      </c>
      <c r="K2265">
        <v>20</v>
      </c>
      <c r="L2265" s="10">
        <v>100</v>
      </c>
      <c r="M2265" s="10">
        <f t="shared" si="107"/>
        <v>2000</v>
      </c>
      <c r="N2265">
        <f>'CONDITIONS AND WORKINGS'!$D$2*M2265</f>
        <v>128.39999999999998</v>
      </c>
      <c r="O2265" s="4">
        <f>IF(Table1[[#This Row],[SALES]]&gt;='CONDITIONS AND WORKINGS'!$B$2,Table1[[#This Row],[SALES]]*'CONDITIONS AND WORKINGS'!$B$3,0)</f>
        <v>0</v>
      </c>
      <c r="P2265" s="10">
        <f t="shared" si="105"/>
        <v>2128.4</v>
      </c>
      <c r="Q2265" s="4" t="str">
        <f>IF(Table1[[#This Row],[STATUS]]='CONDITIONS AND WORKINGS'!$B$6,'CONDITIONS AND WORKINGS'!$B$9,'CONDITIONS AND WORKINGS'!$B$10)</f>
        <v>"COMPLETED"</v>
      </c>
      <c r="R2265" s="10">
        <f>Table1[[#This Row],[TOTAL SALES]]-Table1[[#This Row],[ 8.35% DISCOUNT]]</f>
        <v>2128.4</v>
      </c>
      <c r="S2265" s="20"/>
      <c r="AQ2265" s="11"/>
      <c r="AR2265" s="11"/>
      <c r="AS2265" s="11"/>
      <c r="AT2265" s="11"/>
      <c r="AV2265" s="11"/>
      <c r="AW2265" s="11"/>
    </row>
    <row r="2266" spans="1:49" x14ac:dyDescent="0.25">
      <c r="A2266">
        <v>2265</v>
      </c>
      <c r="B2266">
        <v>10351</v>
      </c>
      <c r="C2266">
        <v>4</v>
      </c>
      <c r="D2266" s="4" t="str">
        <f>TEXT(Table1[[#This Row],[ORDER DATE]],"MMMM")</f>
        <v>December</v>
      </c>
      <c r="E2266" s="4">
        <f t="shared" si="106"/>
        <v>2004</v>
      </c>
      <c r="F2266" s="1">
        <v>38324</v>
      </c>
      <c r="G2266" t="s">
        <v>12</v>
      </c>
      <c r="H2266" t="s">
        <v>86</v>
      </c>
      <c r="I2266">
        <v>150</v>
      </c>
      <c r="J2266" t="s">
        <v>17</v>
      </c>
      <c r="K2266">
        <v>38</v>
      </c>
      <c r="L2266" s="10">
        <v>68.38</v>
      </c>
      <c r="M2266" s="10">
        <f t="shared" si="107"/>
        <v>2598.4399999999996</v>
      </c>
      <c r="N2266">
        <f>'CONDITIONS AND WORKINGS'!$D$2*M2266</f>
        <v>166.81984799999995</v>
      </c>
      <c r="O2266" s="4">
        <f>IF(Table1[[#This Row],[SALES]]&gt;='CONDITIONS AND WORKINGS'!$B$2,Table1[[#This Row],[SALES]]*'CONDITIONS AND WORKINGS'!$B$3,0)</f>
        <v>216.96973999999997</v>
      </c>
      <c r="P2266" s="10">
        <f t="shared" si="105"/>
        <v>2765.2598479999997</v>
      </c>
      <c r="Q2266" s="4" t="str">
        <f>IF(Table1[[#This Row],[STATUS]]='CONDITIONS AND WORKINGS'!$B$6,'CONDITIONS AND WORKINGS'!$B$9,'CONDITIONS AND WORKINGS'!$B$10)</f>
        <v>"COMPLETED"</v>
      </c>
      <c r="R2266" s="10">
        <f>Table1[[#This Row],[TOTAL SALES]]-Table1[[#This Row],[ 8.35% DISCOUNT]]</f>
        <v>2548.2901079999997</v>
      </c>
      <c r="S2266" s="20"/>
      <c r="AQ2266" s="11"/>
      <c r="AR2266" s="11"/>
      <c r="AS2266" s="11"/>
      <c r="AT2266" s="11"/>
      <c r="AV2266" s="11"/>
      <c r="AW2266" s="11"/>
    </row>
    <row r="2267" spans="1:49" x14ac:dyDescent="0.25">
      <c r="A2267">
        <v>2266</v>
      </c>
      <c r="B2267">
        <v>10351</v>
      </c>
      <c r="C2267">
        <v>3</v>
      </c>
      <c r="D2267" s="4" t="str">
        <f>TEXT(Table1[[#This Row],[ORDER DATE]],"MMMM")</f>
        <v>December</v>
      </c>
      <c r="E2267" s="4">
        <f t="shared" si="106"/>
        <v>2004</v>
      </c>
      <c r="F2267" s="1">
        <v>38324</v>
      </c>
      <c r="G2267" t="s">
        <v>12</v>
      </c>
      <c r="H2267" t="s">
        <v>78</v>
      </c>
      <c r="I2267">
        <v>150</v>
      </c>
      <c r="J2267" t="s">
        <v>17</v>
      </c>
      <c r="K2267">
        <v>34</v>
      </c>
      <c r="L2267" s="10">
        <v>59.37</v>
      </c>
      <c r="M2267" s="10">
        <f t="shared" si="107"/>
        <v>2018.58</v>
      </c>
      <c r="N2267">
        <f>'CONDITIONS AND WORKINGS'!$D$2*M2267</f>
        <v>129.59283599999998</v>
      </c>
      <c r="O2267" s="4">
        <f>IF(Table1[[#This Row],[SALES]]&gt;='CONDITIONS AND WORKINGS'!$B$2,Table1[[#This Row],[SALES]]*'CONDITIONS AND WORKINGS'!$B$3,0)</f>
        <v>0</v>
      </c>
      <c r="P2267" s="10">
        <f t="shared" si="105"/>
        <v>2148.1728359999997</v>
      </c>
      <c r="Q2267" s="4" t="str">
        <f>IF(Table1[[#This Row],[STATUS]]='CONDITIONS AND WORKINGS'!$B$6,'CONDITIONS AND WORKINGS'!$B$9,'CONDITIONS AND WORKINGS'!$B$10)</f>
        <v>"COMPLETED"</v>
      </c>
      <c r="R2267" s="10">
        <f>Table1[[#This Row],[TOTAL SALES]]-Table1[[#This Row],[ 8.35% DISCOUNT]]</f>
        <v>2148.1728359999997</v>
      </c>
      <c r="S2267" s="20"/>
      <c r="AQ2267" s="11"/>
      <c r="AR2267" s="11"/>
      <c r="AS2267" s="11"/>
      <c r="AT2267" s="11"/>
      <c r="AV2267" s="11"/>
      <c r="AW2267" s="11"/>
    </row>
    <row r="2268" spans="1:49" x14ac:dyDescent="0.25">
      <c r="A2268">
        <v>2267</v>
      </c>
      <c r="B2268">
        <v>10351</v>
      </c>
      <c r="C2268">
        <v>5</v>
      </c>
      <c r="D2268" s="4" t="str">
        <f>TEXT(Table1[[#This Row],[ORDER DATE]],"MMMM")</f>
        <v>December</v>
      </c>
      <c r="E2268" s="4">
        <f t="shared" si="106"/>
        <v>2004</v>
      </c>
      <c r="F2268" s="1">
        <v>38324</v>
      </c>
      <c r="G2268" t="s">
        <v>12</v>
      </c>
      <c r="H2268" t="s">
        <v>74</v>
      </c>
      <c r="I2268">
        <v>150</v>
      </c>
      <c r="J2268" t="s">
        <v>17</v>
      </c>
      <c r="K2268">
        <v>25</v>
      </c>
      <c r="L2268" s="10">
        <v>74.680000000000007</v>
      </c>
      <c r="M2268" s="10">
        <f t="shared" si="107"/>
        <v>1867.0000000000002</v>
      </c>
      <c r="N2268">
        <f>'CONDITIONS AND WORKINGS'!$D$2*M2268</f>
        <v>119.8614</v>
      </c>
      <c r="O2268" s="4">
        <f>IF(Table1[[#This Row],[SALES]]&gt;='CONDITIONS AND WORKINGS'!$B$2,Table1[[#This Row],[SALES]]*'CONDITIONS AND WORKINGS'!$B$3,0)</f>
        <v>0</v>
      </c>
      <c r="P2268" s="10">
        <f t="shared" si="105"/>
        <v>1986.8614000000002</v>
      </c>
      <c r="Q2268" s="4" t="str">
        <f>IF(Table1[[#This Row],[STATUS]]='CONDITIONS AND WORKINGS'!$B$6,'CONDITIONS AND WORKINGS'!$B$9,'CONDITIONS AND WORKINGS'!$B$10)</f>
        <v>"COMPLETED"</v>
      </c>
      <c r="R2268" s="10">
        <f>Table1[[#This Row],[TOTAL SALES]]-Table1[[#This Row],[ 8.35% DISCOUNT]]</f>
        <v>1986.8614000000002</v>
      </c>
      <c r="S2268" s="20"/>
      <c r="AQ2268" s="11"/>
      <c r="AR2268" s="11"/>
      <c r="AS2268" s="11"/>
      <c r="AT2268" s="11"/>
      <c r="AV2268" s="11"/>
      <c r="AW2268" s="11"/>
    </row>
    <row r="2269" spans="1:49" x14ac:dyDescent="0.25">
      <c r="A2269">
        <v>2268</v>
      </c>
      <c r="B2269">
        <v>10352</v>
      </c>
      <c r="C2269">
        <v>2</v>
      </c>
      <c r="D2269" s="4" t="str">
        <f>TEXT(Table1[[#This Row],[ORDER DATE]],"MMMM")</f>
        <v>December</v>
      </c>
      <c r="E2269" s="4">
        <f t="shared" si="106"/>
        <v>2004</v>
      </c>
      <c r="F2269" s="1">
        <v>38324</v>
      </c>
      <c r="G2269" t="s">
        <v>12</v>
      </c>
      <c r="H2269" t="s">
        <v>73</v>
      </c>
      <c r="I2269">
        <v>192</v>
      </c>
      <c r="J2269" t="s">
        <v>14</v>
      </c>
      <c r="K2269">
        <v>49</v>
      </c>
      <c r="L2269" s="10">
        <v>100</v>
      </c>
      <c r="M2269" s="10">
        <f t="shared" si="107"/>
        <v>4900</v>
      </c>
      <c r="N2269">
        <f>'CONDITIONS AND WORKINGS'!$D$2*M2269</f>
        <v>314.58</v>
      </c>
      <c r="O2269" s="4">
        <f>IF(Table1[[#This Row],[SALES]]&gt;='CONDITIONS AND WORKINGS'!$B$2,Table1[[#This Row],[SALES]]*'CONDITIONS AND WORKINGS'!$B$3,0)</f>
        <v>409.15000000000003</v>
      </c>
      <c r="P2269" s="10">
        <f t="shared" si="105"/>
        <v>5214.58</v>
      </c>
      <c r="Q2269" s="4" t="str">
        <f>IF(Table1[[#This Row],[STATUS]]='CONDITIONS AND WORKINGS'!$B$6,'CONDITIONS AND WORKINGS'!$B$9,'CONDITIONS AND WORKINGS'!$B$10)</f>
        <v>"COMPLETED"</v>
      </c>
      <c r="R2269" s="10">
        <f>Table1[[#This Row],[TOTAL SALES]]-Table1[[#This Row],[ 8.35% DISCOUNT]]</f>
        <v>4805.43</v>
      </c>
      <c r="S2269" s="20"/>
      <c r="AQ2269" s="11"/>
      <c r="AR2269" s="11"/>
      <c r="AS2269" s="11"/>
      <c r="AT2269" s="11"/>
      <c r="AV2269" s="11"/>
      <c r="AW2269" s="11"/>
    </row>
    <row r="2270" spans="1:49" x14ac:dyDescent="0.25">
      <c r="A2270">
        <v>2269</v>
      </c>
      <c r="B2270">
        <v>10352</v>
      </c>
      <c r="C2270">
        <v>4</v>
      </c>
      <c r="D2270" s="4" t="str">
        <f>TEXT(Table1[[#This Row],[ORDER DATE]],"MMMM")</f>
        <v>December</v>
      </c>
      <c r="E2270" s="4">
        <f t="shared" si="106"/>
        <v>2004</v>
      </c>
      <c r="F2270" s="1">
        <v>38324</v>
      </c>
      <c r="G2270" t="s">
        <v>12</v>
      </c>
      <c r="H2270" t="s">
        <v>82</v>
      </c>
      <c r="I2270">
        <v>192</v>
      </c>
      <c r="J2270" t="s">
        <v>17</v>
      </c>
      <c r="K2270">
        <v>49</v>
      </c>
      <c r="L2270" s="10">
        <v>52.64</v>
      </c>
      <c r="M2270" s="10">
        <f t="shared" si="107"/>
        <v>2579.36</v>
      </c>
      <c r="N2270">
        <f>'CONDITIONS AND WORKINGS'!$D$2*M2270</f>
        <v>165.59491199999999</v>
      </c>
      <c r="O2270" s="4">
        <f>IF(Table1[[#This Row],[SALES]]&gt;='CONDITIONS AND WORKINGS'!$B$2,Table1[[#This Row],[SALES]]*'CONDITIONS AND WORKINGS'!$B$3,0)</f>
        <v>215.37656000000001</v>
      </c>
      <c r="P2270" s="10">
        <f t="shared" si="105"/>
        <v>2744.9549120000001</v>
      </c>
      <c r="Q2270" s="4" t="str">
        <f>IF(Table1[[#This Row],[STATUS]]='CONDITIONS AND WORKINGS'!$B$6,'CONDITIONS AND WORKINGS'!$B$9,'CONDITIONS AND WORKINGS'!$B$10)</f>
        <v>"COMPLETED"</v>
      </c>
      <c r="R2270" s="10">
        <f>Table1[[#This Row],[TOTAL SALES]]-Table1[[#This Row],[ 8.35% DISCOUNT]]</f>
        <v>2529.578352</v>
      </c>
      <c r="S2270" s="20"/>
      <c r="AQ2270" s="11"/>
      <c r="AR2270" s="11"/>
      <c r="AS2270" s="11"/>
      <c r="AT2270" s="11"/>
      <c r="AV2270" s="11"/>
      <c r="AW2270" s="11"/>
    </row>
    <row r="2271" spans="1:49" x14ac:dyDescent="0.25">
      <c r="A2271">
        <v>2270</v>
      </c>
      <c r="B2271">
        <v>10352</v>
      </c>
      <c r="C2271">
        <v>3</v>
      </c>
      <c r="D2271" s="4" t="str">
        <f>TEXT(Table1[[#This Row],[ORDER DATE]],"MMMM")</f>
        <v>December</v>
      </c>
      <c r="E2271" s="4">
        <f t="shared" si="106"/>
        <v>2004</v>
      </c>
      <c r="F2271" s="1">
        <v>38324</v>
      </c>
      <c r="G2271" t="s">
        <v>12</v>
      </c>
      <c r="H2271" t="s">
        <v>79</v>
      </c>
      <c r="I2271">
        <v>192</v>
      </c>
      <c r="J2271" t="s">
        <v>17</v>
      </c>
      <c r="K2271">
        <v>23</v>
      </c>
      <c r="L2271" s="10">
        <v>100</v>
      </c>
      <c r="M2271" s="10">
        <f t="shared" si="107"/>
        <v>2300</v>
      </c>
      <c r="N2271">
        <f>'CONDITIONS AND WORKINGS'!$D$2*M2271</f>
        <v>147.66</v>
      </c>
      <c r="O2271" s="4">
        <f>IF(Table1[[#This Row],[SALES]]&gt;='CONDITIONS AND WORKINGS'!$B$2,Table1[[#This Row],[SALES]]*'CONDITIONS AND WORKINGS'!$B$3,0)</f>
        <v>192.05</v>
      </c>
      <c r="P2271" s="10">
        <f t="shared" si="105"/>
        <v>2447.66</v>
      </c>
      <c r="Q2271" s="4" t="str">
        <f>IF(Table1[[#This Row],[STATUS]]='CONDITIONS AND WORKINGS'!$B$6,'CONDITIONS AND WORKINGS'!$B$9,'CONDITIONS AND WORKINGS'!$B$10)</f>
        <v>"COMPLETED"</v>
      </c>
      <c r="R2271" s="10">
        <f>Table1[[#This Row],[TOTAL SALES]]-Table1[[#This Row],[ 8.35% DISCOUNT]]</f>
        <v>2255.6099999999997</v>
      </c>
      <c r="S2271" s="20"/>
      <c r="AQ2271" s="11"/>
      <c r="AR2271" s="11"/>
      <c r="AS2271" s="11"/>
      <c r="AT2271" s="11"/>
      <c r="AV2271" s="11"/>
      <c r="AW2271" s="11"/>
    </row>
    <row r="2272" spans="1:49" x14ac:dyDescent="0.25">
      <c r="A2272">
        <v>2271</v>
      </c>
      <c r="B2272">
        <v>10352</v>
      </c>
      <c r="C2272">
        <v>1</v>
      </c>
      <c r="D2272" s="4" t="str">
        <f>TEXT(Table1[[#This Row],[ORDER DATE]],"MMMM")</f>
        <v>December</v>
      </c>
      <c r="E2272" s="4">
        <f t="shared" si="106"/>
        <v>2004</v>
      </c>
      <c r="F2272" s="1">
        <v>38324</v>
      </c>
      <c r="G2272" t="s">
        <v>12</v>
      </c>
      <c r="H2272" t="s">
        <v>81</v>
      </c>
      <c r="I2272">
        <v>192</v>
      </c>
      <c r="J2272" t="s">
        <v>17</v>
      </c>
      <c r="K2272">
        <v>22</v>
      </c>
      <c r="L2272" s="10">
        <v>75.510000000000005</v>
      </c>
      <c r="M2272" s="10">
        <f t="shared" si="107"/>
        <v>1661.22</v>
      </c>
      <c r="N2272">
        <f>'CONDITIONS AND WORKINGS'!$D$2*M2272</f>
        <v>106.65032399999998</v>
      </c>
      <c r="O2272" s="4">
        <f>IF(Table1[[#This Row],[SALES]]&gt;='CONDITIONS AND WORKINGS'!$B$2,Table1[[#This Row],[SALES]]*'CONDITIONS AND WORKINGS'!$B$3,0)</f>
        <v>0</v>
      </c>
      <c r="P2272" s="10">
        <f t="shared" si="105"/>
        <v>1767.870324</v>
      </c>
      <c r="Q2272" s="4" t="str">
        <f>IF(Table1[[#This Row],[STATUS]]='CONDITIONS AND WORKINGS'!$B$6,'CONDITIONS AND WORKINGS'!$B$9,'CONDITIONS AND WORKINGS'!$B$10)</f>
        <v>"COMPLETED"</v>
      </c>
      <c r="R2272" s="10">
        <f>Table1[[#This Row],[TOTAL SALES]]-Table1[[#This Row],[ 8.35% DISCOUNT]]</f>
        <v>1767.870324</v>
      </c>
      <c r="S2272" s="20"/>
      <c r="AQ2272" s="11"/>
      <c r="AR2272" s="11"/>
      <c r="AS2272" s="11"/>
      <c r="AT2272" s="11"/>
      <c r="AV2272" s="11"/>
      <c r="AW2272" s="11"/>
    </row>
    <row r="2273" spans="1:49" x14ac:dyDescent="0.25">
      <c r="A2273">
        <v>2272</v>
      </c>
      <c r="B2273">
        <v>10353</v>
      </c>
      <c r="C2273">
        <v>9</v>
      </c>
      <c r="D2273" s="4" t="str">
        <f>TEXT(Table1[[#This Row],[ORDER DATE]],"MMMM")</f>
        <v>December</v>
      </c>
      <c r="E2273" s="4">
        <f t="shared" si="106"/>
        <v>2004</v>
      </c>
      <c r="F2273" s="1">
        <v>38325</v>
      </c>
      <c r="G2273" t="s">
        <v>12</v>
      </c>
      <c r="H2273" t="s">
        <v>76</v>
      </c>
      <c r="I2273">
        <v>189</v>
      </c>
      <c r="J2273" t="s">
        <v>14</v>
      </c>
      <c r="K2273">
        <v>39</v>
      </c>
      <c r="L2273" s="10">
        <v>100</v>
      </c>
      <c r="M2273" s="10">
        <f t="shared" si="107"/>
        <v>3900</v>
      </c>
      <c r="N2273">
        <f>'CONDITIONS AND WORKINGS'!$D$2*M2273</f>
        <v>250.37999999999997</v>
      </c>
      <c r="O2273" s="4">
        <f>IF(Table1[[#This Row],[SALES]]&gt;='CONDITIONS AND WORKINGS'!$B$2,Table1[[#This Row],[SALES]]*'CONDITIONS AND WORKINGS'!$B$3,0)</f>
        <v>325.65000000000003</v>
      </c>
      <c r="P2273" s="10">
        <f t="shared" si="105"/>
        <v>4150.38</v>
      </c>
      <c r="Q2273" s="4" t="str">
        <f>IF(Table1[[#This Row],[STATUS]]='CONDITIONS AND WORKINGS'!$B$6,'CONDITIONS AND WORKINGS'!$B$9,'CONDITIONS AND WORKINGS'!$B$10)</f>
        <v>"COMPLETED"</v>
      </c>
      <c r="R2273" s="10">
        <f>Table1[[#This Row],[TOTAL SALES]]-Table1[[#This Row],[ 8.35% DISCOUNT]]</f>
        <v>3824.73</v>
      </c>
      <c r="S2273" s="20"/>
      <c r="AQ2273" s="11"/>
      <c r="AR2273" s="11"/>
      <c r="AS2273" s="11"/>
      <c r="AT2273" s="11"/>
      <c r="AV2273" s="11"/>
      <c r="AW2273" s="11"/>
    </row>
    <row r="2274" spans="1:49" x14ac:dyDescent="0.25">
      <c r="A2274">
        <v>2273</v>
      </c>
      <c r="B2274">
        <v>10353</v>
      </c>
      <c r="C2274">
        <v>5</v>
      </c>
      <c r="D2274" s="4" t="str">
        <f>TEXT(Table1[[#This Row],[ORDER DATE]],"MMMM")</f>
        <v>December</v>
      </c>
      <c r="E2274" s="4">
        <f t="shared" si="106"/>
        <v>2004</v>
      </c>
      <c r="F2274" s="1">
        <v>38325</v>
      </c>
      <c r="G2274" t="s">
        <v>12</v>
      </c>
      <c r="H2274" t="s">
        <v>95</v>
      </c>
      <c r="I2274">
        <v>189</v>
      </c>
      <c r="J2274" t="s">
        <v>14</v>
      </c>
      <c r="K2274">
        <v>46</v>
      </c>
      <c r="L2274" s="10">
        <v>81.17</v>
      </c>
      <c r="M2274" s="10">
        <f t="shared" si="107"/>
        <v>3733.82</v>
      </c>
      <c r="N2274">
        <f>'CONDITIONS AND WORKINGS'!$D$2*M2274</f>
        <v>239.71124399999999</v>
      </c>
      <c r="O2274" s="4">
        <f>IF(Table1[[#This Row],[SALES]]&gt;='CONDITIONS AND WORKINGS'!$B$2,Table1[[#This Row],[SALES]]*'CONDITIONS AND WORKINGS'!$B$3,0)</f>
        <v>311.77397000000002</v>
      </c>
      <c r="P2274" s="10">
        <f t="shared" si="105"/>
        <v>3973.5312440000002</v>
      </c>
      <c r="Q2274" s="4" t="str">
        <f>IF(Table1[[#This Row],[STATUS]]='CONDITIONS AND WORKINGS'!$B$6,'CONDITIONS AND WORKINGS'!$B$9,'CONDITIONS AND WORKINGS'!$B$10)</f>
        <v>"COMPLETED"</v>
      </c>
      <c r="R2274" s="10">
        <f>Table1[[#This Row],[TOTAL SALES]]-Table1[[#This Row],[ 8.35% DISCOUNT]]</f>
        <v>3661.7572740000001</v>
      </c>
      <c r="S2274" s="20"/>
      <c r="AQ2274" s="11"/>
      <c r="AR2274" s="11"/>
      <c r="AS2274" s="11"/>
      <c r="AT2274" s="11"/>
      <c r="AV2274" s="11"/>
      <c r="AW2274" s="11"/>
    </row>
    <row r="2275" spans="1:49" x14ac:dyDescent="0.25">
      <c r="A2275">
        <v>2274</v>
      </c>
      <c r="B2275">
        <v>10353</v>
      </c>
      <c r="C2275">
        <v>6</v>
      </c>
      <c r="D2275" s="4" t="str">
        <f>TEXT(Table1[[#This Row],[ORDER DATE]],"MMMM")</f>
        <v>December</v>
      </c>
      <c r="E2275" s="4">
        <f t="shared" si="106"/>
        <v>2004</v>
      </c>
      <c r="F2275" s="1">
        <v>38325</v>
      </c>
      <c r="G2275" t="s">
        <v>12</v>
      </c>
      <c r="H2275" t="s">
        <v>77</v>
      </c>
      <c r="I2275">
        <v>189</v>
      </c>
      <c r="J2275" t="s">
        <v>14</v>
      </c>
      <c r="K2275">
        <v>43</v>
      </c>
      <c r="L2275" s="10">
        <v>81.95</v>
      </c>
      <c r="M2275" s="10">
        <f t="shared" si="107"/>
        <v>3523.85</v>
      </c>
      <c r="N2275">
        <f>'CONDITIONS AND WORKINGS'!$D$2*M2275</f>
        <v>226.23116999999996</v>
      </c>
      <c r="O2275" s="4">
        <f>IF(Table1[[#This Row],[SALES]]&gt;='CONDITIONS AND WORKINGS'!$B$2,Table1[[#This Row],[SALES]]*'CONDITIONS AND WORKINGS'!$B$3,0)</f>
        <v>294.24147500000004</v>
      </c>
      <c r="P2275" s="10">
        <f t="shared" si="105"/>
        <v>3750.0811699999999</v>
      </c>
      <c r="Q2275" s="4" t="str">
        <f>IF(Table1[[#This Row],[STATUS]]='CONDITIONS AND WORKINGS'!$B$6,'CONDITIONS AND WORKINGS'!$B$9,'CONDITIONS AND WORKINGS'!$B$10)</f>
        <v>"COMPLETED"</v>
      </c>
      <c r="R2275" s="10">
        <f>Table1[[#This Row],[TOTAL SALES]]-Table1[[#This Row],[ 8.35% DISCOUNT]]</f>
        <v>3455.8396949999997</v>
      </c>
      <c r="S2275" s="20"/>
      <c r="AQ2275" s="11"/>
      <c r="AR2275" s="11"/>
      <c r="AS2275" s="11"/>
      <c r="AT2275" s="11"/>
      <c r="AV2275" s="11"/>
      <c r="AW2275" s="11"/>
    </row>
    <row r="2276" spans="1:49" x14ac:dyDescent="0.25">
      <c r="A2276">
        <v>2275</v>
      </c>
      <c r="B2276">
        <v>10353</v>
      </c>
      <c r="C2276">
        <v>1</v>
      </c>
      <c r="D2276" s="4" t="str">
        <f>TEXT(Table1[[#This Row],[ORDER DATE]],"MMMM")</f>
        <v>December</v>
      </c>
      <c r="E2276" s="4">
        <f t="shared" si="106"/>
        <v>2004</v>
      </c>
      <c r="F2276" s="1">
        <v>38325</v>
      </c>
      <c r="G2276" t="s">
        <v>12</v>
      </c>
      <c r="H2276" t="s">
        <v>80</v>
      </c>
      <c r="I2276">
        <v>189</v>
      </c>
      <c r="J2276" t="s">
        <v>14</v>
      </c>
      <c r="K2276">
        <v>27</v>
      </c>
      <c r="L2276" s="10">
        <v>100</v>
      </c>
      <c r="M2276" s="10">
        <f t="shared" si="107"/>
        <v>2700</v>
      </c>
      <c r="N2276">
        <f>'CONDITIONS AND WORKINGS'!$D$2*M2276</f>
        <v>173.33999999999997</v>
      </c>
      <c r="O2276" s="4">
        <f>IF(Table1[[#This Row],[SALES]]&gt;='CONDITIONS AND WORKINGS'!$B$2,Table1[[#This Row],[SALES]]*'CONDITIONS AND WORKINGS'!$B$3,0)</f>
        <v>225.45000000000002</v>
      </c>
      <c r="P2276" s="10">
        <f t="shared" si="105"/>
        <v>2873.34</v>
      </c>
      <c r="Q2276" s="4" t="str">
        <f>IF(Table1[[#This Row],[STATUS]]='CONDITIONS AND WORKINGS'!$B$6,'CONDITIONS AND WORKINGS'!$B$9,'CONDITIONS AND WORKINGS'!$B$10)</f>
        <v>"COMPLETED"</v>
      </c>
      <c r="R2276" s="10">
        <f>Table1[[#This Row],[TOTAL SALES]]-Table1[[#This Row],[ 8.35% DISCOUNT]]</f>
        <v>2647.8900000000003</v>
      </c>
      <c r="S2276" s="20"/>
      <c r="AQ2276" s="11"/>
      <c r="AR2276" s="11"/>
      <c r="AS2276" s="11"/>
      <c r="AT2276" s="11"/>
      <c r="AV2276" s="11"/>
      <c r="AW2276" s="11"/>
    </row>
    <row r="2277" spans="1:49" x14ac:dyDescent="0.25">
      <c r="A2277">
        <v>2276</v>
      </c>
      <c r="B2277">
        <v>10353</v>
      </c>
      <c r="C2277">
        <v>4</v>
      </c>
      <c r="D2277" s="4" t="str">
        <f>TEXT(Table1[[#This Row],[ORDER DATE]],"MMMM")</f>
        <v>December</v>
      </c>
      <c r="E2277" s="4">
        <f t="shared" si="106"/>
        <v>2004</v>
      </c>
      <c r="F2277" s="1">
        <v>38325</v>
      </c>
      <c r="G2277" t="s">
        <v>12</v>
      </c>
      <c r="H2277" t="s">
        <v>72</v>
      </c>
      <c r="I2277">
        <v>189</v>
      </c>
      <c r="J2277" t="s">
        <v>14</v>
      </c>
      <c r="K2277">
        <v>48</v>
      </c>
      <c r="L2277" s="10">
        <v>68.8</v>
      </c>
      <c r="M2277" s="10">
        <f t="shared" si="107"/>
        <v>3302.3999999999996</v>
      </c>
      <c r="N2277">
        <f>'CONDITIONS AND WORKINGS'!$D$2*M2277</f>
        <v>212.01407999999995</v>
      </c>
      <c r="O2277" s="4">
        <f>IF(Table1[[#This Row],[SALES]]&gt;='CONDITIONS AND WORKINGS'!$B$2,Table1[[#This Row],[SALES]]*'CONDITIONS AND WORKINGS'!$B$3,0)</f>
        <v>275.75040000000001</v>
      </c>
      <c r="P2277" s="10">
        <f t="shared" si="105"/>
        <v>3514.4140799999996</v>
      </c>
      <c r="Q2277" s="4" t="str">
        <f>IF(Table1[[#This Row],[STATUS]]='CONDITIONS AND WORKINGS'!$B$6,'CONDITIONS AND WORKINGS'!$B$9,'CONDITIONS AND WORKINGS'!$B$10)</f>
        <v>"COMPLETED"</v>
      </c>
      <c r="R2277" s="10">
        <f>Table1[[#This Row],[TOTAL SALES]]-Table1[[#This Row],[ 8.35% DISCOUNT]]</f>
        <v>3238.6636799999997</v>
      </c>
      <c r="S2277" s="20"/>
      <c r="AQ2277" s="11"/>
      <c r="AR2277" s="11"/>
      <c r="AS2277" s="11"/>
      <c r="AT2277" s="11"/>
      <c r="AV2277" s="11"/>
      <c r="AW2277" s="11"/>
    </row>
    <row r="2278" spans="1:49" x14ac:dyDescent="0.25">
      <c r="A2278">
        <v>2277</v>
      </c>
      <c r="B2278">
        <v>10353</v>
      </c>
      <c r="C2278">
        <v>8</v>
      </c>
      <c r="D2278" s="4" t="str">
        <f>TEXT(Table1[[#This Row],[ORDER DATE]],"MMMM")</f>
        <v>December</v>
      </c>
      <c r="E2278" s="4">
        <f t="shared" si="106"/>
        <v>2004</v>
      </c>
      <c r="F2278" s="1">
        <v>38325</v>
      </c>
      <c r="G2278" t="s">
        <v>12</v>
      </c>
      <c r="H2278" t="s">
        <v>87</v>
      </c>
      <c r="I2278">
        <v>189</v>
      </c>
      <c r="J2278" t="s">
        <v>14</v>
      </c>
      <c r="K2278">
        <v>40</v>
      </c>
      <c r="L2278" s="10">
        <v>82.21</v>
      </c>
      <c r="M2278" s="10">
        <f t="shared" si="107"/>
        <v>3288.3999999999996</v>
      </c>
      <c r="N2278">
        <f>'CONDITIONS AND WORKINGS'!$D$2*M2278</f>
        <v>211.11527999999996</v>
      </c>
      <c r="O2278" s="4">
        <f>IF(Table1[[#This Row],[SALES]]&gt;='CONDITIONS AND WORKINGS'!$B$2,Table1[[#This Row],[SALES]]*'CONDITIONS AND WORKINGS'!$B$3,0)</f>
        <v>274.58139999999997</v>
      </c>
      <c r="P2278" s="10">
        <f t="shared" si="105"/>
        <v>3499.5152799999996</v>
      </c>
      <c r="Q2278" s="4" t="str">
        <f>IF(Table1[[#This Row],[STATUS]]='CONDITIONS AND WORKINGS'!$B$6,'CONDITIONS AND WORKINGS'!$B$9,'CONDITIONS AND WORKINGS'!$B$10)</f>
        <v>"COMPLETED"</v>
      </c>
      <c r="R2278" s="10">
        <f>Table1[[#This Row],[TOTAL SALES]]-Table1[[#This Row],[ 8.35% DISCOUNT]]</f>
        <v>3224.9338799999996</v>
      </c>
      <c r="S2278" s="20"/>
      <c r="AQ2278" s="11"/>
      <c r="AR2278" s="11"/>
      <c r="AS2278" s="11"/>
      <c r="AT2278" s="11"/>
      <c r="AV2278" s="11"/>
      <c r="AW2278" s="11"/>
    </row>
    <row r="2279" spans="1:49" x14ac:dyDescent="0.25">
      <c r="A2279">
        <v>2278</v>
      </c>
      <c r="B2279">
        <v>10353</v>
      </c>
      <c r="C2279">
        <v>3</v>
      </c>
      <c r="D2279" s="4" t="str">
        <f>TEXT(Table1[[#This Row],[ORDER DATE]],"MMMM")</f>
        <v>December</v>
      </c>
      <c r="E2279" s="4">
        <f t="shared" si="106"/>
        <v>2004</v>
      </c>
      <c r="F2279" s="1">
        <v>38325</v>
      </c>
      <c r="G2279" t="s">
        <v>12</v>
      </c>
      <c r="H2279" t="s">
        <v>85</v>
      </c>
      <c r="I2279">
        <v>189</v>
      </c>
      <c r="J2279" t="s">
        <v>14</v>
      </c>
      <c r="K2279">
        <v>35</v>
      </c>
      <c r="L2279" s="10">
        <v>89.9</v>
      </c>
      <c r="M2279" s="10">
        <f t="shared" si="107"/>
        <v>3146.5</v>
      </c>
      <c r="N2279">
        <f>'CONDITIONS AND WORKINGS'!$D$2*M2279</f>
        <v>202.00529999999998</v>
      </c>
      <c r="O2279" s="4">
        <f>IF(Table1[[#This Row],[SALES]]&gt;='CONDITIONS AND WORKINGS'!$B$2,Table1[[#This Row],[SALES]]*'CONDITIONS AND WORKINGS'!$B$3,0)</f>
        <v>262.73275000000001</v>
      </c>
      <c r="P2279" s="10">
        <f t="shared" si="105"/>
        <v>3348.5052999999998</v>
      </c>
      <c r="Q2279" s="4" t="str">
        <f>IF(Table1[[#This Row],[STATUS]]='CONDITIONS AND WORKINGS'!$B$6,'CONDITIONS AND WORKINGS'!$B$9,'CONDITIONS AND WORKINGS'!$B$10)</f>
        <v>"COMPLETED"</v>
      </c>
      <c r="R2279" s="10">
        <f>Table1[[#This Row],[TOTAL SALES]]-Table1[[#This Row],[ 8.35% DISCOUNT]]</f>
        <v>3085.7725499999997</v>
      </c>
      <c r="S2279" s="20"/>
      <c r="AQ2279" s="11"/>
      <c r="AR2279" s="11"/>
      <c r="AS2279" s="11"/>
      <c r="AT2279" s="11"/>
      <c r="AV2279" s="11"/>
      <c r="AW2279" s="11"/>
    </row>
    <row r="2280" spans="1:49" x14ac:dyDescent="0.25">
      <c r="A2280">
        <v>2279</v>
      </c>
      <c r="B2280">
        <v>10353</v>
      </c>
      <c r="C2280">
        <v>2</v>
      </c>
      <c r="D2280" s="4" t="str">
        <f>TEXT(Table1[[#This Row],[ORDER DATE]],"MMMM")</f>
        <v>December</v>
      </c>
      <c r="E2280" s="4">
        <f t="shared" si="106"/>
        <v>2004</v>
      </c>
      <c r="F2280" s="1">
        <v>38325</v>
      </c>
      <c r="G2280" t="s">
        <v>12</v>
      </c>
      <c r="H2280" t="s">
        <v>83</v>
      </c>
      <c r="I2280">
        <v>189</v>
      </c>
      <c r="J2280" t="s">
        <v>17</v>
      </c>
      <c r="K2280">
        <v>28</v>
      </c>
      <c r="L2280" s="10">
        <v>71.73</v>
      </c>
      <c r="M2280" s="10">
        <f t="shared" si="107"/>
        <v>2008.44</v>
      </c>
      <c r="N2280">
        <f>'CONDITIONS AND WORKINGS'!$D$2*M2280</f>
        <v>128.94184799999999</v>
      </c>
      <c r="O2280" s="4">
        <f>IF(Table1[[#This Row],[SALES]]&gt;='CONDITIONS AND WORKINGS'!$B$2,Table1[[#This Row],[SALES]]*'CONDITIONS AND WORKINGS'!$B$3,0)</f>
        <v>0</v>
      </c>
      <c r="P2280" s="10">
        <f t="shared" si="105"/>
        <v>2137.381848</v>
      </c>
      <c r="Q2280" s="4" t="str">
        <f>IF(Table1[[#This Row],[STATUS]]='CONDITIONS AND WORKINGS'!$B$6,'CONDITIONS AND WORKINGS'!$B$9,'CONDITIONS AND WORKINGS'!$B$10)</f>
        <v>"COMPLETED"</v>
      </c>
      <c r="R2280" s="10">
        <f>Table1[[#This Row],[TOTAL SALES]]-Table1[[#This Row],[ 8.35% DISCOUNT]]</f>
        <v>2137.381848</v>
      </c>
      <c r="S2280" s="20"/>
      <c r="AQ2280" s="11"/>
      <c r="AR2280" s="11"/>
      <c r="AS2280" s="11"/>
      <c r="AT2280" s="11"/>
      <c r="AV2280" s="11"/>
      <c r="AW2280" s="11"/>
    </row>
    <row r="2281" spans="1:49" x14ac:dyDescent="0.25">
      <c r="A2281">
        <v>2280</v>
      </c>
      <c r="B2281">
        <v>10353</v>
      </c>
      <c r="C2281">
        <v>7</v>
      </c>
      <c r="D2281" s="4" t="str">
        <f>TEXT(Table1[[#This Row],[ORDER DATE]],"MMMM")</f>
        <v>December</v>
      </c>
      <c r="E2281" s="4">
        <f t="shared" si="106"/>
        <v>2004</v>
      </c>
      <c r="F2281" s="1">
        <v>38325</v>
      </c>
      <c r="G2281" t="s">
        <v>12</v>
      </c>
      <c r="H2281" t="s">
        <v>84</v>
      </c>
      <c r="I2281">
        <v>189</v>
      </c>
      <c r="J2281" t="s">
        <v>17</v>
      </c>
      <c r="K2281">
        <v>40</v>
      </c>
      <c r="L2281" s="10">
        <v>44.51</v>
      </c>
      <c r="M2281" s="10">
        <f t="shared" si="107"/>
        <v>1780.3999999999999</v>
      </c>
      <c r="N2281">
        <f>'CONDITIONS AND WORKINGS'!$D$2*M2281</f>
        <v>114.30167999999998</v>
      </c>
      <c r="O2281" s="4">
        <f>IF(Table1[[#This Row],[SALES]]&gt;='CONDITIONS AND WORKINGS'!$B$2,Table1[[#This Row],[SALES]]*'CONDITIONS AND WORKINGS'!$B$3,0)</f>
        <v>0</v>
      </c>
      <c r="P2281" s="10">
        <f t="shared" si="105"/>
        <v>1894.7016799999999</v>
      </c>
      <c r="Q2281" s="4" t="str">
        <f>IF(Table1[[#This Row],[STATUS]]='CONDITIONS AND WORKINGS'!$B$6,'CONDITIONS AND WORKINGS'!$B$9,'CONDITIONS AND WORKINGS'!$B$10)</f>
        <v>"COMPLETED"</v>
      </c>
      <c r="R2281" s="10">
        <f>Table1[[#This Row],[TOTAL SALES]]-Table1[[#This Row],[ 8.35% DISCOUNT]]</f>
        <v>1894.7016799999999</v>
      </c>
      <c r="S2281" s="20"/>
      <c r="AQ2281" s="11"/>
      <c r="AR2281" s="11"/>
      <c r="AS2281" s="11"/>
      <c r="AT2281" s="11"/>
      <c r="AV2281" s="11"/>
      <c r="AW2281" s="11"/>
    </row>
    <row r="2282" spans="1:49" x14ac:dyDescent="0.25">
      <c r="A2282">
        <v>2281</v>
      </c>
      <c r="B2282">
        <v>10355</v>
      </c>
      <c r="C2282">
        <v>8</v>
      </c>
      <c r="D2282" s="4" t="str">
        <f>TEXT(Table1[[#This Row],[ORDER DATE]],"MMMM")</f>
        <v>December</v>
      </c>
      <c r="E2282" s="4">
        <f t="shared" si="106"/>
        <v>2004</v>
      </c>
      <c r="F2282" s="1">
        <v>38328</v>
      </c>
      <c r="G2282" t="s">
        <v>12</v>
      </c>
      <c r="H2282" t="s">
        <v>98</v>
      </c>
      <c r="I2282">
        <v>124</v>
      </c>
      <c r="J2282" t="s">
        <v>14</v>
      </c>
      <c r="K2282">
        <v>32</v>
      </c>
      <c r="L2282" s="10">
        <v>100</v>
      </c>
      <c r="M2282" s="10">
        <f t="shared" si="107"/>
        <v>3200</v>
      </c>
      <c r="N2282">
        <f>'CONDITIONS AND WORKINGS'!$D$2*M2282</f>
        <v>205.43999999999997</v>
      </c>
      <c r="O2282" s="4">
        <f>IF(Table1[[#This Row],[SALES]]&gt;='CONDITIONS AND WORKINGS'!$B$2,Table1[[#This Row],[SALES]]*'CONDITIONS AND WORKINGS'!$B$3,0)</f>
        <v>267.2</v>
      </c>
      <c r="P2282" s="10">
        <f t="shared" si="105"/>
        <v>3405.44</v>
      </c>
      <c r="Q2282" s="4" t="str">
        <f>IF(Table1[[#This Row],[STATUS]]='CONDITIONS AND WORKINGS'!$B$6,'CONDITIONS AND WORKINGS'!$B$9,'CONDITIONS AND WORKINGS'!$B$10)</f>
        <v>"COMPLETED"</v>
      </c>
      <c r="R2282" s="10">
        <f>Table1[[#This Row],[TOTAL SALES]]-Table1[[#This Row],[ 8.35% DISCOUNT]]</f>
        <v>3138.2400000000002</v>
      </c>
      <c r="S2282" s="20"/>
      <c r="AQ2282" s="11"/>
      <c r="AR2282" s="11"/>
      <c r="AS2282" s="11"/>
      <c r="AT2282" s="11"/>
      <c r="AV2282" s="11"/>
      <c r="AW2282" s="11"/>
    </row>
    <row r="2283" spans="1:49" x14ac:dyDescent="0.25">
      <c r="A2283">
        <v>2282</v>
      </c>
      <c r="B2283">
        <v>10355</v>
      </c>
      <c r="C2283">
        <v>5</v>
      </c>
      <c r="D2283" s="4" t="str">
        <f>TEXT(Table1[[#This Row],[ORDER DATE]],"MMMM")</f>
        <v>December</v>
      </c>
      <c r="E2283" s="4">
        <f t="shared" si="106"/>
        <v>2004</v>
      </c>
      <c r="F2283" s="1">
        <v>38328</v>
      </c>
      <c r="G2283" t="s">
        <v>12</v>
      </c>
      <c r="H2283" t="s">
        <v>102</v>
      </c>
      <c r="I2283">
        <v>124</v>
      </c>
      <c r="J2283" t="s">
        <v>14</v>
      </c>
      <c r="K2283">
        <v>40</v>
      </c>
      <c r="L2283" s="10">
        <v>100</v>
      </c>
      <c r="M2283" s="10">
        <f t="shared" si="107"/>
        <v>4000</v>
      </c>
      <c r="N2283">
        <f>'CONDITIONS AND WORKINGS'!$D$2*M2283</f>
        <v>256.79999999999995</v>
      </c>
      <c r="O2283" s="4">
        <f>IF(Table1[[#This Row],[SALES]]&gt;='CONDITIONS AND WORKINGS'!$B$2,Table1[[#This Row],[SALES]]*'CONDITIONS AND WORKINGS'!$B$3,0)</f>
        <v>334</v>
      </c>
      <c r="P2283" s="10">
        <f t="shared" si="105"/>
        <v>4256.8</v>
      </c>
      <c r="Q2283" s="4" t="str">
        <f>IF(Table1[[#This Row],[STATUS]]='CONDITIONS AND WORKINGS'!$B$6,'CONDITIONS AND WORKINGS'!$B$9,'CONDITIONS AND WORKINGS'!$B$10)</f>
        <v>"COMPLETED"</v>
      </c>
      <c r="R2283" s="10">
        <f>Table1[[#This Row],[TOTAL SALES]]-Table1[[#This Row],[ 8.35% DISCOUNT]]</f>
        <v>3922.8</v>
      </c>
      <c r="S2283" s="20"/>
      <c r="AQ2283" s="11"/>
      <c r="AR2283" s="11"/>
      <c r="AS2283" s="11"/>
      <c r="AT2283" s="11"/>
      <c r="AV2283" s="11"/>
      <c r="AW2283" s="11"/>
    </row>
    <row r="2284" spans="1:49" x14ac:dyDescent="0.25">
      <c r="A2284">
        <v>2283</v>
      </c>
      <c r="B2284">
        <v>10355</v>
      </c>
      <c r="C2284">
        <v>2</v>
      </c>
      <c r="D2284" s="4" t="str">
        <f>TEXT(Table1[[#This Row],[ORDER DATE]],"MMMM")</f>
        <v>December</v>
      </c>
      <c r="E2284" s="4">
        <f t="shared" si="106"/>
        <v>2004</v>
      </c>
      <c r="F2284" s="1">
        <v>38328</v>
      </c>
      <c r="G2284" t="s">
        <v>12</v>
      </c>
      <c r="H2284" t="s">
        <v>97</v>
      </c>
      <c r="I2284">
        <v>124</v>
      </c>
      <c r="J2284" t="s">
        <v>14</v>
      </c>
      <c r="K2284">
        <v>25</v>
      </c>
      <c r="L2284" s="10">
        <v>100</v>
      </c>
      <c r="M2284" s="10">
        <f t="shared" si="107"/>
        <v>2500</v>
      </c>
      <c r="N2284">
        <f>'CONDITIONS AND WORKINGS'!$D$2*M2284</f>
        <v>160.49999999999997</v>
      </c>
      <c r="O2284" s="4">
        <f>IF(Table1[[#This Row],[SALES]]&gt;='CONDITIONS AND WORKINGS'!$B$2,Table1[[#This Row],[SALES]]*'CONDITIONS AND WORKINGS'!$B$3,0)</f>
        <v>208.75</v>
      </c>
      <c r="P2284" s="10">
        <f t="shared" si="105"/>
        <v>2660.5</v>
      </c>
      <c r="Q2284" s="4" t="str">
        <f>IF(Table1[[#This Row],[STATUS]]='CONDITIONS AND WORKINGS'!$B$6,'CONDITIONS AND WORKINGS'!$B$9,'CONDITIONS AND WORKINGS'!$B$10)</f>
        <v>"COMPLETED"</v>
      </c>
      <c r="R2284" s="10">
        <f>Table1[[#This Row],[TOTAL SALES]]-Table1[[#This Row],[ 8.35% DISCOUNT]]</f>
        <v>2451.75</v>
      </c>
      <c r="S2284" s="20"/>
      <c r="AQ2284" s="11"/>
      <c r="AR2284" s="11"/>
      <c r="AS2284" s="11"/>
      <c r="AT2284" s="11"/>
      <c r="AV2284" s="11"/>
      <c r="AW2284" s="11"/>
    </row>
    <row r="2285" spans="1:49" x14ac:dyDescent="0.25">
      <c r="A2285">
        <v>2284</v>
      </c>
      <c r="B2285">
        <v>10355</v>
      </c>
      <c r="C2285">
        <v>7</v>
      </c>
      <c r="D2285" s="4" t="str">
        <f>TEXT(Table1[[#This Row],[ORDER DATE]],"MMMM")</f>
        <v>December</v>
      </c>
      <c r="E2285" s="4">
        <f t="shared" si="106"/>
        <v>2004</v>
      </c>
      <c r="F2285" s="1">
        <v>38328</v>
      </c>
      <c r="G2285" t="s">
        <v>12</v>
      </c>
      <c r="H2285" t="s">
        <v>100</v>
      </c>
      <c r="I2285">
        <v>124</v>
      </c>
      <c r="J2285" t="s">
        <v>14</v>
      </c>
      <c r="K2285">
        <v>23</v>
      </c>
      <c r="L2285" s="10">
        <v>100</v>
      </c>
      <c r="M2285" s="10">
        <f t="shared" si="107"/>
        <v>2300</v>
      </c>
      <c r="N2285">
        <f>'CONDITIONS AND WORKINGS'!$D$2*M2285</f>
        <v>147.66</v>
      </c>
      <c r="O2285" s="4">
        <f>IF(Table1[[#This Row],[SALES]]&gt;='CONDITIONS AND WORKINGS'!$B$2,Table1[[#This Row],[SALES]]*'CONDITIONS AND WORKINGS'!$B$3,0)</f>
        <v>192.05</v>
      </c>
      <c r="P2285" s="10">
        <f t="shared" si="105"/>
        <v>2447.66</v>
      </c>
      <c r="Q2285" s="4" t="str">
        <f>IF(Table1[[#This Row],[STATUS]]='CONDITIONS AND WORKINGS'!$B$6,'CONDITIONS AND WORKINGS'!$B$9,'CONDITIONS AND WORKINGS'!$B$10)</f>
        <v>"COMPLETED"</v>
      </c>
      <c r="R2285" s="10">
        <f>Table1[[#This Row],[TOTAL SALES]]-Table1[[#This Row],[ 8.35% DISCOUNT]]</f>
        <v>2255.6099999999997</v>
      </c>
      <c r="S2285" s="20"/>
      <c r="AQ2285" s="11"/>
      <c r="AR2285" s="11"/>
      <c r="AS2285" s="11"/>
      <c r="AT2285" s="11"/>
      <c r="AV2285" s="11"/>
      <c r="AW2285" s="11"/>
    </row>
    <row r="2286" spans="1:49" x14ac:dyDescent="0.25">
      <c r="A2286">
        <v>2285</v>
      </c>
      <c r="B2286">
        <v>10355</v>
      </c>
      <c r="C2286">
        <v>3</v>
      </c>
      <c r="D2286" s="4" t="str">
        <f>TEXT(Table1[[#This Row],[ORDER DATE]],"MMMM")</f>
        <v>December</v>
      </c>
      <c r="E2286" s="4">
        <f t="shared" si="106"/>
        <v>2004</v>
      </c>
      <c r="F2286" s="1">
        <v>38328</v>
      </c>
      <c r="G2286" t="s">
        <v>12</v>
      </c>
      <c r="H2286" t="s">
        <v>108</v>
      </c>
      <c r="I2286">
        <v>124</v>
      </c>
      <c r="J2286" t="s">
        <v>17</v>
      </c>
      <c r="K2286">
        <v>41</v>
      </c>
      <c r="L2286" s="10">
        <v>70.650000000000006</v>
      </c>
      <c r="M2286" s="10">
        <f t="shared" si="107"/>
        <v>2896.65</v>
      </c>
      <c r="N2286">
        <f>'CONDITIONS AND WORKINGS'!$D$2*M2286</f>
        <v>185.96492999999998</v>
      </c>
      <c r="O2286" s="4">
        <f>IF(Table1[[#This Row],[SALES]]&gt;='CONDITIONS AND WORKINGS'!$B$2,Table1[[#This Row],[SALES]]*'CONDITIONS AND WORKINGS'!$B$3,0)</f>
        <v>241.87027500000002</v>
      </c>
      <c r="P2286" s="10">
        <f t="shared" si="105"/>
        <v>3082.6149300000002</v>
      </c>
      <c r="Q2286" s="4" t="str">
        <f>IF(Table1[[#This Row],[STATUS]]='CONDITIONS AND WORKINGS'!$B$6,'CONDITIONS AND WORKINGS'!$B$9,'CONDITIONS AND WORKINGS'!$B$10)</f>
        <v>"COMPLETED"</v>
      </c>
      <c r="R2286" s="10">
        <f>Table1[[#This Row],[TOTAL SALES]]-Table1[[#This Row],[ 8.35% DISCOUNT]]</f>
        <v>2840.744655</v>
      </c>
      <c r="S2286" s="20"/>
      <c r="AQ2286" s="11"/>
      <c r="AR2286" s="11"/>
      <c r="AS2286" s="11"/>
      <c r="AT2286" s="11"/>
      <c r="AV2286" s="11"/>
      <c r="AW2286" s="11"/>
    </row>
    <row r="2287" spans="1:49" x14ac:dyDescent="0.25">
      <c r="A2287">
        <v>2286</v>
      </c>
      <c r="B2287">
        <v>10355</v>
      </c>
      <c r="C2287">
        <v>6</v>
      </c>
      <c r="D2287" s="4" t="str">
        <f>TEXT(Table1[[#This Row],[ORDER DATE]],"MMMM")</f>
        <v>December</v>
      </c>
      <c r="E2287" s="4">
        <f t="shared" si="106"/>
        <v>2004</v>
      </c>
      <c r="F2287" s="1">
        <v>38328</v>
      </c>
      <c r="G2287" t="s">
        <v>12</v>
      </c>
      <c r="H2287" t="s">
        <v>109</v>
      </c>
      <c r="I2287">
        <v>124</v>
      </c>
      <c r="J2287" t="s">
        <v>17</v>
      </c>
      <c r="K2287">
        <v>44</v>
      </c>
      <c r="L2287" s="10">
        <v>62.45</v>
      </c>
      <c r="M2287" s="10">
        <f t="shared" si="107"/>
        <v>2747.8</v>
      </c>
      <c r="N2287">
        <f>'CONDITIONS AND WORKINGS'!$D$2*M2287</f>
        <v>176.40876</v>
      </c>
      <c r="O2287" s="4">
        <f>IF(Table1[[#This Row],[SALES]]&gt;='CONDITIONS AND WORKINGS'!$B$2,Table1[[#This Row],[SALES]]*'CONDITIONS AND WORKINGS'!$B$3,0)</f>
        <v>229.44130000000004</v>
      </c>
      <c r="P2287" s="10">
        <f t="shared" si="105"/>
        <v>2924.20876</v>
      </c>
      <c r="Q2287" s="4" t="str">
        <f>IF(Table1[[#This Row],[STATUS]]='CONDITIONS AND WORKINGS'!$B$6,'CONDITIONS AND WORKINGS'!$B$9,'CONDITIONS AND WORKINGS'!$B$10)</f>
        <v>"COMPLETED"</v>
      </c>
      <c r="R2287" s="10">
        <f>Table1[[#This Row],[TOTAL SALES]]-Table1[[#This Row],[ 8.35% DISCOUNT]]</f>
        <v>2694.76746</v>
      </c>
      <c r="S2287" s="20"/>
      <c r="AQ2287" s="11"/>
      <c r="AR2287" s="11"/>
      <c r="AS2287" s="11"/>
      <c r="AT2287" s="11"/>
      <c r="AV2287" s="11"/>
      <c r="AW2287" s="11"/>
    </row>
    <row r="2288" spans="1:49" x14ac:dyDescent="0.25">
      <c r="A2288">
        <v>2287</v>
      </c>
      <c r="B2288">
        <v>10355</v>
      </c>
      <c r="C2288">
        <v>9</v>
      </c>
      <c r="D2288" s="4" t="str">
        <f>TEXT(Table1[[#This Row],[ORDER DATE]],"MMMM")</f>
        <v>December</v>
      </c>
      <c r="E2288" s="4">
        <f t="shared" si="106"/>
        <v>2004</v>
      </c>
      <c r="F2288" s="1">
        <v>38328</v>
      </c>
      <c r="G2288" t="s">
        <v>12</v>
      </c>
      <c r="H2288" t="s">
        <v>107</v>
      </c>
      <c r="I2288">
        <v>124</v>
      </c>
      <c r="J2288" t="s">
        <v>17</v>
      </c>
      <c r="K2288">
        <v>28</v>
      </c>
      <c r="L2288" s="10">
        <v>95.39</v>
      </c>
      <c r="M2288" s="10">
        <f t="shared" si="107"/>
        <v>2670.92</v>
      </c>
      <c r="N2288">
        <f>'CONDITIONS AND WORKINGS'!$D$2*M2288</f>
        <v>171.47306399999999</v>
      </c>
      <c r="O2288" s="4">
        <f>IF(Table1[[#This Row],[SALES]]&gt;='CONDITIONS AND WORKINGS'!$B$2,Table1[[#This Row],[SALES]]*'CONDITIONS AND WORKINGS'!$B$3,0)</f>
        <v>223.02182000000002</v>
      </c>
      <c r="P2288" s="10">
        <f t="shared" si="105"/>
        <v>2842.3930639999999</v>
      </c>
      <c r="Q2288" s="4" t="str">
        <f>IF(Table1[[#This Row],[STATUS]]='CONDITIONS AND WORKINGS'!$B$6,'CONDITIONS AND WORKINGS'!$B$9,'CONDITIONS AND WORKINGS'!$B$10)</f>
        <v>"COMPLETED"</v>
      </c>
      <c r="R2288" s="10">
        <f>Table1[[#This Row],[TOTAL SALES]]-Table1[[#This Row],[ 8.35% DISCOUNT]]</f>
        <v>2619.3712439999999</v>
      </c>
      <c r="S2288" s="20"/>
      <c r="AQ2288" s="11"/>
      <c r="AR2288" s="11"/>
      <c r="AS2288" s="11"/>
      <c r="AT2288" s="11"/>
      <c r="AV2288" s="11"/>
      <c r="AW2288" s="11"/>
    </row>
    <row r="2289" spans="1:49" x14ac:dyDescent="0.25">
      <c r="A2289">
        <v>2288</v>
      </c>
      <c r="B2289">
        <v>10355</v>
      </c>
      <c r="C2289">
        <v>1</v>
      </c>
      <c r="D2289" s="4" t="str">
        <f>TEXT(Table1[[#This Row],[ORDER DATE]],"MMMM")</f>
        <v>December</v>
      </c>
      <c r="E2289" s="4">
        <f t="shared" si="106"/>
        <v>2004</v>
      </c>
      <c r="F2289" s="1">
        <v>38328</v>
      </c>
      <c r="G2289" t="s">
        <v>12</v>
      </c>
      <c r="H2289" t="s">
        <v>105</v>
      </c>
      <c r="I2289">
        <v>124</v>
      </c>
      <c r="J2289" t="s">
        <v>17</v>
      </c>
      <c r="K2289">
        <v>31</v>
      </c>
      <c r="L2289" s="10">
        <v>53.47</v>
      </c>
      <c r="M2289" s="10">
        <f t="shared" si="107"/>
        <v>1657.57</v>
      </c>
      <c r="N2289">
        <f>'CONDITIONS AND WORKINGS'!$D$2*M2289</f>
        <v>106.41599399999998</v>
      </c>
      <c r="O2289" s="4">
        <f>IF(Table1[[#This Row],[SALES]]&gt;='CONDITIONS AND WORKINGS'!$B$2,Table1[[#This Row],[SALES]]*'CONDITIONS AND WORKINGS'!$B$3,0)</f>
        <v>0</v>
      </c>
      <c r="P2289" s="10">
        <f t="shared" si="105"/>
        <v>1763.9859939999999</v>
      </c>
      <c r="Q2289" s="4" t="str">
        <f>IF(Table1[[#This Row],[STATUS]]='CONDITIONS AND WORKINGS'!$B$6,'CONDITIONS AND WORKINGS'!$B$9,'CONDITIONS AND WORKINGS'!$B$10)</f>
        <v>"COMPLETED"</v>
      </c>
      <c r="R2289" s="10">
        <f>Table1[[#This Row],[TOTAL SALES]]-Table1[[#This Row],[ 8.35% DISCOUNT]]</f>
        <v>1763.9859939999999</v>
      </c>
      <c r="S2289" s="20"/>
      <c r="AQ2289" s="11"/>
      <c r="AR2289" s="11"/>
      <c r="AS2289" s="11"/>
      <c r="AT2289" s="11"/>
      <c r="AV2289" s="11"/>
      <c r="AW2289" s="11"/>
    </row>
    <row r="2290" spans="1:49" x14ac:dyDescent="0.25">
      <c r="A2290">
        <v>2289</v>
      </c>
      <c r="B2290">
        <v>10355</v>
      </c>
      <c r="C2290">
        <v>10</v>
      </c>
      <c r="D2290" s="4" t="str">
        <f>TEXT(Table1[[#This Row],[ORDER DATE]],"MMMM")</f>
        <v>December</v>
      </c>
      <c r="E2290" s="4">
        <f t="shared" si="106"/>
        <v>2004</v>
      </c>
      <c r="F2290" s="1">
        <v>38328</v>
      </c>
      <c r="G2290" t="s">
        <v>12</v>
      </c>
      <c r="H2290" t="s">
        <v>111</v>
      </c>
      <c r="I2290">
        <v>124</v>
      </c>
      <c r="J2290" t="s">
        <v>17</v>
      </c>
      <c r="K2290">
        <v>38</v>
      </c>
      <c r="L2290" s="10">
        <v>39.83</v>
      </c>
      <c r="M2290" s="10">
        <f t="shared" si="107"/>
        <v>1513.54</v>
      </c>
      <c r="N2290">
        <f>'CONDITIONS AND WORKINGS'!$D$2*M2290</f>
        <v>97.169267999999988</v>
      </c>
      <c r="O2290" s="4">
        <f>IF(Table1[[#This Row],[SALES]]&gt;='CONDITIONS AND WORKINGS'!$B$2,Table1[[#This Row],[SALES]]*'CONDITIONS AND WORKINGS'!$B$3,0)</f>
        <v>0</v>
      </c>
      <c r="P2290" s="10">
        <f t="shared" si="105"/>
        <v>1610.7092680000001</v>
      </c>
      <c r="Q2290" s="4" t="str">
        <f>IF(Table1[[#This Row],[STATUS]]='CONDITIONS AND WORKINGS'!$B$6,'CONDITIONS AND WORKINGS'!$B$9,'CONDITIONS AND WORKINGS'!$B$10)</f>
        <v>"COMPLETED"</v>
      </c>
      <c r="R2290" s="10">
        <f>Table1[[#This Row],[TOTAL SALES]]-Table1[[#This Row],[ 8.35% DISCOUNT]]</f>
        <v>1610.7092680000001</v>
      </c>
      <c r="S2290" s="20"/>
      <c r="AQ2290" s="11"/>
      <c r="AR2290" s="11"/>
      <c r="AS2290" s="11"/>
      <c r="AT2290" s="11"/>
      <c r="AV2290" s="11"/>
      <c r="AW2290" s="11"/>
    </row>
    <row r="2291" spans="1:49" x14ac:dyDescent="0.25">
      <c r="A2291">
        <v>2290</v>
      </c>
      <c r="B2291">
        <v>10355</v>
      </c>
      <c r="C2291">
        <v>4</v>
      </c>
      <c r="D2291" s="4" t="str">
        <f>TEXT(Table1[[#This Row],[ORDER DATE]],"MMMM")</f>
        <v>December</v>
      </c>
      <c r="E2291" s="4">
        <f t="shared" si="106"/>
        <v>2004</v>
      </c>
      <c r="F2291" s="1">
        <v>38328</v>
      </c>
      <c r="G2291" t="s">
        <v>12</v>
      </c>
      <c r="H2291" t="s">
        <v>116</v>
      </c>
      <c r="I2291">
        <v>124</v>
      </c>
      <c r="J2291" t="s">
        <v>17</v>
      </c>
      <c r="K2291">
        <v>36</v>
      </c>
      <c r="L2291" s="10">
        <v>38.520000000000003</v>
      </c>
      <c r="M2291" s="10">
        <f t="shared" si="107"/>
        <v>1386.72</v>
      </c>
      <c r="N2291">
        <f>'CONDITIONS AND WORKINGS'!$D$2*M2291</f>
        <v>89.027423999999996</v>
      </c>
      <c r="O2291" s="4">
        <f>IF(Table1[[#This Row],[SALES]]&gt;='CONDITIONS AND WORKINGS'!$B$2,Table1[[#This Row],[SALES]]*'CONDITIONS AND WORKINGS'!$B$3,0)</f>
        <v>0</v>
      </c>
      <c r="P2291" s="10">
        <f t="shared" si="105"/>
        <v>1475.7474240000001</v>
      </c>
      <c r="Q2291" s="4" t="str">
        <f>IF(Table1[[#This Row],[STATUS]]='CONDITIONS AND WORKINGS'!$B$6,'CONDITIONS AND WORKINGS'!$B$9,'CONDITIONS AND WORKINGS'!$B$10)</f>
        <v>"COMPLETED"</v>
      </c>
      <c r="R2291" s="10">
        <f>Table1[[#This Row],[TOTAL SALES]]-Table1[[#This Row],[ 8.35% DISCOUNT]]</f>
        <v>1475.7474240000001</v>
      </c>
      <c r="S2291" s="20"/>
      <c r="AQ2291" s="11"/>
      <c r="AR2291" s="11"/>
      <c r="AS2291" s="11"/>
      <c r="AT2291" s="11"/>
      <c r="AV2291" s="11"/>
      <c r="AW2291" s="11"/>
    </row>
    <row r="2292" spans="1:49" x14ac:dyDescent="0.25">
      <c r="A2292">
        <v>2291</v>
      </c>
      <c r="B2292">
        <v>10356</v>
      </c>
      <c r="C2292">
        <v>5</v>
      </c>
      <c r="D2292" s="4" t="str">
        <f>TEXT(Table1[[#This Row],[ORDER DATE]],"MMMM")</f>
        <v>December</v>
      </c>
      <c r="E2292" s="4">
        <f t="shared" si="106"/>
        <v>2004</v>
      </c>
      <c r="F2292" s="1">
        <v>38330</v>
      </c>
      <c r="G2292" t="s">
        <v>12</v>
      </c>
      <c r="H2292" t="s">
        <v>22</v>
      </c>
      <c r="I2292">
        <v>103</v>
      </c>
      <c r="J2292" t="s">
        <v>55</v>
      </c>
      <c r="K2292">
        <v>48</v>
      </c>
      <c r="L2292" s="10">
        <v>100</v>
      </c>
      <c r="M2292" s="10">
        <f t="shared" si="107"/>
        <v>4800</v>
      </c>
      <c r="N2292">
        <f>'CONDITIONS AND WORKINGS'!$D$2*M2292</f>
        <v>308.15999999999997</v>
      </c>
      <c r="O2292" s="4">
        <f>IF(Table1[[#This Row],[SALES]]&gt;='CONDITIONS AND WORKINGS'!$B$2,Table1[[#This Row],[SALES]]*'CONDITIONS AND WORKINGS'!$B$3,0)</f>
        <v>400.8</v>
      </c>
      <c r="P2292" s="10">
        <f t="shared" si="105"/>
        <v>5108.16</v>
      </c>
      <c r="Q2292" s="4" t="str">
        <f>IF(Table1[[#This Row],[STATUS]]='CONDITIONS AND WORKINGS'!$B$6,'CONDITIONS AND WORKINGS'!$B$9,'CONDITIONS AND WORKINGS'!$B$10)</f>
        <v>"COMPLETED"</v>
      </c>
      <c r="R2292" s="10">
        <f>Table1[[#This Row],[TOTAL SALES]]-Table1[[#This Row],[ 8.35% DISCOUNT]]</f>
        <v>4707.3599999999997</v>
      </c>
      <c r="S2292" s="20"/>
      <c r="AQ2292" s="11"/>
      <c r="AR2292" s="11"/>
      <c r="AS2292" s="11"/>
      <c r="AT2292" s="11"/>
      <c r="AV2292" s="11"/>
      <c r="AW2292" s="11"/>
    </row>
    <row r="2293" spans="1:49" x14ac:dyDescent="0.25">
      <c r="A2293">
        <v>2292</v>
      </c>
      <c r="B2293">
        <v>10356</v>
      </c>
      <c r="C2293">
        <v>1</v>
      </c>
      <c r="D2293" s="4" t="str">
        <f>TEXT(Table1[[#This Row],[ORDER DATE]],"MMMM")</f>
        <v>December</v>
      </c>
      <c r="E2293" s="4">
        <f t="shared" si="106"/>
        <v>2004</v>
      </c>
      <c r="F2293" s="1">
        <v>38330</v>
      </c>
      <c r="G2293" t="s">
        <v>12</v>
      </c>
      <c r="H2293" t="s">
        <v>20</v>
      </c>
      <c r="I2293">
        <v>103</v>
      </c>
      <c r="J2293" t="s">
        <v>14</v>
      </c>
      <c r="K2293">
        <v>30</v>
      </c>
      <c r="L2293" s="10">
        <v>100</v>
      </c>
      <c r="M2293" s="10">
        <f t="shared" si="107"/>
        <v>3000</v>
      </c>
      <c r="N2293">
        <f>'CONDITIONS AND WORKINGS'!$D$2*M2293</f>
        <v>192.59999999999997</v>
      </c>
      <c r="O2293" s="4">
        <f>IF(Table1[[#This Row],[SALES]]&gt;='CONDITIONS AND WORKINGS'!$B$2,Table1[[#This Row],[SALES]]*'CONDITIONS AND WORKINGS'!$B$3,0)</f>
        <v>250.50000000000003</v>
      </c>
      <c r="P2293" s="10">
        <f t="shared" si="105"/>
        <v>3192.6</v>
      </c>
      <c r="Q2293" s="4" t="str">
        <f>IF(Table1[[#This Row],[STATUS]]='CONDITIONS AND WORKINGS'!$B$6,'CONDITIONS AND WORKINGS'!$B$9,'CONDITIONS AND WORKINGS'!$B$10)</f>
        <v>"COMPLETED"</v>
      </c>
      <c r="R2293" s="10">
        <f>Table1[[#This Row],[TOTAL SALES]]-Table1[[#This Row],[ 8.35% DISCOUNT]]</f>
        <v>2942.1</v>
      </c>
      <c r="S2293" s="20"/>
      <c r="AQ2293" s="11"/>
      <c r="AR2293" s="11"/>
      <c r="AS2293" s="11"/>
      <c r="AT2293" s="11"/>
      <c r="AV2293" s="11"/>
      <c r="AW2293" s="11"/>
    </row>
    <row r="2294" spans="1:49" x14ac:dyDescent="0.25">
      <c r="A2294">
        <v>2293</v>
      </c>
      <c r="B2294">
        <v>10356</v>
      </c>
      <c r="C2294">
        <v>8</v>
      </c>
      <c r="D2294" s="4" t="str">
        <f>TEXT(Table1[[#This Row],[ORDER DATE]],"MMMM")</f>
        <v>December</v>
      </c>
      <c r="E2294" s="4">
        <f t="shared" si="106"/>
        <v>2004</v>
      </c>
      <c r="F2294" s="1">
        <v>38330</v>
      </c>
      <c r="G2294" t="s">
        <v>12</v>
      </c>
      <c r="H2294" t="s">
        <v>114</v>
      </c>
      <c r="I2294">
        <v>103</v>
      </c>
      <c r="J2294" t="s">
        <v>14</v>
      </c>
      <c r="K2294">
        <v>43</v>
      </c>
      <c r="L2294" s="10">
        <v>97.6</v>
      </c>
      <c r="M2294" s="10">
        <f t="shared" si="107"/>
        <v>4196.8</v>
      </c>
      <c r="N2294">
        <f>'CONDITIONS AND WORKINGS'!$D$2*M2294</f>
        <v>269.43455999999998</v>
      </c>
      <c r="O2294" s="4">
        <f>IF(Table1[[#This Row],[SALES]]&gt;='CONDITIONS AND WORKINGS'!$B$2,Table1[[#This Row],[SALES]]*'CONDITIONS AND WORKINGS'!$B$3,0)</f>
        <v>350.43280000000004</v>
      </c>
      <c r="P2294" s="10">
        <f t="shared" si="105"/>
        <v>4466.2345599999999</v>
      </c>
      <c r="Q2294" s="4" t="str">
        <f>IF(Table1[[#This Row],[STATUS]]='CONDITIONS AND WORKINGS'!$B$6,'CONDITIONS AND WORKINGS'!$B$9,'CONDITIONS AND WORKINGS'!$B$10)</f>
        <v>"COMPLETED"</v>
      </c>
      <c r="R2294" s="10">
        <f>Table1[[#This Row],[TOTAL SALES]]-Table1[[#This Row],[ 8.35% DISCOUNT]]</f>
        <v>4115.8017600000003</v>
      </c>
      <c r="S2294" s="20"/>
      <c r="AQ2294" s="11"/>
      <c r="AR2294" s="11"/>
      <c r="AS2294" s="11"/>
      <c r="AT2294" s="11"/>
      <c r="AV2294" s="11"/>
      <c r="AW2294" s="11"/>
    </row>
    <row r="2295" spans="1:49" x14ac:dyDescent="0.25">
      <c r="A2295">
        <v>2294</v>
      </c>
      <c r="B2295">
        <v>10356</v>
      </c>
      <c r="C2295">
        <v>4</v>
      </c>
      <c r="D2295" s="4" t="str">
        <f>TEXT(Table1[[#This Row],[ORDER DATE]],"MMMM")</f>
        <v>December</v>
      </c>
      <c r="E2295" s="4">
        <f t="shared" si="106"/>
        <v>2004</v>
      </c>
      <c r="F2295" s="1">
        <v>38330</v>
      </c>
      <c r="G2295" t="s">
        <v>12</v>
      </c>
      <c r="H2295" t="s">
        <v>106</v>
      </c>
      <c r="I2295">
        <v>103</v>
      </c>
      <c r="J2295" t="s">
        <v>14</v>
      </c>
      <c r="K2295">
        <v>26</v>
      </c>
      <c r="L2295" s="10">
        <v>100</v>
      </c>
      <c r="M2295" s="10">
        <f t="shared" si="107"/>
        <v>2600</v>
      </c>
      <c r="N2295">
        <f>'CONDITIONS AND WORKINGS'!$D$2*M2295</f>
        <v>166.92</v>
      </c>
      <c r="O2295" s="4">
        <f>IF(Table1[[#This Row],[SALES]]&gt;='CONDITIONS AND WORKINGS'!$B$2,Table1[[#This Row],[SALES]]*'CONDITIONS AND WORKINGS'!$B$3,0)</f>
        <v>217.10000000000002</v>
      </c>
      <c r="P2295" s="10">
        <f t="shared" si="105"/>
        <v>2766.92</v>
      </c>
      <c r="Q2295" s="4" t="str">
        <f>IF(Table1[[#This Row],[STATUS]]='CONDITIONS AND WORKINGS'!$B$6,'CONDITIONS AND WORKINGS'!$B$9,'CONDITIONS AND WORKINGS'!$B$10)</f>
        <v>"COMPLETED"</v>
      </c>
      <c r="R2295" s="10">
        <f>Table1[[#This Row],[TOTAL SALES]]-Table1[[#This Row],[ 8.35% DISCOUNT]]</f>
        <v>2549.8200000000002</v>
      </c>
      <c r="S2295" s="20"/>
      <c r="AQ2295" s="11"/>
      <c r="AR2295" s="11"/>
      <c r="AS2295" s="11"/>
      <c r="AT2295" s="11"/>
      <c r="AV2295" s="11"/>
      <c r="AW2295" s="11"/>
    </row>
    <row r="2296" spans="1:49" x14ac:dyDescent="0.25">
      <c r="A2296">
        <v>2295</v>
      </c>
      <c r="B2296">
        <v>10356</v>
      </c>
      <c r="C2296">
        <v>3</v>
      </c>
      <c r="D2296" s="4" t="str">
        <f>TEXT(Table1[[#This Row],[ORDER DATE]],"MMMM")</f>
        <v>December</v>
      </c>
      <c r="E2296" s="4">
        <f t="shared" si="106"/>
        <v>2004</v>
      </c>
      <c r="F2296" s="1">
        <v>38330</v>
      </c>
      <c r="G2296" t="s">
        <v>12</v>
      </c>
      <c r="H2296" t="s">
        <v>19</v>
      </c>
      <c r="I2296">
        <v>103</v>
      </c>
      <c r="J2296" t="s">
        <v>14</v>
      </c>
      <c r="K2296">
        <v>29</v>
      </c>
      <c r="L2296" s="10">
        <v>100</v>
      </c>
      <c r="M2296" s="10">
        <f t="shared" si="107"/>
        <v>2900</v>
      </c>
      <c r="N2296">
        <f>'CONDITIONS AND WORKINGS'!$D$2*M2296</f>
        <v>186.17999999999998</v>
      </c>
      <c r="O2296" s="4">
        <f>IF(Table1[[#This Row],[SALES]]&gt;='CONDITIONS AND WORKINGS'!$B$2,Table1[[#This Row],[SALES]]*'CONDITIONS AND WORKINGS'!$B$3,0)</f>
        <v>242.15</v>
      </c>
      <c r="P2296" s="10">
        <f t="shared" si="105"/>
        <v>3086.18</v>
      </c>
      <c r="Q2296" s="4" t="str">
        <f>IF(Table1[[#This Row],[STATUS]]='CONDITIONS AND WORKINGS'!$B$6,'CONDITIONS AND WORKINGS'!$B$9,'CONDITIONS AND WORKINGS'!$B$10)</f>
        <v>"COMPLETED"</v>
      </c>
      <c r="R2296" s="10">
        <f>Table1[[#This Row],[TOTAL SALES]]-Table1[[#This Row],[ 8.35% DISCOUNT]]</f>
        <v>2844.0299999999997</v>
      </c>
      <c r="S2296" s="20"/>
      <c r="AQ2296" s="11"/>
      <c r="AR2296" s="11"/>
      <c r="AS2296" s="11"/>
      <c r="AT2296" s="11"/>
      <c r="AV2296" s="11"/>
      <c r="AW2296" s="11"/>
    </row>
    <row r="2297" spans="1:49" x14ac:dyDescent="0.25">
      <c r="A2297">
        <v>2296</v>
      </c>
      <c r="B2297">
        <v>10356</v>
      </c>
      <c r="C2297">
        <v>9</v>
      </c>
      <c r="D2297" s="4" t="str">
        <f>TEXT(Table1[[#This Row],[ORDER DATE]],"MMMM")</f>
        <v>December</v>
      </c>
      <c r="E2297" s="4">
        <f t="shared" si="106"/>
        <v>2004</v>
      </c>
      <c r="F2297" s="1">
        <v>38330</v>
      </c>
      <c r="G2297" t="s">
        <v>12</v>
      </c>
      <c r="H2297" t="s">
        <v>23</v>
      </c>
      <c r="I2297">
        <v>103</v>
      </c>
      <c r="J2297" t="s">
        <v>17</v>
      </c>
      <c r="K2297">
        <v>50</v>
      </c>
      <c r="L2297" s="10">
        <v>50.18</v>
      </c>
      <c r="M2297" s="10">
        <f t="shared" si="107"/>
        <v>2509</v>
      </c>
      <c r="N2297">
        <f>'CONDITIONS AND WORKINGS'!$D$2*M2297</f>
        <v>161.0778</v>
      </c>
      <c r="O2297" s="4">
        <f>IF(Table1[[#This Row],[SALES]]&gt;='CONDITIONS AND WORKINGS'!$B$2,Table1[[#This Row],[SALES]]*'CONDITIONS AND WORKINGS'!$B$3,0)</f>
        <v>209.50150000000002</v>
      </c>
      <c r="P2297" s="10">
        <f t="shared" si="105"/>
        <v>2670.0778</v>
      </c>
      <c r="Q2297" s="4" t="str">
        <f>IF(Table1[[#This Row],[STATUS]]='CONDITIONS AND WORKINGS'!$B$6,'CONDITIONS AND WORKINGS'!$B$9,'CONDITIONS AND WORKINGS'!$B$10)</f>
        <v>"COMPLETED"</v>
      </c>
      <c r="R2297" s="10">
        <f>Table1[[#This Row],[TOTAL SALES]]-Table1[[#This Row],[ 8.35% DISCOUNT]]</f>
        <v>2460.5763000000002</v>
      </c>
      <c r="S2297" s="20"/>
      <c r="AQ2297" s="11"/>
      <c r="AR2297" s="11"/>
      <c r="AS2297" s="11"/>
      <c r="AT2297" s="11"/>
      <c r="AV2297" s="11"/>
      <c r="AW2297" s="11"/>
    </row>
    <row r="2298" spans="1:49" x14ac:dyDescent="0.25">
      <c r="A2298">
        <v>2297</v>
      </c>
      <c r="B2298">
        <v>10356</v>
      </c>
      <c r="C2298">
        <v>2</v>
      </c>
      <c r="D2298" s="4" t="str">
        <f>TEXT(Table1[[#This Row],[ORDER DATE]],"MMMM")</f>
        <v>December</v>
      </c>
      <c r="E2298" s="4">
        <f t="shared" si="106"/>
        <v>2004</v>
      </c>
      <c r="F2298" s="1">
        <v>38330</v>
      </c>
      <c r="G2298" t="s">
        <v>12</v>
      </c>
      <c r="H2298" t="s">
        <v>113</v>
      </c>
      <c r="I2298">
        <v>103</v>
      </c>
      <c r="J2298" t="s">
        <v>17</v>
      </c>
      <c r="K2298">
        <v>27</v>
      </c>
      <c r="L2298" s="10">
        <v>64.69</v>
      </c>
      <c r="M2298" s="10">
        <f t="shared" si="107"/>
        <v>1746.6299999999999</v>
      </c>
      <c r="N2298">
        <f>'CONDITIONS AND WORKINGS'!$D$2*M2298</f>
        <v>112.13364599999998</v>
      </c>
      <c r="O2298" s="4">
        <f>IF(Table1[[#This Row],[SALES]]&gt;='CONDITIONS AND WORKINGS'!$B$2,Table1[[#This Row],[SALES]]*'CONDITIONS AND WORKINGS'!$B$3,0)</f>
        <v>0</v>
      </c>
      <c r="P2298" s="10">
        <f t="shared" si="105"/>
        <v>1858.7636459999999</v>
      </c>
      <c r="Q2298" s="4" t="str">
        <f>IF(Table1[[#This Row],[STATUS]]='CONDITIONS AND WORKINGS'!$B$6,'CONDITIONS AND WORKINGS'!$B$9,'CONDITIONS AND WORKINGS'!$B$10)</f>
        <v>"COMPLETED"</v>
      </c>
      <c r="R2298" s="10">
        <f>Table1[[#This Row],[TOTAL SALES]]-Table1[[#This Row],[ 8.35% DISCOUNT]]</f>
        <v>1858.7636459999999</v>
      </c>
      <c r="S2298" s="20"/>
      <c r="AQ2298" s="11"/>
      <c r="AR2298" s="11"/>
      <c r="AS2298" s="11"/>
      <c r="AT2298" s="11"/>
      <c r="AV2298" s="11"/>
      <c r="AW2298" s="11"/>
    </row>
    <row r="2299" spans="1:49" x14ac:dyDescent="0.25">
      <c r="A2299">
        <v>2298</v>
      </c>
      <c r="B2299">
        <v>10356</v>
      </c>
      <c r="C2299">
        <v>6</v>
      </c>
      <c r="D2299" s="4" t="str">
        <f>TEXT(Table1[[#This Row],[ORDER DATE]],"MMMM")</f>
        <v>December</v>
      </c>
      <c r="E2299" s="4">
        <f t="shared" si="106"/>
        <v>2004</v>
      </c>
      <c r="F2299" s="1">
        <v>38330</v>
      </c>
      <c r="G2299" t="s">
        <v>12</v>
      </c>
      <c r="H2299" t="s">
        <v>24</v>
      </c>
      <c r="I2299">
        <v>103</v>
      </c>
      <c r="J2299" t="s">
        <v>17</v>
      </c>
      <c r="K2299">
        <v>22</v>
      </c>
      <c r="L2299" s="10">
        <v>72.41</v>
      </c>
      <c r="M2299" s="10">
        <f t="shared" si="107"/>
        <v>1593.02</v>
      </c>
      <c r="N2299">
        <f>'CONDITIONS AND WORKINGS'!$D$2*M2299</f>
        <v>102.27188399999999</v>
      </c>
      <c r="O2299" s="4">
        <f>IF(Table1[[#This Row],[SALES]]&gt;='CONDITIONS AND WORKINGS'!$B$2,Table1[[#This Row],[SALES]]*'CONDITIONS AND WORKINGS'!$B$3,0)</f>
        <v>0</v>
      </c>
      <c r="P2299" s="10">
        <f t="shared" si="105"/>
        <v>1695.291884</v>
      </c>
      <c r="Q2299" s="4" t="str">
        <f>IF(Table1[[#This Row],[STATUS]]='CONDITIONS AND WORKINGS'!$B$6,'CONDITIONS AND WORKINGS'!$B$9,'CONDITIONS AND WORKINGS'!$B$10)</f>
        <v>"COMPLETED"</v>
      </c>
      <c r="R2299" s="10">
        <f>Table1[[#This Row],[TOTAL SALES]]-Table1[[#This Row],[ 8.35% DISCOUNT]]</f>
        <v>1695.291884</v>
      </c>
      <c r="S2299" s="20"/>
      <c r="AQ2299" s="11"/>
      <c r="AR2299" s="11"/>
      <c r="AS2299" s="11"/>
      <c r="AT2299" s="11"/>
      <c r="AV2299" s="11"/>
      <c r="AW2299" s="11"/>
    </row>
    <row r="2300" spans="1:49" x14ac:dyDescent="0.25">
      <c r="A2300">
        <v>2299</v>
      </c>
      <c r="B2300">
        <v>10356</v>
      </c>
      <c r="C2300">
        <v>7</v>
      </c>
      <c r="D2300" s="4" t="str">
        <f>TEXT(Table1[[#This Row],[ORDER DATE]],"MMMM")</f>
        <v>December</v>
      </c>
      <c r="E2300" s="4">
        <f t="shared" si="106"/>
        <v>2004</v>
      </c>
      <c r="F2300" s="1">
        <v>38330</v>
      </c>
      <c r="G2300" t="s">
        <v>12</v>
      </c>
      <c r="H2300" t="s">
        <v>21</v>
      </c>
      <c r="I2300">
        <v>103</v>
      </c>
      <c r="J2300" t="s">
        <v>17</v>
      </c>
      <c r="K2300">
        <v>26</v>
      </c>
      <c r="L2300" s="10">
        <v>31.86</v>
      </c>
      <c r="M2300" s="10">
        <f t="shared" si="107"/>
        <v>828.36</v>
      </c>
      <c r="N2300">
        <f>'CONDITIONS AND WORKINGS'!$D$2*M2300</f>
        <v>53.180711999999993</v>
      </c>
      <c r="O2300" s="4">
        <f>IF(Table1[[#This Row],[SALES]]&gt;='CONDITIONS AND WORKINGS'!$B$2,Table1[[#This Row],[SALES]]*'CONDITIONS AND WORKINGS'!$B$3,0)</f>
        <v>0</v>
      </c>
      <c r="P2300" s="10">
        <f t="shared" si="105"/>
        <v>881.54071199999998</v>
      </c>
      <c r="Q2300" s="4" t="str">
        <f>IF(Table1[[#This Row],[STATUS]]='CONDITIONS AND WORKINGS'!$B$6,'CONDITIONS AND WORKINGS'!$B$9,'CONDITIONS AND WORKINGS'!$B$10)</f>
        <v>"COMPLETED"</v>
      </c>
      <c r="R2300" s="10">
        <f>Table1[[#This Row],[TOTAL SALES]]-Table1[[#This Row],[ 8.35% DISCOUNT]]</f>
        <v>881.54071199999998</v>
      </c>
      <c r="S2300" s="20"/>
      <c r="AQ2300" s="11"/>
      <c r="AR2300" s="11"/>
      <c r="AS2300" s="11"/>
      <c r="AT2300" s="11"/>
      <c r="AV2300" s="11"/>
      <c r="AW2300" s="11"/>
    </row>
    <row r="2301" spans="1:49" x14ac:dyDescent="0.25">
      <c r="A2301">
        <v>2300</v>
      </c>
      <c r="B2301">
        <v>10357</v>
      </c>
      <c r="C2301">
        <v>8</v>
      </c>
      <c r="D2301" s="4" t="str">
        <f>TEXT(Table1[[#This Row],[ORDER DATE]],"MMMM")</f>
        <v>December</v>
      </c>
      <c r="E2301" s="4">
        <f t="shared" si="106"/>
        <v>2004</v>
      </c>
      <c r="F2301" s="1">
        <v>38331</v>
      </c>
      <c r="G2301" t="s">
        <v>12</v>
      </c>
      <c r="H2301" t="s">
        <v>33</v>
      </c>
      <c r="I2301">
        <v>140</v>
      </c>
      <c r="J2301" t="s">
        <v>14</v>
      </c>
      <c r="K2301">
        <v>49</v>
      </c>
      <c r="L2301" s="10">
        <v>100</v>
      </c>
      <c r="M2301" s="10">
        <f t="shared" si="107"/>
        <v>4900</v>
      </c>
      <c r="N2301">
        <f>'CONDITIONS AND WORKINGS'!$D$2*M2301</f>
        <v>314.58</v>
      </c>
      <c r="O2301" s="4">
        <f>IF(Table1[[#This Row],[SALES]]&gt;='CONDITIONS AND WORKINGS'!$B$2,Table1[[#This Row],[SALES]]*'CONDITIONS AND WORKINGS'!$B$3,0)</f>
        <v>409.15000000000003</v>
      </c>
      <c r="P2301" s="10">
        <f t="shared" si="105"/>
        <v>5214.58</v>
      </c>
      <c r="Q2301" s="4" t="str">
        <f>IF(Table1[[#This Row],[STATUS]]='CONDITIONS AND WORKINGS'!$B$6,'CONDITIONS AND WORKINGS'!$B$9,'CONDITIONS AND WORKINGS'!$B$10)</f>
        <v>"COMPLETED"</v>
      </c>
      <c r="R2301" s="10">
        <f>Table1[[#This Row],[TOTAL SALES]]-Table1[[#This Row],[ 8.35% DISCOUNT]]</f>
        <v>4805.43</v>
      </c>
      <c r="S2301" s="20"/>
      <c r="AQ2301" s="11"/>
      <c r="AR2301" s="11"/>
      <c r="AS2301" s="11"/>
      <c r="AT2301" s="11"/>
      <c r="AV2301" s="11"/>
      <c r="AW2301" s="11"/>
    </row>
    <row r="2302" spans="1:49" x14ac:dyDescent="0.25">
      <c r="A2302">
        <v>2301</v>
      </c>
      <c r="B2302">
        <v>10357</v>
      </c>
      <c r="C2302">
        <v>9</v>
      </c>
      <c r="D2302" s="4" t="str">
        <f>TEXT(Table1[[#This Row],[ORDER DATE]],"MMMM")</f>
        <v>December</v>
      </c>
      <c r="E2302" s="4">
        <f t="shared" si="106"/>
        <v>2004</v>
      </c>
      <c r="F2302" s="1">
        <v>38331</v>
      </c>
      <c r="G2302" t="s">
        <v>12</v>
      </c>
      <c r="H2302" t="s">
        <v>26</v>
      </c>
      <c r="I2302">
        <v>140</v>
      </c>
      <c r="J2302" t="s">
        <v>14</v>
      </c>
      <c r="K2302">
        <v>43</v>
      </c>
      <c r="L2302" s="10">
        <v>100</v>
      </c>
      <c r="M2302" s="10">
        <f t="shared" si="107"/>
        <v>4300</v>
      </c>
      <c r="N2302">
        <f>'CONDITIONS AND WORKINGS'!$D$2*M2302</f>
        <v>276.05999999999995</v>
      </c>
      <c r="O2302" s="4">
        <f>IF(Table1[[#This Row],[SALES]]&gt;='CONDITIONS AND WORKINGS'!$B$2,Table1[[#This Row],[SALES]]*'CONDITIONS AND WORKINGS'!$B$3,0)</f>
        <v>359.05</v>
      </c>
      <c r="P2302" s="10">
        <f t="shared" si="105"/>
        <v>4576.0599999999995</v>
      </c>
      <c r="Q2302" s="4" t="str">
        <f>IF(Table1[[#This Row],[STATUS]]='CONDITIONS AND WORKINGS'!$B$6,'CONDITIONS AND WORKINGS'!$B$9,'CONDITIONS AND WORKINGS'!$B$10)</f>
        <v>"COMPLETED"</v>
      </c>
      <c r="R2302" s="10">
        <f>Table1[[#This Row],[TOTAL SALES]]-Table1[[#This Row],[ 8.35% DISCOUNT]]</f>
        <v>4217.0099999999993</v>
      </c>
      <c r="S2302" s="20"/>
      <c r="AQ2302" s="11"/>
      <c r="AR2302" s="11"/>
      <c r="AS2302" s="11"/>
      <c r="AT2302" s="11"/>
      <c r="AV2302" s="11"/>
      <c r="AW2302" s="11"/>
    </row>
    <row r="2303" spans="1:49" x14ac:dyDescent="0.25">
      <c r="A2303">
        <v>2302</v>
      </c>
      <c r="B2303">
        <v>10357</v>
      </c>
      <c r="C2303">
        <v>10</v>
      </c>
      <c r="D2303" s="4" t="str">
        <f>TEXT(Table1[[#This Row],[ORDER DATE]],"MMMM")</f>
        <v>December</v>
      </c>
      <c r="E2303" s="4">
        <f t="shared" si="106"/>
        <v>2004</v>
      </c>
      <c r="F2303" s="1">
        <v>38331</v>
      </c>
      <c r="G2303" t="s">
        <v>12</v>
      </c>
      <c r="H2303" t="s">
        <v>25</v>
      </c>
      <c r="I2303">
        <v>140</v>
      </c>
      <c r="J2303" t="s">
        <v>14</v>
      </c>
      <c r="K2303">
        <v>32</v>
      </c>
      <c r="L2303" s="10">
        <v>100</v>
      </c>
      <c r="M2303" s="10">
        <f t="shared" si="107"/>
        <v>3200</v>
      </c>
      <c r="N2303">
        <f>'CONDITIONS AND WORKINGS'!$D$2*M2303</f>
        <v>205.43999999999997</v>
      </c>
      <c r="O2303" s="4">
        <f>IF(Table1[[#This Row],[SALES]]&gt;='CONDITIONS AND WORKINGS'!$B$2,Table1[[#This Row],[SALES]]*'CONDITIONS AND WORKINGS'!$B$3,0)</f>
        <v>267.2</v>
      </c>
      <c r="P2303" s="10">
        <f t="shared" si="105"/>
        <v>3405.44</v>
      </c>
      <c r="Q2303" s="4" t="str">
        <f>IF(Table1[[#This Row],[STATUS]]='CONDITIONS AND WORKINGS'!$B$6,'CONDITIONS AND WORKINGS'!$B$9,'CONDITIONS AND WORKINGS'!$B$10)</f>
        <v>"COMPLETED"</v>
      </c>
      <c r="R2303" s="10">
        <f>Table1[[#This Row],[TOTAL SALES]]-Table1[[#This Row],[ 8.35% DISCOUNT]]</f>
        <v>3138.2400000000002</v>
      </c>
      <c r="S2303" s="20"/>
      <c r="AQ2303" s="11"/>
      <c r="AR2303" s="11"/>
      <c r="AS2303" s="11"/>
      <c r="AT2303" s="11"/>
      <c r="AV2303" s="11"/>
      <c r="AW2303" s="11"/>
    </row>
    <row r="2304" spans="1:49" x14ac:dyDescent="0.25">
      <c r="A2304">
        <v>2303</v>
      </c>
      <c r="B2304">
        <v>10357</v>
      </c>
      <c r="C2304">
        <v>4</v>
      </c>
      <c r="D2304" s="4" t="str">
        <f>TEXT(Table1[[#This Row],[ORDER DATE]],"MMMM")</f>
        <v>December</v>
      </c>
      <c r="E2304" s="4">
        <f t="shared" si="106"/>
        <v>2004</v>
      </c>
      <c r="F2304" s="1">
        <v>38331</v>
      </c>
      <c r="G2304" t="s">
        <v>12</v>
      </c>
      <c r="H2304" t="s">
        <v>36</v>
      </c>
      <c r="I2304">
        <v>140</v>
      </c>
      <c r="J2304" t="s">
        <v>14</v>
      </c>
      <c r="K2304">
        <v>44</v>
      </c>
      <c r="L2304" s="10">
        <v>100</v>
      </c>
      <c r="M2304" s="10">
        <f t="shared" si="107"/>
        <v>4400</v>
      </c>
      <c r="N2304">
        <f>'CONDITIONS AND WORKINGS'!$D$2*M2304</f>
        <v>282.47999999999996</v>
      </c>
      <c r="O2304" s="4">
        <f>IF(Table1[[#This Row],[SALES]]&gt;='CONDITIONS AND WORKINGS'!$B$2,Table1[[#This Row],[SALES]]*'CONDITIONS AND WORKINGS'!$B$3,0)</f>
        <v>367.40000000000003</v>
      </c>
      <c r="P2304" s="10">
        <f t="shared" si="105"/>
        <v>4682.4799999999996</v>
      </c>
      <c r="Q2304" s="4" t="str">
        <f>IF(Table1[[#This Row],[STATUS]]='CONDITIONS AND WORKINGS'!$B$6,'CONDITIONS AND WORKINGS'!$B$9,'CONDITIONS AND WORKINGS'!$B$10)</f>
        <v>"COMPLETED"</v>
      </c>
      <c r="R2304" s="10">
        <f>Table1[[#This Row],[TOTAL SALES]]-Table1[[#This Row],[ 8.35% DISCOUNT]]</f>
        <v>4315.08</v>
      </c>
      <c r="S2304" s="20"/>
      <c r="AQ2304" s="11"/>
      <c r="AR2304" s="11"/>
      <c r="AS2304" s="11"/>
      <c r="AT2304" s="11"/>
      <c r="AV2304" s="11"/>
      <c r="AW2304" s="11"/>
    </row>
    <row r="2305" spans="1:49" x14ac:dyDescent="0.25">
      <c r="A2305">
        <v>2304</v>
      </c>
      <c r="B2305">
        <v>10357</v>
      </c>
      <c r="C2305">
        <v>1</v>
      </c>
      <c r="D2305" s="4" t="str">
        <f>TEXT(Table1[[#This Row],[ORDER DATE]],"MMMM")</f>
        <v>December</v>
      </c>
      <c r="E2305" s="4">
        <f t="shared" si="106"/>
        <v>2004</v>
      </c>
      <c r="F2305" s="1">
        <v>38331</v>
      </c>
      <c r="G2305" t="s">
        <v>12</v>
      </c>
      <c r="H2305" t="s">
        <v>30</v>
      </c>
      <c r="I2305">
        <v>140</v>
      </c>
      <c r="J2305" t="s">
        <v>14</v>
      </c>
      <c r="K2305">
        <v>39</v>
      </c>
      <c r="L2305" s="10">
        <v>98</v>
      </c>
      <c r="M2305" s="10">
        <f t="shared" si="107"/>
        <v>3822</v>
      </c>
      <c r="N2305">
        <f>'CONDITIONS AND WORKINGS'!$D$2*M2305</f>
        <v>245.37239999999997</v>
      </c>
      <c r="O2305" s="4">
        <f>IF(Table1[[#This Row],[SALES]]&gt;='CONDITIONS AND WORKINGS'!$B$2,Table1[[#This Row],[SALES]]*'CONDITIONS AND WORKINGS'!$B$3,0)</f>
        <v>319.137</v>
      </c>
      <c r="P2305" s="10">
        <f t="shared" si="105"/>
        <v>4067.3724000000002</v>
      </c>
      <c r="Q2305" s="4" t="str">
        <f>IF(Table1[[#This Row],[STATUS]]='CONDITIONS AND WORKINGS'!$B$6,'CONDITIONS AND WORKINGS'!$B$9,'CONDITIONS AND WORKINGS'!$B$10)</f>
        <v>"COMPLETED"</v>
      </c>
      <c r="R2305" s="10">
        <f>Table1[[#This Row],[TOTAL SALES]]-Table1[[#This Row],[ 8.35% DISCOUNT]]</f>
        <v>3748.2354</v>
      </c>
      <c r="S2305" s="20"/>
      <c r="AQ2305" s="11"/>
      <c r="AR2305" s="11"/>
      <c r="AS2305" s="11"/>
      <c r="AT2305" s="11"/>
      <c r="AV2305" s="11"/>
      <c r="AW2305" s="11"/>
    </row>
    <row r="2306" spans="1:49" x14ac:dyDescent="0.25">
      <c r="A2306">
        <v>2305</v>
      </c>
      <c r="B2306">
        <v>10357</v>
      </c>
      <c r="C2306">
        <v>6</v>
      </c>
      <c r="D2306" s="4" t="str">
        <f>TEXT(Table1[[#This Row],[ORDER DATE]],"MMMM")</f>
        <v>December</v>
      </c>
      <c r="E2306" s="4">
        <f t="shared" si="106"/>
        <v>2004</v>
      </c>
      <c r="F2306" s="1">
        <v>38331</v>
      </c>
      <c r="G2306" t="s">
        <v>12</v>
      </c>
      <c r="H2306" t="s">
        <v>37</v>
      </c>
      <c r="I2306">
        <v>140</v>
      </c>
      <c r="J2306" t="s">
        <v>14</v>
      </c>
      <c r="K2306">
        <v>41</v>
      </c>
      <c r="L2306" s="10">
        <v>87.13</v>
      </c>
      <c r="M2306" s="10">
        <f t="shared" si="107"/>
        <v>3572.33</v>
      </c>
      <c r="N2306">
        <f>'CONDITIONS AND WORKINGS'!$D$2*M2306</f>
        <v>229.34358599999996</v>
      </c>
      <c r="O2306" s="4">
        <f>IF(Table1[[#This Row],[SALES]]&gt;='CONDITIONS AND WORKINGS'!$B$2,Table1[[#This Row],[SALES]]*'CONDITIONS AND WORKINGS'!$B$3,0)</f>
        <v>298.28955500000001</v>
      </c>
      <c r="P2306" s="10">
        <f t="shared" ref="P2306:P2369" si="108">M2306+N2306</f>
        <v>3801.6735859999999</v>
      </c>
      <c r="Q2306" s="4" t="str">
        <f>IF(Table1[[#This Row],[STATUS]]='CONDITIONS AND WORKINGS'!$B$6,'CONDITIONS AND WORKINGS'!$B$9,'CONDITIONS AND WORKINGS'!$B$10)</f>
        <v>"COMPLETED"</v>
      </c>
      <c r="R2306" s="10">
        <f>Table1[[#This Row],[TOTAL SALES]]-Table1[[#This Row],[ 8.35% DISCOUNT]]</f>
        <v>3503.384031</v>
      </c>
      <c r="S2306" s="20"/>
      <c r="AQ2306" s="11"/>
      <c r="AR2306" s="11"/>
      <c r="AS2306" s="11"/>
      <c r="AT2306" s="11"/>
      <c r="AV2306" s="11"/>
      <c r="AW2306" s="11"/>
    </row>
    <row r="2307" spans="1:49" x14ac:dyDescent="0.25">
      <c r="A2307">
        <v>2306</v>
      </c>
      <c r="B2307">
        <v>10357</v>
      </c>
      <c r="C2307">
        <v>2</v>
      </c>
      <c r="D2307" s="4" t="str">
        <f>TEXT(Table1[[#This Row],[ORDER DATE]],"MMMM")</f>
        <v>December</v>
      </c>
      <c r="E2307" s="4">
        <f t="shared" ref="E2307:E2370" si="109">YEAR(F2307)</f>
        <v>2004</v>
      </c>
      <c r="F2307" s="1">
        <v>38331</v>
      </c>
      <c r="G2307" t="s">
        <v>12</v>
      </c>
      <c r="H2307" t="s">
        <v>29</v>
      </c>
      <c r="I2307">
        <v>140</v>
      </c>
      <c r="J2307" t="s">
        <v>14</v>
      </c>
      <c r="K2307">
        <v>28</v>
      </c>
      <c r="L2307" s="10">
        <v>100</v>
      </c>
      <c r="M2307" s="10">
        <f t="shared" ref="M2307:M2370" si="110">K2307*L2307</f>
        <v>2800</v>
      </c>
      <c r="N2307">
        <f>'CONDITIONS AND WORKINGS'!$D$2*M2307</f>
        <v>179.76</v>
      </c>
      <c r="O2307" s="4">
        <f>IF(Table1[[#This Row],[SALES]]&gt;='CONDITIONS AND WORKINGS'!$B$2,Table1[[#This Row],[SALES]]*'CONDITIONS AND WORKINGS'!$B$3,0)</f>
        <v>233.8</v>
      </c>
      <c r="P2307" s="10">
        <f t="shared" si="108"/>
        <v>2979.76</v>
      </c>
      <c r="Q2307" s="4" t="str">
        <f>IF(Table1[[#This Row],[STATUS]]='CONDITIONS AND WORKINGS'!$B$6,'CONDITIONS AND WORKINGS'!$B$9,'CONDITIONS AND WORKINGS'!$B$10)</f>
        <v>"COMPLETED"</v>
      </c>
      <c r="R2307" s="10">
        <f>Table1[[#This Row],[TOTAL SALES]]-Table1[[#This Row],[ 8.35% DISCOUNT]]</f>
        <v>2745.96</v>
      </c>
      <c r="S2307" s="20"/>
      <c r="AQ2307" s="11"/>
      <c r="AR2307" s="11"/>
      <c r="AS2307" s="11"/>
      <c r="AT2307" s="11"/>
      <c r="AV2307" s="11"/>
      <c r="AW2307" s="11"/>
    </row>
    <row r="2308" spans="1:49" x14ac:dyDescent="0.25">
      <c r="A2308">
        <v>2307</v>
      </c>
      <c r="B2308">
        <v>10357</v>
      </c>
      <c r="C2308">
        <v>5</v>
      </c>
      <c r="D2308" s="4" t="str">
        <f>TEXT(Table1[[#This Row],[ORDER DATE]],"MMMM")</f>
        <v>December</v>
      </c>
      <c r="E2308" s="4">
        <f t="shared" si="109"/>
        <v>2004</v>
      </c>
      <c r="F2308" s="1">
        <v>38331</v>
      </c>
      <c r="G2308" t="s">
        <v>12</v>
      </c>
      <c r="H2308" t="s">
        <v>38</v>
      </c>
      <c r="I2308">
        <v>140</v>
      </c>
      <c r="J2308" t="s">
        <v>14</v>
      </c>
      <c r="K2308">
        <v>49</v>
      </c>
      <c r="L2308" s="10">
        <v>70.58</v>
      </c>
      <c r="M2308" s="10">
        <f t="shared" si="110"/>
        <v>3458.42</v>
      </c>
      <c r="N2308">
        <f>'CONDITIONS AND WORKINGS'!$D$2*M2308</f>
        <v>222.03056399999997</v>
      </c>
      <c r="O2308" s="4">
        <f>IF(Table1[[#This Row],[SALES]]&gt;='CONDITIONS AND WORKINGS'!$B$2,Table1[[#This Row],[SALES]]*'CONDITIONS AND WORKINGS'!$B$3,0)</f>
        <v>288.77807000000001</v>
      </c>
      <c r="P2308" s="10">
        <f t="shared" si="108"/>
        <v>3680.4505640000002</v>
      </c>
      <c r="Q2308" s="4" t="str">
        <f>IF(Table1[[#This Row],[STATUS]]='CONDITIONS AND WORKINGS'!$B$6,'CONDITIONS AND WORKINGS'!$B$9,'CONDITIONS AND WORKINGS'!$B$10)</f>
        <v>"COMPLETED"</v>
      </c>
      <c r="R2308" s="10">
        <f>Table1[[#This Row],[TOTAL SALES]]-Table1[[#This Row],[ 8.35% DISCOUNT]]</f>
        <v>3391.6724940000004</v>
      </c>
      <c r="S2308" s="20"/>
      <c r="AQ2308" s="11"/>
      <c r="AR2308" s="11"/>
      <c r="AS2308" s="11"/>
      <c r="AT2308" s="11"/>
      <c r="AV2308" s="11"/>
      <c r="AW2308" s="11"/>
    </row>
    <row r="2309" spans="1:49" x14ac:dyDescent="0.25">
      <c r="A2309">
        <v>2308</v>
      </c>
      <c r="B2309">
        <v>10357</v>
      </c>
      <c r="C2309">
        <v>3</v>
      </c>
      <c r="D2309" s="4" t="str">
        <f>TEXT(Table1[[#This Row],[ORDER DATE]],"MMMM")</f>
        <v>December</v>
      </c>
      <c r="E2309" s="4">
        <f t="shared" si="109"/>
        <v>2004</v>
      </c>
      <c r="F2309" s="1">
        <v>38331</v>
      </c>
      <c r="G2309" t="s">
        <v>12</v>
      </c>
      <c r="H2309" t="s">
        <v>27</v>
      </c>
      <c r="I2309">
        <v>140</v>
      </c>
      <c r="J2309" t="s">
        <v>17</v>
      </c>
      <c r="K2309">
        <v>25</v>
      </c>
      <c r="L2309" s="10">
        <v>100</v>
      </c>
      <c r="M2309" s="10">
        <f t="shared" si="110"/>
        <v>2500</v>
      </c>
      <c r="N2309">
        <f>'CONDITIONS AND WORKINGS'!$D$2*M2309</f>
        <v>160.49999999999997</v>
      </c>
      <c r="O2309" s="4">
        <f>IF(Table1[[#This Row],[SALES]]&gt;='CONDITIONS AND WORKINGS'!$B$2,Table1[[#This Row],[SALES]]*'CONDITIONS AND WORKINGS'!$B$3,0)</f>
        <v>208.75</v>
      </c>
      <c r="P2309" s="10">
        <f t="shared" si="108"/>
        <v>2660.5</v>
      </c>
      <c r="Q2309" s="4" t="str">
        <f>IF(Table1[[#This Row],[STATUS]]='CONDITIONS AND WORKINGS'!$B$6,'CONDITIONS AND WORKINGS'!$B$9,'CONDITIONS AND WORKINGS'!$B$10)</f>
        <v>"COMPLETED"</v>
      </c>
      <c r="R2309" s="10">
        <f>Table1[[#This Row],[TOTAL SALES]]-Table1[[#This Row],[ 8.35% DISCOUNT]]</f>
        <v>2451.75</v>
      </c>
      <c r="S2309" s="20"/>
      <c r="AQ2309" s="11"/>
      <c r="AR2309" s="11"/>
      <c r="AS2309" s="11"/>
      <c r="AT2309" s="11"/>
      <c r="AV2309" s="11"/>
      <c r="AW2309" s="11"/>
    </row>
    <row r="2310" spans="1:49" x14ac:dyDescent="0.25">
      <c r="A2310">
        <v>2309</v>
      </c>
      <c r="B2310">
        <v>10357</v>
      </c>
      <c r="C2310">
        <v>7</v>
      </c>
      <c r="D2310" s="4" t="str">
        <f>TEXT(Table1[[#This Row],[ORDER DATE]],"MMMM")</f>
        <v>December</v>
      </c>
      <c r="E2310" s="4">
        <f t="shared" si="109"/>
        <v>2004</v>
      </c>
      <c r="F2310" s="1">
        <v>38331</v>
      </c>
      <c r="G2310" t="s">
        <v>12</v>
      </c>
      <c r="H2310" t="s">
        <v>40</v>
      </c>
      <c r="I2310">
        <v>140</v>
      </c>
      <c r="J2310" t="s">
        <v>17</v>
      </c>
      <c r="K2310">
        <v>41</v>
      </c>
      <c r="L2310" s="10">
        <v>61.99</v>
      </c>
      <c r="M2310" s="10">
        <f t="shared" si="110"/>
        <v>2541.59</v>
      </c>
      <c r="N2310">
        <f>'CONDITIONS AND WORKINGS'!$D$2*M2310</f>
        <v>163.17007799999999</v>
      </c>
      <c r="O2310" s="4">
        <f>IF(Table1[[#This Row],[SALES]]&gt;='CONDITIONS AND WORKINGS'!$B$2,Table1[[#This Row],[SALES]]*'CONDITIONS AND WORKINGS'!$B$3,0)</f>
        <v>212.22276500000004</v>
      </c>
      <c r="P2310" s="10">
        <f t="shared" si="108"/>
        <v>2704.7600780000002</v>
      </c>
      <c r="Q2310" s="4" t="str">
        <f>IF(Table1[[#This Row],[STATUS]]='CONDITIONS AND WORKINGS'!$B$6,'CONDITIONS AND WORKINGS'!$B$9,'CONDITIONS AND WORKINGS'!$B$10)</f>
        <v>"COMPLETED"</v>
      </c>
      <c r="R2310" s="10">
        <f>Table1[[#This Row],[TOTAL SALES]]-Table1[[#This Row],[ 8.35% DISCOUNT]]</f>
        <v>2492.5373130000003</v>
      </c>
      <c r="S2310" s="20"/>
      <c r="AQ2310" s="11"/>
      <c r="AR2310" s="11"/>
      <c r="AS2310" s="11"/>
      <c r="AT2310" s="11"/>
      <c r="AV2310" s="11"/>
      <c r="AW2310" s="11"/>
    </row>
    <row r="2311" spans="1:49" x14ac:dyDescent="0.25">
      <c r="A2311">
        <v>2310</v>
      </c>
      <c r="B2311">
        <v>10358</v>
      </c>
      <c r="C2311">
        <v>6</v>
      </c>
      <c r="D2311" s="4" t="str">
        <f>TEXT(Table1[[#This Row],[ORDER DATE]],"MMMM")</f>
        <v>December</v>
      </c>
      <c r="E2311" s="4">
        <f t="shared" si="109"/>
        <v>2004</v>
      </c>
      <c r="F2311" s="1">
        <v>38331</v>
      </c>
      <c r="G2311" t="s">
        <v>12</v>
      </c>
      <c r="H2311" t="s">
        <v>35</v>
      </c>
      <c r="I2311">
        <v>124</v>
      </c>
      <c r="J2311" t="s">
        <v>14</v>
      </c>
      <c r="K2311">
        <v>41</v>
      </c>
      <c r="L2311" s="10">
        <v>100</v>
      </c>
      <c r="M2311" s="10">
        <f t="shared" si="110"/>
        <v>4100</v>
      </c>
      <c r="N2311">
        <f>'CONDITIONS AND WORKINGS'!$D$2*M2311</f>
        <v>263.21999999999997</v>
      </c>
      <c r="O2311" s="4">
        <f>IF(Table1[[#This Row],[SALES]]&gt;='CONDITIONS AND WORKINGS'!$B$2,Table1[[#This Row],[SALES]]*'CONDITIONS AND WORKINGS'!$B$3,0)</f>
        <v>342.35</v>
      </c>
      <c r="P2311" s="10">
        <f t="shared" si="108"/>
        <v>4363.22</v>
      </c>
      <c r="Q2311" s="4" t="str">
        <f>IF(Table1[[#This Row],[STATUS]]='CONDITIONS AND WORKINGS'!$B$6,'CONDITIONS AND WORKINGS'!$B$9,'CONDITIONS AND WORKINGS'!$B$10)</f>
        <v>"COMPLETED"</v>
      </c>
      <c r="R2311" s="10">
        <f>Table1[[#This Row],[TOTAL SALES]]-Table1[[#This Row],[ 8.35% DISCOUNT]]</f>
        <v>4020.8700000000003</v>
      </c>
      <c r="S2311" s="20"/>
      <c r="AQ2311" s="11"/>
      <c r="AR2311" s="11"/>
      <c r="AS2311" s="11"/>
      <c r="AT2311" s="11"/>
      <c r="AV2311" s="11"/>
      <c r="AW2311" s="11"/>
    </row>
    <row r="2312" spans="1:49" x14ac:dyDescent="0.25">
      <c r="A2312">
        <v>2311</v>
      </c>
      <c r="B2312">
        <v>10358</v>
      </c>
      <c r="C2312">
        <v>7</v>
      </c>
      <c r="D2312" s="4" t="str">
        <f>TEXT(Table1[[#This Row],[ORDER DATE]],"MMMM")</f>
        <v>December</v>
      </c>
      <c r="E2312" s="4">
        <f t="shared" si="109"/>
        <v>2004</v>
      </c>
      <c r="F2312" s="1">
        <v>38331</v>
      </c>
      <c r="G2312" t="s">
        <v>12</v>
      </c>
      <c r="H2312" t="s">
        <v>31</v>
      </c>
      <c r="I2312">
        <v>124</v>
      </c>
      <c r="J2312" t="s">
        <v>14</v>
      </c>
      <c r="K2312">
        <v>41</v>
      </c>
      <c r="L2312" s="10">
        <v>100</v>
      </c>
      <c r="M2312" s="10">
        <f t="shared" si="110"/>
        <v>4100</v>
      </c>
      <c r="N2312">
        <f>'CONDITIONS AND WORKINGS'!$D$2*M2312</f>
        <v>263.21999999999997</v>
      </c>
      <c r="O2312" s="4">
        <f>IF(Table1[[#This Row],[SALES]]&gt;='CONDITIONS AND WORKINGS'!$B$2,Table1[[#This Row],[SALES]]*'CONDITIONS AND WORKINGS'!$B$3,0)</f>
        <v>342.35</v>
      </c>
      <c r="P2312" s="10">
        <f t="shared" si="108"/>
        <v>4363.22</v>
      </c>
      <c r="Q2312" s="4" t="str">
        <f>IF(Table1[[#This Row],[STATUS]]='CONDITIONS AND WORKINGS'!$B$6,'CONDITIONS AND WORKINGS'!$B$9,'CONDITIONS AND WORKINGS'!$B$10)</f>
        <v>"COMPLETED"</v>
      </c>
      <c r="R2312" s="10">
        <f>Table1[[#This Row],[TOTAL SALES]]-Table1[[#This Row],[ 8.35% DISCOUNT]]</f>
        <v>4020.8700000000003</v>
      </c>
      <c r="S2312" s="20"/>
      <c r="AQ2312" s="11"/>
      <c r="AR2312" s="11"/>
      <c r="AS2312" s="11"/>
      <c r="AT2312" s="11"/>
      <c r="AV2312" s="11"/>
      <c r="AW2312" s="11"/>
    </row>
    <row r="2313" spans="1:49" x14ac:dyDescent="0.25">
      <c r="A2313">
        <v>2312</v>
      </c>
      <c r="B2313">
        <v>10358</v>
      </c>
      <c r="C2313">
        <v>2</v>
      </c>
      <c r="D2313" s="4" t="str">
        <f>TEXT(Table1[[#This Row],[ORDER DATE]],"MMMM")</f>
        <v>December</v>
      </c>
      <c r="E2313" s="4">
        <f t="shared" si="109"/>
        <v>2004</v>
      </c>
      <c r="F2313" s="1">
        <v>38331</v>
      </c>
      <c r="G2313" t="s">
        <v>12</v>
      </c>
      <c r="H2313" t="s">
        <v>32</v>
      </c>
      <c r="I2313">
        <v>124</v>
      </c>
      <c r="J2313" t="s">
        <v>14</v>
      </c>
      <c r="K2313">
        <v>36</v>
      </c>
      <c r="L2313" s="10">
        <v>100</v>
      </c>
      <c r="M2313" s="10">
        <f t="shared" si="110"/>
        <v>3600</v>
      </c>
      <c r="N2313">
        <f>'CONDITIONS AND WORKINGS'!$D$2*M2313</f>
        <v>231.11999999999998</v>
      </c>
      <c r="O2313" s="4">
        <f>IF(Table1[[#This Row],[SALES]]&gt;='CONDITIONS AND WORKINGS'!$B$2,Table1[[#This Row],[SALES]]*'CONDITIONS AND WORKINGS'!$B$3,0)</f>
        <v>300.60000000000002</v>
      </c>
      <c r="P2313" s="10">
        <f t="shared" si="108"/>
        <v>3831.12</v>
      </c>
      <c r="Q2313" s="4" t="str">
        <f>IF(Table1[[#This Row],[STATUS]]='CONDITIONS AND WORKINGS'!$B$6,'CONDITIONS AND WORKINGS'!$B$9,'CONDITIONS AND WORKINGS'!$B$10)</f>
        <v>"COMPLETED"</v>
      </c>
      <c r="R2313" s="10">
        <f>Table1[[#This Row],[TOTAL SALES]]-Table1[[#This Row],[ 8.35% DISCOUNT]]</f>
        <v>3530.52</v>
      </c>
      <c r="S2313" s="20"/>
      <c r="AQ2313" s="11"/>
      <c r="AR2313" s="11"/>
      <c r="AS2313" s="11"/>
      <c r="AT2313" s="11"/>
      <c r="AV2313" s="11"/>
      <c r="AW2313" s="11"/>
    </row>
    <row r="2314" spans="1:49" x14ac:dyDescent="0.25">
      <c r="A2314">
        <v>2313</v>
      </c>
      <c r="B2314">
        <v>10358</v>
      </c>
      <c r="C2314">
        <v>8</v>
      </c>
      <c r="D2314" s="4" t="str">
        <f>TEXT(Table1[[#This Row],[ORDER DATE]],"MMMM")</f>
        <v>December</v>
      </c>
      <c r="E2314" s="4">
        <f t="shared" si="109"/>
        <v>2004</v>
      </c>
      <c r="F2314" s="1">
        <v>38331</v>
      </c>
      <c r="G2314" t="s">
        <v>12</v>
      </c>
      <c r="H2314" t="s">
        <v>39</v>
      </c>
      <c r="I2314">
        <v>124</v>
      </c>
      <c r="J2314" t="s">
        <v>14</v>
      </c>
      <c r="K2314">
        <v>30</v>
      </c>
      <c r="L2314" s="10">
        <v>100</v>
      </c>
      <c r="M2314" s="10">
        <f t="shared" si="110"/>
        <v>3000</v>
      </c>
      <c r="N2314">
        <f>'CONDITIONS AND WORKINGS'!$D$2*M2314</f>
        <v>192.59999999999997</v>
      </c>
      <c r="O2314" s="4">
        <f>IF(Table1[[#This Row],[SALES]]&gt;='CONDITIONS AND WORKINGS'!$B$2,Table1[[#This Row],[SALES]]*'CONDITIONS AND WORKINGS'!$B$3,0)</f>
        <v>250.50000000000003</v>
      </c>
      <c r="P2314" s="10">
        <f t="shared" si="108"/>
        <v>3192.6</v>
      </c>
      <c r="Q2314" s="4" t="str">
        <f>IF(Table1[[#This Row],[STATUS]]='CONDITIONS AND WORKINGS'!$B$6,'CONDITIONS AND WORKINGS'!$B$9,'CONDITIONS AND WORKINGS'!$B$10)</f>
        <v>"COMPLETED"</v>
      </c>
      <c r="R2314" s="10">
        <f>Table1[[#This Row],[TOTAL SALES]]-Table1[[#This Row],[ 8.35% DISCOUNT]]</f>
        <v>2942.1</v>
      </c>
      <c r="S2314" s="20"/>
      <c r="AQ2314" s="11"/>
      <c r="AR2314" s="11"/>
      <c r="AS2314" s="11"/>
      <c r="AT2314" s="11"/>
      <c r="AV2314" s="11"/>
      <c r="AW2314" s="11"/>
    </row>
    <row r="2315" spans="1:49" x14ac:dyDescent="0.25">
      <c r="A2315">
        <v>2314</v>
      </c>
      <c r="B2315">
        <v>10358</v>
      </c>
      <c r="C2315">
        <v>1</v>
      </c>
      <c r="D2315" s="4" t="str">
        <f>TEXT(Table1[[#This Row],[ORDER DATE]],"MMMM")</f>
        <v>December</v>
      </c>
      <c r="E2315" s="4">
        <f t="shared" si="109"/>
        <v>2004</v>
      </c>
      <c r="F2315" s="1">
        <v>38331</v>
      </c>
      <c r="G2315" t="s">
        <v>12</v>
      </c>
      <c r="H2315" t="s">
        <v>34</v>
      </c>
      <c r="I2315">
        <v>124</v>
      </c>
      <c r="J2315" t="s">
        <v>14</v>
      </c>
      <c r="K2315">
        <v>41</v>
      </c>
      <c r="L2315" s="10">
        <v>100</v>
      </c>
      <c r="M2315" s="10">
        <f t="shared" si="110"/>
        <v>4100</v>
      </c>
      <c r="N2315">
        <f>'CONDITIONS AND WORKINGS'!$D$2*M2315</f>
        <v>263.21999999999997</v>
      </c>
      <c r="O2315" s="4">
        <f>IF(Table1[[#This Row],[SALES]]&gt;='CONDITIONS AND WORKINGS'!$B$2,Table1[[#This Row],[SALES]]*'CONDITIONS AND WORKINGS'!$B$3,0)</f>
        <v>342.35</v>
      </c>
      <c r="P2315" s="10">
        <f t="shared" si="108"/>
        <v>4363.22</v>
      </c>
      <c r="Q2315" s="4" t="str">
        <f>IF(Table1[[#This Row],[STATUS]]='CONDITIONS AND WORKINGS'!$B$6,'CONDITIONS AND WORKINGS'!$B$9,'CONDITIONS AND WORKINGS'!$B$10)</f>
        <v>"COMPLETED"</v>
      </c>
      <c r="R2315" s="10">
        <f>Table1[[#This Row],[TOTAL SALES]]-Table1[[#This Row],[ 8.35% DISCOUNT]]</f>
        <v>4020.8700000000003</v>
      </c>
      <c r="S2315" s="20"/>
      <c r="AQ2315" s="11"/>
      <c r="AR2315" s="11"/>
      <c r="AS2315" s="11"/>
      <c r="AT2315" s="11"/>
      <c r="AV2315" s="11"/>
      <c r="AW2315" s="11"/>
    </row>
    <row r="2316" spans="1:49" x14ac:dyDescent="0.25">
      <c r="A2316">
        <v>2315</v>
      </c>
      <c r="B2316">
        <v>10358</v>
      </c>
      <c r="C2316">
        <v>3</v>
      </c>
      <c r="D2316" s="4" t="str">
        <f>TEXT(Table1[[#This Row],[ORDER DATE]],"MMMM")</f>
        <v>December</v>
      </c>
      <c r="E2316" s="4">
        <f t="shared" si="109"/>
        <v>2004</v>
      </c>
      <c r="F2316" s="1">
        <v>38331</v>
      </c>
      <c r="G2316" t="s">
        <v>12</v>
      </c>
      <c r="H2316" t="s">
        <v>28</v>
      </c>
      <c r="I2316">
        <v>124</v>
      </c>
      <c r="J2316" t="s">
        <v>14</v>
      </c>
      <c r="K2316">
        <v>27</v>
      </c>
      <c r="L2316" s="10">
        <v>100</v>
      </c>
      <c r="M2316" s="10">
        <f t="shared" si="110"/>
        <v>2700</v>
      </c>
      <c r="N2316">
        <f>'CONDITIONS AND WORKINGS'!$D$2*M2316</f>
        <v>173.33999999999997</v>
      </c>
      <c r="O2316" s="4">
        <f>IF(Table1[[#This Row],[SALES]]&gt;='CONDITIONS AND WORKINGS'!$B$2,Table1[[#This Row],[SALES]]*'CONDITIONS AND WORKINGS'!$B$3,0)</f>
        <v>225.45000000000002</v>
      </c>
      <c r="P2316" s="10">
        <f t="shared" si="108"/>
        <v>2873.34</v>
      </c>
      <c r="Q2316" s="4" t="str">
        <f>IF(Table1[[#This Row],[STATUS]]='CONDITIONS AND WORKINGS'!$B$6,'CONDITIONS AND WORKINGS'!$B$9,'CONDITIONS AND WORKINGS'!$B$10)</f>
        <v>"COMPLETED"</v>
      </c>
      <c r="R2316" s="10">
        <f>Table1[[#This Row],[TOTAL SALES]]-Table1[[#This Row],[ 8.35% DISCOUNT]]</f>
        <v>2647.8900000000003</v>
      </c>
      <c r="S2316" s="20"/>
      <c r="AQ2316" s="11"/>
      <c r="AR2316" s="11"/>
      <c r="AS2316" s="11"/>
      <c r="AT2316" s="11"/>
      <c r="AV2316" s="11"/>
      <c r="AW2316" s="11"/>
    </row>
    <row r="2317" spans="1:49" x14ac:dyDescent="0.25">
      <c r="A2317">
        <v>2316</v>
      </c>
      <c r="B2317">
        <v>10358</v>
      </c>
      <c r="C2317">
        <v>12</v>
      </c>
      <c r="D2317" s="4" t="str">
        <f>TEXT(Table1[[#This Row],[ORDER DATE]],"MMMM")</f>
        <v>December</v>
      </c>
      <c r="E2317" s="4">
        <f t="shared" si="109"/>
        <v>2004</v>
      </c>
      <c r="F2317" s="1">
        <v>38331</v>
      </c>
      <c r="G2317" t="s">
        <v>12</v>
      </c>
      <c r="H2317" t="s">
        <v>44</v>
      </c>
      <c r="I2317">
        <v>124</v>
      </c>
      <c r="J2317" t="s">
        <v>17</v>
      </c>
      <c r="K2317">
        <v>32</v>
      </c>
      <c r="L2317" s="10">
        <v>93.49</v>
      </c>
      <c r="M2317" s="10">
        <f t="shared" si="110"/>
        <v>2991.68</v>
      </c>
      <c r="N2317">
        <f>'CONDITIONS AND WORKINGS'!$D$2*M2317</f>
        <v>192.06585599999997</v>
      </c>
      <c r="O2317" s="4">
        <f>IF(Table1[[#This Row],[SALES]]&gt;='CONDITIONS AND WORKINGS'!$B$2,Table1[[#This Row],[SALES]]*'CONDITIONS AND WORKINGS'!$B$3,0)</f>
        <v>249.80528000000001</v>
      </c>
      <c r="P2317" s="10">
        <f t="shared" si="108"/>
        <v>3183.745856</v>
      </c>
      <c r="Q2317" s="4" t="str">
        <f>IF(Table1[[#This Row],[STATUS]]='CONDITIONS AND WORKINGS'!$B$6,'CONDITIONS AND WORKINGS'!$B$9,'CONDITIONS AND WORKINGS'!$B$10)</f>
        <v>"COMPLETED"</v>
      </c>
      <c r="R2317" s="10">
        <f>Table1[[#This Row],[TOTAL SALES]]-Table1[[#This Row],[ 8.35% DISCOUNT]]</f>
        <v>2933.940576</v>
      </c>
      <c r="S2317" s="20"/>
      <c r="AQ2317" s="11"/>
      <c r="AR2317" s="11"/>
      <c r="AS2317" s="11"/>
      <c r="AT2317" s="11"/>
      <c r="AV2317" s="11"/>
      <c r="AW2317" s="11"/>
    </row>
    <row r="2318" spans="1:49" x14ac:dyDescent="0.25">
      <c r="A2318">
        <v>2317</v>
      </c>
      <c r="B2318">
        <v>10358</v>
      </c>
      <c r="C2318">
        <v>4</v>
      </c>
      <c r="D2318" s="4" t="str">
        <f>TEXT(Table1[[#This Row],[ORDER DATE]],"MMMM")</f>
        <v>December</v>
      </c>
      <c r="E2318" s="4">
        <f t="shared" si="109"/>
        <v>2004</v>
      </c>
      <c r="F2318" s="1">
        <v>38331</v>
      </c>
      <c r="G2318" t="s">
        <v>12</v>
      </c>
      <c r="H2318" t="s">
        <v>51</v>
      </c>
      <c r="I2318">
        <v>124</v>
      </c>
      <c r="J2318" t="s">
        <v>17</v>
      </c>
      <c r="K2318">
        <v>36</v>
      </c>
      <c r="L2318" s="10">
        <v>82.94</v>
      </c>
      <c r="M2318" s="10">
        <f t="shared" si="110"/>
        <v>2985.84</v>
      </c>
      <c r="N2318">
        <f>'CONDITIONS AND WORKINGS'!$D$2*M2318</f>
        <v>191.69092799999999</v>
      </c>
      <c r="O2318" s="4">
        <f>IF(Table1[[#This Row],[SALES]]&gt;='CONDITIONS AND WORKINGS'!$B$2,Table1[[#This Row],[SALES]]*'CONDITIONS AND WORKINGS'!$B$3,0)</f>
        <v>249.31764000000004</v>
      </c>
      <c r="P2318" s="10">
        <f t="shared" si="108"/>
        <v>3177.5309280000001</v>
      </c>
      <c r="Q2318" s="4" t="str">
        <f>IF(Table1[[#This Row],[STATUS]]='CONDITIONS AND WORKINGS'!$B$6,'CONDITIONS AND WORKINGS'!$B$9,'CONDITIONS AND WORKINGS'!$B$10)</f>
        <v>"COMPLETED"</v>
      </c>
      <c r="R2318" s="10">
        <f>Table1[[#This Row],[TOTAL SALES]]-Table1[[#This Row],[ 8.35% DISCOUNT]]</f>
        <v>2928.2132879999999</v>
      </c>
      <c r="S2318" s="20"/>
      <c r="AQ2318" s="11"/>
      <c r="AR2318" s="11"/>
      <c r="AS2318" s="11"/>
      <c r="AT2318" s="11"/>
      <c r="AV2318" s="11"/>
      <c r="AW2318" s="11"/>
    </row>
    <row r="2319" spans="1:49" x14ac:dyDescent="0.25">
      <c r="A2319">
        <v>2318</v>
      </c>
      <c r="B2319">
        <v>10358</v>
      </c>
      <c r="C2319">
        <v>5</v>
      </c>
      <c r="D2319" s="4" t="str">
        <f>TEXT(Table1[[#This Row],[ORDER DATE]],"MMMM")</f>
        <v>December</v>
      </c>
      <c r="E2319" s="4">
        <f t="shared" si="109"/>
        <v>2004</v>
      </c>
      <c r="F2319" s="1">
        <v>38331</v>
      </c>
      <c r="G2319" t="s">
        <v>12</v>
      </c>
      <c r="H2319" t="s">
        <v>41</v>
      </c>
      <c r="I2319">
        <v>124</v>
      </c>
      <c r="J2319" t="s">
        <v>17</v>
      </c>
      <c r="K2319">
        <v>49</v>
      </c>
      <c r="L2319" s="10">
        <v>55.34</v>
      </c>
      <c r="M2319" s="10">
        <f t="shared" si="110"/>
        <v>2711.6600000000003</v>
      </c>
      <c r="N2319">
        <f>'CONDITIONS AND WORKINGS'!$D$2*M2319</f>
        <v>174.088572</v>
      </c>
      <c r="O2319" s="4">
        <f>IF(Table1[[#This Row],[SALES]]&gt;='CONDITIONS AND WORKINGS'!$B$2,Table1[[#This Row],[SALES]]*'CONDITIONS AND WORKINGS'!$B$3,0)</f>
        <v>226.42361000000002</v>
      </c>
      <c r="P2319" s="10">
        <f t="shared" si="108"/>
        <v>2885.7485720000004</v>
      </c>
      <c r="Q2319" s="4" t="str">
        <f>IF(Table1[[#This Row],[STATUS]]='CONDITIONS AND WORKINGS'!$B$6,'CONDITIONS AND WORKINGS'!$B$9,'CONDITIONS AND WORKINGS'!$B$10)</f>
        <v>"COMPLETED"</v>
      </c>
      <c r="R2319" s="10">
        <f>Table1[[#This Row],[TOTAL SALES]]-Table1[[#This Row],[ 8.35% DISCOUNT]]</f>
        <v>2659.3249620000006</v>
      </c>
      <c r="S2319" s="20"/>
      <c r="AQ2319" s="11"/>
      <c r="AR2319" s="11"/>
      <c r="AS2319" s="11"/>
      <c r="AT2319" s="11"/>
      <c r="AV2319" s="11"/>
      <c r="AW2319" s="11"/>
    </row>
    <row r="2320" spans="1:49" x14ac:dyDescent="0.25">
      <c r="A2320">
        <v>2319</v>
      </c>
      <c r="B2320">
        <v>10358</v>
      </c>
      <c r="C2320">
        <v>9</v>
      </c>
      <c r="D2320" s="4" t="str">
        <f>TEXT(Table1[[#This Row],[ORDER DATE]],"MMMM")</f>
        <v>December</v>
      </c>
      <c r="E2320" s="4">
        <f t="shared" si="109"/>
        <v>2004</v>
      </c>
      <c r="F2320" s="1">
        <v>38331</v>
      </c>
      <c r="G2320" t="s">
        <v>12</v>
      </c>
      <c r="H2320" t="s">
        <v>43</v>
      </c>
      <c r="I2320">
        <v>124</v>
      </c>
      <c r="J2320" t="s">
        <v>17</v>
      </c>
      <c r="K2320">
        <v>42</v>
      </c>
      <c r="L2320" s="10">
        <v>64.16</v>
      </c>
      <c r="M2320" s="10">
        <f t="shared" si="110"/>
        <v>2694.72</v>
      </c>
      <c r="N2320">
        <f>'CONDITIONS AND WORKINGS'!$D$2*M2320</f>
        <v>173.00102399999997</v>
      </c>
      <c r="O2320" s="4">
        <f>IF(Table1[[#This Row],[SALES]]&gt;='CONDITIONS AND WORKINGS'!$B$2,Table1[[#This Row],[SALES]]*'CONDITIONS AND WORKINGS'!$B$3,0)</f>
        <v>225.00912</v>
      </c>
      <c r="P2320" s="10">
        <f t="shared" si="108"/>
        <v>2867.7210239999999</v>
      </c>
      <c r="Q2320" s="4" t="str">
        <f>IF(Table1[[#This Row],[STATUS]]='CONDITIONS AND WORKINGS'!$B$6,'CONDITIONS AND WORKINGS'!$B$9,'CONDITIONS AND WORKINGS'!$B$10)</f>
        <v>"COMPLETED"</v>
      </c>
      <c r="R2320" s="10">
        <f>Table1[[#This Row],[TOTAL SALES]]-Table1[[#This Row],[ 8.35% DISCOUNT]]</f>
        <v>2642.7119039999998</v>
      </c>
      <c r="S2320" s="20"/>
      <c r="AQ2320" s="11"/>
      <c r="AR2320" s="11"/>
      <c r="AS2320" s="11"/>
      <c r="AT2320" s="11"/>
      <c r="AV2320" s="11"/>
      <c r="AW2320" s="11"/>
    </row>
    <row r="2321" spans="1:49" x14ac:dyDescent="0.25">
      <c r="A2321">
        <v>2320</v>
      </c>
      <c r="B2321">
        <v>10358</v>
      </c>
      <c r="C2321">
        <v>14</v>
      </c>
      <c r="D2321" s="4" t="str">
        <f>TEXT(Table1[[#This Row],[ORDER DATE]],"MMMM")</f>
        <v>December</v>
      </c>
      <c r="E2321" s="4">
        <f t="shared" si="109"/>
        <v>2004</v>
      </c>
      <c r="F2321" s="1">
        <v>38331</v>
      </c>
      <c r="G2321" t="s">
        <v>12</v>
      </c>
      <c r="H2321" t="s">
        <v>50</v>
      </c>
      <c r="I2321">
        <v>124</v>
      </c>
      <c r="J2321" t="s">
        <v>17</v>
      </c>
      <c r="K2321">
        <v>44</v>
      </c>
      <c r="L2321" s="10">
        <v>60.76</v>
      </c>
      <c r="M2321" s="10">
        <f t="shared" si="110"/>
        <v>2673.44</v>
      </c>
      <c r="N2321">
        <f>'CONDITIONS AND WORKINGS'!$D$2*M2321</f>
        <v>171.63484799999998</v>
      </c>
      <c r="O2321" s="4">
        <f>IF(Table1[[#This Row],[SALES]]&gt;='CONDITIONS AND WORKINGS'!$B$2,Table1[[#This Row],[SALES]]*'CONDITIONS AND WORKINGS'!$B$3,0)</f>
        <v>223.23224000000002</v>
      </c>
      <c r="P2321" s="10">
        <f t="shared" si="108"/>
        <v>2845.0748480000002</v>
      </c>
      <c r="Q2321" s="4" t="str">
        <f>IF(Table1[[#This Row],[STATUS]]='CONDITIONS AND WORKINGS'!$B$6,'CONDITIONS AND WORKINGS'!$B$9,'CONDITIONS AND WORKINGS'!$B$10)</f>
        <v>"COMPLETED"</v>
      </c>
      <c r="R2321" s="10">
        <f>Table1[[#This Row],[TOTAL SALES]]-Table1[[#This Row],[ 8.35% DISCOUNT]]</f>
        <v>2621.8426080000004</v>
      </c>
      <c r="S2321" s="20"/>
      <c r="AQ2321" s="11"/>
      <c r="AR2321" s="11"/>
      <c r="AS2321" s="11"/>
      <c r="AT2321" s="11"/>
      <c r="AV2321" s="11"/>
      <c r="AW2321" s="11"/>
    </row>
    <row r="2322" spans="1:49" x14ac:dyDescent="0.25">
      <c r="A2322">
        <v>2321</v>
      </c>
      <c r="B2322">
        <v>10358</v>
      </c>
      <c r="C2322">
        <v>13</v>
      </c>
      <c r="D2322" s="4" t="str">
        <f>TEXT(Table1[[#This Row],[ORDER DATE]],"MMMM")</f>
        <v>December</v>
      </c>
      <c r="E2322" s="4">
        <f t="shared" si="109"/>
        <v>2004</v>
      </c>
      <c r="F2322" s="1">
        <v>38331</v>
      </c>
      <c r="G2322" t="s">
        <v>12</v>
      </c>
      <c r="H2322" t="s">
        <v>42</v>
      </c>
      <c r="I2322">
        <v>124</v>
      </c>
      <c r="J2322" t="s">
        <v>17</v>
      </c>
      <c r="K2322">
        <v>25</v>
      </c>
      <c r="L2322" s="10">
        <v>100</v>
      </c>
      <c r="M2322" s="10">
        <f t="shared" si="110"/>
        <v>2500</v>
      </c>
      <c r="N2322">
        <f>'CONDITIONS AND WORKINGS'!$D$2*M2322</f>
        <v>160.49999999999997</v>
      </c>
      <c r="O2322" s="4">
        <f>IF(Table1[[#This Row],[SALES]]&gt;='CONDITIONS AND WORKINGS'!$B$2,Table1[[#This Row],[SALES]]*'CONDITIONS AND WORKINGS'!$B$3,0)</f>
        <v>208.75</v>
      </c>
      <c r="P2322" s="10">
        <f t="shared" si="108"/>
        <v>2660.5</v>
      </c>
      <c r="Q2322" s="4" t="str">
        <f>IF(Table1[[#This Row],[STATUS]]='CONDITIONS AND WORKINGS'!$B$6,'CONDITIONS AND WORKINGS'!$B$9,'CONDITIONS AND WORKINGS'!$B$10)</f>
        <v>"COMPLETED"</v>
      </c>
      <c r="R2322" s="10">
        <f>Table1[[#This Row],[TOTAL SALES]]-Table1[[#This Row],[ 8.35% DISCOUNT]]</f>
        <v>2451.75</v>
      </c>
      <c r="S2322" s="20"/>
      <c r="AQ2322" s="11"/>
      <c r="AR2322" s="11"/>
      <c r="AS2322" s="11"/>
      <c r="AT2322" s="11"/>
      <c r="AV2322" s="11"/>
      <c r="AW2322" s="11"/>
    </row>
    <row r="2323" spans="1:49" x14ac:dyDescent="0.25">
      <c r="A2323">
        <v>2322</v>
      </c>
      <c r="B2323">
        <v>10358</v>
      </c>
      <c r="C2323">
        <v>10</v>
      </c>
      <c r="D2323" s="4" t="str">
        <f>TEXT(Table1[[#This Row],[ORDER DATE]],"MMMM")</f>
        <v>December</v>
      </c>
      <c r="E2323" s="4">
        <f t="shared" si="109"/>
        <v>2004</v>
      </c>
      <c r="F2323" s="1">
        <v>38331</v>
      </c>
      <c r="G2323" t="s">
        <v>12</v>
      </c>
      <c r="H2323" t="s">
        <v>47</v>
      </c>
      <c r="I2323">
        <v>124</v>
      </c>
      <c r="J2323" t="s">
        <v>17</v>
      </c>
      <c r="K2323">
        <v>20</v>
      </c>
      <c r="L2323" s="10">
        <v>100</v>
      </c>
      <c r="M2323" s="10">
        <f t="shared" si="110"/>
        <v>2000</v>
      </c>
      <c r="N2323">
        <f>'CONDITIONS AND WORKINGS'!$D$2*M2323</f>
        <v>128.39999999999998</v>
      </c>
      <c r="O2323" s="4">
        <f>IF(Table1[[#This Row],[SALES]]&gt;='CONDITIONS AND WORKINGS'!$B$2,Table1[[#This Row],[SALES]]*'CONDITIONS AND WORKINGS'!$B$3,0)</f>
        <v>0</v>
      </c>
      <c r="P2323" s="10">
        <f t="shared" si="108"/>
        <v>2128.4</v>
      </c>
      <c r="Q2323" s="4" t="str">
        <f>IF(Table1[[#This Row],[STATUS]]='CONDITIONS AND WORKINGS'!$B$6,'CONDITIONS AND WORKINGS'!$B$9,'CONDITIONS AND WORKINGS'!$B$10)</f>
        <v>"COMPLETED"</v>
      </c>
      <c r="R2323" s="10">
        <f>Table1[[#This Row],[TOTAL SALES]]-Table1[[#This Row],[ 8.35% DISCOUNT]]</f>
        <v>2128.4</v>
      </c>
      <c r="S2323" s="20"/>
      <c r="AQ2323" s="11"/>
      <c r="AR2323" s="11"/>
      <c r="AS2323" s="11"/>
      <c r="AT2323" s="11"/>
      <c r="AV2323" s="11"/>
      <c r="AW2323" s="11"/>
    </row>
    <row r="2324" spans="1:49" x14ac:dyDescent="0.25">
      <c r="A2324">
        <v>2323</v>
      </c>
      <c r="B2324">
        <v>10358</v>
      </c>
      <c r="C2324">
        <v>11</v>
      </c>
      <c r="D2324" s="4" t="str">
        <f>TEXT(Table1[[#This Row],[ORDER DATE]],"MMMM")</f>
        <v>December</v>
      </c>
      <c r="E2324" s="4">
        <f t="shared" si="109"/>
        <v>2004</v>
      </c>
      <c r="F2324" s="1">
        <v>38331</v>
      </c>
      <c r="G2324" t="s">
        <v>12</v>
      </c>
      <c r="H2324" t="s">
        <v>45</v>
      </c>
      <c r="I2324">
        <v>124</v>
      </c>
      <c r="J2324" t="s">
        <v>17</v>
      </c>
      <c r="K2324">
        <v>20</v>
      </c>
      <c r="L2324" s="10">
        <v>36.42</v>
      </c>
      <c r="M2324" s="10">
        <f t="shared" si="110"/>
        <v>728.40000000000009</v>
      </c>
      <c r="N2324">
        <f>'CONDITIONS AND WORKINGS'!$D$2*M2324</f>
        <v>46.763280000000002</v>
      </c>
      <c r="O2324" s="4">
        <f>IF(Table1[[#This Row],[SALES]]&gt;='CONDITIONS AND WORKINGS'!$B$2,Table1[[#This Row],[SALES]]*'CONDITIONS AND WORKINGS'!$B$3,0)</f>
        <v>0</v>
      </c>
      <c r="P2324" s="10">
        <f t="shared" si="108"/>
        <v>775.1632800000001</v>
      </c>
      <c r="Q2324" s="4" t="str">
        <f>IF(Table1[[#This Row],[STATUS]]='CONDITIONS AND WORKINGS'!$B$6,'CONDITIONS AND WORKINGS'!$B$9,'CONDITIONS AND WORKINGS'!$B$10)</f>
        <v>"COMPLETED"</v>
      </c>
      <c r="R2324" s="10">
        <f>Table1[[#This Row],[TOTAL SALES]]-Table1[[#This Row],[ 8.35% DISCOUNT]]</f>
        <v>775.1632800000001</v>
      </c>
      <c r="S2324" s="20"/>
      <c r="AQ2324" s="11"/>
      <c r="AR2324" s="11"/>
      <c r="AS2324" s="11"/>
      <c r="AT2324" s="11"/>
      <c r="AV2324" s="11"/>
      <c r="AW2324" s="11"/>
    </row>
    <row r="2325" spans="1:49" x14ac:dyDescent="0.25">
      <c r="A2325">
        <v>2324</v>
      </c>
      <c r="B2325">
        <v>10359</v>
      </c>
      <c r="C2325">
        <v>3</v>
      </c>
      <c r="D2325" s="4" t="str">
        <f>TEXT(Table1[[#This Row],[ORDER DATE]],"MMMM")</f>
        <v>December</v>
      </c>
      <c r="E2325" s="4">
        <f t="shared" si="109"/>
        <v>2004</v>
      </c>
      <c r="F2325" s="1">
        <v>38336</v>
      </c>
      <c r="G2325" t="s">
        <v>12</v>
      </c>
      <c r="H2325" t="s">
        <v>53</v>
      </c>
      <c r="I2325">
        <v>102</v>
      </c>
      <c r="J2325" t="s">
        <v>14</v>
      </c>
      <c r="K2325">
        <v>36</v>
      </c>
      <c r="L2325" s="10">
        <v>100</v>
      </c>
      <c r="M2325" s="10">
        <f t="shared" si="110"/>
        <v>3600</v>
      </c>
      <c r="N2325">
        <f>'CONDITIONS AND WORKINGS'!$D$2*M2325</f>
        <v>231.11999999999998</v>
      </c>
      <c r="O2325" s="4">
        <f>IF(Table1[[#This Row],[SALES]]&gt;='CONDITIONS AND WORKINGS'!$B$2,Table1[[#This Row],[SALES]]*'CONDITIONS AND WORKINGS'!$B$3,0)</f>
        <v>300.60000000000002</v>
      </c>
      <c r="P2325" s="10">
        <f t="shared" si="108"/>
        <v>3831.12</v>
      </c>
      <c r="Q2325" s="4" t="str">
        <f>IF(Table1[[#This Row],[STATUS]]='CONDITIONS AND WORKINGS'!$B$6,'CONDITIONS AND WORKINGS'!$B$9,'CONDITIONS AND WORKINGS'!$B$10)</f>
        <v>"COMPLETED"</v>
      </c>
      <c r="R2325" s="10">
        <f>Table1[[#This Row],[TOTAL SALES]]-Table1[[#This Row],[ 8.35% DISCOUNT]]</f>
        <v>3530.52</v>
      </c>
      <c r="S2325" s="20"/>
      <c r="AQ2325" s="11"/>
      <c r="AR2325" s="11"/>
      <c r="AS2325" s="11"/>
      <c r="AT2325" s="11"/>
      <c r="AV2325" s="11"/>
      <c r="AW2325" s="11"/>
    </row>
    <row r="2326" spans="1:49" x14ac:dyDescent="0.25">
      <c r="A2326">
        <v>2325</v>
      </c>
      <c r="B2326">
        <v>10359</v>
      </c>
      <c r="C2326">
        <v>2</v>
      </c>
      <c r="D2326" s="4" t="str">
        <f>TEXT(Table1[[#This Row],[ORDER DATE]],"MMMM")</f>
        <v>December</v>
      </c>
      <c r="E2326" s="4">
        <f t="shared" si="109"/>
        <v>2004</v>
      </c>
      <c r="F2326" s="1">
        <v>38336</v>
      </c>
      <c r="G2326" t="s">
        <v>12</v>
      </c>
      <c r="H2326" t="s">
        <v>46</v>
      </c>
      <c r="I2326">
        <v>102</v>
      </c>
      <c r="J2326" t="s">
        <v>14</v>
      </c>
      <c r="K2326">
        <v>46</v>
      </c>
      <c r="L2326" s="10">
        <v>100</v>
      </c>
      <c r="M2326" s="10">
        <f t="shared" si="110"/>
        <v>4600</v>
      </c>
      <c r="N2326">
        <f>'CONDITIONS AND WORKINGS'!$D$2*M2326</f>
        <v>295.32</v>
      </c>
      <c r="O2326" s="4">
        <f>IF(Table1[[#This Row],[SALES]]&gt;='CONDITIONS AND WORKINGS'!$B$2,Table1[[#This Row],[SALES]]*'CONDITIONS AND WORKINGS'!$B$3,0)</f>
        <v>384.1</v>
      </c>
      <c r="P2326" s="10">
        <f t="shared" si="108"/>
        <v>4895.32</v>
      </c>
      <c r="Q2326" s="4" t="str">
        <f>IF(Table1[[#This Row],[STATUS]]='CONDITIONS AND WORKINGS'!$B$6,'CONDITIONS AND WORKINGS'!$B$9,'CONDITIONS AND WORKINGS'!$B$10)</f>
        <v>"COMPLETED"</v>
      </c>
      <c r="R2326" s="10">
        <f>Table1[[#This Row],[TOTAL SALES]]-Table1[[#This Row],[ 8.35% DISCOUNT]]</f>
        <v>4511.2199999999993</v>
      </c>
      <c r="S2326" s="20"/>
      <c r="AQ2326" s="11"/>
      <c r="AR2326" s="11"/>
      <c r="AS2326" s="11"/>
      <c r="AT2326" s="11"/>
      <c r="AV2326" s="11"/>
      <c r="AW2326" s="11"/>
    </row>
    <row r="2327" spans="1:49" x14ac:dyDescent="0.25">
      <c r="A2327">
        <v>2326</v>
      </c>
      <c r="B2327">
        <v>10359</v>
      </c>
      <c r="C2327">
        <v>8</v>
      </c>
      <c r="D2327" s="4" t="str">
        <f>TEXT(Table1[[#This Row],[ORDER DATE]],"MMMM")</f>
        <v>December</v>
      </c>
      <c r="E2327" s="4">
        <f t="shared" si="109"/>
        <v>2004</v>
      </c>
      <c r="F2327" s="1">
        <v>38336</v>
      </c>
      <c r="G2327" t="s">
        <v>12</v>
      </c>
      <c r="H2327" t="s">
        <v>54</v>
      </c>
      <c r="I2327">
        <v>102</v>
      </c>
      <c r="J2327" t="s">
        <v>14</v>
      </c>
      <c r="K2327">
        <v>42</v>
      </c>
      <c r="L2327" s="10">
        <v>100</v>
      </c>
      <c r="M2327" s="10">
        <f t="shared" si="110"/>
        <v>4200</v>
      </c>
      <c r="N2327">
        <f>'CONDITIONS AND WORKINGS'!$D$2*M2327</f>
        <v>269.64</v>
      </c>
      <c r="O2327" s="4">
        <f>IF(Table1[[#This Row],[SALES]]&gt;='CONDITIONS AND WORKINGS'!$B$2,Table1[[#This Row],[SALES]]*'CONDITIONS AND WORKINGS'!$B$3,0)</f>
        <v>350.70000000000005</v>
      </c>
      <c r="P2327" s="10">
        <f t="shared" si="108"/>
        <v>4469.6400000000003</v>
      </c>
      <c r="Q2327" s="4" t="str">
        <f>IF(Table1[[#This Row],[STATUS]]='CONDITIONS AND WORKINGS'!$B$6,'CONDITIONS AND WORKINGS'!$B$9,'CONDITIONS AND WORKINGS'!$B$10)</f>
        <v>"COMPLETED"</v>
      </c>
      <c r="R2327" s="10">
        <f>Table1[[#This Row],[TOTAL SALES]]-Table1[[#This Row],[ 8.35% DISCOUNT]]</f>
        <v>4118.9400000000005</v>
      </c>
      <c r="S2327" s="20"/>
      <c r="AQ2327" s="11"/>
      <c r="AR2327" s="11"/>
      <c r="AS2327" s="11"/>
      <c r="AT2327" s="11"/>
      <c r="AV2327" s="11"/>
      <c r="AW2327" s="11"/>
    </row>
    <row r="2328" spans="1:49" x14ac:dyDescent="0.25">
      <c r="A2328">
        <v>2327</v>
      </c>
      <c r="B2328">
        <v>10359</v>
      </c>
      <c r="C2328">
        <v>1</v>
      </c>
      <c r="D2328" s="4" t="str">
        <f>TEXT(Table1[[#This Row],[ORDER DATE]],"MMMM")</f>
        <v>December</v>
      </c>
      <c r="E2328" s="4">
        <f t="shared" si="109"/>
        <v>2004</v>
      </c>
      <c r="F2328" s="1">
        <v>38336</v>
      </c>
      <c r="G2328" t="s">
        <v>12</v>
      </c>
      <c r="H2328" t="s">
        <v>48</v>
      </c>
      <c r="I2328">
        <v>102</v>
      </c>
      <c r="J2328" t="s">
        <v>14</v>
      </c>
      <c r="K2328">
        <v>22</v>
      </c>
      <c r="L2328" s="10">
        <v>100</v>
      </c>
      <c r="M2328" s="10">
        <f t="shared" si="110"/>
        <v>2200</v>
      </c>
      <c r="N2328">
        <f>'CONDITIONS AND WORKINGS'!$D$2*M2328</f>
        <v>141.23999999999998</v>
      </c>
      <c r="O2328" s="4">
        <f>IF(Table1[[#This Row],[SALES]]&gt;='CONDITIONS AND WORKINGS'!$B$2,Table1[[#This Row],[SALES]]*'CONDITIONS AND WORKINGS'!$B$3,0)</f>
        <v>0</v>
      </c>
      <c r="P2328" s="10">
        <f t="shared" si="108"/>
        <v>2341.2399999999998</v>
      </c>
      <c r="Q2328" s="4" t="str">
        <f>IF(Table1[[#This Row],[STATUS]]='CONDITIONS AND WORKINGS'!$B$6,'CONDITIONS AND WORKINGS'!$B$9,'CONDITIONS AND WORKINGS'!$B$10)</f>
        <v>"COMPLETED"</v>
      </c>
      <c r="R2328" s="10">
        <f>Table1[[#This Row],[TOTAL SALES]]-Table1[[#This Row],[ 8.35% DISCOUNT]]</f>
        <v>2341.2399999999998</v>
      </c>
      <c r="S2328" s="20"/>
      <c r="AQ2328" s="11"/>
      <c r="AR2328" s="11"/>
      <c r="AS2328" s="11"/>
      <c r="AT2328" s="11"/>
      <c r="AV2328" s="11"/>
      <c r="AW2328" s="11"/>
    </row>
    <row r="2329" spans="1:49" x14ac:dyDescent="0.25">
      <c r="A2329">
        <v>2328</v>
      </c>
      <c r="B2329">
        <v>10359</v>
      </c>
      <c r="C2329">
        <v>5</v>
      </c>
      <c r="D2329" s="4" t="str">
        <f>TEXT(Table1[[#This Row],[ORDER DATE]],"MMMM")</f>
        <v>December</v>
      </c>
      <c r="E2329" s="4">
        <f t="shared" si="109"/>
        <v>2004</v>
      </c>
      <c r="F2329" s="1">
        <v>38336</v>
      </c>
      <c r="G2329" t="s">
        <v>12</v>
      </c>
      <c r="H2329" t="s">
        <v>58</v>
      </c>
      <c r="I2329">
        <v>102</v>
      </c>
      <c r="J2329" t="s">
        <v>14</v>
      </c>
      <c r="K2329">
        <v>49</v>
      </c>
      <c r="L2329" s="10">
        <v>62.09</v>
      </c>
      <c r="M2329" s="10">
        <f t="shared" si="110"/>
        <v>3042.4100000000003</v>
      </c>
      <c r="N2329">
        <f>'CONDITIONS AND WORKINGS'!$D$2*M2329</f>
        <v>195.322722</v>
      </c>
      <c r="O2329" s="4">
        <f>IF(Table1[[#This Row],[SALES]]&gt;='CONDITIONS AND WORKINGS'!$B$2,Table1[[#This Row],[SALES]]*'CONDITIONS AND WORKINGS'!$B$3,0)</f>
        <v>254.04123500000003</v>
      </c>
      <c r="P2329" s="10">
        <f t="shared" si="108"/>
        <v>3237.7327220000002</v>
      </c>
      <c r="Q2329" s="4" t="str">
        <f>IF(Table1[[#This Row],[STATUS]]='CONDITIONS AND WORKINGS'!$B$6,'CONDITIONS AND WORKINGS'!$B$9,'CONDITIONS AND WORKINGS'!$B$10)</f>
        <v>"COMPLETED"</v>
      </c>
      <c r="R2329" s="10">
        <f>Table1[[#This Row],[TOTAL SALES]]-Table1[[#This Row],[ 8.35% DISCOUNT]]</f>
        <v>2983.6914870000001</v>
      </c>
      <c r="S2329" s="20"/>
      <c r="AQ2329" s="11"/>
      <c r="AR2329" s="11"/>
      <c r="AS2329" s="11"/>
      <c r="AT2329" s="11"/>
      <c r="AV2329" s="11"/>
      <c r="AW2329" s="11"/>
    </row>
    <row r="2330" spans="1:49" x14ac:dyDescent="0.25">
      <c r="A2330">
        <v>2329</v>
      </c>
      <c r="B2330">
        <v>10359</v>
      </c>
      <c r="C2330">
        <v>6</v>
      </c>
      <c r="D2330" s="4" t="str">
        <f>TEXT(Table1[[#This Row],[ORDER DATE]],"MMMM")</f>
        <v>December</v>
      </c>
      <c r="E2330" s="4">
        <f t="shared" si="109"/>
        <v>2004</v>
      </c>
      <c r="F2330" s="1">
        <v>38336</v>
      </c>
      <c r="G2330" t="s">
        <v>12</v>
      </c>
      <c r="H2330" t="s">
        <v>56</v>
      </c>
      <c r="I2330">
        <v>102</v>
      </c>
      <c r="J2330" t="s">
        <v>17</v>
      </c>
      <c r="K2330">
        <v>48</v>
      </c>
      <c r="L2330" s="10">
        <v>54.68</v>
      </c>
      <c r="M2330" s="10">
        <f t="shared" si="110"/>
        <v>2624.64</v>
      </c>
      <c r="N2330">
        <f>'CONDITIONS AND WORKINGS'!$D$2*M2330</f>
        <v>168.50188799999998</v>
      </c>
      <c r="O2330" s="4">
        <f>IF(Table1[[#This Row],[SALES]]&gt;='CONDITIONS AND WORKINGS'!$B$2,Table1[[#This Row],[SALES]]*'CONDITIONS AND WORKINGS'!$B$3,0)</f>
        <v>219.15744000000001</v>
      </c>
      <c r="P2330" s="10">
        <f t="shared" si="108"/>
        <v>2793.1418879999997</v>
      </c>
      <c r="Q2330" s="4" t="str">
        <f>IF(Table1[[#This Row],[STATUS]]='CONDITIONS AND WORKINGS'!$B$6,'CONDITIONS AND WORKINGS'!$B$9,'CONDITIONS AND WORKINGS'!$B$10)</f>
        <v>"COMPLETED"</v>
      </c>
      <c r="R2330" s="10">
        <f>Table1[[#This Row],[TOTAL SALES]]-Table1[[#This Row],[ 8.35% DISCOUNT]]</f>
        <v>2573.9844479999997</v>
      </c>
      <c r="S2330" s="20"/>
      <c r="AQ2330" s="11"/>
      <c r="AR2330" s="11"/>
      <c r="AS2330" s="11"/>
      <c r="AT2330" s="11"/>
      <c r="AV2330" s="11"/>
      <c r="AW2330" s="11"/>
    </row>
    <row r="2331" spans="1:49" x14ac:dyDescent="0.25">
      <c r="A2331">
        <v>2330</v>
      </c>
      <c r="B2331">
        <v>10359</v>
      </c>
      <c r="C2331">
        <v>7</v>
      </c>
      <c r="D2331" s="4" t="str">
        <f>TEXT(Table1[[#This Row],[ORDER DATE]],"MMMM")</f>
        <v>December</v>
      </c>
      <c r="E2331" s="4">
        <f t="shared" si="109"/>
        <v>2004</v>
      </c>
      <c r="F2331" s="1">
        <v>38336</v>
      </c>
      <c r="G2331" t="s">
        <v>12</v>
      </c>
      <c r="H2331" t="s">
        <v>49</v>
      </c>
      <c r="I2331">
        <v>102</v>
      </c>
      <c r="J2331" t="s">
        <v>17</v>
      </c>
      <c r="K2331">
        <v>22</v>
      </c>
      <c r="L2331" s="10">
        <v>100</v>
      </c>
      <c r="M2331" s="10">
        <f t="shared" si="110"/>
        <v>2200</v>
      </c>
      <c r="N2331">
        <f>'CONDITIONS AND WORKINGS'!$D$2*M2331</f>
        <v>141.23999999999998</v>
      </c>
      <c r="O2331" s="4">
        <f>IF(Table1[[#This Row],[SALES]]&gt;='CONDITIONS AND WORKINGS'!$B$2,Table1[[#This Row],[SALES]]*'CONDITIONS AND WORKINGS'!$B$3,0)</f>
        <v>0</v>
      </c>
      <c r="P2331" s="10">
        <f t="shared" si="108"/>
        <v>2341.2399999999998</v>
      </c>
      <c r="Q2331" s="4" t="str">
        <f>IF(Table1[[#This Row],[STATUS]]='CONDITIONS AND WORKINGS'!$B$6,'CONDITIONS AND WORKINGS'!$B$9,'CONDITIONS AND WORKINGS'!$B$10)</f>
        <v>"COMPLETED"</v>
      </c>
      <c r="R2331" s="10">
        <f>Table1[[#This Row],[TOTAL SALES]]-Table1[[#This Row],[ 8.35% DISCOUNT]]</f>
        <v>2341.2399999999998</v>
      </c>
      <c r="S2331" s="20"/>
      <c r="AQ2331" s="11"/>
      <c r="AR2331" s="11"/>
      <c r="AS2331" s="11"/>
      <c r="AT2331" s="11"/>
      <c r="AV2331" s="11"/>
      <c r="AW2331" s="11"/>
    </row>
    <row r="2332" spans="1:49" x14ac:dyDescent="0.25">
      <c r="A2332">
        <v>2331</v>
      </c>
      <c r="B2332">
        <v>10359</v>
      </c>
      <c r="C2332">
        <v>4</v>
      </c>
      <c r="D2332" s="4" t="str">
        <f>TEXT(Table1[[#This Row],[ORDER DATE]],"MMMM")</f>
        <v>December</v>
      </c>
      <c r="E2332" s="4">
        <f t="shared" si="109"/>
        <v>2004</v>
      </c>
      <c r="F2332" s="1">
        <v>38336</v>
      </c>
      <c r="G2332" t="s">
        <v>12</v>
      </c>
      <c r="H2332" t="s">
        <v>52</v>
      </c>
      <c r="I2332">
        <v>102</v>
      </c>
      <c r="J2332" t="s">
        <v>17</v>
      </c>
      <c r="K2332">
        <v>25</v>
      </c>
      <c r="L2332" s="10">
        <v>64.930000000000007</v>
      </c>
      <c r="M2332" s="10">
        <f t="shared" si="110"/>
        <v>1623.2500000000002</v>
      </c>
      <c r="N2332">
        <f>'CONDITIONS AND WORKINGS'!$D$2*M2332</f>
        <v>104.21265</v>
      </c>
      <c r="O2332" s="4">
        <f>IF(Table1[[#This Row],[SALES]]&gt;='CONDITIONS AND WORKINGS'!$B$2,Table1[[#This Row],[SALES]]*'CONDITIONS AND WORKINGS'!$B$3,0)</f>
        <v>0</v>
      </c>
      <c r="P2332" s="10">
        <f t="shared" si="108"/>
        <v>1727.4626500000002</v>
      </c>
      <c r="Q2332" s="4" t="str">
        <f>IF(Table1[[#This Row],[STATUS]]='CONDITIONS AND WORKINGS'!$B$6,'CONDITIONS AND WORKINGS'!$B$9,'CONDITIONS AND WORKINGS'!$B$10)</f>
        <v>"COMPLETED"</v>
      </c>
      <c r="R2332" s="10">
        <f>Table1[[#This Row],[TOTAL SALES]]-Table1[[#This Row],[ 8.35% DISCOUNT]]</f>
        <v>1727.4626500000002</v>
      </c>
      <c r="S2332" s="20"/>
      <c r="AQ2332" s="11"/>
      <c r="AR2332" s="11"/>
      <c r="AS2332" s="11"/>
      <c r="AT2332" s="11"/>
      <c r="AV2332" s="11"/>
      <c r="AW2332" s="11"/>
    </row>
    <row r="2333" spans="1:49" x14ac:dyDescent="0.25">
      <c r="A2333">
        <v>2332</v>
      </c>
      <c r="B2333">
        <v>10361</v>
      </c>
      <c r="C2333">
        <v>10</v>
      </c>
      <c r="D2333" s="4" t="str">
        <f>TEXT(Table1[[#This Row],[ORDER DATE]],"MMMM")</f>
        <v>December</v>
      </c>
      <c r="E2333" s="4">
        <f t="shared" si="109"/>
        <v>2004</v>
      </c>
      <c r="F2333" s="1">
        <v>38338</v>
      </c>
      <c r="G2333" t="s">
        <v>12</v>
      </c>
      <c r="H2333" t="s">
        <v>77</v>
      </c>
      <c r="I2333">
        <v>121</v>
      </c>
      <c r="J2333" t="s">
        <v>14</v>
      </c>
      <c r="K2333">
        <v>44</v>
      </c>
      <c r="L2333" s="10">
        <v>100</v>
      </c>
      <c r="M2333" s="10">
        <f t="shared" si="110"/>
        <v>4400</v>
      </c>
      <c r="N2333">
        <f>'CONDITIONS AND WORKINGS'!$D$2*M2333</f>
        <v>282.47999999999996</v>
      </c>
      <c r="O2333" s="4">
        <f>IF(Table1[[#This Row],[SALES]]&gt;='CONDITIONS AND WORKINGS'!$B$2,Table1[[#This Row],[SALES]]*'CONDITIONS AND WORKINGS'!$B$3,0)</f>
        <v>367.40000000000003</v>
      </c>
      <c r="P2333" s="10">
        <f t="shared" si="108"/>
        <v>4682.4799999999996</v>
      </c>
      <c r="Q2333" s="4" t="str">
        <f>IF(Table1[[#This Row],[STATUS]]='CONDITIONS AND WORKINGS'!$B$6,'CONDITIONS AND WORKINGS'!$B$9,'CONDITIONS AND WORKINGS'!$B$10)</f>
        <v>"COMPLETED"</v>
      </c>
      <c r="R2333" s="10">
        <f>Table1[[#This Row],[TOTAL SALES]]-Table1[[#This Row],[ 8.35% DISCOUNT]]</f>
        <v>4315.08</v>
      </c>
      <c r="S2333" s="20"/>
      <c r="AQ2333" s="11"/>
      <c r="AR2333" s="11"/>
      <c r="AS2333" s="11"/>
      <c r="AT2333" s="11"/>
      <c r="AV2333" s="11"/>
      <c r="AW2333" s="11"/>
    </row>
    <row r="2334" spans="1:49" x14ac:dyDescent="0.25">
      <c r="A2334">
        <v>2333</v>
      </c>
      <c r="B2334">
        <v>10361</v>
      </c>
      <c r="C2334">
        <v>11</v>
      </c>
      <c r="D2334" s="4" t="str">
        <f>TEXT(Table1[[#This Row],[ORDER DATE]],"MMMM")</f>
        <v>December</v>
      </c>
      <c r="E2334" s="4">
        <f t="shared" si="109"/>
        <v>2004</v>
      </c>
      <c r="F2334" s="1">
        <v>38338</v>
      </c>
      <c r="G2334" t="s">
        <v>12</v>
      </c>
      <c r="H2334" t="s">
        <v>81</v>
      </c>
      <c r="I2334">
        <v>121</v>
      </c>
      <c r="J2334" t="s">
        <v>14</v>
      </c>
      <c r="K2334">
        <v>35</v>
      </c>
      <c r="L2334" s="10">
        <v>100</v>
      </c>
      <c r="M2334" s="10">
        <f t="shared" si="110"/>
        <v>3500</v>
      </c>
      <c r="N2334">
        <f>'CONDITIONS AND WORKINGS'!$D$2*M2334</f>
        <v>224.7</v>
      </c>
      <c r="O2334" s="4">
        <f>IF(Table1[[#This Row],[SALES]]&gt;='CONDITIONS AND WORKINGS'!$B$2,Table1[[#This Row],[SALES]]*'CONDITIONS AND WORKINGS'!$B$3,0)</f>
        <v>292.25</v>
      </c>
      <c r="P2334" s="10">
        <f t="shared" si="108"/>
        <v>3724.7</v>
      </c>
      <c r="Q2334" s="4" t="str">
        <f>IF(Table1[[#This Row],[STATUS]]='CONDITIONS AND WORKINGS'!$B$6,'CONDITIONS AND WORKINGS'!$B$9,'CONDITIONS AND WORKINGS'!$B$10)</f>
        <v>"COMPLETED"</v>
      </c>
      <c r="R2334" s="10">
        <f>Table1[[#This Row],[TOTAL SALES]]-Table1[[#This Row],[ 8.35% DISCOUNT]]</f>
        <v>3432.45</v>
      </c>
      <c r="S2334" s="20"/>
      <c r="AQ2334" s="11"/>
      <c r="AR2334" s="11"/>
      <c r="AS2334" s="11"/>
      <c r="AT2334" s="11"/>
      <c r="AV2334" s="11"/>
      <c r="AW2334" s="11"/>
    </row>
    <row r="2335" spans="1:49" x14ac:dyDescent="0.25">
      <c r="A2335">
        <v>2334</v>
      </c>
      <c r="B2335">
        <v>10361</v>
      </c>
      <c r="C2335">
        <v>6</v>
      </c>
      <c r="D2335" s="4" t="str">
        <f>TEXT(Table1[[#This Row],[ORDER DATE]],"MMMM")</f>
        <v>December</v>
      </c>
      <c r="E2335" s="4">
        <f t="shared" si="109"/>
        <v>2004</v>
      </c>
      <c r="F2335" s="1">
        <v>38338</v>
      </c>
      <c r="G2335" t="s">
        <v>12</v>
      </c>
      <c r="H2335" t="s">
        <v>86</v>
      </c>
      <c r="I2335">
        <v>121</v>
      </c>
      <c r="J2335" t="s">
        <v>14</v>
      </c>
      <c r="K2335">
        <v>34</v>
      </c>
      <c r="L2335" s="10">
        <v>100</v>
      </c>
      <c r="M2335" s="10">
        <f t="shared" si="110"/>
        <v>3400</v>
      </c>
      <c r="N2335">
        <f>'CONDITIONS AND WORKINGS'!$D$2*M2335</f>
        <v>218.27999999999997</v>
      </c>
      <c r="O2335" s="4">
        <f>IF(Table1[[#This Row],[SALES]]&gt;='CONDITIONS AND WORKINGS'!$B$2,Table1[[#This Row],[SALES]]*'CONDITIONS AND WORKINGS'!$B$3,0)</f>
        <v>283.90000000000003</v>
      </c>
      <c r="P2335" s="10">
        <f t="shared" si="108"/>
        <v>3618.2799999999997</v>
      </c>
      <c r="Q2335" s="4" t="str">
        <f>IF(Table1[[#This Row],[STATUS]]='CONDITIONS AND WORKINGS'!$B$6,'CONDITIONS AND WORKINGS'!$B$9,'CONDITIONS AND WORKINGS'!$B$10)</f>
        <v>"COMPLETED"</v>
      </c>
      <c r="R2335" s="10">
        <f>Table1[[#This Row],[TOTAL SALES]]-Table1[[#This Row],[ 8.35% DISCOUNT]]</f>
        <v>3334.3799999999997</v>
      </c>
      <c r="S2335" s="20"/>
      <c r="AQ2335" s="11"/>
      <c r="AR2335" s="11"/>
      <c r="AS2335" s="11"/>
      <c r="AT2335" s="11"/>
      <c r="AV2335" s="11"/>
      <c r="AW2335" s="11"/>
    </row>
    <row r="2336" spans="1:49" x14ac:dyDescent="0.25">
      <c r="A2336">
        <v>2335</v>
      </c>
      <c r="B2336">
        <v>10361</v>
      </c>
      <c r="C2336">
        <v>7</v>
      </c>
      <c r="D2336" s="4" t="str">
        <f>TEXT(Table1[[#This Row],[ORDER DATE]],"MMMM")</f>
        <v>December</v>
      </c>
      <c r="E2336" s="4">
        <f t="shared" si="109"/>
        <v>2004</v>
      </c>
      <c r="F2336" s="1">
        <v>38338</v>
      </c>
      <c r="G2336" t="s">
        <v>12</v>
      </c>
      <c r="H2336" t="s">
        <v>78</v>
      </c>
      <c r="I2336">
        <v>121</v>
      </c>
      <c r="J2336" t="s">
        <v>14</v>
      </c>
      <c r="K2336">
        <v>26</v>
      </c>
      <c r="L2336" s="10">
        <v>100</v>
      </c>
      <c r="M2336" s="10">
        <f t="shared" si="110"/>
        <v>2600</v>
      </c>
      <c r="N2336">
        <f>'CONDITIONS AND WORKINGS'!$D$2*M2336</f>
        <v>166.92</v>
      </c>
      <c r="O2336" s="4">
        <f>IF(Table1[[#This Row],[SALES]]&gt;='CONDITIONS AND WORKINGS'!$B$2,Table1[[#This Row],[SALES]]*'CONDITIONS AND WORKINGS'!$B$3,0)</f>
        <v>217.10000000000002</v>
      </c>
      <c r="P2336" s="10">
        <f t="shared" si="108"/>
        <v>2766.92</v>
      </c>
      <c r="Q2336" s="4" t="str">
        <f>IF(Table1[[#This Row],[STATUS]]='CONDITIONS AND WORKINGS'!$B$6,'CONDITIONS AND WORKINGS'!$B$9,'CONDITIONS AND WORKINGS'!$B$10)</f>
        <v>"COMPLETED"</v>
      </c>
      <c r="R2336" s="10">
        <f>Table1[[#This Row],[TOTAL SALES]]-Table1[[#This Row],[ 8.35% DISCOUNT]]</f>
        <v>2549.8200000000002</v>
      </c>
      <c r="S2336" s="20"/>
      <c r="AQ2336" s="11"/>
      <c r="AR2336" s="11"/>
      <c r="AS2336" s="11"/>
      <c r="AT2336" s="11"/>
      <c r="AV2336" s="11"/>
      <c r="AW2336" s="11"/>
    </row>
    <row r="2337" spans="1:49" x14ac:dyDescent="0.25">
      <c r="A2337">
        <v>2336</v>
      </c>
      <c r="B2337">
        <v>10361</v>
      </c>
      <c r="C2337">
        <v>2</v>
      </c>
      <c r="D2337" s="4" t="str">
        <f>TEXT(Table1[[#This Row],[ORDER DATE]],"MMMM")</f>
        <v>December</v>
      </c>
      <c r="E2337" s="4">
        <f t="shared" si="109"/>
        <v>2004</v>
      </c>
      <c r="F2337" s="1">
        <v>38338</v>
      </c>
      <c r="G2337" t="s">
        <v>12</v>
      </c>
      <c r="H2337" t="s">
        <v>84</v>
      </c>
      <c r="I2337">
        <v>121</v>
      </c>
      <c r="J2337" t="s">
        <v>14</v>
      </c>
      <c r="K2337">
        <v>49</v>
      </c>
      <c r="L2337" s="10">
        <v>72.33</v>
      </c>
      <c r="M2337" s="10">
        <f t="shared" si="110"/>
        <v>3544.17</v>
      </c>
      <c r="N2337">
        <f>'CONDITIONS AND WORKINGS'!$D$2*M2337</f>
        <v>227.53571399999998</v>
      </c>
      <c r="O2337" s="4">
        <f>IF(Table1[[#This Row],[SALES]]&gt;='CONDITIONS AND WORKINGS'!$B$2,Table1[[#This Row],[SALES]]*'CONDITIONS AND WORKINGS'!$B$3,0)</f>
        <v>295.93819500000001</v>
      </c>
      <c r="P2337" s="10">
        <f t="shared" si="108"/>
        <v>3771.7057140000002</v>
      </c>
      <c r="Q2337" s="4" t="str">
        <f>IF(Table1[[#This Row],[STATUS]]='CONDITIONS AND WORKINGS'!$B$6,'CONDITIONS AND WORKINGS'!$B$9,'CONDITIONS AND WORKINGS'!$B$10)</f>
        <v>"COMPLETED"</v>
      </c>
      <c r="R2337" s="10">
        <f>Table1[[#This Row],[TOTAL SALES]]-Table1[[#This Row],[ 8.35% DISCOUNT]]</f>
        <v>3475.767519</v>
      </c>
      <c r="S2337" s="20"/>
      <c r="AQ2337" s="11"/>
      <c r="AR2337" s="11"/>
      <c r="AS2337" s="11"/>
      <c r="AT2337" s="11"/>
      <c r="AV2337" s="11"/>
      <c r="AW2337" s="11"/>
    </row>
    <row r="2338" spans="1:49" x14ac:dyDescent="0.25">
      <c r="A2338">
        <v>2337</v>
      </c>
      <c r="B2338">
        <v>10361</v>
      </c>
      <c r="C2338">
        <v>5</v>
      </c>
      <c r="D2338" s="4" t="str">
        <f>TEXT(Table1[[#This Row],[ORDER DATE]],"MMMM")</f>
        <v>December</v>
      </c>
      <c r="E2338" s="4">
        <f t="shared" si="109"/>
        <v>2004</v>
      </c>
      <c r="F2338" s="1">
        <v>38338</v>
      </c>
      <c r="G2338" t="s">
        <v>12</v>
      </c>
      <c r="H2338" t="s">
        <v>72</v>
      </c>
      <c r="I2338">
        <v>121</v>
      </c>
      <c r="J2338" t="s">
        <v>14</v>
      </c>
      <c r="K2338">
        <v>44</v>
      </c>
      <c r="L2338" s="10">
        <v>72.42</v>
      </c>
      <c r="M2338" s="10">
        <f t="shared" si="110"/>
        <v>3186.48</v>
      </c>
      <c r="N2338">
        <f>'CONDITIONS AND WORKINGS'!$D$2*M2338</f>
        <v>204.57201599999999</v>
      </c>
      <c r="O2338" s="4">
        <f>IF(Table1[[#This Row],[SALES]]&gt;='CONDITIONS AND WORKINGS'!$B$2,Table1[[#This Row],[SALES]]*'CONDITIONS AND WORKINGS'!$B$3,0)</f>
        <v>266.07107999999999</v>
      </c>
      <c r="P2338" s="10">
        <f t="shared" si="108"/>
        <v>3391.0520160000001</v>
      </c>
      <c r="Q2338" s="4" t="str">
        <f>IF(Table1[[#This Row],[STATUS]]='CONDITIONS AND WORKINGS'!$B$6,'CONDITIONS AND WORKINGS'!$B$9,'CONDITIONS AND WORKINGS'!$B$10)</f>
        <v>"COMPLETED"</v>
      </c>
      <c r="R2338" s="10">
        <f>Table1[[#This Row],[TOTAL SALES]]-Table1[[#This Row],[ 8.35% DISCOUNT]]</f>
        <v>3124.9809359999999</v>
      </c>
      <c r="S2338" s="20"/>
      <c r="AQ2338" s="11"/>
      <c r="AR2338" s="11"/>
      <c r="AS2338" s="11"/>
      <c r="AT2338" s="11"/>
      <c r="AV2338" s="11"/>
      <c r="AW2338" s="11"/>
    </row>
    <row r="2339" spans="1:49" x14ac:dyDescent="0.25">
      <c r="A2339">
        <v>2338</v>
      </c>
      <c r="B2339">
        <v>10361</v>
      </c>
      <c r="C2339">
        <v>9</v>
      </c>
      <c r="D2339" s="4" t="str">
        <f>TEXT(Table1[[#This Row],[ORDER DATE]],"MMMM")</f>
        <v>December</v>
      </c>
      <c r="E2339" s="4">
        <f t="shared" si="109"/>
        <v>2004</v>
      </c>
      <c r="F2339" s="1">
        <v>38338</v>
      </c>
      <c r="G2339" t="s">
        <v>12</v>
      </c>
      <c r="H2339" t="s">
        <v>73</v>
      </c>
      <c r="I2339">
        <v>121</v>
      </c>
      <c r="J2339" t="s">
        <v>17</v>
      </c>
      <c r="K2339">
        <v>26</v>
      </c>
      <c r="L2339" s="10">
        <v>100</v>
      </c>
      <c r="M2339" s="10">
        <f t="shared" si="110"/>
        <v>2600</v>
      </c>
      <c r="N2339">
        <f>'CONDITIONS AND WORKINGS'!$D$2*M2339</f>
        <v>166.92</v>
      </c>
      <c r="O2339" s="4">
        <f>IF(Table1[[#This Row],[SALES]]&gt;='CONDITIONS AND WORKINGS'!$B$2,Table1[[#This Row],[SALES]]*'CONDITIONS AND WORKINGS'!$B$3,0)</f>
        <v>217.10000000000002</v>
      </c>
      <c r="P2339" s="10">
        <f t="shared" si="108"/>
        <v>2766.92</v>
      </c>
      <c r="Q2339" s="4" t="str">
        <f>IF(Table1[[#This Row],[STATUS]]='CONDITIONS AND WORKINGS'!$B$6,'CONDITIONS AND WORKINGS'!$B$9,'CONDITIONS AND WORKINGS'!$B$10)</f>
        <v>"COMPLETED"</v>
      </c>
      <c r="R2339" s="10">
        <f>Table1[[#This Row],[TOTAL SALES]]-Table1[[#This Row],[ 8.35% DISCOUNT]]</f>
        <v>2549.8200000000002</v>
      </c>
      <c r="S2339" s="20"/>
      <c r="AQ2339" s="11"/>
      <c r="AR2339" s="11"/>
      <c r="AS2339" s="11"/>
      <c r="AT2339" s="11"/>
      <c r="AV2339" s="11"/>
      <c r="AW2339" s="11"/>
    </row>
    <row r="2340" spans="1:49" x14ac:dyDescent="0.25">
      <c r="A2340">
        <v>2339</v>
      </c>
      <c r="B2340">
        <v>10361</v>
      </c>
      <c r="C2340">
        <v>3</v>
      </c>
      <c r="D2340" s="4" t="str">
        <f>TEXT(Table1[[#This Row],[ORDER DATE]],"MMMM")</f>
        <v>December</v>
      </c>
      <c r="E2340" s="4">
        <f t="shared" si="109"/>
        <v>2004</v>
      </c>
      <c r="F2340" s="1">
        <v>38338</v>
      </c>
      <c r="G2340" t="s">
        <v>12</v>
      </c>
      <c r="H2340" t="s">
        <v>87</v>
      </c>
      <c r="I2340">
        <v>121</v>
      </c>
      <c r="J2340" t="s">
        <v>17</v>
      </c>
      <c r="K2340">
        <v>33</v>
      </c>
      <c r="L2340" s="10">
        <v>82.59</v>
      </c>
      <c r="M2340" s="10">
        <f t="shared" si="110"/>
        <v>2725.4700000000003</v>
      </c>
      <c r="N2340">
        <f>'CONDITIONS AND WORKINGS'!$D$2*M2340</f>
        <v>174.97517400000001</v>
      </c>
      <c r="O2340" s="4">
        <f>IF(Table1[[#This Row],[SALES]]&gt;='CONDITIONS AND WORKINGS'!$B$2,Table1[[#This Row],[SALES]]*'CONDITIONS AND WORKINGS'!$B$3,0)</f>
        <v>227.57674500000005</v>
      </c>
      <c r="P2340" s="10">
        <f t="shared" si="108"/>
        <v>2900.4451740000004</v>
      </c>
      <c r="Q2340" s="4" t="str">
        <f>IF(Table1[[#This Row],[STATUS]]='CONDITIONS AND WORKINGS'!$B$6,'CONDITIONS AND WORKINGS'!$B$9,'CONDITIONS AND WORKINGS'!$B$10)</f>
        <v>"COMPLETED"</v>
      </c>
      <c r="R2340" s="10">
        <f>Table1[[#This Row],[TOTAL SALES]]-Table1[[#This Row],[ 8.35% DISCOUNT]]</f>
        <v>2672.8684290000006</v>
      </c>
      <c r="S2340" s="20"/>
      <c r="AQ2340" s="11"/>
      <c r="AR2340" s="11"/>
      <c r="AS2340" s="11"/>
      <c r="AT2340" s="11"/>
      <c r="AV2340" s="11"/>
      <c r="AW2340" s="11"/>
    </row>
    <row r="2341" spans="1:49" x14ac:dyDescent="0.25">
      <c r="A2341">
        <v>2340</v>
      </c>
      <c r="B2341">
        <v>10361</v>
      </c>
      <c r="C2341">
        <v>12</v>
      </c>
      <c r="D2341" s="4" t="str">
        <f>TEXT(Table1[[#This Row],[ORDER DATE]],"MMMM")</f>
        <v>December</v>
      </c>
      <c r="E2341" s="4">
        <f t="shared" si="109"/>
        <v>2004</v>
      </c>
      <c r="F2341" s="1">
        <v>38338</v>
      </c>
      <c r="G2341" t="s">
        <v>12</v>
      </c>
      <c r="H2341" t="s">
        <v>82</v>
      </c>
      <c r="I2341">
        <v>121</v>
      </c>
      <c r="J2341" t="s">
        <v>17</v>
      </c>
      <c r="K2341">
        <v>23</v>
      </c>
      <c r="L2341" s="10">
        <v>95.2</v>
      </c>
      <c r="M2341" s="10">
        <f t="shared" si="110"/>
        <v>2189.6</v>
      </c>
      <c r="N2341">
        <f>'CONDITIONS AND WORKINGS'!$D$2*M2341</f>
        <v>140.57231999999999</v>
      </c>
      <c r="O2341" s="4">
        <f>IF(Table1[[#This Row],[SALES]]&gt;='CONDITIONS AND WORKINGS'!$B$2,Table1[[#This Row],[SALES]]*'CONDITIONS AND WORKINGS'!$B$3,0)</f>
        <v>0</v>
      </c>
      <c r="P2341" s="10">
        <f t="shared" si="108"/>
        <v>2330.1723199999997</v>
      </c>
      <c r="Q2341" s="4" t="str">
        <f>IF(Table1[[#This Row],[STATUS]]='CONDITIONS AND WORKINGS'!$B$6,'CONDITIONS AND WORKINGS'!$B$9,'CONDITIONS AND WORKINGS'!$B$10)</f>
        <v>"COMPLETED"</v>
      </c>
      <c r="R2341" s="10">
        <f>Table1[[#This Row],[TOTAL SALES]]-Table1[[#This Row],[ 8.35% DISCOUNT]]</f>
        <v>2330.1723199999997</v>
      </c>
      <c r="S2341" s="20"/>
      <c r="AQ2341" s="11"/>
      <c r="AR2341" s="11"/>
      <c r="AS2341" s="11"/>
      <c r="AT2341" s="11"/>
      <c r="AV2341" s="11"/>
      <c r="AW2341" s="11"/>
    </row>
    <row r="2342" spans="1:49" x14ac:dyDescent="0.25">
      <c r="A2342">
        <v>2341</v>
      </c>
      <c r="B2342">
        <v>10361</v>
      </c>
      <c r="C2342">
        <v>1</v>
      </c>
      <c r="D2342" s="4" t="str">
        <f>TEXT(Table1[[#This Row],[ORDER DATE]],"MMMM")</f>
        <v>December</v>
      </c>
      <c r="E2342" s="4">
        <f t="shared" si="109"/>
        <v>2004</v>
      </c>
      <c r="F2342" s="1">
        <v>38338</v>
      </c>
      <c r="G2342" t="s">
        <v>12</v>
      </c>
      <c r="H2342" t="s">
        <v>85</v>
      </c>
      <c r="I2342">
        <v>121</v>
      </c>
      <c r="J2342" t="s">
        <v>17</v>
      </c>
      <c r="K2342">
        <v>25</v>
      </c>
      <c r="L2342" s="10">
        <v>62.46</v>
      </c>
      <c r="M2342" s="10">
        <f t="shared" si="110"/>
        <v>1561.5</v>
      </c>
      <c r="N2342">
        <f>'CONDITIONS AND WORKINGS'!$D$2*M2342</f>
        <v>100.24829999999999</v>
      </c>
      <c r="O2342" s="4">
        <f>IF(Table1[[#This Row],[SALES]]&gt;='CONDITIONS AND WORKINGS'!$B$2,Table1[[#This Row],[SALES]]*'CONDITIONS AND WORKINGS'!$B$3,0)</f>
        <v>0</v>
      </c>
      <c r="P2342" s="10">
        <f t="shared" si="108"/>
        <v>1661.7483</v>
      </c>
      <c r="Q2342" s="4" t="str">
        <f>IF(Table1[[#This Row],[STATUS]]='CONDITIONS AND WORKINGS'!$B$6,'CONDITIONS AND WORKINGS'!$B$9,'CONDITIONS AND WORKINGS'!$B$10)</f>
        <v>"COMPLETED"</v>
      </c>
      <c r="R2342" s="10">
        <f>Table1[[#This Row],[TOTAL SALES]]-Table1[[#This Row],[ 8.35% DISCOUNT]]</f>
        <v>1661.7483</v>
      </c>
      <c r="S2342" s="20"/>
      <c r="AQ2342" s="11"/>
      <c r="AR2342" s="11"/>
      <c r="AS2342" s="11"/>
      <c r="AT2342" s="11"/>
      <c r="AV2342" s="11"/>
      <c r="AW2342" s="11"/>
    </row>
    <row r="2343" spans="1:49" x14ac:dyDescent="0.25">
      <c r="A2343">
        <v>2342</v>
      </c>
      <c r="B2343">
        <v>10361</v>
      </c>
      <c r="C2343">
        <v>13</v>
      </c>
      <c r="D2343" s="4" t="str">
        <f>TEXT(Table1[[#This Row],[ORDER DATE]],"MMMM")</f>
        <v>December</v>
      </c>
      <c r="E2343" s="4">
        <f t="shared" si="109"/>
        <v>2004</v>
      </c>
      <c r="F2343" s="1">
        <v>38338</v>
      </c>
      <c r="G2343" t="s">
        <v>12</v>
      </c>
      <c r="H2343" t="s">
        <v>92</v>
      </c>
      <c r="I2343">
        <v>121</v>
      </c>
      <c r="J2343" t="s">
        <v>17</v>
      </c>
      <c r="K2343">
        <v>20</v>
      </c>
      <c r="L2343" s="10">
        <v>72.55</v>
      </c>
      <c r="M2343" s="10">
        <f t="shared" si="110"/>
        <v>1451</v>
      </c>
      <c r="N2343">
        <f>'CONDITIONS AND WORKINGS'!$D$2*M2343</f>
        <v>93.154199999999989</v>
      </c>
      <c r="O2343" s="4">
        <f>IF(Table1[[#This Row],[SALES]]&gt;='CONDITIONS AND WORKINGS'!$B$2,Table1[[#This Row],[SALES]]*'CONDITIONS AND WORKINGS'!$B$3,0)</f>
        <v>0</v>
      </c>
      <c r="P2343" s="10">
        <f t="shared" si="108"/>
        <v>1544.1541999999999</v>
      </c>
      <c r="Q2343" s="4" t="str">
        <f>IF(Table1[[#This Row],[STATUS]]='CONDITIONS AND WORKINGS'!$B$6,'CONDITIONS AND WORKINGS'!$B$9,'CONDITIONS AND WORKINGS'!$B$10)</f>
        <v>"COMPLETED"</v>
      </c>
      <c r="R2343" s="10">
        <f>Table1[[#This Row],[TOTAL SALES]]-Table1[[#This Row],[ 8.35% DISCOUNT]]</f>
        <v>1544.1541999999999</v>
      </c>
      <c r="S2343" s="20"/>
      <c r="AQ2343" s="11"/>
      <c r="AR2343" s="11"/>
      <c r="AS2343" s="11"/>
      <c r="AT2343" s="11"/>
      <c r="AV2343" s="11"/>
      <c r="AW2343" s="11"/>
    </row>
    <row r="2344" spans="1:49" x14ac:dyDescent="0.25">
      <c r="A2344">
        <v>2343</v>
      </c>
      <c r="B2344">
        <v>10361</v>
      </c>
      <c r="C2344">
        <v>8</v>
      </c>
      <c r="D2344" s="4" t="str">
        <f>TEXT(Table1[[#This Row],[ORDER DATE]],"MMMM")</f>
        <v>December</v>
      </c>
      <c r="E2344" s="4">
        <f t="shared" si="109"/>
        <v>2004</v>
      </c>
      <c r="F2344" s="1">
        <v>38338</v>
      </c>
      <c r="G2344" t="s">
        <v>12</v>
      </c>
      <c r="H2344" t="s">
        <v>89</v>
      </c>
      <c r="I2344">
        <v>121</v>
      </c>
      <c r="J2344" t="s">
        <v>17</v>
      </c>
      <c r="K2344">
        <v>26</v>
      </c>
      <c r="L2344" s="10">
        <v>51.15</v>
      </c>
      <c r="M2344" s="10">
        <f t="shared" si="110"/>
        <v>1329.8999999999999</v>
      </c>
      <c r="N2344">
        <f>'CONDITIONS AND WORKINGS'!$D$2*M2344</f>
        <v>85.379579999999976</v>
      </c>
      <c r="O2344" s="4">
        <f>IF(Table1[[#This Row],[SALES]]&gt;='CONDITIONS AND WORKINGS'!$B$2,Table1[[#This Row],[SALES]]*'CONDITIONS AND WORKINGS'!$B$3,0)</f>
        <v>0</v>
      </c>
      <c r="P2344" s="10">
        <f t="shared" si="108"/>
        <v>1415.2795799999999</v>
      </c>
      <c r="Q2344" s="4" t="str">
        <f>IF(Table1[[#This Row],[STATUS]]='CONDITIONS AND WORKINGS'!$B$6,'CONDITIONS AND WORKINGS'!$B$9,'CONDITIONS AND WORKINGS'!$B$10)</f>
        <v>"COMPLETED"</v>
      </c>
      <c r="R2344" s="10">
        <f>Table1[[#This Row],[TOTAL SALES]]-Table1[[#This Row],[ 8.35% DISCOUNT]]</f>
        <v>1415.2795799999999</v>
      </c>
      <c r="S2344" s="20"/>
      <c r="AQ2344" s="11"/>
      <c r="AR2344" s="11"/>
      <c r="AS2344" s="11"/>
      <c r="AT2344" s="11"/>
      <c r="AV2344" s="11"/>
      <c r="AW2344" s="11"/>
    </row>
    <row r="2345" spans="1:49" x14ac:dyDescent="0.25">
      <c r="A2345">
        <v>2344</v>
      </c>
      <c r="B2345">
        <v>10361</v>
      </c>
      <c r="C2345">
        <v>4</v>
      </c>
      <c r="D2345" s="4" t="str">
        <f>TEXT(Table1[[#This Row],[ORDER DATE]],"MMMM")</f>
        <v>December</v>
      </c>
      <c r="E2345" s="4">
        <f t="shared" si="109"/>
        <v>2004</v>
      </c>
      <c r="F2345" s="1">
        <v>38338</v>
      </c>
      <c r="G2345" t="s">
        <v>12</v>
      </c>
      <c r="H2345" t="s">
        <v>76</v>
      </c>
      <c r="I2345">
        <v>121</v>
      </c>
      <c r="J2345" t="s">
        <v>17</v>
      </c>
      <c r="K2345">
        <v>20</v>
      </c>
      <c r="L2345" s="10">
        <v>60.54</v>
      </c>
      <c r="M2345" s="10">
        <f t="shared" si="110"/>
        <v>1210.8</v>
      </c>
      <c r="N2345">
        <f>'CONDITIONS AND WORKINGS'!$D$2*M2345</f>
        <v>77.73335999999999</v>
      </c>
      <c r="O2345" s="4">
        <f>IF(Table1[[#This Row],[SALES]]&gt;='CONDITIONS AND WORKINGS'!$B$2,Table1[[#This Row],[SALES]]*'CONDITIONS AND WORKINGS'!$B$3,0)</f>
        <v>0</v>
      </c>
      <c r="P2345" s="10">
        <f t="shared" si="108"/>
        <v>1288.5333599999999</v>
      </c>
      <c r="Q2345" s="4" t="str">
        <f>IF(Table1[[#This Row],[STATUS]]='CONDITIONS AND WORKINGS'!$B$6,'CONDITIONS AND WORKINGS'!$B$9,'CONDITIONS AND WORKINGS'!$B$10)</f>
        <v>"COMPLETED"</v>
      </c>
      <c r="R2345" s="10">
        <f>Table1[[#This Row],[TOTAL SALES]]-Table1[[#This Row],[ 8.35% DISCOUNT]]</f>
        <v>1288.5333599999999</v>
      </c>
      <c r="S2345" s="20"/>
      <c r="AQ2345" s="11"/>
      <c r="AR2345" s="11"/>
      <c r="AS2345" s="11"/>
      <c r="AT2345" s="11"/>
      <c r="AV2345" s="11"/>
      <c r="AW2345" s="11"/>
    </row>
    <row r="2346" spans="1:49" x14ac:dyDescent="0.25">
      <c r="A2346">
        <v>2345</v>
      </c>
      <c r="B2346">
        <v>10361</v>
      </c>
      <c r="C2346">
        <v>14</v>
      </c>
      <c r="D2346" s="4" t="str">
        <f>TEXT(Table1[[#This Row],[ORDER DATE]],"MMMM")</f>
        <v>December</v>
      </c>
      <c r="E2346" s="4">
        <f t="shared" si="109"/>
        <v>2004</v>
      </c>
      <c r="F2346" s="1">
        <v>38338</v>
      </c>
      <c r="G2346" t="s">
        <v>12</v>
      </c>
      <c r="H2346" t="s">
        <v>79</v>
      </c>
      <c r="I2346">
        <v>121</v>
      </c>
      <c r="J2346" t="s">
        <v>17</v>
      </c>
      <c r="K2346">
        <v>24</v>
      </c>
      <c r="L2346" s="10">
        <v>45.39</v>
      </c>
      <c r="M2346" s="10">
        <f t="shared" si="110"/>
        <v>1089.3600000000001</v>
      </c>
      <c r="N2346">
        <f>'CONDITIONS AND WORKINGS'!$D$2*M2346</f>
        <v>69.936912000000007</v>
      </c>
      <c r="O2346" s="4">
        <f>IF(Table1[[#This Row],[SALES]]&gt;='CONDITIONS AND WORKINGS'!$B$2,Table1[[#This Row],[SALES]]*'CONDITIONS AND WORKINGS'!$B$3,0)</f>
        <v>0</v>
      </c>
      <c r="P2346" s="10">
        <f t="shared" si="108"/>
        <v>1159.2969120000002</v>
      </c>
      <c r="Q2346" s="4" t="str">
        <f>IF(Table1[[#This Row],[STATUS]]='CONDITIONS AND WORKINGS'!$B$6,'CONDITIONS AND WORKINGS'!$B$9,'CONDITIONS AND WORKINGS'!$B$10)</f>
        <v>"COMPLETED"</v>
      </c>
      <c r="R2346" s="10">
        <f>Table1[[#This Row],[TOTAL SALES]]-Table1[[#This Row],[ 8.35% DISCOUNT]]</f>
        <v>1159.2969120000002</v>
      </c>
      <c r="S2346" s="20"/>
      <c r="AQ2346" s="11"/>
      <c r="AR2346" s="11"/>
      <c r="AS2346" s="11"/>
      <c r="AT2346" s="11"/>
      <c r="AV2346" s="11"/>
      <c r="AW2346" s="11"/>
    </row>
    <row r="2347" spans="1:49" x14ac:dyDescent="0.25">
      <c r="A2347">
        <v>2346</v>
      </c>
      <c r="B2347">
        <v>10362</v>
      </c>
      <c r="C2347">
        <v>2</v>
      </c>
      <c r="D2347" s="4" t="str">
        <f>TEXT(Table1[[#This Row],[ORDER DATE]],"MMMM")</f>
        <v>January</v>
      </c>
      <c r="E2347" s="4">
        <f t="shared" si="109"/>
        <v>2005</v>
      </c>
      <c r="F2347" s="1">
        <v>38357</v>
      </c>
      <c r="G2347" t="s">
        <v>12</v>
      </c>
      <c r="H2347" t="s">
        <v>93</v>
      </c>
      <c r="I2347">
        <v>106</v>
      </c>
      <c r="J2347" t="s">
        <v>14</v>
      </c>
      <c r="K2347">
        <v>50</v>
      </c>
      <c r="L2347" s="10">
        <v>96.92</v>
      </c>
      <c r="M2347" s="10">
        <f t="shared" si="110"/>
        <v>4846</v>
      </c>
      <c r="N2347">
        <f>'CONDITIONS AND WORKINGS'!$D$2*M2347</f>
        <v>311.11319999999995</v>
      </c>
      <c r="O2347" s="4">
        <f>IF(Table1[[#This Row],[SALES]]&gt;='CONDITIONS AND WORKINGS'!$B$2,Table1[[#This Row],[SALES]]*'CONDITIONS AND WORKINGS'!$B$3,0)</f>
        <v>404.64100000000002</v>
      </c>
      <c r="P2347" s="10">
        <f t="shared" si="108"/>
        <v>5157.1131999999998</v>
      </c>
      <c r="Q2347" s="4" t="str">
        <f>IF(Table1[[#This Row],[STATUS]]='CONDITIONS AND WORKINGS'!$B$6,'CONDITIONS AND WORKINGS'!$B$9,'CONDITIONS AND WORKINGS'!$B$10)</f>
        <v>"COMPLETED"</v>
      </c>
      <c r="R2347" s="10">
        <f>Table1[[#This Row],[TOTAL SALES]]-Table1[[#This Row],[ 8.35% DISCOUNT]]</f>
        <v>4752.4722000000002</v>
      </c>
      <c r="S2347" s="20"/>
      <c r="AQ2347" s="11"/>
      <c r="AR2347" s="11"/>
      <c r="AS2347" s="11"/>
      <c r="AT2347" s="11"/>
      <c r="AV2347" s="11"/>
      <c r="AW2347" s="11"/>
    </row>
    <row r="2348" spans="1:49" x14ac:dyDescent="0.25">
      <c r="A2348">
        <v>2347</v>
      </c>
      <c r="B2348">
        <v>10362</v>
      </c>
      <c r="C2348">
        <v>1</v>
      </c>
      <c r="D2348" s="4" t="str">
        <f>TEXT(Table1[[#This Row],[ORDER DATE]],"MMMM")</f>
        <v>January</v>
      </c>
      <c r="E2348" s="4">
        <f t="shared" si="109"/>
        <v>2005</v>
      </c>
      <c r="F2348" s="1">
        <v>38357</v>
      </c>
      <c r="G2348" t="s">
        <v>12</v>
      </c>
      <c r="H2348" t="s">
        <v>91</v>
      </c>
      <c r="I2348">
        <v>106</v>
      </c>
      <c r="J2348" t="s">
        <v>14</v>
      </c>
      <c r="K2348">
        <v>22</v>
      </c>
      <c r="L2348" s="10">
        <v>100</v>
      </c>
      <c r="M2348" s="10">
        <f t="shared" si="110"/>
        <v>2200</v>
      </c>
      <c r="N2348">
        <f>'CONDITIONS AND WORKINGS'!$D$2*M2348</f>
        <v>141.23999999999998</v>
      </c>
      <c r="O2348" s="4">
        <f>IF(Table1[[#This Row],[SALES]]&gt;='CONDITIONS AND WORKINGS'!$B$2,Table1[[#This Row],[SALES]]*'CONDITIONS AND WORKINGS'!$B$3,0)</f>
        <v>0</v>
      </c>
      <c r="P2348" s="10">
        <f t="shared" si="108"/>
        <v>2341.2399999999998</v>
      </c>
      <c r="Q2348" s="4" t="str">
        <f>IF(Table1[[#This Row],[STATUS]]='CONDITIONS AND WORKINGS'!$B$6,'CONDITIONS AND WORKINGS'!$B$9,'CONDITIONS AND WORKINGS'!$B$10)</f>
        <v>"COMPLETED"</v>
      </c>
      <c r="R2348" s="10">
        <f>Table1[[#This Row],[TOTAL SALES]]-Table1[[#This Row],[ 8.35% DISCOUNT]]</f>
        <v>2341.2399999999998</v>
      </c>
      <c r="S2348" s="20"/>
      <c r="AQ2348" s="11"/>
      <c r="AR2348" s="11"/>
      <c r="AS2348" s="11"/>
      <c r="AT2348" s="11"/>
      <c r="AV2348" s="11"/>
      <c r="AW2348" s="11"/>
    </row>
    <row r="2349" spans="1:49" x14ac:dyDescent="0.25">
      <c r="A2349">
        <v>2348</v>
      </c>
      <c r="B2349">
        <v>10362</v>
      </c>
      <c r="C2349">
        <v>4</v>
      </c>
      <c r="D2349" s="4" t="str">
        <f>TEXT(Table1[[#This Row],[ORDER DATE]],"MMMM")</f>
        <v>January</v>
      </c>
      <c r="E2349" s="4">
        <f t="shared" si="109"/>
        <v>2005</v>
      </c>
      <c r="F2349" s="1">
        <v>38357</v>
      </c>
      <c r="G2349" t="s">
        <v>12</v>
      </c>
      <c r="H2349" t="s">
        <v>88</v>
      </c>
      <c r="I2349">
        <v>106</v>
      </c>
      <c r="J2349" t="s">
        <v>14</v>
      </c>
      <c r="K2349">
        <v>22</v>
      </c>
      <c r="L2349" s="10">
        <v>100</v>
      </c>
      <c r="M2349" s="10">
        <f t="shared" si="110"/>
        <v>2200</v>
      </c>
      <c r="N2349">
        <f>'CONDITIONS AND WORKINGS'!$D$2*M2349</f>
        <v>141.23999999999998</v>
      </c>
      <c r="O2349" s="4">
        <f>IF(Table1[[#This Row],[SALES]]&gt;='CONDITIONS AND WORKINGS'!$B$2,Table1[[#This Row],[SALES]]*'CONDITIONS AND WORKINGS'!$B$3,0)</f>
        <v>0</v>
      </c>
      <c r="P2349" s="10">
        <f t="shared" si="108"/>
        <v>2341.2399999999998</v>
      </c>
      <c r="Q2349" s="4" t="str">
        <f>IF(Table1[[#This Row],[STATUS]]='CONDITIONS AND WORKINGS'!$B$6,'CONDITIONS AND WORKINGS'!$B$9,'CONDITIONS AND WORKINGS'!$B$10)</f>
        <v>"COMPLETED"</v>
      </c>
      <c r="R2349" s="10">
        <f>Table1[[#This Row],[TOTAL SALES]]-Table1[[#This Row],[ 8.35% DISCOUNT]]</f>
        <v>2341.2399999999998</v>
      </c>
      <c r="S2349" s="20"/>
      <c r="AQ2349" s="11"/>
      <c r="AR2349" s="11"/>
      <c r="AS2349" s="11"/>
      <c r="AT2349" s="11"/>
      <c r="AV2349" s="11"/>
      <c r="AW2349" s="11"/>
    </row>
    <row r="2350" spans="1:49" x14ac:dyDescent="0.25">
      <c r="A2350">
        <v>2349</v>
      </c>
      <c r="B2350">
        <v>10362</v>
      </c>
      <c r="C2350">
        <v>3</v>
      </c>
      <c r="D2350" s="4" t="str">
        <f>TEXT(Table1[[#This Row],[ORDER DATE]],"MMMM")</f>
        <v>January</v>
      </c>
      <c r="E2350" s="4">
        <f t="shared" si="109"/>
        <v>2005</v>
      </c>
      <c r="F2350" s="1">
        <v>38357</v>
      </c>
      <c r="G2350" t="s">
        <v>12</v>
      </c>
      <c r="H2350" t="s">
        <v>94</v>
      </c>
      <c r="I2350">
        <v>106</v>
      </c>
      <c r="J2350" t="s">
        <v>17</v>
      </c>
      <c r="K2350">
        <v>23</v>
      </c>
      <c r="L2350" s="10">
        <v>49.67</v>
      </c>
      <c r="M2350" s="10">
        <f t="shared" si="110"/>
        <v>1142.4100000000001</v>
      </c>
      <c r="N2350">
        <f>'CONDITIONS AND WORKINGS'!$D$2*M2350</f>
        <v>73.342721999999995</v>
      </c>
      <c r="O2350" s="4">
        <f>IF(Table1[[#This Row],[SALES]]&gt;='CONDITIONS AND WORKINGS'!$B$2,Table1[[#This Row],[SALES]]*'CONDITIONS AND WORKINGS'!$B$3,0)</f>
        <v>0</v>
      </c>
      <c r="P2350" s="10">
        <f t="shared" si="108"/>
        <v>1215.7527220000002</v>
      </c>
      <c r="Q2350" s="4" t="str">
        <f>IF(Table1[[#This Row],[STATUS]]='CONDITIONS AND WORKINGS'!$B$6,'CONDITIONS AND WORKINGS'!$B$9,'CONDITIONS AND WORKINGS'!$B$10)</f>
        <v>"COMPLETED"</v>
      </c>
      <c r="R2350" s="10">
        <f>Table1[[#This Row],[TOTAL SALES]]-Table1[[#This Row],[ 8.35% DISCOUNT]]</f>
        <v>1215.7527220000002</v>
      </c>
      <c r="S2350" s="20"/>
      <c r="AQ2350" s="11"/>
      <c r="AR2350" s="11"/>
      <c r="AS2350" s="11"/>
      <c r="AT2350" s="11"/>
      <c r="AV2350" s="11"/>
      <c r="AW2350" s="11"/>
    </row>
    <row r="2351" spans="1:49" x14ac:dyDescent="0.25">
      <c r="A2351">
        <v>2350</v>
      </c>
      <c r="B2351">
        <v>10363</v>
      </c>
      <c r="C2351">
        <v>2</v>
      </c>
      <c r="D2351" s="4" t="str">
        <f>TEXT(Table1[[#This Row],[ORDER DATE]],"MMMM")</f>
        <v>January</v>
      </c>
      <c r="E2351" s="4">
        <f t="shared" si="109"/>
        <v>2005</v>
      </c>
      <c r="F2351" s="1">
        <v>38358</v>
      </c>
      <c r="G2351" t="s">
        <v>12</v>
      </c>
      <c r="H2351" t="s">
        <v>95</v>
      </c>
      <c r="I2351">
        <v>174</v>
      </c>
      <c r="J2351" t="s">
        <v>14</v>
      </c>
      <c r="K2351">
        <v>50</v>
      </c>
      <c r="L2351" s="10">
        <v>100</v>
      </c>
      <c r="M2351" s="10">
        <f t="shared" si="110"/>
        <v>5000</v>
      </c>
      <c r="N2351">
        <f>'CONDITIONS AND WORKINGS'!$D$2*M2351</f>
        <v>320.99999999999994</v>
      </c>
      <c r="O2351" s="4">
        <f>IF(Table1[[#This Row],[SALES]]&gt;='CONDITIONS AND WORKINGS'!$B$2,Table1[[#This Row],[SALES]]*'CONDITIONS AND WORKINGS'!$B$3,0)</f>
        <v>417.5</v>
      </c>
      <c r="P2351" s="10">
        <f t="shared" si="108"/>
        <v>5321</v>
      </c>
      <c r="Q2351" s="4" t="str">
        <f>IF(Table1[[#This Row],[STATUS]]='CONDITIONS AND WORKINGS'!$B$6,'CONDITIONS AND WORKINGS'!$B$9,'CONDITIONS AND WORKINGS'!$B$10)</f>
        <v>"COMPLETED"</v>
      </c>
      <c r="R2351" s="10">
        <f>Table1[[#This Row],[TOTAL SALES]]-Table1[[#This Row],[ 8.35% DISCOUNT]]</f>
        <v>4903.5</v>
      </c>
      <c r="S2351" s="20"/>
      <c r="AQ2351" s="11"/>
      <c r="AR2351" s="11"/>
      <c r="AS2351" s="11"/>
      <c r="AT2351" s="11"/>
      <c r="AV2351" s="11"/>
      <c r="AW2351" s="11"/>
    </row>
    <row r="2352" spans="1:49" x14ac:dyDescent="0.25">
      <c r="A2352">
        <v>2351</v>
      </c>
      <c r="B2352">
        <v>10363</v>
      </c>
      <c r="C2352">
        <v>9</v>
      </c>
      <c r="D2352" s="4" t="str">
        <f>TEXT(Table1[[#This Row],[ORDER DATE]],"MMMM")</f>
        <v>January</v>
      </c>
      <c r="E2352" s="4">
        <f t="shared" si="109"/>
        <v>2005</v>
      </c>
      <c r="F2352" s="1">
        <v>38358</v>
      </c>
      <c r="G2352" t="s">
        <v>12</v>
      </c>
      <c r="H2352" t="s">
        <v>107</v>
      </c>
      <c r="I2352">
        <v>174</v>
      </c>
      <c r="J2352" t="s">
        <v>14</v>
      </c>
      <c r="K2352">
        <v>43</v>
      </c>
      <c r="L2352" s="10">
        <v>100</v>
      </c>
      <c r="M2352" s="10">
        <f t="shared" si="110"/>
        <v>4300</v>
      </c>
      <c r="N2352">
        <f>'CONDITIONS AND WORKINGS'!$D$2*M2352</f>
        <v>276.05999999999995</v>
      </c>
      <c r="O2352" s="4">
        <f>IF(Table1[[#This Row],[SALES]]&gt;='CONDITIONS AND WORKINGS'!$B$2,Table1[[#This Row],[SALES]]*'CONDITIONS AND WORKINGS'!$B$3,0)</f>
        <v>359.05</v>
      </c>
      <c r="P2352" s="10">
        <f t="shared" si="108"/>
        <v>4576.0599999999995</v>
      </c>
      <c r="Q2352" s="4" t="str">
        <f>IF(Table1[[#This Row],[STATUS]]='CONDITIONS AND WORKINGS'!$B$6,'CONDITIONS AND WORKINGS'!$B$9,'CONDITIONS AND WORKINGS'!$B$10)</f>
        <v>"COMPLETED"</v>
      </c>
      <c r="R2352" s="10">
        <f>Table1[[#This Row],[TOTAL SALES]]-Table1[[#This Row],[ 8.35% DISCOUNT]]</f>
        <v>4217.0099999999993</v>
      </c>
      <c r="S2352" s="20"/>
      <c r="AQ2352" s="11"/>
      <c r="AR2352" s="11"/>
      <c r="AS2352" s="11"/>
      <c r="AT2352" s="11"/>
      <c r="AV2352" s="11"/>
      <c r="AW2352" s="11"/>
    </row>
    <row r="2353" spans="1:49" x14ac:dyDescent="0.25">
      <c r="A2353">
        <v>2352</v>
      </c>
      <c r="B2353">
        <v>10363</v>
      </c>
      <c r="C2353">
        <v>11</v>
      </c>
      <c r="D2353" s="4" t="str">
        <f>TEXT(Table1[[#This Row],[ORDER DATE]],"MMMM")</f>
        <v>January</v>
      </c>
      <c r="E2353" s="4">
        <f t="shared" si="109"/>
        <v>2005</v>
      </c>
      <c r="F2353" s="1">
        <v>38358</v>
      </c>
      <c r="G2353" t="s">
        <v>12</v>
      </c>
      <c r="H2353" t="s">
        <v>100</v>
      </c>
      <c r="I2353">
        <v>174</v>
      </c>
      <c r="J2353" t="s">
        <v>14</v>
      </c>
      <c r="K2353">
        <v>24</v>
      </c>
      <c r="L2353" s="10">
        <v>100</v>
      </c>
      <c r="M2353" s="10">
        <f t="shared" si="110"/>
        <v>2400</v>
      </c>
      <c r="N2353">
        <f>'CONDITIONS AND WORKINGS'!$D$2*M2353</f>
        <v>154.07999999999998</v>
      </c>
      <c r="O2353" s="4">
        <f>IF(Table1[[#This Row],[SALES]]&gt;='CONDITIONS AND WORKINGS'!$B$2,Table1[[#This Row],[SALES]]*'CONDITIONS AND WORKINGS'!$B$3,0)</f>
        <v>200.4</v>
      </c>
      <c r="P2353" s="10">
        <f t="shared" si="108"/>
        <v>2554.08</v>
      </c>
      <c r="Q2353" s="4" t="str">
        <f>IF(Table1[[#This Row],[STATUS]]='CONDITIONS AND WORKINGS'!$B$6,'CONDITIONS AND WORKINGS'!$B$9,'CONDITIONS AND WORKINGS'!$B$10)</f>
        <v>"COMPLETED"</v>
      </c>
      <c r="R2353" s="10">
        <f>Table1[[#This Row],[TOTAL SALES]]-Table1[[#This Row],[ 8.35% DISCOUNT]]</f>
        <v>2353.6799999999998</v>
      </c>
      <c r="S2353" s="20"/>
      <c r="AQ2353" s="11"/>
      <c r="AR2353" s="11"/>
      <c r="AS2353" s="11"/>
      <c r="AT2353" s="11"/>
      <c r="AV2353" s="11"/>
      <c r="AW2353" s="11"/>
    </row>
    <row r="2354" spans="1:49" x14ac:dyDescent="0.25">
      <c r="A2354">
        <v>2353</v>
      </c>
      <c r="B2354">
        <v>10363</v>
      </c>
      <c r="C2354">
        <v>6</v>
      </c>
      <c r="D2354" s="4" t="str">
        <f>TEXT(Table1[[#This Row],[ORDER DATE]],"MMMM")</f>
        <v>January</v>
      </c>
      <c r="E2354" s="4">
        <f t="shared" si="109"/>
        <v>2005</v>
      </c>
      <c r="F2354" s="1">
        <v>38358</v>
      </c>
      <c r="G2354" t="s">
        <v>12</v>
      </c>
      <c r="H2354" t="s">
        <v>101</v>
      </c>
      <c r="I2354">
        <v>174</v>
      </c>
      <c r="J2354" t="s">
        <v>14</v>
      </c>
      <c r="K2354">
        <v>46</v>
      </c>
      <c r="L2354" s="10">
        <v>88.45</v>
      </c>
      <c r="M2354" s="10">
        <f t="shared" si="110"/>
        <v>4068.7000000000003</v>
      </c>
      <c r="N2354">
        <f>'CONDITIONS AND WORKINGS'!$D$2*M2354</f>
        <v>261.21053999999998</v>
      </c>
      <c r="O2354" s="4">
        <f>IF(Table1[[#This Row],[SALES]]&gt;='CONDITIONS AND WORKINGS'!$B$2,Table1[[#This Row],[SALES]]*'CONDITIONS AND WORKINGS'!$B$3,0)</f>
        <v>339.73645000000005</v>
      </c>
      <c r="P2354" s="10">
        <f t="shared" si="108"/>
        <v>4329.9105399999999</v>
      </c>
      <c r="Q2354" s="4" t="str">
        <f>IF(Table1[[#This Row],[STATUS]]='CONDITIONS AND WORKINGS'!$B$6,'CONDITIONS AND WORKINGS'!$B$9,'CONDITIONS AND WORKINGS'!$B$10)</f>
        <v>"COMPLETED"</v>
      </c>
      <c r="R2354" s="10">
        <f>Table1[[#This Row],[TOTAL SALES]]-Table1[[#This Row],[ 8.35% DISCOUNT]]</f>
        <v>3990.17409</v>
      </c>
      <c r="S2354" s="20"/>
      <c r="AQ2354" s="11"/>
      <c r="AR2354" s="11"/>
      <c r="AS2354" s="11"/>
      <c r="AT2354" s="11"/>
      <c r="AV2354" s="11"/>
      <c r="AW2354" s="11"/>
    </row>
    <row r="2355" spans="1:49" x14ac:dyDescent="0.25">
      <c r="A2355">
        <v>2354</v>
      </c>
      <c r="B2355">
        <v>10363</v>
      </c>
      <c r="C2355">
        <v>7</v>
      </c>
      <c r="D2355" s="4" t="str">
        <f>TEXT(Table1[[#This Row],[ORDER DATE]],"MMMM")</f>
        <v>January</v>
      </c>
      <c r="E2355" s="4">
        <f t="shared" si="109"/>
        <v>2005</v>
      </c>
      <c r="F2355" s="1">
        <v>38358</v>
      </c>
      <c r="G2355" t="s">
        <v>12</v>
      </c>
      <c r="H2355" t="s">
        <v>104</v>
      </c>
      <c r="I2355">
        <v>174</v>
      </c>
      <c r="J2355" t="s">
        <v>14</v>
      </c>
      <c r="K2355">
        <v>22</v>
      </c>
      <c r="L2355" s="10">
        <v>100</v>
      </c>
      <c r="M2355" s="10">
        <f t="shared" si="110"/>
        <v>2200</v>
      </c>
      <c r="N2355">
        <f>'CONDITIONS AND WORKINGS'!$D$2*M2355</f>
        <v>141.23999999999998</v>
      </c>
      <c r="O2355" s="4">
        <f>IF(Table1[[#This Row],[SALES]]&gt;='CONDITIONS AND WORKINGS'!$B$2,Table1[[#This Row],[SALES]]*'CONDITIONS AND WORKINGS'!$B$3,0)</f>
        <v>0</v>
      </c>
      <c r="P2355" s="10">
        <f t="shared" si="108"/>
        <v>2341.2399999999998</v>
      </c>
      <c r="Q2355" s="4" t="str">
        <f>IF(Table1[[#This Row],[STATUS]]='CONDITIONS AND WORKINGS'!$B$6,'CONDITIONS AND WORKINGS'!$B$9,'CONDITIONS AND WORKINGS'!$B$10)</f>
        <v>"COMPLETED"</v>
      </c>
      <c r="R2355" s="10">
        <f>Table1[[#This Row],[TOTAL SALES]]-Table1[[#This Row],[ 8.35% DISCOUNT]]</f>
        <v>2341.2399999999998</v>
      </c>
      <c r="S2355" s="20"/>
      <c r="AQ2355" s="11"/>
      <c r="AR2355" s="11"/>
      <c r="AS2355" s="11"/>
      <c r="AT2355" s="11"/>
      <c r="AV2355" s="11"/>
      <c r="AW2355" s="11"/>
    </row>
    <row r="2356" spans="1:49" x14ac:dyDescent="0.25">
      <c r="A2356">
        <v>2355</v>
      </c>
      <c r="B2356">
        <v>10363</v>
      </c>
      <c r="C2356">
        <v>8</v>
      </c>
      <c r="D2356" s="4" t="str">
        <f>TEXT(Table1[[#This Row],[ORDER DATE]],"MMMM")</f>
        <v>January</v>
      </c>
      <c r="E2356" s="4">
        <f t="shared" si="109"/>
        <v>2005</v>
      </c>
      <c r="F2356" s="1">
        <v>38358</v>
      </c>
      <c r="G2356" t="s">
        <v>12</v>
      </c>
      <c r="H2356" t="s">
        <v>90</v>
      </c>
      <c r="I2356">
        <v>174</v>
      </c>
      <c r="J2356" t="s">
        <v>14</v>
      </c>
      <c r="K2356">
        <v>21</v>
      </c>
      <c r="L2356" s="10">
        <v>100</v>
      </c>
      <c r="M2356" s="10">
        <f t="shared" si="110"/>
        <v>2100</v>
      </c>
      <c r="N2356">
        <f>'CONDITIONS AND WORKINGS'!$D$2*M2356</f>
        <v>134.82</v>
      </c>
      <c r="O2356" s="4">
        <f>IF(Table1[[#This Row],[SALES]]&gt;='CONDITIONS AND WORKINGS'!$B$2,Table1[[#This Row],[SALES]]*'CONDITIONS AND WORKINGS'!$B$3,0)</f>
        <v>0</v>
      </c>
      <c r="P2356" s="10">
        <f t="shared" si="108"/>
        <v>2234.8200000000002</v>
      </c>
      <c r="Q2356" s="4" t="str">
        <f>IF(Table1[[#This Row],[STATUS]]='CONDITIONS AND WORKINGS'!$B$6,'CONDITIONS AND WORKINGS'!$B$9,'CONDITIONS AND WORKINGS'!$B$10)</f>
        <v>"COMPLETED"</v>
      </c>
      <c r="R2356" s="10">
        <f>Table1[[#This Row],[TOTAL SALES]]-Table1[[#This Row],[ 8.35% DISCOUNT]]</f>
        <v>2234.8200000000002</v>
      </c>
      <c r="S2356" s="20"/>
      <c r="AQ2356" s="11"/>
      <c r="AR2356" s="11"/>
      <c r="AS2356" s="11"/>
      <c r="AT2356" s="11"/>
      <c r="AV2356" s="11"/>
      <c r="AW2356" s="11"/>
    </row>
    <row r="2357" spans="1:49" x14ac:dyDescent="0.25">
      <c r="A2357">
        <v>2356</v>
      </c>
      <c r="B2357">
        <v>10363</v>
      </c>
      <c r="C2357">
        <v>4</v>
      </c>
      <c r="D2357" s="4" t="str">
        <f>TEXT(Table1[[#This Row],[ORDER DATE]],"MMMM")</f>
        <v>January</v>
      </c>
      <c r="E2357" s="4">
        <f t="shared" si="109"/>
        <v>2005</v>
      </c>
      <c r="F2357" s="1">
        <v>38358</v>
      </c>
      <c r="G2357" t="s">
        <v>12</v>
      </c>
      <c r="H2357" t="s">
        <v>96</v>
      </c>
      <c r="I2357">
        <v>174</v>
      </c>
      <c r="J2357" t="s">
        <v>14</v>
      </c>
      <c r="K2357">
        <v>34</v>
      </c>
      <c r="L2357" s="10">
        <v>96.73</v>
      </c>
      <c r="M2357" s="10">
        <f t="shared" si="110"/>
        <v>3288.82</v>
      </c>
      <c r="N2357">
        <f>'CONDITIONS AND WORKINGS'!$D$2*M2357</f>
        <v>211.14224399999998</v>
      </c>
      <c r="O2357" s="4">
        <f>IF(Table1[[#This Row],[SALES]]&gt;='CONDITIONS AND WORKINGS'!$B$2,Table1[[#This Row],[SALES]]*'CONDITIONS AND WORKINGS'!$B$3,0)</f>
        <v>274.61647000000005</v>
      </c>
      <c r="P2357" s="10">
        <f t="shared" si="108"/>
        <v>3499.9622440000003</v>
      </c>
      <c r="Q2357" s="4" t="str">
        <f>IF(Table1[[#This Row],[STATUS]]='CONDITIONS AND WORKINGS'!$B$6,'CONDITIONS AND WORKINGS'!$B$9,'CONDITIONS AND WORKINGS'!$B$10)</f>
        <v>"COMPLETED"</v>
      </c>
      <c r="R2357" s="10">
        <f>Table1[[#This Row],[TOTAL SALES]]-Table1[[#This Row],[ 8.35% DISCOUNT]]</f>
        <v>3225.3457740000003</v>
      </c>
      <c r="S2357" s="20"/>
      <c r="AQ2357" s="11"/>
      <c r="AR2357" s="11"/>
      <c r="AS2357" s="11"/>
      <c r="AT2357" s="11"/>
      <c r="AV2357" s="11"/>
      <c r="AW2357" s="11"/>
    </row>
    <row r="2358" spans="1:49" x14ac:dyDescent="0.25">
      <c r="A2358">
        <v>2357</v>
      </c>
      <c r="B2358">
        <v>10363</v>
      </c>
      <c r="C2358">
        <v>1</v>
      </c>
      <c r="D2358" s="4" t="str">
        <f>TEXT(Table1[[#This Row],[ORDER DATE]],"MMMM")</f>
        <v>January</v>
      </c>
      <c r="E2358" s="4">
        <f t="shared" si="109"/>
        <v>2005</v>
      </c>
      <c r="F2358" s="1">
        <v>38358</v>
      </c>
      <c r="G2358" t="s">
        <v>12</v>
      </c>
      <c r="H2358" t="s">
        <v>98</v>
      </c>
      <c r="I2358">
        <v>174</v>
      </c>
      <c r="J2358" t="s">
        <v>17</v>
      </c>
      <c r="K2358">
        <v>31</v>
      </c>
      <c r="L2358" s="10">
        <v>94.58</v>
      </c>
      <c r="M2358" s="10">
        <f t="shared" si="110"/>
        <v>2931.98</v>
      </c>
      <c r="N2358">
        <f>'CONDITIONS AND WORKINGS'!$D$2*M2358</f>
        <v>188.23311599999997</v>
      </c>
      <c r="O2358" s="4">
        <f>IF(Table1[[#This Row],[SALES]]&gt;='CONDITIONS AND WORKINGS'!$B$2,Table1[[#This Row],[SALES]]*'CONDITIONS AND WORKINGS'!$B$3,0)</f>
        <v>244.82033000000001</v>
      </c>
      <c r="P2358" s="10">
        <f t="shared" si="108"/>
        <v>3120.2131159999999</v>
      </c>
      <c r="Q2358" s="4" t="str">
        <f>IF(Table1[[#This Row],[STATUS]]='CONDITIONS AND WORKINGS'!$B$6,'CONDITIONS AND WORKINGS'!$B$9,'CONDITIONS AND WORKINGS'!$B$10)</f>
        <v>"COMPLETED"</v>
      </c>
      <c r="R2358" s="10">
        <f>Table1[[#This Row],[TOTAL SALES]]-Table1[[#This Row],[ 8.35% DISCOUNT]]</f>
        <v>2875.3927859999999</v>
      </c>
      <c r="S2358" s="20"/>
      <c r="AQ2358" s="11"/>
      <c r="AR2358" s="11"/>
      <c r="AS2358" s="11"/>
      <c r="AT2358" s="11"/>
      <c r="AV2358" s="11"/>
      <c r="AW2358" s="11"/>
    </row>
    <row r="2359" spans="1:49" x14ac:dyDescent="0.25">
      <c r="A2359">
        <v>2358</v>
      </c>
      <c r="B2359">
        <v>10363</v>
      </c>
      <c r="C2359">
        <v>12</v>
      </c>
      <c r="D2359" s="4" t="str">
        <f>TEXT(Table1[[#This Row],[ORDER DATE]],"MMMM")</f>
        <v>January</v>
      </c>
      <c r="E2359" s="4">
        <f t="shared" si="109"/>
        <v>2005</v>
      </c>
      <c r="F2359" s="1">
        <v>38358</v>
      </c>
      <c r="G2359" t="s">
        <v>12</v>
      </c>
      <c r="H2359" t="s">
        <v>105</v>
      </c>
      <c r="I2359">
        <v>174</v>
      </c>
      <c r="J2359" t="s">
        <v>17</v>
      </c>
      <c r="K2359">
        <v>32</v>
      </c>
      <c r="L2359" s="10">
        <v>89.12</v>
      </c>
      <c r="M2359" s="10">
        <f t="shared" si="110"/>
        <v>2851.84</v>
      </c>
      <c r="N2359">
        <f>'CONDITIONS AND WORKINGS'!$D$2*M2359</f>
        <v>183.08812799999998</v>
      </c>
      <c r="O2359" s="4">
        <f>IF(Table1[[#This Row],[SALES]]&gt;='CONDITIONS AND WORKINGS'!$B$2,Table1[[#This Row],[SALES]]*'CONDITIONS AND WORKINGS'!$B$3,0)</f>
        <v>238.12864000000002</v>
      </c>
      <c r="P2359" s="10">
        <f t="shared" si="108"/>
        <v>3034.928128</v>
      </c>
      <c r="Q2359" s="4" t="str">
        <f>IF(Table1[[#This Row],[STATUS]]='CONDITIONS AND WORKINGS'!$B$6,'CONDITIONS AND WORKINGS'!$B$9,'CONDITIONS AND WORKINGS'!$B$10)</f>
        <v>"COMPLETED"</v>
      </c>
      <c r="R2359" s="10">
        <f>Table1[[#This Row],[TOTAL SALES]]-Table1[[#This Row],[ 8.35% DISCOUNT]]</f>
        <v>2796.7994880000001</v>
      </c>
      <c r="S2359" s="20"/>
      <c r="AQ2359" s="11"/>
      <c r="AR2359" s="11"/>
      <c r="AS2359" s="11"/>
      <c r="AT2359" s="11"/>
      <c r="AV2359" s="11"/>
      <c r="AW2359" s="11"/>
    </row>
    <row r="2360" spans="1:49" x14ac:dyDescent="0.25">
      <c r="A2360">
        <v>2359</v>
      </c>
      <c r="B2360">
        <v>10363</v>
      </c>
      <c r="C2360">
        <v>3</v>
      </c>
      <c r="D2360" s="4" t="str">
        <f>TEXT(Table1[[#This Row],[ORDER DATE]],"MMMM")</f>
        <v>January</v>
      </c>
      <c r="E2360" s="4">
        <f t="shared" si="109"/>
        <v>2005</v>
      </c>
      <c r="F2360" s="1">
        <v>38358</v>
      </c>
      <c r="G2360" t="s">
        <v>12</v>
      </c>
      <c r="H2360" t="s">
        <v>99</v>
      </c>
      <c r="I2360">
        <v>174</v>
      </c>
      <c r="J2360" t="s">
        <v>17</v>
      </c>
      <c r="K2360">
        <v>33</v>
      </c>
      <c r="L2360" s="10">
        <v>85.39</v>
      </c>
      <c r="M2360" s="10">
        <f t="shared" si="110"/>
        <v>2817.87</v>
      </c>
      <c r="N2360">
        <f>'CONDITIONS AND WORKINGS'!$D$2*M2360</f>
        <v>180.90725399999997</v>
      </c>
      <c r="O2360" s="4">
        <f>IF(Table1[[#This Row],[SALES]]&gt;='CONDITIONS AND WORKINGS'!$B$2,Table1[[#This Row],[SALES]]*'CONDITIONS AND WORKINGS'!$B$3,0)</f>
        <v>235.292145</v>
      </c>
      <c r="P2360" s="10">
        <f t="shared" si="108"/>
        <v>2998.7772539999996</v>
      </c>
      <c r="Q2360" s="4" t="str">
        <f>IF(Table1[[#This Row],[STATUS]]='CONDITIONS AND WORKINGS'!$B$6,'CONDITIONS AND WORKINGS'!$B$9,'CONDITIONS AND WORKINGS'!$B$10)</f>
        <v>"COMPLETED"</v>
      </c>
      <c r="R2360" s="10">
        <f>Table1[[#This Row],[TOTAL SALES]]-Table1[[#This Row],[ 8.35% DISCOUNT]]</f>
        <v>2763.4851089999997</v>
      </c>
      <c r="S2360" s="20"/>
      <c r="AQ2360" s="11"/>
      <c r="AR2360" s="11"/>
      <c r="AS2360" s="11"/>
      <c r="AT2360" s="11"/>
      <c r="AV2360" s="11"/>
      <c r="AW2360" s="11"/>
    </row>
    <row r="2361" spans="1:49" x14ac:dyDescent="0.25">
      <c r="A2361">
        <v>2360</v>
      </c>
      <c r="B2361">
        <v>10363</v>
      </c>
      <c r="C2361">
        <v>5</v>
      </c>
      <c r="D2361" s="4" t="str">
        <f>TEXT(Table1[[#This Row],[ORDER DATE]],"MMMM")</f>
        <v>January</v>
      </c>
      <c r="E2361" s="4">
        <f t="shared" si="109"/>
        <v>2005</v>
      </c>
      <c r="F2361" s="1">
        <v>38358</v>
      </c>
      <c r="G2361" t="s">
        <v>12</v>
      </c>
      <c r="H2361" t="s">
        <v>103</v>
      </c>
      <c r="I2361">
        <v>174</v>
      </c>
      <c r="J2361" t="s">
        <v>17</v>
      </c>
      <c r="K2361">
        <v>34</v>
      </c>
      <c r="L2361" s="10">
        <v>81.62</v>
      </c>
      <c r="M2361" s="10">
        <f t="shared" si="110"/>
        <v>2775.08</v>
      </c>
      <c r="N2361">
        <f>'CONDITIONS AND WORKINGS'!$D$2*M2361</f>
        <v>178.16013599999997</v>
      </c>
      <c r="O2361" s="4">
        <f>IF(Table1[[#This Row],[SALES]]&gt;='CONDITIONS AND WORKINGS'!$B$2,Table1[[#This Row],[SALES]]*'CONDITIONS AND WORKINGS'!$B$3,0)</f>
        <v>231.71917999999999</v>
      </c>
      <c r="P2361" s="10">
        <f t="shared" si="108"/>
        <v>2953.2401359999999</v>
      </c>
      <c r="Q2361" s="4" t="str">
        <f>IF(Table1[[#This Row],[STATUS]]='CONDITIONS AND WORKINGS'!$B$6,'CONDITIONS AND WORKINGS'!$B$9,'CONDITIONS AND WORKINGS'!$B$10)</f>
        <v>"COMPLETED"</v>
      </c>
      <c r="R2361" s="10">
        <f>Table1[[#This Row],[TOTAL SALES]]-Table1[[#This Row],[ 8.35% DISCOUNT]]</f>
        <v>2721.5209559999998</v>
      </c>
      <c r="S2361" s="20"/>
      <c r="AQ2361" s="11"/>
      <c r="AR2361" s="11"/>
      <c r="AS2361" s="11"/>
      <c r="AT2361" s="11"/>
      <c r="AV2361" s="11"/>
      <c r="AW2361" s="11"/>
    </row>
    <row r="2362" spans="1:49" x14ac:dyDescent="0.25">
      <c r="A2362">
        <v>2361</v>
      </c>
      <c r="B2362">
        <v>10363</v>
      </c>
      <c r="C2362">
        <v>10</v>
      </c>
      <c r="D2362" s="4" t="str">
        <f>TEXT(Table1[[#This Row],[ORDER DATE]],"MMMM")</f>
        <v>January</v>
      </c>
      <c r="E2362" s="4">
        <f t="shared" si="109"/>
        <v>2005</v>
      </c>
      <c r="F2362" s="1">
        <v>38358</v>
      </c>
      <c r="G2362" t="s">
        <v>12</v>
      </c>
      <c r="H2362" t="s">
        <v>110</v>
      </c>
      <c r="I2362">
        <v>174</v>
      </c>
      <c r="J2362" t="s">
        <v>17</v>
      </c>
      <c r="K2362">
        <v>46</v>
      </c>
      <c r="L2362" s="10">
        <v>60.3</v>
      </c>
      <c r="M2362" s="10">
        <f t="shared" si="110"/>
        <v>2773.7999999999997</v>
      </c>
      <c r="N2362">
        <f>'CONDITIONS AND WORKINGS'!$D$2*M2362</f>
        <v>178.07795999999996</v>
      </c>
      <c r="O2362" s="4">
        <f>IF(Table1[[#This Row],[SALES]]&gt;='CONDITIONS AND WORKINGS'!$B$2,Table1[[#This Row],[SALES]]*'CONDITIONS AND WORKINGS'!$B$3,0)</f>
        <v>231.61229999999998</v>
      </c>
      <c r="P2362" s="10">
        <f t="shared" si="108"/>
        <v>2951.8779599999998</v>
      </c>
      <c r="Q2362" s="4" t="str">
        <f>IF(Table1[[#This Row],[STATUS]]='CONDITIONS AND WORKINGS'!$B$6,'CONDITIONS AND WORKINGS'!$B$9,'CONDITIONS AND WORKINGS'!$B$10)</f>
        <v>"COMPLETED"</v>
      </c>
      <c r="R2362" s="10">
        <f>Table1[[#This Row],[TOTAL SALES]]-Table1[[#This Row],[ 8.35% DISCOUNT]]</f>
        <v>2720.26566</v>
      </c>
      <c r="S2362" s="20"/>
      <c r="AQ2362" s="11"/>
      <c r="AR2362" s="11"/>
      <c r="AS2362" s="11"/>
      <c r="AT2362" s="11"/>
      <c r="AV2362" s="11"/>
      <c r="AW2362" s="11"/>
    </row>
    <row r="2363" spans="1:49" x14ac:dyDescent="0.25">
      <c r="A2363">
        <v>2362</v>
      </c>
      <c r="B2363">
        <v>10363</v>
      </c>
      <c r="C2363">
        <v>14</v>
      </c>
      <c r="D2363" s="4" t="str">
        <f>TEXT(Table1[[#This Row],[ORDER DATE]],"MMMM")</f>
        <v>January</v>
      </c>
      <c r="E2363" s="4">
        <f t="shared" si="109"/>
        <v>2005</v>
      </c>
      <c r="F2363" s="1">
        <v>38358</v>
      </c>
      <c r="G2363" t="s">
        <v>12</v>
      </c>
      <c r="H2363" t="s">
        <v>108</v>
      </c>
      <c r="I2363">
        <v>174</v>
      </c>
      <c r="J2363" t="s">
        <v>17</v>
      </c>
      <c r="K2363">
        <v>43</v>
      </c>
      <c r="L2363" s="10">
        <v>61.23</v>
      </c>
      <c r="M2363" s="10">
        <f t="shared" si="110"/>
        <v>2632.89</v>
      </c>
      <c r="N2363">
        <f>'CONDITIONS AND WORKINGS'!$D$2*M2363</f>
        <v>169.03153799999998</v>
      </c>
      <c r="O2363" s="4">
        <f>IF(Table1[[#This Row],[SALES]]&gt;='CONDITIONS AND WORKINGS'!$B$2,Table1[[#This Row],[SALES]]*'CONDITIONS AND WORKINGS'!$B$3,0)</f>
        <v>219.846315</v>
      </c>
      <c r="P2363" s="10">
        <f t="shared" si="108"/>
        <v>2801.9215380000001</v>
      </c>
      <c r="Q2363" s="4" t="str">
        <f>IF(Table1[[#This Row],[STATUS]]='CONDITIONS AND WORKINGS'!$B$6,'CONDITIONS AND WORKINGS'!$B$9,'CONDITIONS AND WORKINGS'!$B$10)</f>
        <v>"COMPLETED"</v>
      </c>
      <c r="R2363" s="10">
        <f>Table1[[#This Row],[TOTAL SALES]]-Table1[[#This Row],[ 8.35% DISCOUNT]]</f>
        <v>2582.0752229999998</v>
      </c>
      <c r="S2363" s="20"/>
      <c r="AQ2363" s="11"/>
      <c r="AR2363" s="11"/>
      <c r="AS2363" s="11"/>
      <c r="AT2363" s="11"/>
      <c r="AV2363" s="11"/>
      <c r="AW2363" s="11"/>
    </row>
    <row r="2364" spans="1:49" x14ac:dyDescent="0.25">
      <c r="A2364">
        <v>2363</v>
      </c>
      <c r="B2364">
        <v>10363</v>
      </c>
      <c r="C2364">
        <v>15</v>
      </c>
      <c r="D2364" s="4" t="str">
        <f>TEXT(Table1[[#This Row],[ORDER DATE]],"MMMM")</f>
        <v>January</v>
      </c>
      <c r="E2364" s="4">
        <f t="shared" si="109"/>
        <v>2005</v>
      </c>
      <c r="F2364" s="1">
        <v>38358</v>
      </c>
      <c r="G2364" t="s">
        <v>12</v>
      </c>
      <c r="H2364" t="s">
        <v>109</v>
      </c>
      <c r="I2364">
        <v>174</v>
      </c>
      <c r="J2364" t="s">
        <v>17</v>
      </c>
      <c r="K2364">
        <v>21</v>
      </c>
      <c r="L2364" s="10">
        <v>100</v>
      </c>
      <c r="M2364" s="10">
        <f t="shared" si="110"/>
        <v>2100</v>
      </c>
      <c r="N2364">
        <f>'CONDITIONS AND WORKINGS'!$D$2*M2364</f>
        <v>134.82</v>
      </c>
      <c r="O2364" s="4">
        <f>IF(Table1[[#This Row],[SALES]]&gt;='CONDITIONS AND WORKINGS'!$B$2,Table1[[#This Row],[SALES]]*'CONDITIONS AND WORKINGS'!$B$3,0)</f>
        <v>0</v>
      </c>
      <c r="P2364" s="10">
        <f t="shared" si="108"/>
        <v>2234.8200000000002</v>
      </c>
      <c r="Q2364" s="4" t="str">
        <f>IF(Table1[[#This Row],[STATUS]]='CONDITIONS AND WORKINGS'!$B$6,'CONDITIONS AND WORKINGS'!$B$9,'CONDITIONS AND WORKINGS'!$B$10)</f>
        <v>"COMPLETED"</v>
      </c>
      <c r="R2364" s="10">
        <f>Table1[[#This Row],[TOTAL SALES]]-Table1[[#This Row],[ 8.35% DISCOUNT]]</f>
        <v>2234.8200000000002</v>
      </c>
      <c r="S2364" s="20"/>
      <c r="AQ2364" s="11"/>
      <c r="AR2364" s="11"/>
      <c r="AS2364" s="11"/>
      <c r="AT2364" s="11"/>
      <c r="AV2364" s="11"/>
      <c r="AW2364" s="11"/>
    </row>
    <row r="2365" spans="1:49" x14ac:dyDescent="0.25">
      <c r="A2365">
        <v>2364</v>
      </c>
      <c r="B2365">
        <v>10363</v>
      </c>
      <c r="C2365">
        <v>13</v>
      </c>
      <c r="D2365" s="4" t="str">
        <f>TEXT(Table1[[#This Row],[ORDER DATE]],"MMMM")</f>
        <v>January</v>
      </c>
      <c r="E2365" s="4">
        <f t="shared" si="109"/>
        <v>2005</v>
      </c>
      <c r="F2365" s="1">
        <v>38358</v>
      </c>
      <c r="G2365" t="s">
        <v>12</v>
      </c>
      <c r="H2365" t="s">
        <v>97</v>
      </c>
      <c r="I2365">
        <v>174</v>
      </c>
      <c r="J2365" t="s">
        <v>17</v>
      </c>
      <c r="K2365">
        <v>28</v>
      </c>
      <c r="L2365" s="10">
        <v>58.18</v>
      </c>
      <c r="M2365" s="10">
        <f t="shared" si="110"/>
        <v>1629.04</v>
      </c>
      <c r="N2365">
        <f>'CONDITIONS AND WORKINGS'!$D$2*M2365</f>
        <v>104.58436799999998</v>
      </c>
      <c r="O2365" s="4">
        <f>IF(Table1[[#This Row],[SALES]]&gt;='CONDITIONS AND WORKINGS'!$B$2,Table1[[#This Row],[SALES]]*'CONDITIONS AND WORKINGS'!$B$3,0)</f>
        <v>0</v>
      </c>
      <c r="P2365" s="10">
        <f t="shared" si="108"/>
        <v>1733.624368</v>
      </c>
      <c r="Q2365" s="4" t="str">
        <f>IF(Table1[[#This Row],[STATUS]]='CONDITIONS AND WORKINGS'!$B$6,'CONDITIONS AND WORKINGS'!$B$9,'CONDITIONS AND WORKINGS'!$B$10)</f>
        <v>"COMPLETED"</v>
      </c>
      <c r="R2365" s="10">
        <f>Table1[[#This Row],[TOTAL SALES]]-Table1[[#This Row],[ 8.35% DISCOUNT]]</f>
        <v>1733.624368</v>
      </c>
      <c r="S2365" s="20"/>
      <c r="AQ2365" s="11"/>
      <c r="AR2365" s="11"/>
      <c r="AS2365" s="11"/>
      <c r="AT2365" s="11"/>
      <c r="AV2365" s="11"/>
      <c r="AW2365" s="11"/>
    </row>
    <row r="2366" spans="1:49" x14ac:dyDescent="0.25">
      <c r="A2366">
        <v>2365</v>
      </c>
      <c r="B2366">
        <v>10364</v>
      </c>
      <c r="C2366">
        <v>1</v>
      </c>
      <c r="D2366" s="4" t="str">
        <f>TEXT(Table1[[#This Row],[ORDER DATE]],"MMMM")</f>
        <v>January</v>
      </c>
      <c r="E2366" s="4">
        <f t="shared" si="109"/>
        <v>2005</v>
      </c>
      <c r="F2366" s="1">
        <v>38358</v>
      </c>
      <c r="G2366" t="s">
        <v>12</v>
      </c>
      <c r="H2366" t="s">
        <v>111</v>
      </c>
      <c r="I2366">
        <v>168</v>
      </c>
      <c r="J2366" t="s">
        <v>17</v>
      </c>
      <c r="K2366">
        <v>48</v>
      </c>
      <c r="L2366" s="10">
        <v>48.28</v>
      </c>
      <c r="M2366" s="10">
        <f t="shared" si="110"/>
        <v>2317.44</v>
      </c>
      <c r="N2366">
        <f>'CONDITIONS AND WORKINGS'!$D$2*M2366</f>
        <v>148.77964799999998</v>
      </c>
      <c r="O2366" s="4">
        <f>IF(Table1[[#This Row],[SALES]]&gt;='CONDITIONS AND WORKINGS'!$B$2,Table1[[#This Row],[SALES]]*'CONDITIONS AND WORKINGS'!$B$3,0)</f>
        <v>193.50624000000002</v>
      </c>
      <c r="P2366" s="10">
        <f t="shared" si="108"/>
        <v>2466.2196480000002</v>
      </c>
      <c r="Q2366" s="4" t="str">
        <f>IF(Table1[[#This Row],[STATUS]]='CONDITIONS AND WORKINGS'!$B$6,'CONDITIONS AND WORKINGS'!$B$9,'CONDITIONS AND WORKINGS'!$B$10)</f>
        <v>"COMPLETED"</v>
      </c>
      <c r="R2366" s="10">
        <f>Table1[[#This Row],[TOTAL SALES]]-Table1[[#This Row],[ 8.35% DISCOUNT]]</f>
        <v>2272.7134080000001</v>
      </c>
      <c r="S2366" s="20"/>
      <c r="AQ2366" s="11"/>
      <c r="AR2366" s="11"/>
      <c r="AS2366" s="11"/>
      <c r="AT2366" s="11"/>
      <c r="AV2366" s="11"/>
      <c r="AW2366" s="11"/>
    </row>
    <row r="2367" spans="1:49" x14ac:dyDescent="0.25">
      <c r="A2367">
        <v>2366</v>
      </c>
      <c r="B2367">
        <v>10365</v>
      </c>
      <c r="C2367">
        <v>2</v>
      </c>
      <c r="D2367" s="4" t="str">
        <f>TEXT(Table1[[#This Row],[ORDER DATE]],"MMMM")</f>
        <v>January</v>
      </c>
      <c r="E2367" s="4">
        <f t="shared" si="109"/>
        <v>2005</v>
      </c>
      <c r="F2367" s="1">
        <v>38359</v>
      </c>
      <c r="G2367" t="s">
        <v>12</v>
      </c>
      <c r="H2367" t="s">
        <v>106</v>
      </c>
      <c r="I2367">
        <v>151</v>
      </c>
      <c r="J2367" t="s">
        <v>14</v>
      </c>
      <c r="K2367">
        <v>44</v>
      </c>
      <c r="L2367" s="10">
        <v>100</v>
      </c>
      <c r="M2367" s="10">
        <f t="shared" si="110"/>
        <v>4400</v>
      </c>
      <c r="N2367">
        <f>'CONDITIONS AND WORKINGS'!$D$2*M2367</f>
        <v>282.47999999999996</v>
      </c>
      <c r="O2367" s="4">
        <f>IF(Table1[[#This Row],[SALES]]&gt;='CONDITIONS AND WORKINGS'!$B$2,Table1[[#This Row],[SALES]]*'CONDITIONS AND WORKINGS'!$B$3,0)</f>
        <v>367.40000000000003</v>
      </c>
      <c r="P2367" s="10">
        <f t="shared" si="108"/>
        <v>4682.4799999999996</v>
      </c>
      <c r="Q2367" s="4" t="str">
        <f>IF(Table1[[#This Row],[STATUS]]='CONDITIONS AND WORKINGS'!$B$6,'CONDITIONS AND WORKINGS'!$B$9,'CONDITIONS AND WORKINGS'!$B$10)</f>
        <v>"COMPLETED"</v>
      </c>
      <c r="R2367" s="10">
        <f>Table1[[#This Row],[TOTAL SALES]]-Table1[[#This Row],[ 8.35% DISCOUNT]]</f>
        <v>4315.08</v>
      </c>
      <c r="S2367" s="20"/>
      <c r="AQ2367" s="11"/>
      <c r="AR2367" s="11"/>
      <c r="AS2367" s="11"/>
      <c r="AT2367" s="11"/>
      <c r="AV2367" s="11"/>
      <c r="AW2367" s="11"/>
    </row>
    <row r="2368" spans="1:49" x14ac:dyDescent="0.25">
      <c r="A2368">
        <v>2367</v>
      </c>
      <c r="B2368">
        <v>10365</v>
      </c>
      <c r="C2368">
        <v>3</v>
      </c>
      <c r="D2368" s="4" t="str">
        <f>TEXT(Table1[[#This Row],[ORDER DATE]],"MMMM")</f>
        <v>January</v>
      </c>
      <c r="E2368" s="4">
        <f t="shared" si="109"/>
        <v>2005</v>
      </c>
      <c r="F2368" s="1">
        <v>38359</v>
      </c>
      <c r="G2368" t="s">
        <v>12</v>
      </c>
      <c r="H2368" t="s">
        <v>102</v>
      </c>
      <c r="I2368">
        <v>151</v>
      </c>
      <c r="J2368" t="s">
        <v>14</v>
      </c>
      <c r="K2368">
        <v>22</v>
      </c>
      <c r="L2368" s="10">
        <v>100</v>
      </c>
      <c r="M2368" s="10">
        <f t="shared" si="110"/>
        <v>2200</v>
      </c>
      <c r="N2368">
        <f>'CONDITIONS AND WORKINGS'!$D$2*M2368</f>
        <v>141.23999999999998</v>
      </c>
      <c r="O2368" s="4">
        <f>IF(Table1[[#This Row],[SALES]]&gt;='CONDITIONS AND WORKINGS'!$B$2,Table1[[#This Row],[SALES]]*'CONDITIONS AND WORKINGS'!$B$3,0)</f>
        <v>0</v>
      </c>
      <c r="P2368" s="10">
        <f t="shared" si="108"/>
        <v>2341.2399999999998</v>
      </c>
      <c r="Q2368" s="4" t="str">
        <f>IF(Table1[[#This Row],[STATUS]]='CONDITIONS AND WORKINGS'!$B$6,'CONDITIONS AND WORKINGS'!$B$9,'CONDITIONS AND WORKINGS'!$B$10)</f>
        <v>"COMPLETED"</v>
      </c>
      <c r="R2368" s="10">
        <f>Table1[[#This Row],[TOTAL SALES]]-Table1[[#This Row],[ 8.35% DISCOUNT]]</f>
        <v>2341.2399999999998</v>
      </c>
      <c r="S2368" s="20"/>
      <c r="AQ2368" s="11"/>
      <c r="AR2368" s="11"/>
      <c r="AS2368" s="11"/>
      <c r="AT2368" s="11"/>
      <c r="AV2368" s="11"/>
      <c r="AW2368" s="11"/>
    </row>
    <row r="2369" spans="1:49" x14ac:dyDescent="0.25">
      <c r="A2369">
        <v>2368</v>
      </c>
      <c r="B2369">
        <v>10365</v>
      </c>
      <c r="C2369">
        <v>1</v>
      </c>
      <c r="D2369" s="4" t="str">
        <f>TEXT(Table1[[#This Row],[ORDER DATE]],"MMMM")</f>
        <v>January</v>
      </c>
      <c r="E2369" s="4">
        <f t="shared" si="109"/>
        <v>2005</v>
      </c>
      <c r="F2369" s="1">
        <v>38359</v>
      </c>
      <c r="G2369" t="s">
        <v>12</v>
      </c>
      <c r="H2369" t="s">
        <v>114</v>
      </c>
      <c r="I2369">
        <v>151</v>
      </c>
      <c r="J2369" t="s">
        <v>17</v>
      </c>
      <c r="K2369">
        <v>30</v>
      </c>
      <c r="L2369" s="10">
        <v>87.06</v>
      </c>
      <c r="M2369" s="10">
        <f t="shared" si="110"/>
        <v>2611.8000000000002</v>
      </c>
      <c r="N2369">
        <f>'CONDITIONS AND WORKINGS'!$D$2*M2369</f>
        <v>167.67756</v>
      </c>
      <c r="O2369" s="4">
        <f>IF(Table1[[#This Row],[SALES]]&gt;='CONDITIONS AND WORKINGS'!$B$2,Table1[[#This Row],[SALES]]*'CONDITIONS AND WORKINGS'!$B$3,0)</f>
        <v>218.08530000000002</v>
      </c>
      <c r="P2369" s="10">
        <f t="shared" si="108"/>
        <v>2779.4775600000003</v>
      </c>
      <c r="Q2369" s="4" t="str">
        <f>IF(Table1[[#This Row],[STATUS]]='CONDITIONS AND WORKINGS'!$B$6,'CONDITIONS AND WORKINGS'!$B$9,'CONDITIONS AND WORKINGS'!$B$10)</f>
        <v>"COMPLETED"</v>
      </c>
      <c r="R2369" s="10">
        <f>Table1[[#This Row],[TOTAL SALES]]-Table1[[#This Row],[ 8.35% DISCOUNT]]</f>
        <v>2561.3922600000001</v>
      </c>
      <c r="S2369" s="20"/>
      <c r="AQ2369" s="11"/>
      <c r="AR2369" s="11"/>
      <c r="AS2369" s="11"/>
      <c r="AT2369" s="11"/>
      <c r="AV2369" s="11"/>
      <c r="AW2369" s="11"/>
    </row>
    <row r="2370" spans="1:49" x14ac:dyDescent="0.25">
      <c r="A2370">
        <v>2369</v>
      </c>
      <c r="B2370">
        <v>10366</v>
      </c>
      <c r="C2370">
        <v>1</v>
      </c>
      <c r="D2370" s="4" t="str">
        <f>TEXT(Table1[[#This Row],[ORDER DATE]],"MMMM")</f>
        <v>January</v>
      </c>
      <c r="E2370" s="4">
        <f t="shared" si="109"/>
        <v>2005</v>
      </c>
      <c r="F2370" s="1">
        <v>38362</v>
      </c>
      <c r="G2370" t="s">
        <v>12</v>
      </c>
      <c r="H2370" t="s">
        <v>44</v>
      </c>
      <c r="I2370">
        <v>191</v>
      </c>
      <c r="J2370" t="s">
        <v>14</v>
      </c>
      <c r="K2370">
        <v>34</v>
      </c>
      <c r="L2370" s="10">
        <v>100</v>
      </c>
      <c r="M2370" s="10">
        <f t="shared" si="110"/>
        <v>3400</v>
      </c>
      <c r="N2370">
        <f>'CONDITIONS AND WORKINGS'!$D$2*M2370</f>
        <v>218.27999999999997</v>
      </c>
      <c r="O2370" s="4">
        <f>IF(Table1[[#This Row],[SALES]]&gt;='CONDITIONS AND WORKINGS'!$B$2,Table1[[#This Row],[SALES]]*'CONDITIONS AND WORKINGS'!$B$3,0)</f>
        <v>283.90000000000003</v>
      </c>
      <c r="P2370" s="10">
        <f t="shared" ref="P2370:P2433" si="111">M2370+N2370</f>
        <v>3618.2799999999997</v>
      </c>
      <c r="Q2370" s="4" t="str">
        <f>IF(Table1[[#This Row],[STATUS]]='CONDITIONS AND WORKINGS'!$B$6,'CONDITIONS AND WORKINGS'!$B$9,'CONDITIONS AND WORKINGS'!$B$10)</f>
        <v>"COMPLETED"</v>
      </c>
      <c r="R2370" s="10">
        <f>Table1[[#This Row],[TOTAL SALES]]-Table1[[#This Row],[ 8.35% DISCOUNT]]</f>
        <v>3334.3799999999997</v>
      </c>
      <c r="S2370" s="20"/>
      <c r="AQ2370" s="11"/>
      <c r="AR2370" s="11"/>
      <c r="AS2370" s="11"/>
      <c r="AT2370" s="11"/>
      <c r="AV2370" s="11"/>
      <c r="AW2370" s="11"/>
    </row>
    <row r="2371" spans="1:49" x14ac:dyDescent="0.25">
      <c r="A2371">
        <v>2370</v>
      </c>
      <c r="B2371">
        <v>10366</v>
      </c>
      <c r="C2371">
        <v>2</v>
      </c>
      <c r="D2371" s="4" t="str">
        <f>TEXT(Table1[[#This Row],[ORDER DATE]],"MMMM")</f>
        <v>January</v>
      </c>
      <c r="E2371" s="4">
        <f t="shared" ref="E2371:E2434" si="112">YEAR(F2371)</f>
        <v>2005</v>
      </c>
      <c r="F2371" s="1">
        <v>38362</v>
      </c>
      <c r="G2371" t="s">
        <v>12</v>
      </c>
      <c r="H2371" t="s">
        <v>115</v>
      </c>
      <c r="I2371">
        <v>191</v>
      </c>
      <c r="J2371" t="s">
        <v>14</v>
      </c>
      <c r="K2371">
        <v>49</v>
      </c>
      <c r="L2371" s="10">
        <v>100</v>
      </c>
      <c r="M2371" s="10">
        <f t="shared" ref="M2371:M2434" si="113">K2371*L2371</f>
        <v>4900</v>
      </c>
      <c r="N2371">
        <f>'CONDITIONS AND WORKINGS'!$D$2*M2371</f>
        <v>314.58</v>
      </c>
      <c r="O2371" s="4">
        <f>IF(Table1[[#This Row],[SALES]]&gt;='CONDITIONS AND WORKINGS'!$B$2,Table1[[#This Row],[SALES]]*'CONDITIONS AND WORKINGS'!$B$3,0)</f>
        <v>409.15000000000003</v>
      </c>
      <c r="P2371" s="10">
        <f t="shared" si="111"/>
        <v>5214.58</v>
      </c>
      <c r="Q2371" s="4" t="str">
        <f>IF(Table1[[#This Row],[STATUS]]='CONDITIONS AND WORKINGS'!$B$6,'CONDITIONS AND WORKINGS'!$B$9,'CONDITIONS AND WORKINGS'!$B$10)</f>
        <v>"COMPLETED"</v>
      </c>
      <c r="R2371" s="10">
        <f>Table1[[#This Row],[TOTAL SALES]]-Table1[[#This Row],[ 8.35% DISCOUNT]]</f>
        <v>4805.43</v>
      </c>
      <c r="S2371" s="20"/>
      <c r="AQ2371" s="11"/>
      <c r="AR2371" s="11"/>
      <c r="AS2371" s="11"/>
      <c r="AT2371" s="11"/>
      <c r="AV2371" s="11"/>
      <c r="AW2371" s="11"/>
    </row>
    <row r="2372" spans="1:49" x14ac:dyDescent="0.25">
      <c r="A2372">
        <v>2371</v>
      </c>
      <c r="B2372">
        <v>10366</v>
      </c>
      <c r="C2372">
        <v>3</v>
      </c>
      <c r="D2372" s="4" t="str">
        <f>TEXT(Table1[[#This Row],[ORDER DATE]],"MMMM")</f>
        <v>January</v>
      </c>
      <c r="E2372" s="4">
        <f t="shared" si="112"/>
        <v>2005</v>
      </c>
      <c r="F2372" s="1">
        <v>38362</v>
      </c>
      <c r="G2372" t="s">
        <v>12</v>
      </c>
      <c r="H2372" t="s">
        <v>113</v>
      </c>
      <c r="I2372">
        <v>191</v>
      </c>
      <c r="J2372" t="s">
        <v>14</v>
      </c>
      <c r="K2372">
        <v>34</v>
      </c>
      <c r="L2372" s="10">
        <v>100</v>
      </c>
      <c r="M2372" s="10">
        <f t="shared" si="113"/>
        <v>3400</v>
      </c>
      <c r="N2372">
        <f>'CONDITIONS AND WORKINGS'!$D$2*M2372</f>
        <v>218.27999999999997</v>
      </c>
      <c r="O2372" s="4">
        <f>IF(Table1[[#This Row],[SALES]]&gt;='CONDITIONS AND WORKINGS'!$B$2,Table1[[#This Row],[SALES]]*'CONDITIONS AND WORKINGS'!$B$3,0)</f>
        <v>283.90000000000003</v>
      </c>
      <c r="P2372" s="10">
        <f t="shared" si="111"/>
        <v>3618.2799999999997</v>
      </c>
      <c r="Q2372" s="4" t="str">
        <f>IF(Table1[[#This Row],[STATUS]]='CONDITIONS AND WORKINGS'!$B$6,'CONDITIONS AND WORKINGS'!$B$9,'CONDITIONS AND WORKINGS'!$B$10)</f>
        <v>"COMPLETED"</v>
      </c>
      <c r="R2372" s="10">
        <f>Table1[[#This Row],[TOTAL SALES]]-Table1[[#This Row],[ 8.35% DISCOUNT]]</f>
        <v>3334.3799999999997</v>
      </c>
      <c r="S2372" s="20"/>
      <c r="AQ2372" s="11"/>
      <c r="AR2372" s="11"/>
      <c r="AS2372" s="11"/>
      <c r="AT2372" s="11"/>
      <c r="AV2372" s="11"/>
      <c r="AW2372" s="11"/>
    </row>
    <row r="2373" spans="1:49" x14ac:dyDescent="0.25">
      <c r="A2373">
        <v>2372</v>
      </c>
      <c r="B2373">
        <v>10367</v>
      </c>
      <c r="C2373">
        <v>4</v>
      </c>
      <c r="D2373" s="4" t="str">
        <f>TEXT(Table1[[#This Row],[ORDER DATE]],"MMMM")</f>
        <v>January</v>
      </c>
      <c r="E2373" s="4">
        <f t="shared" si="112"/>
        <v>2005</v>
      </c>
      <c r="F2373" s="1">
        <v>38364</v>
      </c>
      <c r="G2373" t="s">
        <v>125</v>
      </c>
      <c r="H2373" t="s">
        <v>15</v>
      </c>
      <c r="I2373">
        <v>104</v>
      </c>
      <c r="J2373" t="s">
        <v>55</v>
      </c>
      <c r="K2373">
        <v>45</v>
      </c>
      <c r="L2373" s="10">
        <v>100</v>
      </c>
      <c r="M2373" s="10">
        <f t="shared" si="113"/>
        <v>4500</v>
      </c>
      <c r="N2373">
        <f>'CONDITIONS AND WORKINGS'!$D$2*M2373</f>
        <v>288.89999999999998</v>
      </c>
      <c r="O2373" s="4">
        <f>IF(Table1[[#This Row],[SALES]]&gt;='CONDITIONS AND WORKINGS'!$B$2,Table1[[#This Row],[SALES]]*'CONDITIONS AND WORKINGS'!$B$3,0)</f>
        <v>375.75</v>
      </c>
      <c r="P2373" s="10">
        <f t="shared" si="111"/>
        <v>4788.8999999999996</v>
      </c>
      <c r="Q2373" s="4" t="str">
        <f>IF(Table1[[#This Row],[STATUS]]='CONDITIONS AND WORKINGS'!$B$6,'CONDITIONS AND WORKINGS'!$B$9,'CONDITIONS AND WORKINGS'!$B$10)</f>
        <v>"UNDER PREVIEW"</v>
      </c>
      <c r="R2373" s="10">
        <f>Table1[[#This Row],[TOTAL SALES]]-Table1[[#This Row],[ 8.35% DISCOUNT]]</f>
        <v>4413.1499999999996</v>
      </c>
      <c r="S2373" s="20"/>
      <c r="AQ2373" s="11"/>
      <c r="AR2373" s="11"/>
      <c r="AS2373" s="11"/>
      <c r="AT2373" s="11"/>
      <c r="AV2373" s="11"/>
      <c r="AW2373" s="11"/>
    </row>
    <row r="2374" spans="1:49" x14ac:dyDescent="0.25">
      <c r="A2374">
        <v>2373</v>
      </c>
      <c r="B2374">
        <v>10367</v>
      </c>
      <c r="C2374">
        <v>2</v>
      </c>
      <c r="D2374" s="4" t="str">
        <f>TEXT(Table1[[#This Row],[ORDER DATE]],"MMMM")</f>
        <v>January</v>
      </c>
      <c r="E2374" s="4">
        <f t="shared" si="112"/>
        <v>2005</v>
      </c>
      <c r="F2374" s="1">
        <v>38364</v>
      </c>
      <c r="G2374" t="s">
        <v>125</v>
      </c>
      <c r="H2374" t="s">
        <v>116</v>
      </c>
      <c r="I2374">
        <v>104</v>
      </c>
      <c r="J2374" t="s">
        <v>14</v>
      </c>
      <c r="K2374">
        <v>36</v>
      </c>
      <c r="L2374" s="10">
        <v>100</v>
      </c>
      <c r="M2374" s="10">
        <f t="shared" si="113"/>
        <v>3600</v>
      </c>
      <c r="N2374">
        <f>'CONDITIONS AND WORKINGS'!$D$2*M2374</f>
        <v>231.11999999999998</v>
      </c>
      <c r="O2374" s="4">
        <f>IF(Table1[[#This Row],[SALES]]&gt;='CONDITIONS AND WORKINGS'!$B$2,Table1[[#This Row],[SALES]]*'CONDITIONS AND WORKINGS'!$B$3,0)</f>
        <v>300.60000000000002</v>
      </c>
      <c r="P2374" s="10">
        <f t="shared" si="111"/>
        <v>3831.12</v>
      </c>
      <c r="Q2374" s="4" t="str">
        <f>IF(Table1[[#This Row],[STATUS]]='CONDITIONS AND WORKINGS'!$B$6,'CONDITIONS AND WORKINGS'!$B$9,'CONDITIONS AND WORKINGS'!$B$10)</f>
        <v>"UNDER PREVIEW"</v>
      </c>
      <c r="R2374" s="10">
        <f>Table1[[#This Row],[TOTAL SALES]]-Table1[[#This Row],[ 8.35% DISCOUNT]]</f>
        <v>3530.52</v>
      </c>
      <c r="S2374" s="20"/>
      <c r="AQ2374" s="11"/>
      <c r="AR2374" s="11"/>
      <c r="AS2374" s="11"/>
      <c r="AT2374" s="11"/>
      <c r="AV2374" s="11"/>
      <c r="AW2374" s="11"/>
    </row>
    <row r="2375" spans="1:49" x14ac:dyDescent="0.25">
      <c r="A2375">
        <v>2374</v>
      </c>
      <c r="B2375">
        <v>10367</v>
      </c>
      <c r="C2375">
        <v>6</v>
      </c>
      <c r="D2375" s="4" t="str">
        <f>TEXT(Table1[[#This Row],[ORDER DATE]],"MMMM")</f>
        <v>January</v>
      </c>
      <c r="E2375" s="4">
        <f t="shared" si="112"/>
        <v>2005</v>
      </c>
      <c r="F2375" s="1">
        <v>38364</v>
      </c>
      <c r="G2375" t="s">
        <v>125</v>
      </c>
      <c r="H2375" t="s">
        <v>112</v>
      </c>
      <c r="I2375">
        <v>104</v>
      </c>
      <c r="J2375" t="s">
        <v>14</v>
      </c>
      <c r="K2375">
        <v>46</v>
      </c>
      <c r="L2375" s="10">
        <v>100</v>
      </c>
      <c r="M2375" s="10">
        <f t="shared" si="113"/>
        <v>4600</v>
      </c>
      <c r="N2375">
        <f>'CONDITIONS AND WORKINGS'!$D$2*M2375</f>
        <v>295.32</v>
      </c>
      <c r="O2375" s="4">
        <f>IF(Table1[[#This Row],[SALES]]&gt;='CONDITIONS AND WORKINGS'!$B$2,Table1[[#This Row],[SALES]]*'CONDITIONS AND WORKINGS'!$B$3,0)</f>
        <v>384.1</v>
      </c>
      <c r="P2375" s="10">
        <f t="shared" si="111"/>
        <v>4895.32</v>
      </c>
      <c r="Q2375" s="4" t="str">
        <f>IF(Table1[[#This Row],[STATUS]]='CONDITIONS AND WORKINGS'!$B$6,'CONDITIONS AND WORKINGS'!$B$9,'CONDITIONS AND WORKINGS'!$B$10)</f>
        <v>"UNDER PREVIEW"</v>
      </c>
      <c r="R2375" s="10">
        <f>Table1[[#This Row],[TOTAL SALES]]-Table1[[#This Row],[ 8.35% DISCOUNT]]</f>
        <v>4511.2199999999993</v>
      </c>
      <c r="S2375" s="20"/>
      <c r="AQ2375" s="11"/>
      <c r="AR2375" s="11"/>
      <c r="AS2375" s="11"/>
      <c r="AT2375" s="11"/>
      <c r="AV2375" s="11"/>
      <c r="AW2375" s="11"/>
    </row>
    <row r="2376" spans="1:49" x14ac:dyDescent="0.25">
      <c r="A2376">
        <v>2375</v>
      </c>
      <c r="B2376">
        <v>10367</v>
      </c>
      <c r="C2376">
        <v>3</v>
      </c>
      <c r="D2376" s="4" t="str">
        <f>TEXT(Table1[[#This Row],[ORDER DATE]],"MMMM")</f>
        <v>January</v>
      </c>
      <c r="E2376" s="4">
        <f t="shared" si="112"/>
        <v>2005</v>
      </c>
      <c r="F2376" s="1">
        <v>38364</v>
      </c>
      <c r="G2376" t="s">
        <v>125</v>
      </c>
      <c r="H2376" t="s">
        <v>13</v>
      </c>
      <c r="I2376">
        <v>104</v>
      </c>
      <c r="J2376" t="s">
        <v>14</v>
      </c>
      <c r="K2376">
        <v>37</v>
      </c>
      <c r="L2376" s="10">
        <v>100</v>
      </c>
      <c r="M2376" s="10">
        <f t="shared" si="113"/>
        <v>3700</v>
      </c>
      <c r="N2376">
        <f>'CONDITIONS AND WORKINGS'!$D$2*M2376</f>
        <v>237.53999999999996</v>
      </c>
      <c r="O2376" s="4">
        <f>IF(Table1[[#This Row],[SALES]]&gt;='CONDITIONS AND WORKINGS'!$B$2,Table1[[#This Row],[SALES]]*'CONDITIONS AND WORKINGS'!$B$3,0)</f>
        <v>308.95000000000005</v>
      </c>
      <c r="P2376" s="10">
        <f t="shared" si="111"/>
        <v>3937.54</v>
      </c>
      <c r="Q2376" s="4" t="str">
        <f>IF(Table1[[#This Row],[STATUS]]='CONDITIONS AND WORKINGS'!$B$6,'CONDITIONS AND WORKINGS'!$B$9,'CONDITIONS AND WORKINGS'!$B$10)</f>
        <v>"UNDER PREVIEW"</v>
      </c>
      <c r="R2376" s="10">
        <f>Table1[[#This Row],[TOTAL SALES]]-Table1[[#This Row],[ 8.35% DISCOUNT]]</f>
        <v>3628.59</v>
      </c>
      <c r="S2376" s="20"/>
      <c r="AQ2376" s="11"/>
      <c r="AR2376" s="11"/>
      <c r="AS2376" s="11"/>
      <c r="AT2376" s="11"/>
      <c r="AV2376" s="11"/>
      <c r="AW2376" s="11"/>
    </row>
    <row r="2377" spans="1:49" x14ac:dyDescent="0.25">
      <c r="A2377">
        <v>2376</v>
      </c>
      <c r="B2377">
        <v>10367</v>
      </c>
      <c r="C2377">
        <v>5</v>
      </c>
      <c r="D2377" s="4" t="str">
        <f>TEXT(Table1[[#This Row],[ORDER DATE]],"MMMM")</f>
        <v>January</v>
      </c>
      <c r="E2377" s="4">
        <f t="shared" si="112"/>
        <v>2005</v>
      </c>
      <c r="F2377" s="1">
        <v>38364</v>
      </c>
      <c r="G2377" t="s">
        <v>125</v>
      </c>
      <c r="H2377" t="s">
        <v>19</v>
      </c>
      <c r="I2377">
        <v>104</v>
      </c>
      <c r="J2377" t="s">
        <v>14</v>
      </c>
      <c r="K2377">
        <v>27</v>
      </c>
      <c r="L2377" s="10">
        <v>100</v>
      </c>
      <c r="M2377" s="10">
        <f t="shared" si="113"/>
        <v>2700</v>
      </c>
      <c r="N2377">
        <f>'CONDITIONS AND WORKINGS'!$D$2*M2377</f>
        <v>173.33999999999997</v>
      </c>
      <c r="O2377" s="4">
        <f>IF(Table1[[#This Row],[SALES]]&gt;='CONDITIONS AND WORKINGS'!$B$2,Table1[[#This Row],[SALES]]*'CONDITIONS AND WORKINGS'!$B$3,0)</f>
        <v>225.45000000000002</v>
      </c>
      <c r="P2377" s="10">
        <f t="shared" si="111"/>
        <v>2873.34</v>
      </c>
      <c r="Q2377" s="4" t="str">
        <f>IF(Table1[[#This Row],[STATUS]]='CONDITIONS AND WORKINGS'!$B$6,'CONDITIONS AND WORKINGS'!$B$9,'CONDITIONS AND WORKINGS'!$B$10)</f>
        <v>"UNDER PREVIEW"</v>
      </c>
      <c r="R2377" s="10">
        <f>Table1[[#This Row],[TOTAL SALES]]-Table1[[#This Row],[ 8.35% DISCOUNT]]</f>
        <v>2647.8900000000003</v>
      </c>
      <c r="S2377" s="20"/>
      <c r="AQ2377" s="11"/>
      <c r="AR2377" s="11"/>
      <c r="AS2377" s="11"/>
      <c r="AT2377" s="11"/>
      <c r="AV2377" s="11"/>
      <c r="AW2377" s="11"/>
    </row>
    <row r="2378" spans="1:49" x14ac:dyDescent="0.25">
      <c r="A2378">
        <v>2377</v>
      </c>
      <c r="B2378">
        <v>10367</v>
      </c>
      <c r="C2378">
        <v>9</v>
      </c>
      <c r="D2378" s="4" t="str">
        <f>TEXT(Table1[[#This Row],[ORDER DATE]],"MMMM")</f>
        <v>January</v>
      </c>
      <c r="E2378" s="4">
        <f t="shared" si="112"/>
        <v>2005</v>
      </c>
      <c r="F2378" s="1">
        <v>38364</v>
      </c>
      <c r="G2378" t="s">
        <v>125</v>
      </c>
      <c r="H2378" t="s">
        <v>122</v>
      </c>
      <c r="I2378">
        <v>104</v>
      </c>
      <c r="J2378" t="s">
        <v>14</v>
      </c>
      <c r="K2378">
        <v>44</v>
      </c>
      <c r="L2378" s="10">
        <v>85.25</v>
      </c>
      <c r="M2378" s="10">
        <f t="shared" si="113"/>
        <v>3751</v>
      </c>
      <c r="N2378">
        <f>'CONDITIONS AND WORKINGS'!$D$2*M2378</f>
        <v>240.81419999999997</v>
      </c>
      <c r="O2378" s="4">
        <f>IF(Table1[[#This Row],[SALES]]&gt;='CONDITIONS AND WORKINGS'!$B$2,Table1[[#This Row],[SALES]]*'CONDITIONS AND WORKINGS'!$B$3,0)</f>
        <v>313.20850000000002</v>
      </c>
      <c r="P2378" s="10">
        <f t="shared" si="111"/>
        <v>3991.8141999999998</v>
      </c>
      <c r="Q2378" s="4" t="str">
        <f>IF(Table1[[#This Row],[STATUS]]='CONDITIONS AND WORKINGS'!$B$6,'CONDITIONS AND WORKINGS'!$B$9,'CONDITIONS AND WORKINGS'!$B$10)</f>
        <v>"UNDER PREVIEW"</v>
      </c>
      <c r="R2378" s="10">
        <f>Table1[[#This Row],[TOTAL SALES]]-Table1[[#This Row],[ 8.35% DISCOUNT]]</f>
        <v>3678.6056999999996</v>
      </c>
      <c r="S2378" s="20"/>
      <c r="AQ2378" s="11"/>
      <c r="AR2378" s="11"/>
      <c r="AS2378" s="11"/>
      <c r="AT2378" s="11"/>
      <c r="AV2378" s="11"/>
      <c r="AW2378" s="11"/>
    </row>
    <row r="2379" spans="1:49" x14ac:dyDescent="0.25">
      <c r="A2379">
        <v>2378</v>
      </c>
      <c r="B2379">
        <v>10367</v>
      </c>
      <c r="C2379">
        <v>7</v>
      </c>
      <c r="D2379" s="4" t="str">
        <f>TEXT(Table1[[#This Row],[ORDER DATE]],"MMMM")</f>
        <v>January</v>
      </c>
      <c r="E2379" s="4">
        <f t="shared" si="112"/>
        <v>2005</v>
      </c>
      <c r="F2379" s="1">
        <v>38364</v>
      </c>
      <c r="G2379" t="s">
        <v>125</v>
      </c>
      <c r="H2379" t="s">
        <v>20</v>
      </c>
      <c r="I2379">
        <v>104</v>
      </c>
      <c r="J2379" t="s">
        <v>14</v>
      </c>
      <c r="K2379">
        <v>32</v>
      </c>
      <c r="L2379" s="10">
        <v>94.79</v>
      </c>
      <c r="M2379" s="10">
        <f t="shared" si="113"/>
        <v>3033.28</v>
      </c>
      <c r="N2379">
        <f>'CONDITIONS AND WORKINGS'!$D$2*M2379</f>
        <v>194.73657599999999</v>
      </c>
      <c r="O2379" s="4">
        <f>IF(Table1[[#This Row],[SALES]]&gt;='CONDITIONS AND WORKINGS'!$B$2,Table1[[#This Row],[SALES]]*'CONDITIONS AND WORKINGS'!$B$3,0)</f>
        <v>253.27888000000004</v>
      </c>
      <c r="P2379" s="10">
        <f t="shared" si="111"/>
        <v>3228.016576</v>
      </c>
      <c r="Q2379" s="4" t="str">
        <f>IF(Table1[[#This Row],[STATUS]]='CONDITIONS AND WORKINGS'!$B$6,'CONDITIONS AND WORKINGS'!$B$9,'CONDITIONS AND WORKINGS'!$B$10)</f>
        <v>"UNDER PREVIEW"</v>
      </c>
      <c r="R2379" s="10">
        <f>Table1[[#This Row],[TOTAL SALES]]-Table1[[#This Row],[ 8.35% DISCOUNT]]</f>
        <v>2974.7376960000001</v>
      </c>
      <c r="S2379" s="20"/>
      <c r="AQ2379" s="11"/>
      <c r="AR2379" s="11"/>
      <c r="AS2379" s="11"/>
      <c r="AT2379" s="11"/>
      <c r="AV2379" s="11"/>
      <c r="AW2379" s="11"/>
    </row>
    <row r="2380" spans="1:49" x14ac:dyDescent="0.25">
      <c r="A2380">
        <v>2379</v>
      </c>
      <c r="B2380">
        <v>10367</v>
      </c>
      <c r="C2380">
        <v>1</v>
      </c>
      <c r="D2380" s="4" t="str">
        <f>TEXT(Table1[[#This Row],[ORDER DATE]],"MMMM")</f>
        <v>January</v>
      </c>
      <c r="E2380" s="4">
        <f t="shared" si="112"/>
        <v>2005</v>
      </c>
      <c r="F2380" s="1">
        <v>38364</v>
      </c>
      <c r="G2380" t="s">
        <v>125</v>
      </c>
      <c r="H2380" t="s">
        <v>118</v>
      </c>
      <c r="I2380">
        <v>104</v>
      </c>
      <c r="J2380" t="s">
        <v>17</v>
      </c>
      <c r="K2380">
        <v>49</v>
      </c>
      <c r="L2380" s="10">
        <v>56.3</v>
      </c>
      <c r="M2380" s="10">
        <f t="shared" si="113"/>
        <v>2758.7</v>
      </c>
      <c r="N2380">
        <f>'CONDITIONS AND WORKINGS'!$D$2*M2380</f>
        <v>177.10853999999998</v>
      </c>
      <c r="O2380" s="4">
        <f>IF(Table1[[#This Row],[SALES]]&gt;='CONDITIONS AND WORKINGS'!$B$2,Table1[[#This Row],[SALES]]*'CONDITIONS AND WORKINGS'!$B$3,0)</f>
        <v>230.35145</v>
      </c>
      <c r="P2380" s="10">
        <f t="shared" si="111"/>
        <v>2935.80854</v>
      </c>
      <c r="Q2380" s="4" t="str">
        <f>IF(Table1[[#This Row],[STATUS]]='CONDITIONS AND WORKINGS'!$B$6,'CONDITIONS AND WORKINGS'!$B$9,'CONDITIONS AND WORKINGS'!$B$10)</f>
        <v>"UNDER PREVIEW"</v>
      </c>
      <c r="R2380" s="10">
        <f>Table1[[#This Row],[TOTAL SALES]]-Table1[[#This Row],[ 8.35% DISCOUNT]]</f>
        <v>2705.4570899999999</v>
      </c>
      <c r="S2380" s="20"/>
      <c r="AQ2380" s="11"/>
      <c r="AR2380" s="11"/>
      <c r="AS2380" s="11"/>
      <c r="AT2380" s="11"/>
      <c r="AV2380" s="11"/>
      <c r="AW2380" s="11"/>
    </row>
    <row r="2381" spans="1:49" x14ac:dyDescent="0.25">
      <c r="A2381">
        <v>2380</v>
      </c>
      <c r="B2381">
        <v>10367</v>
      </c>
      <c r="C2381">
        <v>8</v>
      </c>
      <c r="D2381" s="4" t="str">
        <f>TEXT(Table1[[#This Row],[ORDER DATE]],"MMMM")</f>
        <v>January</v>
      </c>
      <c r="E2381" s="4">
        <f t="shared" si="112"/>
        <v>2005</v>
      </c>
      <c r="F2381" s="1">
        <v>38364</v>
      </c>
      <c r="G2381" t="s">
        <v>125</v>
      </c>
      <c r="H2381" t="s">
        <v>16</v>
      </c>
      <c r="I2381">
        <v>104</v>
      </c>
      <c r="J2381" t="s">
        <v>17</v>
      </c>
      <c r="K2381">
        <v>43</v>
      </c>
      <c r="L2381" s="10">
        <v>62.72</v>
      </c>
      <c r="M2381" s="10">
        <f t="shared" si="113"/>
        <v>2696.96</v>
      </c>
      <c r="N2381">
        <f>'CONDITIONS AND WORKINGS'!$D$2*M2381</f>
        <v>173.14483199999998</v>
      </c>
      <c r="O2381" s="4">
        <f>IF(Table1[[#This Row],[SALES]]&gt;='CONDITIONS AND WORKINGS'!$B$2,Table1[[#This Row],[SALES]]*'CONDITIONS AND WORKINGS'!$B$3,0)</f>
        <v>225.19616000000002</v>
      </c>
      <c r="P2381" s="10">
        <f t="shared" si="111"/>
        <v>2870.104832</v>
      </c>
      <c r="Q2381" s="4" t="str">
        <f>IF(Table1[[#This Row],[STATUS]]='CONDITIONS AND WORKINGS'!$B$6,'CONDITIONS AND WORKINGS'!$B$9,'CONDITIONS AND WORKINGS'!$B$10)</f>
        <v>"UNDER PREVIEW"</v>
      </c>
      <c r="R2381" s="10">
        <f>Table1[[#This Row],[TOTAL SALES]]-Table1[[#This Row],[ 8.35% DISCOUNT]]</f>
        <v>2644.908672</v>
      </c>
      <c r="S2381" s="20"/>
      <c r="AQ2381" s="11"/>
      <c r="AR2381" s="11"/>
      <c r="AS2381" s="11"/>
      <c r="AT2381" s="11"/>
      <c r="AV2381" s="11"/>
      <c r="AW2381" s="11"/>
    </row>
    <row r="2382" spans="1:49" x14ac:dyDescent="0.25">
      <c r="A2382">
        <v>2381</v>
      </c>
      <c r="B2382">
        <v>10367</v>
      </c>
      <c r="C2382">
        <v>11</v>
      </c>
      <c r="D2382" s="4" t="str">
        <f>TEXT(Table1[[#This Row],[ORDER DATE]],"MMMM")</f>
        <v>January</v>
      </c>
      <c r="E2382" s="4">
        <f t="shared" si="112"/>
        <v>2005</v>
      </c>
      <c r="F2382" s="1">
        <v>38364</v>
      </c>
      <c r="G2382" t="s">
        <v>125</v>
      </c>
      <c r="H2382" t="s">
        <v>124</v>
      </c>
      <c r="I2382">
        <v>104</v>
      </c>
      <c r="J2382" t="s">
        <v>17</v>
      </c>
      <c r="K2382">
        <v>38</v>
      </c>
      <c r="L2382" s="10">
        <v>38.5</v>
      </c>
      <c r="M2382" s="10">
        <f t="shared" si="113"/>
        <v>1463</v>
      </c>
      <c r="N2382">
        <f>'CONDITIONS AND WORKINGS'!$D$2*M2382</f>
        <v>93.924599999999984</v>
      </c>
      <c r="O2382" s="4">
        <f>IF(Table1[[#This Row],[SALES]]&gt;='CONDITIONS AND WORKINGS'!$B$2,Table1[[#This Row],[SALES]]*'CONDITIONS AND WORKINGS'!$B$3,0)</f>
        <v>0</v>
      </c>
      <c r="P2382" s="10">
        <f t="shared" si="111"/>
        <v>1556.9246000000001</v>
      </c>
      <c r="Q2382" s="4" t="str">
        <f>IF(Table1[[#This Row],[STATUS]]='CONDITIONS AND WORKINGS'!$B$6,'CONDITIONS AND WORKINGS'!$B$9,'CONDITIONS AND WORKINGS'!$B$10)</f>
        <v>"UNDER PREVIEW"</v>
      </c>
      <c r="R2382" s="10">
        <f>Table1[[#This Row],[TOTAL SALES]]-Table1[[#This Row],[ 8.35% DISCOUNT]]</f>
        <v>1556.9246000000001</v>
      </c>
      <c r="S2382" s="20"/>
      <c r="AQ2382" s="11"/>
      <c r="AR2382" s="11"/>
      <c r="AS2382" s="11"/>
      <c r="AT2382" s="11"/>
      <c r="AV2382" s="11"/>
      <c r="AW2382" s="11"/>
    </row>
    <row r="2383" spans="1:49" x14ac:dyDescent="0.25">
      <c r="A2383">
        <v>2382</v>
      </c>
      <c r="B2383">
        <v>10367</v>
      </c>
      <c r="C2383">
        <v>10</v>
      </c>
      <c r="D2383" s="4" t="str">
        <f>TEXT(Table1[[#This Row],[ORDER DATE]],"MMMM")</f>
        <v>January</v>
      </c>
      <c r="E2383" s="4">
        <f t="shared" si="112"/>
        <v>2005</v>
      </c>
      <c r="F2383" s="1">
        <v>38364</v>
      </c>
      <c r="G2383" t="s">
        <v>125</v>
      </c>
      <c r="H2383" t="s">
        <v>121</v>
      </c>
      <c r="I2383">
        <v>104</v>
      </c>
      <c r="J2383" t="s">
        <v>17</v>
      </c>
      <c r="K2383">
        <v>21</v>
      </c>
      <c r="L2383" s="10">
        <v>60.37</v>
      </c>
      <c r="M2383" s="10">
        <f t="shared" si="113"/>
        <v>1267.77</v>
      </c>
      <c r="N2383">
        <f>'CONDITIONS AND WORKINGS'!$D$2*M2383</f>
        <v>81.390833999999984</v>
      </c>
      <c r="O2383" s="4">
        <f>IF(Table1[[#This Row],[SALES]]&gt;='CONDITIONS AND WORKINGS'!$B$2,Table1[[#This Row],[SALES]]*'CONDITIONS AND WORKINGS'!$B$3,0)</f>
        <v>0</v>
      </c>
      <c r="P2383" s="10">
        <f t="shared" si="111"/>
        <v>1349.160834</v>
      </c>
      <c r="Q2383" s="4" t="str">
        <f>IF(Table1[[#This Row],[STATUS]]='CONDITIONS AND WORKINGS'!$B$6,'CONDITIONS AND WORKINGS'!$B$9,'CONDITIONS AND WORKINGS'!$B$10)</f>
        <v>"UNDER PREVIEW"</v>
      </c>
      <c r="R2383" s="10">
        <f>Table1[[#This Row],[TOTAL SALES]]-Table1[[#This Row],[ 8.35% DISCOUNT]]</f>
        <v>1349.160834</v>
      </c>
      <c r="S2383" s="20"/>
      <c r="AQ2383" s="11"/>
      <c r="AR2383" s="11"/>
      <c r="AS2383" s="11"/>
      <c r="AT2383" s="11"/>
      <c r="AV2383" s="11"/>
      <c r="AW2383" s="11"/>
    </row>
    <row r="2384" spans="1:49" x14ac:dyDescent="0.25">
      <c r="A2384">
        <v>2383</v>
      </c>
      <c r="B2384">
        <v>10367</v>
      </c>
      <c r="C2384">
        <v>12</v>
      </c>
      <c r="D2384" s="4" t="str">
        <f>TEXT(Table1[[#This Row],[ORDER DATE]],"MMMM")</f>
        <v>January</v>
      </c>
      <c r="E2384" s="4">
        <f t="shared" si="112"/>
        <v>2005</v>
      </c>
      <c r="F2384" s="1">
        <v>38364</v>
      </c>
      <c r="G2384" t="s">
        <v>125</v>
      </c>
      <c r="H2384" t="s">
        <v>21</v>
      </c>
      <c r="I2384">
        <v>104</v>
      </c>
      <c r="J2384" t="s">
        <v>17</v>
      </c>
      <c r="K2384">
        <v>28</v>
      </c>
      <c r="L2384" s="10">
        <v>30.59</v>
      </c>
      <c r="M2384" s="10">
        <f t="shared" si="113"/>
        <v>856.52</v>
      </c>
      <c r="N2384">
        <f>'CONDITIONS AND WORKINGS'!$D$2*M2384</f>
        <v>54.988583999999996</v>
      </c>
      <c r="O2384" s="4">
        <f>IF(Table1[[#This Row],[SALES]]&gt;='CONDITIONS AND WORKINGS'!$B$2,Table1[[#This Row],[SALES]]*'CONDITIONS AND WORKINGS'!$B$3,0)</f>
        <v>0</v>
      </c>
      <c r="P2384" s="10">
        <f t="shared" si="111"/>
        <v>911.50858399999993</v>
      </c>
      <c r="Q2384" s="4" t="str">
        <f>IF(Table1[[#This Row],[STATUS]]='CONDITIONS AND WORKINGS'!$B$6,'CONDITIONS AND WORKINGS'!$B$9,'CONDITIONS AND WORKINGS'!$B$10)</f>
        <v>"UNDER PREVIEW"</v>
      </c>
      <c r="R2384" s="10">
        <f>Table1[[#This Row],[TOTAL SALES]]-Table1[[#This Row],[ 8.35% DISCOUNT]]</f>
        <v>911.50858399999993</v>
      </c>
      <c r="S2384" s="20"/>
      <c r="AQ2384" s="11"/>
      <c r="AR2384" s="11"/>
      <c r="AS2384" s="11"/>
      <c r="AT2384" s="11"/>
      <c r="AV2384" s="11"/>
      <c r="AW2384" s="11"/>
    </row>
    <row r="2385" spans="1:49" x14ac:dyDescent="0.25">
      <c r="A2385">
        <v>2384</v>
      </c>
      <c r="B2385">
        <v>10367</v>
      </c>
      <c r="C2385">
        <v>13</v>
      </c>
      <c r="D2385" s="4" t="str">
        <f>TEXT(Table1[[#This Row],[ORDER DATE]],"MMMM")</f>
        <v>January</v>
      </c>
      <c r="E2385" s="4">
        <f t="shared" si="112"/>
        <v>2005</v>
      </c>
      <c r="F2385" s="1">
        <v>38364</v>
      </c>
      <c r="G2385" t="s">
        <v>125</v>
      </c>
      <c r="H2385" t="s">
        <v>22</v>
      </c>
      <c r="I2385">
        <v>104</v>
      </c>
      <c r="J2385" t="s">
        <v>17</v>
      </c>
      <c r="K2385">
        <v>23</v>
      </c>
      <c r="L2385" s="10">
        <v>36.29</v>
      </c>
      <c r="M2385" s="10">
        <f t="shared" si="113"/>
        <v>834.67</v>
      </c>
      <c r="N2385">
        <f>'CONDITIONS AND WORKINGS'!$D$2*M2385</f>
        <v>53.585813999999992</v>
      </c>
      <c r="O2385" s="4">
        <f>IF(Table1[[#This Row],[SALES]]&gt;='CONDITIONS AND WORKINGS'!$B$2,Table1[[#This Row],[SALES]]*'CONDITIONS AND WORKINGS'!$B$3,0)</f>
        <v>0</v>
      </c>
      <c r="P2385" s="10">
        <f t="shared" si="111"/>
        <v>888.25581399999999</v>
      </c>
      <c r="Q2385" s="4" t="str">
        <f>IF(Table1[[#This Row],[STATUS]]='CONDITIONS AND WORKINGS'!$B$6,'CONDITIONS AND WORKINGS'!$B$9,'CONDITIONS AND WORKINGS'!$B$10)</f>
        <v>"UNDER PREVIEW"</v>
      </c>
      <c r="R2385" s="10">
        <f>Table1[[#This Row],[TOTAL SALES]]-Table1[[#This Row],[ 8.35% DISCOUNT]]</f>
        <v>888.25581399999999</v>
      </c>
      <c r="S2385" s="20"/>
      <c r="AQ2385" s="11"/>
      <c r="AR2385" s="11"/>
      <c r="AS2385" s="11"/>
      <c r="AT2385" s="11"/>
      <c r="AV2385" s="11"/>
      <c r="AW2385" s="11"/>
    </row>
    <row r="2386" spans="1:49" x14ac:dyDescent="0.25">
      <c r="A2386">
        <v>2385</v>
      </c>
      <c r="B2386">
        <v>10368</v>
      </c>
      <c r="C2386">
        <v>5</v>
      </c>
      <c r="D2386" s="4" t="str">
        <f>TEXT(Table1[[#This Row],[ORDER DATE]],"MMMM")</f>
        <v>January</v>
      </c>
      <c r="E2386" s="4">
        <f t="shared" si="112"/>
        <v>2005</v>
      </c>
      <c r="F2386" s="1">
        <v>38371</v>
      </c>
      <c r="G2386" t="s">
        <v>12</v>
      </c>
      <c r="H2386" t="s">
        <v>117</v>
      </c>
      <c r="I2386">
        <v>140</v>
      </c>
      <c r="J2386" t="s">
        <v>14</v>
      </c>
      <c r="K2386">
        <v>31</v>
      </c>
      <c r="L2386" s="10">
        <v>100</v>
      </c>
      <c r="M2386" s="10">
        <f t="shared" si="113"/>
        <v>3100</v>
      </c>
      <c r="N2386">
        <f>'CONDITIONS AND WORKINGS'!$D$2*M2386</f>
        <v>199.01999999999998</v>
      </c>
      <c r="O2386" s="4">
        <f>IF(Table1[[#This Row],[SALES]]&gt;='CONDITIONS AND WORKINGS'!$B$2,Table1[[#This Row],[SALES]]*'CONDITIONS AND WORKINGS'!$B$3,0)</f>
        <v>258.85000000000002</v>
      </c>
      <c r="P2386" s="10">
        <f t="shared" si="111"/>
        <v>3299.02</v>
      </c>
      <c r="Q2386" s="4" t="str">
        <f>IF(Table1[[#This Row],[STATUS]]='CONDITIONS AND WORKINGS'!$B$6,'CONDITIONS AND WORKINGS'!$B$9,'CONDITIONS AND WORKINGS'!$B$10)</f>
        <v>"COMPLETED"</v>
      </c>
      <c r="R2386" s="10">
        <f>Table1[[#This Row],[TOTAL SALES]]-Table1[[#This Row],[ 8.35% DISCOUNT]]</f>
        <v>3040.17</v>
      </c>
      <c r="S2386" s="20"/>
      <c r="AQ2386" s="11"/>
      <c r="AR2386" s="11"/>
      <c r="AS2386" s="11"/>
      <c r="AT2386" s="11"/>
      <c r="AV2386" s="11"/>
      <c r="AW2386" s="11"/>
    </row>
    <row r="2387" spans="1:49" x14ac:dyDescent="0.25">
      <c r="A2387">
        <v>2386</v>
      </c>
      <c r="B2387">
        <v>10368</v>
      </c>
      <c r="C2387">
        <v>2</v>
      </c>
      <c r="D2387" s="4" t="str">
        <f>TEXT(Table1[[#This Row],[ORDER DATE]],"MMMM")</f>
        <v>January</v>
      </c>
      <c r="E2387" s="4">
        <f t="shared" si="112"/>
        <v>2005</v>
      </c>
      <c r="F2387" s="1">
        <v>38371</v>
      </c>
      <c r="G2387" t="s">
        <v>12</v>
      </c>
      <c r="H2387" t="s">
        <v>120</v>
      </c>
      <c r="I2387">
        <v>140</v>
      </c>
      <c r="J2387" t="s">
        <v>14</v>
      </c>
      <c r="K2387">
        <v>40</v>
      </c>
      <c r="L2387" s="10">
        <v>100</v>
      </c>
      <c r="M2387" s="10">
        <f t="shared" si="113"/>
        <v>4000</v>
      </c>
      <c r="N2387">
        <f>'CONDITIONS AND WORKINGS'!$D$2*M2387</f>
        <v>256.79999999999995</v>
      </c>
      <c r="O2387" s="4">
        <f>IF(Table1[[#This Row],[SALES]]&gt;='CONDITIONS AND WORKINGS'!$B$2,Table1[[#This Row],[SALES]]*'CONDITIONS AND WORKINGS'!$B$3,0)</f>
        <v>334</v>
      </c>
      <c r="P2387" s="10">
        <f t="shared" si="111"/>
        <v>4256.8</v>
      </c>
      <c r="Q2387" s="4" t="str">
        <f>IF(Table1[[#This Row],[STATUS]]='CONDITIONS AND WORKINGS'!$B$6,'CONDITIONS AND WORKINGS'!$B$9,'CONDITIONS AND WORKINGS'!$B$10)</f>
        <v>"COMPLETED"</v>
      </c>
      <c r="R2387" s="10">
        <f>Table1[[#This Row],[TOTAL SALES]]-Table1[[#This Row],[ 8.35% DISCOUNT]]</f>
        <v>3922.8</v>
      </c>
      <c r="S2387" s="20"/>
      <c r="AQ2387" s="11"/>
      <c r="AR2387" s="11"/>
      <c r="AS2387" s="11"/>
      <c r="AT2387" s="11"/>
      <c r="AV2387" s="11"/>
      <c r="AW2387" s="11"/>
    </row>
    <row r="2388" spans="1:49" x14ac:dyDescent="0.25">
      <c r="A2388">
        <v>2387</v>
      </c>
      <c r="B2388">
        <v>10368</v>
      </c>
      <c r="C2388">
        <v>1</v>
      </c>
      <c r="D2388" s="4" t="str">
        <f>TEXT(Table1[[#This Row],[ORDER DATE]],"MMMM")</f>
        <v>January</v>
      </c>
      <c r="E2388" s="4">
        <f t="shared" si="112"/>
        <v>2005</v>
      </c>
      <c r="F2388" s="1">
        <v>38371</v>
      </c>
      <c r="G2388" t="s">
        <v>12</v>
      </c>
      <c r="H2388" t="s">
        <v>123</v>
      </c>
      <c r="I2388">
        <v>140</v>
      </c>
      <c r="J2388" t="s">
        <v>14</v>
      </c>
      <c r="K2388">
        <v>46</v>
      </c>
      <c r="L2388" s="10">
        <v>79.62</v>
      </c>
      <c r="M2388" s="10">
        <f t="shared" si="113"/>
        <v>3662.5200000000004</v>
      </c>
      <c r="N2388">
        <f>'CONDITIONS AND WORKINGS'!$D$2*M2388</f>
        <v>235.13378399999999</v>
      </c>
      <c r="O2388" s="4">
        <f>IF(Table1[[#This Row],[SALES]]&gt;='CONDITIONS AND WORKINGS'!$B$2,Table1[[#This Row],[SALES]]*'CONDITIONS AND WORKINGS'!$B$3,0)</f>
        <v>305.82042000000007</v>
      </c>
      <c r="P2388" s="10">
        <f t="shared" si="111"/>
        <v>3897.6537840000005</v>
      </c>
      <c r="Q2388" s="4" t="str">
        <f>IF(Table1[[#This Row],[STATUS]]='CONDITIONS AND WORKINGS'!$B$6,'CONDITIONS AND WORKINGS'!$B$9,'CONDITIONS AND WORKINGS'!$B$10)</f>
        <v>"COMPLETED"</v>
      </c>
      <c r="R2388" s="10">
        <f>Table1[[#This Row],[TOTAL SALES]]-Table1[[#This Row],[ 8.35% DISCOUNT]]</f>
        <v>3591.8333640000005</v>
      </c>
      <c r="S2388" s="20"/>
      <c r="AQ2388" s="11"/>
      <c r="AR2388" s="11"/>
      <c r="AS2388" s="11"/>
      <c r="AT2388" s="11"/>
      <c r="AV2388" s="11"/>
      <c r="AW2388" s="11"/>
    </row>
    <row r="2389" spans="1:49" x14ac:dyDescent="0.25">
      <c r="A2389">
        <v>2388</v>
      </c>
      <c r="B2389">
        <v>10368</v>
      </c>
      <c r="C2389">
        <v>4</v>
      </c>
      <c r="D2389" s="4" t="str">
        <f>TEXT(Table1[[#This Row],[ORDER DATE]],"MMMM")</f>
        <v>January</v>
      </c>
      <c r="E2389" s="4">
        <f t="shared" si="112"/>
        <v>2005</v>
      </c>
      <c r="F2389" s="1">
        <v>38371</v>
      </c>
      <c r="G2389" t="s">
        <v>12</v>
      </c>
      <c r="H2389" t="s">
        <v>119</v>
      </c>
      <c r="I2389">
        <v>140</v>
      </c>
      <c r="J2389" t="s">
        <v>17</v>
      </c>
      <c r="K2389">
        <v>20</v>
      </c>
      <c r="L2389" s="10">
        <v>99.58</v>
      </c>
      <c r="M2389" s="10">
        <f t="shared" si="113"/>
        <v>1991.6</v>
      </c>
      <c r="N2389">
        <f>'CONDITIONS AND WORKINGS'!$D$2*M2389</f>
        <v>127.86071999999999</v>
      </c>
      <c r="O2389" s="4">
        <f>IF(Table1[[#This Row],[SALES]]&gt;='CONDITIONS AND WORKINGS'!$B$2,Table1[[#This Row],[SALES]]*'CONDITIONS AND WORKINGS'!$B$3,0)</f>
        <v>0</v>
      </c>
      <c r="P2389" s="10">
        <f t="shared" si="111"/>
        <v>2119.46072</v>
      </c>
      <c r="Q2389" s="4" t="str">
        <f>IF(Table1[[#This Row],[STATUS]]='CONDITIONS AND WORKINGS'!$B$6,'CONDITIONS AND WORKINGS'!$B$9,'CONDITIONS AND WORKINGS'!$B$10)</f>
        <v>"COMPLETED"</v>
      </c>
      <c r="R2389" s="10">
        <f>Table1[[#This Row],[TOTAL SALES]]-Table1[[#This Row],[ 8.35% DISCOUNT]]</f>
        <v>2119.46072</v>
      </c>
      <c r="S2389" s="20"/>
      <c r="AQ2389" s="11"/>
      <c r="AR2389" s="11"/>
      <c r="AS2389" s="11"/>
      <c r="AT2389" s="11"/>
      <c r="AV2389" s="11"/>
      <c r="AW2389" s="11"/>
    </row>
    <row r="2390" spans="1:49" x14ac:dyDescent="0.25">
      <c r="A2390">
        <v>2389</v>
      </c>
      <c r="B2390">
        <v>10368</v>
      </c>
      <c r="C2390">
        <v>3</v>
      </c>
      <c r="D2390" s="4" t="str">
        <f>TEXT(Table1[[#This Row],[ORDER DATE]],"MMMM")</f>
        <v>January</v>
      </c>
      <c r="E2390" s="4">
        <f t="shared" si="112"/>
        <v>2005</v>
      </c>
      <c r="F2390" s="1">
        <v>38371</v>
      </c>
      <c r="G2390" t="s">
        <v>12</v>
      </c>
      <c r="H2390" t="s">
        <v>18</v>
      </c>
      <c r="I2390">
        <v>140</v>
      </c>
      <c r="J2390" t="s">
        <v>17</v>
      </c>
      <c r="K2390">
        <v>46</v>
      </c>
      <c r="L2390" s="10">
        <v>37.340000000000003</v>
      </c>
      <c r="M2390" s="10">
        <f t="shared" si="113"/>
        <v>1717.64</v>
      </c>
      <c r="N2390">
        <f>'CONDITIONS AND WORKINGS'!$D$2*M2390</f>
        <v>110.272488</v>
      </c>
      <c r="O2390" s="4">
        <f>IF(Table1[[#This Row],[SALES]]&gt;='CONDITIONS AND WORKINGS'!$B$2,Table1[[#This Row],[SALES]]*'CONDITIONS AND WORKINGS'!$B$3,0)</f>
        <v>0</v>
      </c>
      <c r="P2390" s="10">
        <f t="shared" si="111"/>
        <v>1827.9124880000002</v>
      </c>
      <c r="Q2390" s="4" t="str">
        <f>IF(Table1[[#This Row],[STATUS]]='CONDITIONS AND WORKINGS'!$B$6,'CONDITIONS AND WORKINGS'!$B$9,'CONDITIONS AND WORKINGS'!$B$10)</f>
        <v>"COMPLETED"</v>
      </c>
      <c r="R2390" s="10">
        <f>Table1[[#This Row],[TOTAL SALES]]-Table1[[#This Row],[ 8.35% DISCOUNT]]</f>
        <v>1827.9124880000002</v>
      </c>
      <c r="S2390" s="20"/>
      <c r="AQ2390" s="11"/>
      <c r="AR2390" s="11"/>
      <c r="AS2390" s="11"/>
      <c r="AT2390" s="11"/>
      <c r="AV2390" s="11"/>
      <c r="AW2390" s="11"/>
    </row>
    <row r="2391" spans="1:49" x14ac:dyDescent="0.25">
      <c r="A2391">
        <v>2390</v>
      </c>
      <c r="B2391">
        <v>10369</v>
      </c>
      <c r="C2391">
        <v>8</v>
      </c>
      <c r="D2391" s="4" t="str">
        <f>TEXT(Table1[[#This Row],[ORDER DATE]],"MMMM")</f>
        <v>January</v>
      </c>
      <c r="E2391" s="4">
        <f t="shared" si="112"/>
        <v>2005</v>
      </c>
      <c r="F2391" s="1">
        <v>38372</v>
      </c>
      <c r="G2391" t="s">
        <v>12</v>
      </c>
      <c r="H2391" t="s">
        <v>23</v>
      </c>
      <c r="I2391">
        <v>142</v>
      </c>
      <c r="J2391" t="s">
        <v>55</v>
      </c>
      <c r="K2391">
        <v>44</v>
      </c>
      <c r="L2391" s="10">
        <v>100</v>
      </c>
      <c r="M2391" s="10">
        <f t="shared" si="113"/>
        <v>4400</v>
      </c>
      <c r="N2391">
        <f>'CONDITIONS AND WORKINGS'!$D$2*M2391</f>
        <v>282.47999999999996</v>
      </c>
      <c r="O2391" s="4">
        <f>IF(Table1[[#This Row],[SALES]]&gt;='CONDITIONS AND WORKINGS'!$B$2,Table1[[#This Row],[SALES]]*'CONDITIONS AND WORKINGS'!$B$3,0)</f>
        <v>367.40000000000003</v>
      </c>
      <c r="P2391" s="10">
        <f t="shared" si="111"/>
        <v>4682.4799999999996</v>
      </c>
      <c r="Q2391" s="4" t="str">
        <f>IF(Table1[[#This Row],[STATUS]]='CONDITIONS AND WORKINGS'!$B$6,'CONDITIONS AND WORKINGS'!$B$9,'CONDITIONS AND WORKINGS'!$B$10)</f>
        <v>"COMPLETED"</v>
      </c>
      <c r="R2391" s="10">
        <f>Table1[[#This Row],[TOTAL SALES]]-Table1[[#This Row],[ 8.35% DISCOUNT]]</f>
        <v>4315.08</v>
      </c>
      <c r="S2391" s="20"/>
      <c r="AQ2391" s="11"/>
      <c r="AR2391" s="11"/>
      <c r="AS2391" s="11"/>
      <c r="AT2391" s="11"/>
      <c r="AV2391" s="11"/>
      <c r="AW2391" s="11"/>
    </row>
    <row r="2392" spans="1:49" x14ac:dyDescent="0.25">
      <c r="A2392">
        <v>2391</v>
      </c>
      <c r="B2392">
        <v>10369</v>
      </c>
      <c r="C2392">
        <v>1</v>
      </c>
      <c r="D2392" s="4" t="str">
        <f>TEXT(Table1[[#This Row],[ORDER DATE]],"MMMM")</f>
        <v>January</v>
      </c>
      <c r="E2392" s="4">
        <f t="shared" si="112"/>
        <v>2005</v>
      </c>
      <c r="F2392" s="1">
        <v>38372</v>
      </c>
      <c r="G2392" t="s">
        <v>12</v>
      </c>
      <c r="H2392" t="s">
        <v>37</v>
      </c>
      <c r="I2392">
        <v>142</v>
      </c>
      <c r="J2392" t="s">
        <v>14</v>
      </c>
      <c r="K2392">
        <v>42</v>
      </c>
      <c r="L2392" s="10">
        <v>100</v>
      </c>
      <c r="M2392" s="10">
        <f t="shared" si="113"/>
        <v>4200</v>
      </c>
      <c r="N2392">
        <f>'CONDITIONS AND WORKINGS'!$D$2*M2392</f>
        <v>269.64</v>
      </c>
      <c r="O2392" s="4">
        <f>IF(Table1[[#This Row],[SALES]]&gt;='CONDITIONS AND WORKINGS'!$B$2,Table1[[#This Row],[SALES]]*'CONDITIONS AND WORKINGS'!$B$3,0)</f>
        <v>350.70000000000005</v>
      </c>
      <c r="P2392" s="10">
        <f t="shared" si="111"/>
        <v>4469.6400000000003</v>
      </c>
      <c r="Q2392" s="4" t="str">
        <f>IF(Table1[[#This Row],[STATUS]]='CONDITIONS AND WORKINGS'!$B$6,'CONDITIONS AND WORKINGS'!$B$9,'CONDITIONS AND WORKINGS'!$B$10)</f>
        <v>"COMPLETED"</v>
      </c>
      <c r="R2392" s="10">
        <f>Table1[[#This Row],[TOTAL SALES]]-Table1[[#This Row],[ 8.35% DISCOUNT]]</f>
        <v>4118.9400000000005</v>
      </c>
      <c r="S2392" s="20"/>
      <c r="AQ2392" s="11"/>
      <c r="AR2392" s="11"/>
      <c r="AS2392" s="11"/>
      <c r="AT2392" s="11"/>
      <c r="AV2392" s="11"/>
      <c r="AW2392" s="11"/>
    </row>
    <row r="2393" spans="1:49" x14ac:dyDescent="0.25">
      <c r="A2393">
        <v>2392</v>
      </c>
      <c r="B2393">
        <v>10369</v>
      </c>
      <c r="C2393">
        <v>2</v>
      </c>
      <c r="D2393" s="4" t="str">
        <f>TEXT(Table1[[#This Row],[ORDER DATE]],"MMMM")</f>
        <v>January</v>
      </c>
      <c r="E2393" s="4">
        <f t="shared" si="112"/>
        <v>2005</v>
      </c>
      <c r="F2393" s="1">
        <v>38372</v>
      </c>
      <c r="G2393" t="s">
        <v>12</v>
      </c>
      <c r="H2393" t="s">
        <v>25</v>
      </c>
      <c r="I2393">
        <v>142</v>
      </c>
      <c r="J2393" t="s">
        <v>14</v>
      </c>
      <c r="K2393">
        <v>41</v>
      </c>
      <c r="L2393" s="10">
        <v>100</v>
      </c>
      <c r="M2393" s="10">
        <f t="shared" si="113"/>
        <v>4100</v>
      </c>
      <c r="N2393">
        <f>'CONDITIONS AND WORKINGS'!$D$2*M2393</f>
        <v>263.21999999999997</v>
      </c>
      <c r="O2393" s="4">
        <f>IF(Table1[[#This Row],[SALES]]&gt;='CONDITIONS AND WORKINGS'!$B$2,Table1[[#This Row],[SALES]]*'CONDITIONS AND WORKINGS'!$B$3,0)</f>
        <v>342.35</v>
      </c>
      <c r="P2393" s="10">
        <f t="shared" si="111"/>
        <v>4363.22</v>
      </c>
      <c r="Q2393" s="4" t="str">
        <f>IF(Table1[[#This Row],[STATUS]]='CONDITIONS AND WORKINGS'!$B$6,'CONDITIONS AND WORKINGS'!$B$9,'CONDITIONS AND WORKINGS'!$B$10)</f>
        <v>"COMPLETED"</v>
      </c>
      <c r="R2393" s="10">
        <f>Table1[[#This Row],[TOTAL SALES]]-Table1[[#This Row],[ 8.35% DISCOUNT]]</f>
        <v>4020.8700000000003</v>
      </c>
      <c r="S2393" s="20"/>
      <c r="AQ2393" s="11"/>
      <c r="AR2393" s="11"/>
      <c r="AS2393" s="11"/>
      <c r="AT2393" s="11"/>
      <c r="AV2393" s="11"/>
      <c r="AW2393" s="11"/>
    </row>
    <row r="2394" spans="1:49" x14ac:dyDescent="0.25">
      <c r="A2394">
        <v>2393</v>
      </c>
      <c r="B2394">
        <v>10369</v>
      </c>
      <c r="C2394">
        <v>3</v>
      </c>
      <c r="D2394" s="4" t="str">
        <f>TEXT(Table1[[#This Row],[ORDER DATE]],"MMMM")</f>
        <v>January</v>
      </c>
      <c r="E2394" s="4">
        <f t="shared" si="112"/>
        <v>2005</v>
      </c>
      <c r="F2394" s="1">
        <v>38372</v>
      </c>
      <c r="G2394" t="s">
        <v>12</v>
      </c>
      <c r="H2394" t="s">
        <v>35</v>
      </c>
      <c r="I2394">
        <v>142</v>
      </c>
      <c r="J2394" t="s">
        <v>14</v>
      </c>
      <c r="K2394">
        <v>40</v>
      </c>
      <c r="L2394" s="10">
        <v>86.92</v>
      </c>
      <c r="M2394" s="10">
        <f t="shared" si="113"/>
        <v>3476.8</v>
      </c>
      <c r="N2394">
        <f>'CONDITIONS AND WORKINGS'!$D$2*M2394</f>
        <v>223.21055999999999</v>
      </c>
      <c r="O2394" s="4">
        <f>IF(Table1[[#This Row],[SALES]]&gt;='CONDITIONS AND WORKINGS'!$B$2,Table1[[#This Row],[SALES]]*'CONDITIONS AND WORKINGS'!$B$3,0)</f>
        <v>290.31280000000004</v>
      </c>
      <c r="P2394" s="10">
        <f t="shared" si="111"/>
        <v>3700.0105600000002</v>
      </c>
      <c r="Q2394" s="4" t="str">
        <f>IF(Table1[[#This Row],[STATUS]]='CONDITIONS AND WORKINGS'!$B$6,'CONDITIONS AND WORKINGS'!$B$9,'CONDITIONS AND WORKINGS'!$B$10)</f>
        <v>"COMPLETED"</v>
      </c>
      <c r="R2394" s="10">
        <f>Table1[[#This Row],[TOTAL SALES]]-Table1[[#This Row],[ 8.35% DISCOUNT]]</f>
        <v>3409.69776</v>
      </c>
      <c r="S2394" s="20"/>
      <c r="AQ2394" s="11"/>
      <c r="AR2394" s="11"/>
      <c r="AS2394" s="11"/>
      <c r="AT2394" s="11"/>
      <c r="AV2394" s="11"/>
      <c r="AW2394" s="11"/>
    </row>
    <row r="2395" spans="1:49" x14ac:dyDescent="0.25">
      <c r="A2395">
        <v>2394</v>
      </c>
      <c r="B2395">
        <v>10369</v>
      </c>
      <c r="C2395">
        <v>4</v>
      </c>
      <c r="D2395" s="4" t="str">
        <f>TEXT(Table1[[#This Row],[ORDER DATE]],"MMMM")</f>
        <v>January</v>
      </c>
      <c r="E2395" s="4">
        <f t="shared" si="112"/>
        <v>2005</v>
      </c>
      <c r="F2395" s="1">
        <v>38372</v>
      </c>
      <c r="G2395" t="s">
        <v>12</v>
      </c>
      <c r="H2395" t="s">
        <v>27</v>
      </c>
      <c r="I2395">
        <v>142</v>
      </c>
      <c r="J2395" t="s">
        <v>14</v>
      </c>
      <c r="K2395">
        <v>45</v>
      </c>
      <c r="L2395" s="10">
        <v>73.08</v>
      </c>
      <c r="M2395" s="10">
        <f t="shared" si="113"/>
        <v>3288.6</v>
      </c>
      <c r="N2395">
        <f>'CONDITIONS AND WORKINGS'!$D$2*M2395</f>
        <v>211.12811999999997</v>
      </c>
      <c r="O2395" s="4">
        <f>IF(Table1[[#This Row],[SALES]]&gt;='CONDITIONS AND WORKINGS'!$B$2,Table1[[#This Row],[SALES]]*'CONDITIONS AND WORKINGS'!$B$3,0)</f>
        <v>274.59809999999999</v>
      </c>
      <c r="P2395" s="10">
        <f t="shared" si="111"/>
        <v>3499.7281199999998</v>
      </c>
      <c r="Q2395" s="4" t="str">
        <f>IF(Table1[[#This Row],[STATUS]]='CONDITIONS AND WORKINGS'!$B$6,'CONDITIONS AND WORKINGS'!$B$9,'CONDITIONS AND WORKINGS'!$B$10)</f>
        <v>"COMPLETED"</v>
      </c>
      <c r="R2395" s="10">
        <f>Table1[[#This Row],[TOTAL SALES]]-Table1[[#This Row],[ 8.35% DISCOUNT]]</f>
        <v>3225.1300199999996</v>
      </c>
      <c r="S2395" s="20"/>
      <c r="AQ2395" s="11"/>
      <c r="AR2395" s="11"/>
      <c r="AS2395" s="11"/>
      <c r="AT2395" s="11"/>
      <c r="AV2395" s="11"/>
      <c r="AW2395" s="11"/>
    </row>
    <row r="2396" spans="1:49" x14ac:dyDescent="0.25">
      <c r="A2396">
        <v>2395</v>
      </c>
      <c r="B2396">
        <v>10369</v>
      </c>
      <c r="C2396">
        <v>7</v>
      </c>
      <c r="D2396" s="4" t="str">
        <f>TEXT(Table1[[#This Row],[ORDER DATE]],"MMMM")</f>
        <v>January</v>
      </c>
      <c r="E2396" s="4">
        <f t="shared" si="112"/>
        <v>2005</v>
      </c>
      <c r="F2396" s="1">
        <v>38372</v>
      </c>
      <c r="G2396" t="s">
        <v>12</v>
      </c>
      <c r="H2396" t="s">
        <v>24</v>
      </c>
      <c r="I2396">
        <v>142</v>
      </c>
      <c r="J2396" t="s">
        <v>14</v>
      </c>
      <c r="K2396">
        <v>32</v>
      </c>
      <c r="L2396" s="10">
        <v>98.63</v>
      </c>
      <c r="M2396" s="10">
        <f t="shared" si="113"/>
        <v>3156.16</v>
      </c>
      <c r="N2396">
        <f>'CONDITIONS AND WORKINGS'!$D$2*M2396</f>
        <v>202.62547199999997</v>
      </c>
      <c r="O2396" s="4">
        <f>IF(Table1[[#This Row],[SALES]]&gt;='CONDITIONS AND WORKINGS'!$B$2,Table1[[#This Row],[SALES]]*'CONDITIONS AND WORKINGS'!$B$3,0)</f>
        <v>263.53935999999999</v>
      </c>
      <c r="P2396" s="10">
        <f t="shared" si="111"/>
        <v>3358.785472</v>
      </c>
      <c r="Q2396" s="4" t="str">
        <f>IF(Table1[[#This Row],[STATUS]]='CONDITIONS AND WORKINGS'!$B$6,'CONDITIONS AND WORKINGS'!$B$9,'CONDITIONS AND WORKINGS'!$B$10)</f>
        <v>"COMPLETED"</v>
      </c>
      <c r="R2396" s="10">
        <f>Table1[[#This Row],[TOTAL SALES]]-Table1[[#This Row],[ 8.35% DISCOUNT]]</f>
        <v>3095.2461119999998</v>
      </c>
      <c r="S2396" s="20"/>
      <c r="AQ2396" s="11"/>
      <c r="AR2396" s="11"/>
      <c r="AS2396" s="11"/>
      <c r="AT2396" s="11"/>
      <c r="AV2396" s="11"/>
      <c r="AW2396" s="11"/>
    </row>
    <row r="2397" spans="1:49" x14ac:dyDescent="0.25">
      <c r="A2397">
        <v>2396</v>
      </c>
      <c r="B2397">
        <v>10369</v>
      </c>
      <c r="C2397">
        <v>5</v>
      </c>
      <c r="D2397" s="4" t="str">
        <f>TEXT(Table1[[#This Row],[ORDER DATE]],"MMMM")</f>
        <v>January</v>
      </c>
      <c r="E2397" s="4">
        <f t="shared" si="112"/>
        <v>2005</v>
      </c>
      <c r="F2397" s="1">
        <v>38372</v>
      </c>
      <c r="G2397" t="s">
        <v>12</v>
      </c>
      <c r="H2397" t="s">
        <v>36</v>
      </c>
      <c r="I2397">
        <v>142</v>
      </c>
      <c r="J2397" t="s">
        <v>17</v>
      </c>
      <c r="K2397">
        <v>21</v>
      </c>
      <c r="L2397" s="10">
        <v>94.22</v>
      </c>
      <c r="M2397" s="10">
        <f t="shared" si="113"/>
        <v>1978.62</v>
      </c>
      <c r="N2397">
        <f>'CONDITIONS AND WORKINGS'!$D$2*M2397</f>
        <v>127.02740399999998</v>
      </c>
      <c r="O2397" s="4">
        <f>IF(Table1[[#This Row],[SALES]]&gt;='CONDITIONS AND WORKINGS'!$B$2,Table1[[#This Row],[SALES]]*'CONDITIONS AND WORKINGS'!$B$3,0)</f>
        <v>0</v>
      </c>
      <c r="P2397" s="10">
        <f t="shared" si="111"/>
        <v>2105.6474039999998</v>
      </c>
      <c r="Q2397" s="4" t="str">
        <f>IF(Table1[[#This Row],[STATUS]]='CONDITIONS AND WORKINGS'!$B$6,'CONDITIONS AND WORKINGS'!$B$9,'CONDITIONS AND WORKINGS'!$B$10)</f>
        <v>"COMPLETED"</v>
      </c>
      <c r="R2397" s="10">
        <f>Table1[[#This Row],[TOTAL SALES]]-Table1[[#This Row],[ 8.35% DISCOUNT]]</f>
        <v>2105.6474039999998</v>
      </c>
      <c r="S2397" s="20"/>
      <c r="AQ2397" s="11"/>
      <c r="AR2397" s="11"/>
      <c r="AS2397" s="11"/>
      <c r="AT2397" s="11"/>
      <c r="AV2397" s="11"/>
      <c r="AW2397" s="11"/>
    </row>
    <row r="2398" spans="1:49" x14ac:dyDescent="0.25">
      <c r="A2398">
        <v>2397</v>
      </c>
      <c r="B2398">
        <v>10369</v>
      </c>
      <c r="C2398">
        <v>6</v>
      </c>
      <c r="D2398" s="4" t="str">
        <f>TEXT(Table1[[#This Row],[ORDER DATE]],"MMMM")</f>
        <v>January</v>
      </c>
      <c r="E2398" s="4">
        <f t="shared" si="112"/>
        <v>2005</v>
      </c>
      <c r="F2398" s="1">
        <v>38372</v>
      </c>
      <c r="G2398" t="s">
        <v>12</v>
      </c>
      <c r="H2398" t="s">
        <v>38</v>
      </c>
      <c r="I2398">
        <v>142</v>
      </c>
      <c r="J2398" t="s">
        <v>17</v>
      </c>
      <c r="K2398">
        <v>28</v>
      </c>
      <c r="L2398" s="10">
        <v>44.21</v>
      </c>
      <c r="M2398" s="10">
        <f t="shared" si="113"/>
        <v>1237.8800000000001</v>
      </c>
      <c r="N2398">
        <f>'CONDITIONS AND WORKINGS'!$D$2*M2398</f>
        <v>79.471896000000001</v>
      </c>
      <c r="O2398" s="4">
        <f>IF(Table1[[#This Row],[SALES]]&gt;='CONDITIONS AND WORKINGS'!$B$2,Table1[[#This Row],[SALES]]*'CONDITIONS AND WORKINGS'!$B$3,0)</f>
        <v>0</v>
      </c>
      <c r="P2398" s="10">
        <f t="shared" si="111"/>
        <v>1317.3518960000001</v>
      </c>
      <c r="Q2398" s="4" t="str">
        <f>IF(Table1[[#This Row],[STATUS]]='CONDITIONS AND WORKINGS'!$B$6,'CONDITIONS AND WORKINGS'!$B$9,'CONDITIONS AND WORKINGS'!$B$10)</f>
        <v>"COMPLETED"</v>
      </c>
      <c r="R2398" s="10">
        <f>Table1[[#This Row],[TOTAL SALES]]-Table1[[#This Row],[ 8.35% DISCOUNT]]</f>
        <v>1317.3518960000001</v>
      </c>
      <c r="S2398" s="20"/>
      <c r="AQ2398" s="11"/>
      <c r="AR2398" s="11"/>
      <c r="AS2398" s="11"/>
      <c r="AT2398" s="11"/>
      <c r="AV2398" s="11"/>
      <c r="AW2398" s="11"/>
    </row>
    <row r="2399" spans="1:49" x14ac:dyDescent="0.25">
      <c r="A2399">
        <v>2398</v>
      </c>
      <c r="B2399">
        <v>10370</v>
      </c>
      <c r="C2399">
        <v>8</v>
      </c>
      <c r="D2399" s="4" t="str">
        <f>TEXT(Table1[[#This Row],[ORDER DATE]],"MMMM")</f>
        <v>January</v>
      </c>
      <c r="E2399" s="4">
        <f t="shared" si="112"/>
        <v>2005</v>
      </c>
      <c r="F2399" s="1">
        <v>38372</v>
      </c>
      <c r="G2399" t="s">
        <v>12</v>
      </c>
      <c r="H2399" t="s">
        <v>33</v>
      </c>
      <c r="I2399">
        <v>143</v>
      </c>
      <c r="J2399" t="s">
        <v>55</v>
      </c>
      <c r="K2399">
        <v>49</v>
      </c>
      <c r="L2399" s="10">
        <v>100</v>
      </c>
      <c r="M2399" s="10">
        <f t="shared" si="113"/>
        <v>4900</v>
      </c>
      <c r="N2399">
        <f>'CONDITIONS AND WORKINGS'!$D$2*M2399</f>
        <v>314.58</v>
      </c>
      <c r="O2399" s="4">
        <f>IF(Table1[[#This Row],[SALES]]&gt;='CONDITIONS AND WORKINGS'!$B$2,Table1[[#This Row],[SALES]]*'CONDITIONS AND WORKINGS'!$B$3,0)</f>
        <v>409.15000000000003</v>
      </c>
      <c r="P2399" s="10">
        <f t="shared" si="111"/>
        <v>5214.58</v>
      </c>
      <c r="Q2399" s="4" t="str">
        <f>IF(Table1[[#This Row],[STATUS]]='CONDITIONS AND WORKINGS'!$B$6,'CONDITIONS AND WORKINGS'!$B$9,'CONDITIONS AND WORKINGS'!$B$10)</f>
        <v>"COMPLETED"</v>
      </c>
      <c r="R2399" s="10">
        <f>Table1[[#This Row],[TOTAL SALES]]-Table1[[#This Row],[ 8.35% DISCOUNT]]</f>
        <v>4805.43</v>
      </c>
      <c r="S2399" s="20"/>
      <c r="AQ2399" s="11"/>
      <c r="AR2399" s="11"/>
      <c r="AS2399" s="11"/>
      <c r="AT2399" s="11"/>
      <c r="AV2399" s="11"/>
      <c r="AW2399" s="11"/>
    </row>
    <row r="2400" spans="1:49" x14ac:dyDescent="0.25">
      <c r="A2400">
        <v>2399</v>
      </c>
      <c r="B2400">
        <v>10370</v>
      </c>
      <c r="C2400">
        <v>5</v>
      </c>
      <c r="D2400" s="4" t="str">
        <f>TEXT(Table1[[#This Row],[ORDER DATE]],"MMMM")</f>
        <v>January</v>
      </c>
      <c r="E2400" s="4">
        <f t="shared" si="112"/>
        <v>2005</v>
      </c>
      <c r="F2400" s="1">
        <v>38372</v>
      </c>
      <c r="G2400" t="s">
        <v>12</v>
      </c>
      <c r="H2400" t="s">
        <v>45</v>
      </c>
      <c r="I2400">
        <v>143</v>
      </c>
      <c r="J2400" t="s">
        <v>14</v>
      </c>
      <c r="K2400">
        <v>22</v>
      </c>
      <c r="L2400" s="10">
        <v>100</v>
      </c>
      <c r="M2400" s="10">
        <f t="shared" si="113"/>
        <v>2200</v>
      </c>
      <c r="N2400">
        <f>'CONDITIONS AND WORKINGS'!$D$2*M2400</f>
        <v>141.23999999999998</v>
      </c>
      <c r="O2400" s="4">
        <f>IF(Table1[[#This Row],[SALES]]&gt;='CONDITIONS AND WORKINGS'!$B$2,Table1[[#This Row],[SALES]]*'CONDITIONS AND WORKINGS'!$B$3,0)</f>
        <v>0</v>
      </c>
      <c r="P2400" s="10">
        <f t="shared" si="111"/>
        <v>2341.2399999999998</v>
      </c>
      <c r="Q2400" s="4" t="str">
        <f>IF(Table1[[#This Row],[STATUS]]='CONDITIONS AND WORKINGS'!$B$6,'CONDITIONS AND WORKINGS'!$B$9,'CONDITIONS AND WORKINGS'!$B$10)</f>
        <v>"COMPLETED"</v>
      </c>
      <c r="R2400" s="10">
        <f>Table1[[#This Row],[TOTAL SALES]]-Table1[[#This Row],[ 8.35% DISCOUNT]]</f>
        <v>2341.2399999999998</v>
      </c>
      <c r="S2400" s="20"/>
      <c r="AQ2400" s="11"/>
      <c r="AR2400" s="11"/>
      <c r="AS2400" s="11"/>
      <c r="AT2400" s="11"/>
      <c r="AV2400" s="11"/>
      <c r="AW2400" s="11"/>
    </row>
    <row r="2401" spans="1:49" x14ac:dyDescent="0.25">
      <c r="A2401">
        <v>2400</v>
      </c>
      <c r="B2401">
        <v>10370</v>
      </c>
      <c r="C2401">
        <v>1</v>
      </c>
      <c r="D2401" s="4" t="str">
        <f>TEXT(Table1[[#This Row],[ORDER DATE]],"MMMM")</f>
        <v>January</v>
      </c>
      <c r="E2401" s="4">
        <f t="shared" si="112"/>
        <v>2005</v>
      </c>
      <c r="F2401" s="1">
        <v>38372</v>
      </c>
      <c r="G2401" t="s">
        <v>12</v>
      </c>
      <c r="H2401" t="s">
        <v>30</v>
      </c>
      <c r="I2401">
        <v>143</v>
      </c>
      <c r="J2401" t="s">
        <v>14</v>
      </c>
      <c r="K2401">
        <v>27</v>
      </c>
      <c r="L2401" s="10">
        <v>100</v>
      </c>
      <c r="M2401" s="10">
        <f t="shared" si="113"/>
        <v>2700</v>
      </c>
      <c r="N2401">
        <f>'CONDITIONS AND WORKINGS'!$D$2*M2401</f>
        <v>173.33999999999997</v>
      </c>
      <c r="O2401" s="4">
        <f>IF(Table1[[#This Row],[SALES]]&gt;='CONDITIONS AND WORKINGS'!$B$2,Table1[[#This Row],[SALES]]*'CONDITIONS AND WORKINGS'!$B$3,0)</f>
        <v>225.45000000000002</v>
      </c>
      <c r="P2401" s="10">
        <f t="shared" si="111"/>
        <v>2873.34</v>
      </c>
      <c r="Q2401" s="4" t="str">
        <f>IF(Table1[[#This Row],[STATUS]]='CONDITIONS AND WORKINGS'!$B$6,'CONDITIONS AND WORKINGS'!$B$9,'CONDITIONS AND WORKINGS'!$B$10)</f>
        <v>"COMPLETED"</v>
      </c>
      <c r="R2401" s="10">
        <f>Table1[[#This Row],[TOTAL SALES]]-Table1[[#This Row],[ 8.35% DISCOUNT]]</f>
        <v>2647.8900000000003</v>
      </c>
      <c r="S2401" s="20"/>
      <c r="AQ2401" s="11"/>
      <c r="AR2401" s="11"/>
      <c r="AS2401" s="11"/>
      <c r="AT2401" s="11"/>
      <c r="AV2401" s="11"/>
      <c r="AW2401" s="11"/>
    </row>
    <row r="2402" spans="1:49" x14ac:dyDescent="0.25">
      <c r="A2402">
        <v>2401</v>
      </c>
      <c r="B2402">
        <v>10370</v>
      </c>
      <c r="C2402">
        <v>3</v>
      </c>
      <c r="D2402" s="4" t="str">
        <f>TEXT(Table1[[#This Row],[ORDER DATE]],"MMMM")</f>
        <v>January</v>
      </c>
      <c r="E2402" s="4">
        <f t="shared" si="112"/>
        <v>2005</v>
      </c>
      <c r="F2402" s="1">
        <v>38372</v>
      </c>
      <c r="G2402" t="s">
        <v>12</v>
      </c>
      <c r="H2402" t="s">
        <v>32</v>
      </c>
      <c r="I2402">
        <v>143</v>
      </c>
      <c r="J2402" t="s">
        <v>14</v>
      </c>
      <c r="K2402">
        <v>25</v>
      </c>
      <c r="L2402" s="10">
        <v>100</v>
      </c>
      <c r="M2402" s="10">
        <f t="shared" si="113"/>
        <v>2500</v>
      </c>
      <c r="N2402">
        <f>'CONDITIONS AND WORKINGS'!$D$2*M2402</f>
        <v>160.49999999999997</v>
      </c>
      <c r="O2402" s="4">
        <f>IF(Table1[[#This Row],[SALES]]&gt;='CONDITIONS AND WORKINGS'!$B$2,Table1[[#This Row],[SALES]]*'CONDITIONS AND WORKINGS'!$B$3,0)</f>
        <v>208.75</v>
      </c>
      <c r="P2402" s="10">
        <f t="shared" si="111"/>
        <v>2660.5</v>
      </c>
      <c r="Q2402" s="4" t="str">
        <f>IF(Table1[[#This Row],[STATUS]]='CONDITIONS AND WORKINGS'!$B$6,'CONDITIONS AND WORKINGS'!$B$9,'CONDITIONS AND WORKINGS'!$B$10)</f>
        <v>"COMPLETED"</v>
      </c>
      <c r="R2402" s="10">
        <f>Table1[[#This Row],[TOTAL SALES]]-Table1[[#This Row],[ 8.35% DISCOUNT]]</f>
        <v>2451.75</v>
      </c>
      <c r="S2402" s="20"/>
      <c r="AQ2402" s="11"/>
      <c r="AR2402" s="11"/>
      <c r="AS2402" s="11"/>
      <c r="AT2402" s="11"/>
      <c r="AV2402" s="11"/>
      <c r="AW2402" s="11"/>
    </row>
    <row r="2403" spans="1:49" x14ac:dyDescent="0.25">
      <c r="A2403">
        <v>2402</v>
      </c>
      <c r="B2403">
        <v>10370</v>
      </c>
      <c r="C2403">
        <v>2</v>
      </c>
      <c r="D2403" s="4" t="str">
        <f>TEXT(Table1[[#This Row],[ORDER DATE]],"MMMM")</f>
        <v>January</v>
      </c>
      <c r="E2403" s="4">
        <f t="shared" si="112"/>
        <v>2005</v>
      </c>
      <c r="F2403" s="1">
        <v>38372</v>
      </c>
      <c r="G2403" t="s">
        <v>12</v>
      </c>
      <c r="H2403" t="s">
        <v>39</v>
      </c>
      <c r="I2403">
        <v>143</v>
      </c>
      <c r="J2403" t="s">
        <v>17</v>
      </c>
      <c r="K2403">
        <v>20</v>
      </c>
      <c r="L2403" s="10">
        <v>100</v>
      </c>
      <c r="M2403" s="10">
        <f t="shared" si="113"/>
        <v>2000</v>
      </c>
      <c r="N2403">
        <f>'CONDITIONS AND WORKINGS'!$D$2*M2403</f>
        <v>128.39999999999998</v>
      </c>
      <c r="O2403" s="4">
        <f>IF(Table1[[#This Row],[SALES]]&gt;='CONDITIONS AND WORKINGS'!$B$2,Table1[[#This Row],[SALES]]*'CONDITIONS AND WORKINGS'!$B$3,0)</f>
        <v>0</v>
      </c>
      <c r="P2403" s="10">
        <f t="shared" si="111"/>
        <v>2128.4</v>
      </c>
      <c r="Q2403" s="4" t="str">
        <f>IF(Table1[[#This Row],[STATUS]]='CONDITIONS AND WORKINGS'!$B$6,'CONDITIONS AND WORKINGS'!$B$9,'CONDITIONS AND WORKINGS'!$B$10)</f>
        <v>"COMPLETED"</v>
      </c>
      <c r="R2403" s="10">
        <f>Table1[[#This Row],[TOTAL SALES]]-Table1[[#This Row],[ 8.35% DISCOUNT]]</f>
        <v>2128.4</v>
      </c>
      <c r="S2403" s="20"/>
      <c r="AQ2403" s="11"/>
      <c r="AR2403" s="11"/>
      <c r="AS2403" s="11"/>
      <c r="AT2403" s="11"/>
      <c r="AV2403" s="11"/>
      <c r="AW2403" s="11"/>
    </row>
    <row r="2404" spans="1:49" x14ac:dyDescent="0.25">
      <c r="A2404">
        <v>2403</v>
      </c>
      <c r="B2404">
        <v>10370</v>
      </c>
      <c r="C2404">
        <v>4</v>
      </c>
      <c r="D2404" s="4" t="str">
        <f>TEXT(Table1[[#This Row],[ORDER DATE]],"MMMM")</f>
        <v>January</v>
      </c>
      <c r="E2404" s="4">
        <f t="shared" si="112"/>
        <v>2005</v>
      </c>
      <c r="F2404" s="1">
        <v>38372</v>
      </c>
      <c r="G2404" t="s">
        <v>12</v>
      </c>
      <c r="H2404" t="s">
        <v>26</v>
      </c>
      <c r="I2404">
        <v>143</v>
      </c>
      <c r="J2404" t="s">
        <v>17</v>
      </c>
      <c r="K2404">
        <v>35</v>
      </c>
      <c r="L2404" s="10">
        <v>65.63</v>
      </c>
      <c r="M2404" s="10">
        <f t="shared" si="113"/>
        <v>2297.0499999999997</v>
      </c>
      <c r="N2404">
        <f>'CONDITIONS AND WORKINGS'!$D$2*M2404</f>
        <v>147.47060999999997</v>
      </c>
      <c r="O2404" s="4">
        <f>IF(Table1[[#This Row],[SALES]]&gt;='CONDITIONS AND WORKINGS'!$B$2,Table1[[#This Row],[SALES]]*'CONDITIONS AND WORKINGS'!$B$3,0)</f>
        <v>0</v>
      </c>
      <c r="P2404" s="10">
        <f t="shared" si="111"/>
        <v>2444.5206099999996</v>
      </c>
      <c r="Q2404" s="4" t="str">
        <f>IF(Table1[[#This Row],[STATUS]]='CONDITIONS AND WORKINGS'!$B$6,'CONDITIONS AND WORKINGS'!$B$9,'CONDITIONS AND WORKINGS'!$B$10)</f>
        <v>"COMPLETED"</v>
      </c>
      <c r="R2404" s="10">
        <f>Table1[[#This Row],[TOTAL SALES]]-Table1[[#This Row],[ 8.35% DISCOUNT]]</f>
        <v>2444.5206099999996</v>
      </c>
      <c r="S2404" s="20"/>
      <c r="AQ2404" s="11"/>
      <c r="AR2404" s="11"/>
      <c r="AS2404" s="11"/>
      <c r="AT2404" s="11"/>
      <c r="AV2404" s="11"/>
      <c r="AW2404" s="11"/>
    </row>
    <row r="2405" spans="1:49" x14ac:dyDescent="0.25">
      <c r="A2405">
        <v>2404</v>
      </c>
      <c r="B2405">
        <v>10370</v>
      </c>
      <c r="C2405">
        <v>7</v>
      </c>
      <c r="D2405" s="4" t="str">
        <f>TEXT(Table1[[#This Row],[ORDER DATE]],"MMMM")</f>
        <v>January</v>
      </c>
      <c r="E2405" s="4">
        <f t="shared" si="112"/>
        <v>2005</v>
      </c>
      <c r="F2405" s="1">
        <v>38372</v>
      </c>
      <c r="G2405" t="s">
        <v>12</v>
      </c>
      <c r="H2405" t="s">
        <v>40</v>
      </c>
      <c r="I2405">
        <v>143</v>
      </c>
      <c r="J2405" t="s">
        <v>17</v>
      </c>
      <c r="K2405">
        <v>22</v>
      </c>
      <c r="L2405" s="10">
        <v>96.86</v>
      </c>
      <c r="M2405" s="10">
        <f t="shared" si="113"/>
        <v>2130.92</v>
      </c>
      <c r="N2405">
        <f>'CONDITIONS AND WORKINGS'!$D$2*M2405</f>
        <v>136.80506399999999</v>
      </c>
      <c r="O2405" s="4">
        <f>IF(Table1[[#This Row],[SALES]]&gt;='CONDITIONS AND WORKINGS'!$B$2,Table1[[#This Row],[SALES]]*'CONDITIONS AND WORKINGS'!$B$3,0)</f>
        <v>0</v>
      </c>
      <c r="P2405" s="10">
        <f t="shared" si="111"/>
        <v>2267.7250640000002</v>
      </c>
      <c r="Q2405" s="4" t="str">
        <f>IF(Table1[[#This Row],[STATUS]]='CONDITIONS AND WORKINGS'!$B$6,'CONDITIONS AND WORKINGS'!$B$9,'CONDITIONS AND WORKINGS'!$B$10)</f>
        <v>"COMPLETED"</v>
      </c>
      <c r="R2405" s="10">
        <f>Table1[[#This Row],[TOTAL SALES]]-Table1[[#This Row],[ 8.35% DISCOUNT]]</f>
        <v>2267.7250640000002</v>
      </c>
      <c r="S2405" s="20"/>
      <c r="AQ2405" s="11"/>
      <c r="AR2405" s="11"/>
      <c r="AS2405" s="11"/>
      <c r="AT2405" s="11"/>
      <c r="AV2405" s="11"/>
      <c r="AW2405" s="11"/>
    </row>
    <row r="2406" spans="1:49" x14ac:dyDescent="0.25">
      <c r="A2406">
        <v>2405</v>
      </c>
      <c r="B2406">
        <v>10370</v>
      </c>
      <c r="C2406">
        <v>6</v>
      </c>
      <c r="D2406" s="4" t="str">
        <f>TEXT(Table1[[#This Row],[ORDER DATE]],"MMMM")</f>
        <v>January</v>
      </c>
      <c r="E2406" s="4">
        <f t="shared" si="112"/>
        <v>2005</v>
      </c>
      <c r="F2406" s="1">
        <v>38372</v>
      </c>
      <c r="G2406" t="s">
        <v>12</v>
      </c>
      <c r="H2406" t="s">
        <v>29</v>
      </c>
      <c r="I2406">
        <v>143</v>
      </c>
      <c r="J2406" t="s">
        <v>17</v>
      </c>
      <c r="K2406">
        <v>29</v>
      </c>
      <c r="L2406" s="10">
        <v>57.53</v>
      </c>
      <c r="M2406" s="10">
        <f t="shared" si="113"/>
        <v>1668.3700000000001</v>
      </c>
      <c r="N2406">
        <f>'CONDITIONS AND WORKINGS'!$D$2*M2406</f>
        <v>107.109354</v>
      </c>
      <c r="O2406" s="4">
        <f>IF(Table1[[#This Row],[SALES]]&gt;='CONDITIONS AND WORKINGS'!$B$2,Table1[[#This Row],[SALES]]*'CONDITIONS AND WORKINGS'!$B$3,0)</f>
        <v>0</v>
      </c>
      <c r="P2406" s="10">
        <f t="shared" si="111"/>
        <v>1775.4793540000001</v>
      </c>
      <c r="Q2406" s="4" t="str">
        <f>IF(Table1[[#This Row],[STATUS]]='CONDITIONS AND WORKINGS'!$B$6,'CONDITIONS AND WORKINGS'!$B$9,'CONDITIONS AND WORKINGS'!$B$10)</f>
        <v>"COMPLETED"</v>
      </c>
      <c r="R2406" s="10">
        <f>Table1[[#This Row],[TOTAL SALES]]-Table1[[#This Row],[ 8.35% DISCOUNT]]</f>
        <v>1775.4793540000001</v>
      </c>
      <c r="S2406" s="20"/>
      <c r="AQ2406" s="11"/>
      <c r="AR2406" s="11"/>
      <c r="AS2406" s="11"/>
      <c r="AT2406" s="11"/>
      <c r="AV2406" s="11"/>
      <c r="AW2406" s="11"/>
    </row>
    <row r="2407" spans="1:49" x14ac:dyDescent="0.25">
      <c r="A2407">
        <v>2406</v>
      </c>
      <c r="B2407">
        <v>10370</v>
      </c>
      <c r="C2407">
        <v>9</v>
      </c>
      <c r="D2407" s="4" t="str">
        <f>TEXT(Table1[[#This Row],[ORDER DATE]],"MMMM")</f>
        <v>January</v>
      </c>
      <c r="E2407" s="4">
        <f t="shared" si="112"/>
        <v>2005</v>
      </c>
      <c r="F2407" s="1">
        <v>38372</v>
      </c>
      <c r="G2407" t="s">
        <v>12</v>
      </c>
      <c r="H2407" t="s">
        <v>44</v>
      </c>
      <c r="I2407">
        <v>143</v>
      </c>
      <c r="J2407" t="s">
        <v>17</v>
      </c>
      <c r="K2407">
        <v>27</v>
      </c>
      <c r="L2407" s="10">
        <v>56.85</v>
      </c>
      <c r="M2407" s="10">
        <f t="shared" si="113"/>
        <v>1534.95</v>
      </c>
      <c r="N2407">
        <f>'CONDITIONS AND WORKINGS'!$D$2*M2407</f>
        <v>98.543789999999987</v>
      </c>
      <c r="O2407" s="4">
        <f>IF(Table1[[#This Row],[SALES]]&gt;='CONDITIONS AND WORKINGS'!$B$2,Table1[[#This Row],[SALES]]*'CONDITIONS AND WORKINGS'!$B$3,0)</f>
        <v>0</v>
      </c>
      <c r="P2407" s="10">
        <f t="shared" si="111"/>
        <v>1633.49379</v>
      </c>
      <c r="Q2407" s="4" t="str">
        <f>IF(Table1[[#This Row],[STATUS]]='CONDITIONS AND WORKINGS'!$B$6,'CONDITIONS AND WORKINGS'!$B$9,'CONDITIONS AND WORKINGS'!$B$10)</f>
        <v>"COMPLETED"</v>
      </c>
      <c r="R2407" s="10">
        <f>Table1[[#This Row],[TOTAL SALES]]-Table1[[#This Row],[ 8.35% DISCOUNT]]</f>
        <v>1633.49379</v>
      </c>
      <c r="S2407" s="20"/>
      <c r="AQ2407" s="11"/>
      <c r="AR2407" s="11"/>
      <c r="AS2407" s="11"/>
      <c r="AT2407" s="11"/>
      <c r="AV2407" s="11"/>
      <c r="AW2407" s="11"/>
    </row>
    <row r="2408" spans="1:49" x14ac:dyDescent="0.25">
      <c r="A2408">
        <v>2407</v>
      </c>
      <c r="B2408">
        <v>10371</v>
      </c>
      <c r="C2408">
        <v>8</v>
      </c>
      <c r="D2408" s="4" t="str">
        <f>TEXT(Table1[[#This Row],[ORDER DATE]],"MMMM")</f>
        <v>January</v>
      </c>
      <c r="E2408" s="4">
        <f t="shared" si="112"/>
        <v>2005</v>
      </c>
      <c r="F2408" s="1">
        <v>38375</v>
      </c>
      <c r="G2408" t="s">
        <v>12</v>
      </c>
      <c r="H2408" t="s">
        <v>51</v>
      </c>
      <c r="I2408">
        <v>140</v>
      </c>
      <c r="J2408" t="s">
        <v>14</v>
      </c>
      <c r="K2408">
        <v>45</v>
      </c>
      <c r="L2408" s="10">
        <v>100</v>
      </c>
      <c r="M2408" s="10">
        <f t="shared" si="113"/>
        <v>4500</v>
      </c>
      <c r="N2408">
        <f>'CONDITIONS AND WORKINGS'!$D$2*M2408</f>
        <v>288.89999999999998</v>
      </c>
      <c r="O2408" s="4">
        <f>IF(Table1[[#This Row],[SALES]]&gt;='CONDITIONS AND WORKINGS'!$B$2,Table1[[#This Row],[SALES]]*'CONDITIONS AND WORKINGS'!$B$3,0)</f>
        <v>375.75</v>
      </c>
      <c r="P2408" s="10">
        <f t="shared" si="111"/>
        <v>4788.8999999999996</v>
      </c>
      <c r="Q2408" s="4" t="str">
        <f>IF(Table1[[#This Row],[STATUS]]='CONDITIONS AND WORKINGS'!$B$6,'CONDITIONS AND WORKINGS'!$B$9,'CONDITIONS AND WORKINGS'!$B$10)</f>
        <v>"COMPLETED"</v>
      </c>
      <c r="R2408" s="10">
        <f>Table1[[#This Row],[TOTAL SALES]]-Table1[[#This Row],[ 8.35% DISCOUNT]]</f>
        <v>4413.1499999999996</v>
      </c>
      <c r="S2408" s="20"/>
      <c r="AQ2408" s="11"/>
      <c r="AR2408" s="11"/>
      <c r="AS2408" s="11"/>
      <c r="AT2408" s="11"/>
      <c r="AV2408" s="11"/>
      <c r="AW2408" s="11"/>
    </row>
    <row r="2409" spans="1:49" x14ac:dyDescent="0.25">
      <c r="A2409">
        <v>2408</v>
      </c>
      <c r="B2409">
        <v>10371</v>
      </c>
      <c r="C2409">
        <v>3</v>
      </c>
      <c r="D2409" s="4" t="str">
        <f>TEXT(Table1[[#This Row],[ORDER DATE]],"MMMM")</f>
        <v>January</v>
      </c>
      <c r="E2409" s="4">
        <f t="shared" si="112"/>
        <v>2005</v>
      </c>
      <c r="F2409" s="1">
        <v>38375</v>
      </c>
      <c r="G2409" t="s">
        <v>12</v>
      </c>
      <c r="H2409" t="s">
        <v>28</v>
      </c>
      <c r="I2409">
        <v>140</v>
      </c>
      <c r="J2409" t="s">
        <v>14</v>
      </c>
      <c r="K2409">
        <v>34</v>
      </c>
      <c r="L2409" s="10">
        <v>100</v>
      </c>
      <c r="M2409" s="10">
        <f t="shared" si="113"/>
        <v>3400</v>
      </c>
      <c r="N2409">
        <f>'CONDITIONS AND WORKINGS'!$D$2*M2409</f>
        <v>218.27999999999997</v>
      </c>
      <c r="O2409" s="4">
        <f>IF(Table1[[#This Row],[SALES]]&gt;='CONDITIONS AND WORKINGS'!$B$2,Table1[[#This Row],[SALES]]*'CONDITIONS AND WORKINGS'!$B$3,0)</f>
        <v>283.90000000000003</v>
      </c>
      <c r="P2409" s="10">
        <f t="shared" si="111"/>
        <v>3618.2799999999997</v>
      </c>
      <c r="Q2409" s="4" t="str">
        <f>IF(Table1[[#This Row],[STATUS]]='CONDITIONS AND WORKINGS'!$B$6,'CONDITIONS AND WORKINGS'!$B$9,'CONDITIONS AND WORKINGS'!$B$10)</f>
        <v>"COMPLETED"</v>
      </c>
      <c r="R2409" s="10">
        <f>Table1[[#This Row],[TOTAL SALES]]-Table1[[#This Row],[ 8.35% DISCOUNT]]</f>
        <v>3334.3799999999997</v>
      </c>
      <c r="S2409" s="20"/>
      <c r="AQ2409" s="11"/>
      <c r="AR2409" s="11"/>
      <c r="AS2409" s="11"/>
      <c r="AT2409" s="11"/>
      <c r="AV2409" s="11"/>
      <c r="AW2409" s="11"/>
    </row>
    <row r="2410" spans="1:49" x14ac:dyDescent="0.25">
      <c r="A2410">
        <v>2409</v>
      </c>
      <c r="B2410">
        <v>10371</v>
      </c>
      <c r="C2410">
        <v>1</v>
      </c>
      <c r="D2410" s="4" t="str">
        <f>TEXT(Table1[[#This Row],[ORDER DATE]],"MMMM")</f>
        <v>January</v>
      </c>
      <c r="E2410" s="4">
        <f t="shared" si="112"/>
        <v>2005</v>
      </c>
      <c r="F2410" s="1">
        <v>38375</v>
      </c>
      <c r="G2410" t="s">
        <v>12</v>
      </c>
      <c r="H2410" t="s">
        <v>34</v>
      </c>
      <c r="I2410">
        <v>140</v>
      </c>
      <c r="J2410" t="s">
        <v>14</v>
      </c>
      <c r="K2410">
        <v>26</v>
      </c>
      <c r="L2410" s="10">
        <v>100</v>
      </c>
      <c r="M2410" s="10">
        <f t="shared" si="113"/>
        <v>2600</v>
      </c>
      <c r="N2410">
        <f>'CONDITIONS AND WORKINGS'!$D$2*M2410</f>
        <v>166.92</v>
      </c>
      <c r="O2410" s="4">
        <f>IF(Table1[[#This Row],[SALES]]&gt;='CONDITIONS AND WORKINGS'!$B$2,Table1[[#This Row],[SALES]]*'CONDITIONS AND WORKINGS'!$B$3,0)</f>
        <v>217.10000000000002</v>
      </c>
      <c r="P2410" s="10">
        <f t="shared" si="111"/>
        <v>2766.92</v>
      </c>
      <c r="Q2410" s="4" t="str">
        <f>IF(Table1[[#This Row],[STATUS]]='CONDITIONS AND WORKINGS'!$B$6,'CONDITIONS AND WORKINGS'!$B$9,'CONDITIONS AND WORKINGS'!$B$10)</f>
        <v>"COMPLETED"</v>
      </c>
      <c r="R2410" s="10">
        <f>Table1[[#This Row],[TOTAL SALES]]-Table1[[#This Row],[ 8.35% DISCOUNT]]</f>
        <v>2549.8200000000002</v>
      </c>
      <c r="S2410" s="20"/>
      <c r="AQ2410" s="11"/>
      <c r="AR2410" s="11"/>
      <c r="AS2410" s="11"/>
      <c r="AT2410" s="11"/>
      <c r="AV2410" s="11"/>
      <c r="AW2410" s="11"/>
    </row>
    <row r="2411" spans="1:49" x14ac:dyDescent="0.25">
      <c r="A2411">
        <v>2410</v>
      </c>
      <c r="B2411">
        <v>10371</v>
      </c>
      <c r="C2411">
        <v>6</v>
      </c>
      <c r="D2411" s="4" t="str">
        <f>TEXT(Table1[[#This Row],[ORDER DATE]],"MMMM")</f>
        <v>January</v>
      </c>
      <c r="E2411" s="4">
        <f t="shared" si="112"/>
        <v>2005</v>
      </c>
      <c r="F2411" s="1">
        <v>38375</v>
      </c>
      <c r="G2411" t="s">
        <v>12</v>
      </c>
      <c r="H2411" t="s">
        <v>54</v>
      </c>
      <c r="I2411">
        <v>140</v>
      </c>
      <c r="J2411" t="s">
        <v>14</v>
      </c>
      <c r="K2411">
        <v>32</v>
      </c>
      <c r="L2411" s="10">
        <v>100</v>
      </c>
      <c r="M2411" s="10">
        <f t="shared" si="113"/>
        <v>3200</v>
      </c>
      <c r="N2411">
        <f>'CONDITIONS AND WORKINGS'!$D$2*M2411</f>
        <v>205.43999999999997</v>
      </c>
      <c r="O2411" s="4">
        <f>IF(Table1[[#This Row],[SALES]]&gt;='CONDITIONS AND WORKINGS'!$B$2,Table1[[#This Row],[SALES]]*'CONDITIONS AND WORKINGS'!$B$3,0)</f>
        <v>267.2</v>
      </c>
      <c r="P2411" s="10">
        <f t="shared" si="111"/>
        <v>3405.44</v>
      </c>
      <c r="Q2411" s="4" t="str">
        <f>IF(Table1[[#This Row],[STATUS]]='CONDITIONS AND WORKINGS'!$B$6,'CONDITIONS AND WORKINGS'!$B$9,'CONDITIONS AND WORKINGS'!$B$10)</f>
        <v>"COMPLETED"</v>
      </c>
      <c r="R2411" s="10">
        <f>Table1[[#This Row],[TOTAL SALES]]-Table1[[#This Row],[ 8.35% DISCOUNT]]</f>
        <v>3138.2400000000002</v>
      </c>
      <c r="S2411" s="20"/>
      <c r="AQ2411" s="11"/>
      <c r="AR2411" s="11"/>
      <c r="AS2411" s="11"/>
      <c r="AT2411" s="11"/>
      <c r="AV2411" s="11"/>
      <c r="AW2411" s="11"/>
    </row>
    <row r="2412" spans="1:49" x14ac:dyDescent="0.25">
      <c r="A2412">
        <v>2411</v>
      </c>
      <c r="B2412">
        <v>10371</v>
      </c>
      <c r="C2412">
        <v>5</v>
      </c>
      <c r="D2412" s="4" t="str">
        <f>TEXT(Table1[[#This Row],[ORDER DATE]],"MMMM")</f>
        <v>January</v>
      </c>
      <c r="E2412" s="4">
        <f t="shared" si="112"/>
        <v>2005</v>
      </c>
      <c r="F2412" s="1">
        <v>38375</v>
      </c>
      <c r="G2412" t="s">
        <v>12</v>
      </c>
      <c r="H2412" t="s">
        <v>31</v>
      </c>
      <c r="I2412">
        <v>140</v>
      </c>
      <c r="J2412" t="s">
        <v>14</v>
      </c>
      <c r="K2412">
        <v>20</v>
      </c>
      <c r="L2412" s="10">
        <v>100</v>
      </c>
      <c r="M2412" s="10">
        <f t="shared" si="113"/>
        <v>2000</v>
      </c>
      <c r="N2412">
        <f>'CONDITIONS AND WORKINGS'!$D$2*M2412</f>
        <v>128.39999999999998</v>
      </c>
      <c r="O2412" s="4">
        <f>IF(Table1[[#This Row],[SALES]]&gt;='CONDITIONS AND WORKINGS'!$B$2,Table1[[#This Row],[SALES]]*'CONDITIONS AND WORKINGS'!$B$3,0)</f>
        <v>0</v>
      </c>
      <c r="P2412" s="10">
        <f t="shared" si="111"/>
        <v>2128.4</v>
      </c>
      <c r="Q2412" s="4" t="str">
        <f>IF(Table1[[#This Row],[STATUS]]='CONDITIONS AND WORKINGS'!$B$6,'CONDITIONS AND WORKINGS'!$B$9,'CONDITIONS AND WORKINGS'!$B$10)</f>
        <v>"COMPLETED"</v>
      </c>
      <c r="R2412" s="10">
        <f>Table1[[#This Row],[TOTAL SALES]]-Table1[[#This Row],[ 8.35% DISCOUNT]]</f>
        <v>2128.4</v>
      </c>
      <c r="S2412" s="20"/>
      <c r="AQ2412" s="11"/>
      <c r="AR2412" s="11"/>
      <c r="AS2412" s="11"/>
      <c r="AT2412" s="11"/>
      <c r="AV2412" s="11"/>
      <c r="AW2412" s="11"/>
    </row>
    <row r="2413" spans="1:49" x14ac:dyDescent="0.25">
      <c r="A2413">
        <v>2412</v>
      </c>
      <c r="B2413">
        <v>10371</v>
      </c>
      <c r="C2413">
        <v>11</v>
      </c>
      <c r="D2413" s="4" t="str">
        <f>TEXT(Table1[[#This Row],[ORDER DATE]],"MMMM")</f>
        <v>January</v>
      </c>
      <c r="E2413" s="4">
        <f t="shared" si="112"/>
        <v>2005</v>
      </c>
      <c r="F2413" s="1">
        <v>38375</v>
      </c>
      <c r="G2413" t="s">
        <v>12</v>
      </c>
      <c r="H2413" t="s">
        <v>48</v>
      </c>
      <c r="I2413">
        <v>140</v>
      </c>
      <c r="J2413" t="s">
        <v>17</v>
      </c>
      <c r="K2413">
        <v>30</v>
      </c>
      <c r="L2413" s="10">
        <v>99.55</v>
      </c>
      <c r="M2413" s="10">
        <f t="shared" si="113"/>
        <v>2986.5</v>
      </c>
      <c r="N2413">
        <f>'CONDITIONS AND WORKINGS'!$D$2*M2413</f>
        <v>191.73329999999999</v>
      </c>
      <c r="O2413" s="4">
        <f>IF(Table1[[#This Row],[SALES]]&gt;='CONDITIONS AND WORKINGS'!$B$2,Table1[[#This Row],[SALES]]*'CONDITIONS AND WORKINGS'!$B$3,0)</f>
        <v>249.37275000000002</v>
      </c>
      <c r="P2413" s="10">
        <f t="shared" si="111"/>
        <v>3178.2332999999999</v>
      </c>
      <c r="Q2413" s="4" t="str">
        <f>IF(Table1[[#This Row],[STATUS]]='CONDITIONS AND WORKINGS'!$B$6,'CONDITIONS AND WORKINGS'!$B$9,'CONDITIONS AND WORKINGS'!$B$10)</f>
        <v>"COMPLETED"</v>
      </c>
      <c r="R2413" s="10">
        <f>Table1[[#This Row],[TOTAL SALES]]-Table1[[#This Row],[ 8.35% DISCOUNT]]</f>
        <v>2928.8605499999999</v>
      </c>
      <c r="S2413" s="20"/>
      <c r="AQ2413" s="11"/>
      <c r="AR2413" s="11"/>
      <c r="AS2413" s="11"/>
      <c r="AT2413" s="11"/>
      <c r="AV2413" s="11"/>
      <c r="AW2413" s="11"/>
    </row>
    <row r="2414" spans="1:49" x14ac:dyDescent="0.25">
      <c r="A2414">
        <v>2413</v>
      </c>
      <c r="B2414">
        <v>10371</v>
      </c>
      <c r="C2414">
        <v>10</v>
      </c>
      <c r="D2414" s="4" t="str">
        <f>TEXT(Table1[[#This Row],[ORDER DATE]],"MMMM")</f>
        <v>January</v>
      </c>
      <c r="E2414" s="4">
        <f t="shared" si="112"/>
        <v>2005</v>
      </c>
      <c r="F2414" s="1">
        <v>38375</v>
      </c>
      <c r="G2414" t="s">
        <v>12</v>
      </c>
      <c r="H2414" t="s">
        <v>46</v>
      </c>
      <c r="I2414">
        <v>140</v>
      </c>
      <c r="J2414" t="s">
        <v>17</v>
      </c>
      <c r="K2414">
        <v>48</v>
      </c>
      <c r="L2414" s="10">
        <v>56.55</v>
      </c>
      <c r="M2414" s="10">
        <f t="shared" si="113"/>
        <v>2714.3999999999996</v>
      </c>
      <c r="N2414">
        <f>'CONDITIONS AND WORKINGS'!$D$2*M2414</f>
        <v>174.26447999999996</v>
      </c>
      <c r="O2414" s="4">
        <f>IF(Table1[[#This Row],[SALES]]&gt;='CONDITIONS AND WORKINGS'!$B$2,Table1[[#This Row],[SALES]]*'CONDITIONS AND WORKINGS'!$B$3,0)</f>
        <v>226.65239999999997</v>
      </c>
      <c r="P2414" s="10">
        <f t="shared" si="111"/>
        <v>2888.6644799999995</v>
      </c>
      <c r="Q2414" s="4" t="str">
        <f>IF(Table1[[#This Row],[STATUS]]='CONDITIONS AND WORKINGS'!$B$6,'CONDITIONS AND WORKINGS'!$B$9,'CONDITIONS AND WORKINGS'!$B$10)</f>
        <v>"COMPLETED"</v>
      </c>
      <c r="R2414" s="10">
        <f>Table1[[#This Row],[TOTAL SALES]]-Table1[[#This Row],[ 8.35% DISCOUNT]]</f>
        <v>2662.0120799999995</v>
      </c>
      <c r="S2414" s="20"/>
      <c r="AQ2414" s="11"/>
      <c r="AR2414" s="11"/>
      <c r="AS2414" s="11"/>
      <c r="AT2414" s="11"/>
      <c r="AV2414" s="11"/>
      <c r="AW2414" s="11"/>
    </row>
    <row r="2415" spans="1:49" x14ac:dyDescent="0.25">
      <c r="A2415">
        <v>2414</v>
      </c>
      <c r="B2415">
        <v>10371</v>
      </c>
      <c r="C2415">
        <v>7</v>
      </c>
      <c r="D2415" s="4" t="str">
        <f>TEXT(Table1[[#This Row],[ORDER DATE]],"MMMM")</f>
        <v>January</v>
      </c>
      <c r="E2415" s="4">
        <f t="shared" si="112"/>
        <v>2005</v>
      </c>
      <c r="F2415" s="1">
        <v>38375</v>
      </c>
      <c r="G2415" t="s">
        <v>12</v>
      </c>
      <c r="H2415" t="s">
        <v>47</v>
      </c>
      <c r="I2415">
        <v>140</v>
      </c>
      <c r="J2415" t="s">
        <v>17</v>
      </c>
      <c r="K2415">
        <v>25</v>
      </c>
      <c r="L2415" s="10">
        <v>100</v>
      </c>
      <c r="M2415" s="10">
        <f t="shared" si="113"/>
        <v>2500</v>
      </c>
      <c r="N2415">
        <f>'CONDITIONS AND WORKINGS'!$D$2*M2415</f>
        <v>160.49999999999997</v>
      </c>
      <c r="O2415" s="4">
        <f>IF(Table1[[#This Row],[SALES]]&gt;='CONDITIONS AND WORKINGS'!$B$2,Table1[[#This Row],[SALES]]*'CONDITIONS AND WORKINGS'!$B$3,0)</f>
        <v>208.75</v>
      </c>
      <c r="P2415" s="10">
        <f t="shared" si="111"/>
        <v>2660.5</v>
      </c>
      <c r="Q2415" s="4" t="str">
        <f>IF(Table1[[#This Row],[STATUS]]='CONDITIONS AND WORKINGS'!$B$6,'CONDITIONS AND WORKINGS'!$B$9,'CONDITIONS AND WORKINGS'!$B$10)</f>
        <v>"COMPLETED"</v>
      </c>
      <c r="R2415" s="10">
        <f>Table1[[#This Row],[TOTAL SALES]]-Table1[[#This Row],[ 8.35% DISCOUNT]]</f>
        <v>2451.75</v>
      </c>
      <c r="S2415" s="20"/>
      <c r="AQ2415" s="11"/>
      <c r="AR2415" s="11"/>
      <c r="AS2415" s="11"/>
      <c r="AT2415" s="11"/>
      <c r="AV2415" s="11"/>
      <c r="AW2415" s="11"/>
    </row>
    <row r="2416" spans="1:49" x14ac:dyDescent="0.25">
      <c r="A2416">
        <v>2415</v>
      </c>
      <c r="B2416">
        <v>10371</v>
      </c>
      <c r="C2416">
        <v>12</v>
      </c>
      <c r="D2416" s="4" t="str">
        <f>TEXT(Table1[[#This Row],[ORDER DATE]],"MMMM")</f>
        <v>January</v>
      </c>
      <c r="E2416" s="4">
        <f t="shared" si="112"/>
        <v>2005</v>
      </c>
      <c r="F2416" s="1">
        <v>38375</v>
      </c>
      <c r="G2416" t="s">
        <v>12</v>
      </c>
      <c r="H2416" t="s">
        <v>50</v>
      </c>
      <c r="I2416">
        <v>140</v>
      </c>
      <c r="J2416" t="s">
        <v>17</v>
      </c>
      <c r="K2416">
        <v>25</v>
      </c>
      <c r="L2416" s="10">
        <v>97.27</v>
      </c>
      <c r="M2416" s="10">
        <f t="shared" si="113"/>
        <v>2431.75</v>
      </c>
      <c r="N2416">
        <f>'CONDITIONS AND WORKINGS'!$D$2*M2416</f>
        <v>156.11834999999999</v>
      </c>
      <c r="O2416" s="4">
        <f>IF(Table1[[#This Row],[SALES]]&gt;='CONDITIONS AND WORKINGS'!$B$2,Table1[[#This Row],[SALES]]*'CONDITIONS AND WORKINGS'!$B$3,0)</f>
        <v>203.05112500000001</v>
      </c>
      <c r="P2416" s="10">
        <f t="shared" si="111"/>
        <v>2587.8683500000002</v>
      </c>
      <c r="Q2416" s="4" t="str">
        <f>IF(Table1[[#This Row],[STATUS]]='CONDITIONS AND WORKINGS'!$B$6,'CONDITIONS AND WORKINGS'!$B$9,'CONDITIONS AND WORKINGS'!$B$10)</f>
        <v>"COMPLETED"</v>
      </c>
      <c r="R2416" s="10">
        <f>Table1[[#This Row],[TOTAL SALES]]-Table1[[#This Row],[ 8.35% DISCOUNT]]</f>
        <v>2384.8172250000002</v>
      </c>
      <c r="S2416" s="20"/>
      <c r="AQ2416" s="11"/>
      <c r="AR2416" s="11"/>
      <c r="AS2416" s="11"/>
      <c r="AT2416" s="11"/>
      <c r="AV2416" s="11"/>
      <c r="AW2416" s="11"/>
    </row>
    <row r="2417" spans="1:49" x14ac:dyDescent="0.25">
      <c r="A2417">
        <v>2416</v>
      </c>
      <c r="B2417">
        <v>10371</v>
      </c>
      <c r="C2417">
        <v>4</v>
      </c>
      <c r="D2417" s="4" t="str">
        <f>TEXT(Table1[[#This Row],[ORDER DATE]],"MMMM")</f>
        <v>January</v>
      </c>
      <c r="E2417" s="4">
        <f t="shared" si="112"/>
        <v>2005</v>
      </c>
      <c r="F2417" s="1">
        <v>38375</v>
      </c>
      <c r="G2417" t="s">
        <v>12</v>
      </c>
      <c r="H2417" t="s">
        <v>43</v>
      </c>
      <c r="I2417">
        <v>140</v>
      </c>
      <c r="J2417" t="s">
        <v>17</v>
      </c>
      <c r="K2417">
        <v>49</v>
      </c>
      <c r="L2417" s="10">
        <v>35.71</v>
      </c>
      <c r="M2417" s="10">
        <f t="shared" si="113"/>
        <v>1749.79</v>
      </c>
      <c r="N2417">
        <f>'CONDITIONS AND WORKINGS'!$D$2*M2417</f>
        <v>112.33651799999998</v>
      </c>
      <c r="O2417" s="4">
        <f>IF(Table1[[#This Row],[SALES]]&gt;='CONDITIONS AND WORKINGS'!$B$2,Table1[[#This Row],[SALES]]*'CONDITIONS AND WORKINGS'!$B$3,0)</f>
        <v>0</v>
      </c>
      <c r="P2417" s="10">
        <f t="shared" si="111"/>
        <v>1862.126518</v>
      </c>
      <c r="Q2417" s="4" t="str">
        <f>IF(Table1[[#This Row],[STATUS]]='CONDITIONS AND WORKINGS'!$B$6,'CONDITIONS AND WORKINGS'!$B$9,'CONDITIONS AND WORKINGS'!$B$10)</f>
        <v>"COMPLETED"</v>
      </c>
      <c r="R2417" s="10">
        <f>Table1[[#This Row],[TOTAL SALES]]-Table1[[#This Row],[ 8.35% DISCOUNT]]</f>
        <v>1862.126518</v>
      </c>
      <c r="S2417" s="20"/>
      <c r="AQ2417" s="11"/>
      <c r="AR2417" s="11"/>
      <c r="AS2417" s="11"/>
      <c r="AT2417" s="11"/>
      <c r="AV2417" s="11"/>
      <c r="AW2417" s="11"/>
    </row>
    <row r="2418" spans="1:49" x14ac:dyDescent="0.25">
      <c r="A2418">
        <v>2417</v>
      </c>
      <c r="B2418">
        <v>10371</v>
      </c>
      <c r="C2418">
        <v>9</v>
      </c>
      <c r="D2418" s="4" t="str">
        <f>TEXT(Table1[[#This Row],[ORDER DATE]],"MMMM")</f>
        <v>January</v>
      </c>
      <c r="E2418" s="4">
        <f t="shared" si="112"/>
        <v>2005</v>
      </c>
      <c r="F2418" s="1">
        <v>38375</v>
      </c>
      <c r="G2418" t="s">
        <v>12</v>
      </c>
      <c r="H2418" t="s">
        <v>49</v>
      </c>
      <c r="I2418">
        <v>140</v>
      </c>
      <c r="J2418" t="s">
        <v>17</v>
      </c>
      <c r="K2418">
        <v>28</v>
      </c>
      <c r="L2418" s="10">
        <v>50.32</v>
      </c>
      <c r="M2418" s="10">
        <f t="shared" si="113"/>
        <v>1408.96</v>
      </c>
      <c r="N2418">
        <f>'CONDITIONS AND WORKINGS'!$D$2*M2418</f>
        <v>90.455231999999995</v>
      </c>
      <c r="O2418" s="4">
        <f>IF(Table1[[#This Row],[SALES]]&gt;='CONDITIONS AND WORKINGS'!$B$2,Table1[[#This Row],[SALES]]*'CONDITIONS AND WORKINGS'!$B$3,0)</f>
        <v>0</v>
      </c>
      <c r="P2418" s="10">
        <f t="shared" si="111"/>
        <v>1499.4152320000001</v>
      </c>
      <c r="Q2418" s="4" t="str">
        <f>IF(Table1[[#This Row],[STATUS]]='CONDITIONS AND WORKINGS'!$B$6,'CONDITIONS AND WORKINGS'!$B$9,'CONDITIONS AND WORKINGS'!$B$10)</f>
        <v>"COMPLETED"</v>
      </c>
      <c r="R2418" s="10">
        <f>Table1[[#This Row],[TOTAL SALES]]-Table1[[#This Row],[ 8.35% DISCOUNT]]</f>
        <v>1499.4152320000001</v>
      </c>
      <c r="S2418" s="20"/>
      <c r="AQ2418" s="11"/>
      <c r="AR2418" s="11"/>
      <c r="AS2418" s="11"/>
      <c r="AT2418" s="11"/>
      <c r="AV2418" s="11"/>
      <c r="AW2418" s="11"/>
    </row>
    <row r="2419" spans="1:49" x14ac:dyDescent="0.25">
      <c r="A2419">
        <v>2418</v>
      </c>
      <c r="B2419">
        <v>10371</v>
      </c>
      <c r="C2419">
        <v>2</v>
      </c>
      <c r="D2419" s="4" t="str">
        <f>TEXT(Table1[[#This Row],[ORDER DATE]],"MMMM")</f>
        <v>January</v>
      </c>
      <c r="E2419" s="4">
        <f t="shared" si="112"/>
        <v>2005</v>
      </c>
      <c r="F2419" s="1">
        <v>38375</v>
      </c>
      <c r="G2419" t="s">
        <v>12</v>
      </c>
      <c r="H2419" t="s">
        <v>53</v>
      </c>
      <c r="I2419">
        <v>140</v>
      </c>
      <c r="J2419" t="s">
        <v>17</v>
      </c>
      <c r="K2419">
        <v>20</v>
      </c>
      <c r="L2419" s="10">
        <v>66.47</v>
      </c>
      <c r="M2419" s="10">
        <f t="shared" si="113"/>
        <v>1329.4</v>
      </c>
      <c r="N2419">
        <f>'CONDITIONS AND WORKINGS'!$D$2*M2419</f>
        <v>85.34747999999999</v>
      </c>
      <c r="O2419" s="4">
        <f>IF(Table1[[#This Row],[SALES]]&gt;='CONDITIONS AND WORKINGS'!$B$2,Table1[[#This Row],[SALES]]*'CONDITIONS AND WORKINGS'!$B$3,0)</f>
        <v>0</v>
      </c>
      <c r="P2419" s="10">
        <f t="shared" si="111"/>
        <v>1414.74748</v>
      </c>
      <c r="Q2419" s="4" t="str">
        <f>IF(Table1[[#This Row],[STATUS]]='CONDITIONS AND WORKINGS'!$B$6,'CONDITIONS AND WORKINGS'!$B$9,'CONDITIONS AND WORKINGS'!$B$10)</f>
        <v>"COMPLETED"</v>
      </c>
      <c r="R2419" s="10">
        <f>Table1[[#This Row],[TOTAL SALES]]-Table1[[#This Row],[ 8.35% DISCOUNT]]</f>
        <v>1414.74748</v>
      </c>
      <c r="S2419" s="20"/>
      <c r="AQ2419" s="11"/>
      <c r="AR2419" s="11"/>
      <c r="AS2419" s="11"/>
      <c r="AT2419" s="11"/>
      <c r="AV2419" s="11"/>
      <c r="AW2419" s="11"/>
    </row>
    <row r="2420" spans="1:49" x14ac:dyDescent="0.25">
      <c r="A2420">
        <v>2419</v>
      </c>
      <c r="B2420">
        <v>10372</v>
      </c>
      <c r="C2420">
        <v>6</v>
      </c>
      <c r="D2420" s="4" t="str">
        <f>TEXT(Table1[[#This Row],[ORDER DATE]],"MMMM")</f>
        <v>January</v>
      </c>
      <c r="E2420" s="4">
        <f t="shared" si="112"/>
        <v>2005</v>
      </c>
      <c r="F2420" s="1">
        <v>38378</v>
      </c>
      <c r="G2420" t="s">
        <v>12</v>
      </c>
      <c r="H2420" t="s">
        <v>42</v>
      </c>
      <c r="I2420">
        <v>136</v>
      </c>
      <c r="J2420" t="s">
        <v>55</v>
      </c>
      <c r="K2420">
        <v>48</v>
      </c>
      <c r="L2420" s="10">
        <v>100</v>
      </c>
      <c r="M2420" s="10">
        <f t="shared" si="113"/>
        <v>4800</v>
      </c>
      <c r="N2420">
        <f>'CONDITIONS AND WORKINGS'!$D$2*M2420</f>
        <v>308.15999999999997</v>
      </c>
      <c r="O2420" s="4">
        <f>IF(Table1[[#This Row],[SALES]]&gt;='CONDITIONS AND WORKINGS'!$B$2,Table1[[#This Row],[SALES]]*'CONDITIONS AND WORKINGS'!$B$3,0)</f>
        <v>400.8</v>
      </c>
      <c r="P2420" s="10">
        <f t="shared" si="111"/>
        <v>5108.16</v>
      </c>
      <c r="Q2420" s="4" t="str">
        <f>IF(Table1[[#This Row],[STATUS]]='CONDITIONS AND WORKINGS'!$B$6,'CONDITIONS AND WORKINGS'!$B$9,'CONDITIONS AND WORKINGS'!$B$10)</f>
        <v>"COMPLETED"</v>
      </c>
      <c r="R2420" s="10">
        <f>Table1[[#This Row],[TOTAL SALES]]-Table1[[#This Row],[ 8.35% DISCOUNT]]</f>
        <v>4707.3599999999997</v>
      </c>
      <c r="S2420" s="20"/>
      <c r="AQ2420" s="11"/>
      <c r="AR2420" s="11"/>
      <c r="AS2420" s="11"/>
      <c r="AT2420" s="11"/>
      <c r="AV2420" s="11"/>
      <c r="AW2420" s="11"/>
    </row>
    <row r="2421" spans="1:49" x14ac:dyDescent="0.25">
      <c r="A2421">
        <v>2420</v>
      </c>
      <c r="B2421">
        <v>10372</v>
      </c>
      <c r="C2421">
        <v>1</v>
      </c>
      <c r="D2421" s="4" t="str">
        <f>TEXT(Table1[[#This Row],[ORDER DATE]],"MMMM")</f>
        <v>January</v>
      </c>
      <c r="E2421" s="4">
        <f t="shared" si="112"/>
        <v>2005</v>
      </c>
      <c r="F2421" s="1">
        <v>38378</v>
      </c>
      <c r="G2421" t="s">
        <v>12</v>
      </c>
      <c r="H2421" t="s">
        <v>58</v>
      </c>
      <c r="I2421">
        <v>136</v>
      </c>
      <c r="J2421" t="s">
        <v>14</v>
      </c>
      <c r="K2421">
        <v>34</v>
      </c>
      <c r="L2421" s="10">
        <v>100</v>
      </c>
      <c r="M2421" s="10">
        <f t="shared" si="113"/>
        <v>3400</v>
      </c>
      <c r="N2421">
        <f>'CONDITIONS AND WORKINGS'!$D$2*M2421</f>
        <v>218.27999999999997</v>
      </c>
      <c r="O2421" s="4">
        <f>IF(Table1[[#This Row],[SALES]]&gt;='CONDITIONS AND WORKINGS'!$B$2,Table1[[#This Row],[SALES]]*'CONDITIONS AND WORKINGS'!$B$3,0)</f>
        <v>283.90000000000003</v>
      </c>
      <c r="P2421" s="10">
        <f t="shared" si="111"/>
        <v>3618.2799999999997</v>
      </c>
      <c r="Q2421" s="4" t="str">
        <f>IF(Table1[[#This Row],[STATUS]]='CONDITIONS AND WORKINGS'!$B$6,'CONDITIONS AND WORKINGS'!$B$9,'CONDITIONS AND WORKINGS'!$B$10)</f>
        <v>"COMPLETED"</v>
      </c>
      <c r="R2421" s="10">
        <f>Table1[[#This Row],[TOTAL SALES]]-Table1[[#This Row],[ 8.35% DISCOUNT]]</f>
        <v>3334.3799999999997</v>
      </c>
      <c r="S2421" s="20"/>
      <c r="AQ2421" s="11"/>
      <c r="AR2421" s="11"/>
      <c r="AS2421" s="11"/>
      <c r="AT2421" s="11"/>
      <c r="AV2421" s="11"/>
      <c r="AW2421" s="11"/>
    </row>
    <row r="2422" spans="1:49" x14ac:dyDescent="0.25">
      <c r="A2422">
        <v>2421</v>
      </c>
      <c r="B2422">
        <v>10372</v>
      </c>
      <c r="C2422">
        <v>4</v>
      </c>
      <c r="D2422" s="4" t="str">
        <f>TEXT(Table1[[#This Row],[ORDER DATE]],"MMMM")</f>
        <v>January</v>
      </c>
      <c r="E2422" s="4">
        <f t="shared" si="112"/>
        <v>2005</v>
      </c>
      <c r="F2422" s="1">
        <v>38378</v>
      </c>
      <c r="G2422" t="s">
        <v>12</v>
      </c>
      <c r="H2422" t="s">
        <v>41</v>
      </c>
      <c r="I2422">
        <v>136</v>
      </c>
      <c r="J2422" t="s">
        <v>14</v>
      </c>
      <c r="K2422">
        <v>40</v>
      </c>
      <c r="L2422" s="10">
        <v>100</v>
      </c>
      <c r="M2422" s="10">
        <f t="shared" si="113"/>
        <v>4000</v>
      </c>
      <c r="N2422">
        <f>'CONDITIONS AND WORKINGS'!$D$2*M2422</f>
        <v>256.79999999999995</v>
      </c>
      <c r="O2422" s="4">
        <f>IF(Table1[[#This Row],[SALES]]&gt;='CONDITIONS AND WORKINGS'!$B$2,Table1[[#This Row],[SALES]]*'CONDITIONS AND WORKINGS'!$B$3,0)</f>
        <v>334</v>
      </c>
      <c r="P2422" s="10">
        <f t="shared" si="111"/>
        <v>4256.8</v>
      </c>
      <c r="Q2422" s="4" t="str">
        <f>IF(Table1[[#This Row],[STATUS]]='CONDITIONS AND WORKINGS'!$B$6,'CONDITIONS AND WORKINGS'!$B$9,'CONDITIONS AND WORKINGS'!$B$10)</f>
        <v>"COMPLETED"</v>
      </c>
      <c r="R2422" s="10">
        <f>Table1[[#This Row],[TOTAL SALES]]-Table1[[#This Row],[ 8.35% DISCOUNT]]</f>
        <v>3922.8</v>
      </c>
      <c r="S2422" s="20"/>
      <c r="AQ2422" s="11"/>
      <c r="AR2422" s="11"/>
      <c r="AS2422" s="11"/>
      <c r="AT2422" s="11"/>
      <c r="AV2422" s="11"/>
      <c r="AW2422" s="11"/>
    </row>
    <row r="2423" spans="1:49" x14ac:dyDescent="0.25">
      <c r="A2423">
        <v>2422</v>
      </c>
      <c r="B2423">
        <v>10372</v>
      </c>
      <c r="C2423">
        <v>2</v>
      </c>
      <c r="D2423" s="4" t="str">
        <f>TEXT(Table1[[#This Row],[ORDER DATE]],"MMMM")</f>
        <v>January</v>
      </c>
      <c r="E2423" s="4">
        <f t="shared" si="112"/>
        <v>2005</v>
      </c>
      <c r="F2423" s="1">
        <v>38378</v>
      </c>
      <c r="G2423" t="s">
        <v>12</v>
      </c>
      <c r="H2423" t="s">
        <v>68</v>
      </c>
      <c r="I2423">
        <v>136</v>
      </c>
      <c r="J2423" t="s">
        <v>14</v>
      </c>
      <c r="K2423">
        <v>44</v>
      </c>
      <c r="L2423" s="10">
        <v>100</v>
      </c>
      <c r="M2423" s="10">
        <f t="shared" si="113"/>
        <v>4400</v>
      </c>
      <c r="N2423">
        <f>'CONDITIONS AND WORKINGS'!$D$2*M2423</f>
        <v>282.47999999999996</v>
      </c>
      <c r="O2423" s="4">
        <f>IF(Table1[[#This Row],[SALES]]&gt;='CONDITIONS AND WORKINGS'!$B$2,Table1[[#This Row],[SALES]]*'CONDITIONS AND WORKINGS'!$B$3,0)</f>
        <v>367.40000000000003</v>
      </c>
      <c r="P2423" s="10">
        <f t="shared" si="111"/>
        <v>4682.4799999999996</v>
      </c>
      <c r="Q2423" s="4" t="str">
        <f>IF(Table1[[#This Row],[STATUS]]='CONDITIONS AND WORKINGS'!$B$6,'CONDITIONS AND WORKINGS'!$B$9,'CONDITIONS AND WORKINGS'!$B$10)</f>
        <v>"COMPLETED"</v>
      </c>
      <c r="R2423" s="10">
        <f>Table1[[#This Row],[TOTAL SALES]]-Table1[[#This Row],[ 8.35% DISCOUNT]]</f>
        <v>4315.08</v>
      </c>
      <c r="S2423" s="20"/>
      <c r="AQ2423" s="11"/>
      <c r="AR2423" s="11"/>
      <c r="AS2423" s="11"/>
      <c r="AT2423" s="11"/>
      <c r="AV2423" s="11"/>
      <c r="AW2423" s="11"/>
    </row>
    <row r="2424" spans="1:49" x14ac:dyDescent="0.25">
      <c r="A2424">
        <v>2423</v>
      </c>
      <c r="B2424">
        <v>10372</v>
      </c>
      <c r="C2424">
        <v>8</v>
      </c>
      <c r="D2424" s="4" t="str">
        <f>TEXT(Table1[[#This Row],[ORDER DATE]],"MMMM")</f>
        <v>January</v>
      </c>
      <c r="E2424" s="4">
        <f t="shared" si="112"/>
        <v>2005</v>
      </c>
      <c r="F2424" s="1">
        <v>38378</v>
      </c>
      <c r="G2424" t="s">
        <v>12</v>
      </c>
      <c r="H2424" t="s">
        <v>57</v>
      </c>
      <c r="I2424">
        <v>136</v>
      </c>
      <c r="J2424" t="s">
        <v>14</v>
      </c>
      <c r="K2424">
        <v>37</v>
      </c>
      <c r="L2424" s="10">
        <v>100</v>
      </c>
      <c r="M2424" s="10">
        <f t="shared" si="113"/>
        <v>3700</v>
      </c>
      <c r="N2424">
        <f>'CONDITIONS AND WORKINGS'!$D$2*M2424</f>
        <v>237.53999999999996</v>
      </c>
      <c r="O2424" s="4">
        <f>IF(Table1[[#This Row],[SALES]]&gt;='CONDITIONS AND WORKINGS'!$B$2,Table1[[#This Row],[SALES]]*'CONDITIONS AND WORKINGS'!$B$3,0)</f>
        <v>308.95000000000005</v>
      </c>
      <c r="P2424" s="10">
        <f t="shared" si="111"/>
        <v>3937.54</v>
      </c>
      <c r="Q2424" s="4" t="str">
        <f>IF(Table1[[#This Row],[STATUS]]='CONDITIONS AND WORKINGS'!$B$6,'CONDITIONS AND WORKINGS'!$B$9,'CONDITIONS AND WORKINGS'!$B$10)</f>
        <v>"COMPLETED"</v>
      </c>
      <c r="R2424" s="10">
        <f>Table1[[#This Row],[TOTAL SALES]]-Table1[[#This Row],[ 8.35% DISCOUNT]]</f>
        <v>3628.59</v>
      </c>
      <c r="S2424" s="20"/>
      <c r="AQ2424" s="11"/>
      <c r="AR2424" s="11"/>
      <c r="AS2424" s="11"/>
      <c r="AT2424" s="11"/>
      <c r="AV2424" s="11"/>
      <c r="AW2424" s="11"/>
    </row>
    <row r="2425" spans="1:49" x14ac:dyDescent="0.25">
      <c r="A2425">
        <v>2424</v>
      </c>
      <c r="B2425">
        <v>10372</v>
      </c>
      <c r="C2425">
        <v>3</v>
      </c>
      <c r="D2425" s="4" t="str">
        <f>TEXT(Table1[[#This Row],[ORDER DATE]],"MMMM")</f>
        <v>January</v>
      </c>
      <c r="E2425" s="4">
        <f t="shared" si="112"/>
        <v>2005</v>
      </c>
      <c r="F2425" s="1">
        <v>38378</v>
      </c>
      <c r="G2425" t="s">
        <v>12</v>
      </c>
      <c r="H2425" t="s">
        <v>64</v>
      </c>
      <c r="I2425">
        <v>136</v>
      </c>
      <c r="J2425" t="s">
        <v>14</v>
      </c>
      <c r="K2425">
        <v>28</v>
      </c>
      <c r="L2425" s="10">
        <v>100</v>
      </c>
      <c r="M2425" s="10">
        <f t="shared" si="113"/>
        <v>2800</v>
      </c>
      <c r="N2425">
        <f>'CONDITIONS AND WORKINGS'!$D$2*M2425</f>
        <v>179.76</v>
      </c>
      <c r="O2425" s="4">
        <f>IF(Table1[[#This Row],[SALES]]&gt;='CONDITIONS AND WORKINGS'!$B$2,Table1[[#This Row],[SALES]]*'CONDITIONS AND WORKINGS'!$B$3,0)</f>
        <v>233.8</v>
      </c>
      <c r="P2425" s="10">
        <f t="shared" si="111"/>
        <v>2979.76</v>
      </c>
      <c r="Q2425" s="4" t="str">
        <f>IF(Table1[[#This Row],[STATUS]]='CONDITIONS AND WORKINGS'!$B$6,'CONDITIONS AND WORKINGS'!$B$9,'CONDITIONS AND WORKINGS'!$B$10)</f>
        <v>"COMPLETED"</v>
      </c>
      <c r="R2425" s="10">
        <f>Table1[[#This Row],[TOTAL SALES]]-Table1[[#This Row],[ 8.35% DISCOUNT]]</f>
        <v>2745.96</v>
      </c>
      <c r="S2425" s="20"/>
      <c r="AQ2425" s="11"/>
      <c r="AR2425" s="11"/>
      <c r="AS2425" s="11"/>
      <c r="AT2425" s="11"/>
      <c r="AV2425" s="11"/>
      <c r="AW2425" s="11"/>
    </row>
    <row r="2426" spans="1:49" x14ac:dyDescent="0.25">
      <c r="A2426">
        <v>2425</v>
      </c>
      <c r="B2426">
        <v>10372</v>
      </c>
      <c r="C2426">
        <v>7</v>
      </c>
      <c r="D2426" s="4" t="str">
        <f>TEXT(Table1[[#This Row],[ORDER DATE]],"MMMM")</f>
        <v>January</v>
      </c>
      <c r="E2426" s="4">
        <f t="shared" si="112"/>
        <v>2005</v>
      </c>
      <c r="F2426" s="1">
        <v>38378</v>
      </c>
      <c r="G2426" t="s">
        <v>12</v>
      </c>
      <c r="H2426" t="s">
        <v>61</v>
      </c>
      <c r="I2426">
        <v>136</v>
      </c>
      <c r="J2426" t="s">
        <v>14</v>
      </c>
      <c r="K2426">
        <v>41</v>
      </c>
      <c r="L2426" s="10">
        <v>86.89</v>
      </c>
      <c r="M2426" s="10">
        <f t="shared" si="113"/>
        <v>3562.4900000000002</v>
      </c>
      <c r="N2426">
        <f>'CONDITIONS AND WORKINGS'!$D$2*M2426</f>
        <v>228.71185799999998</v>
      </c>
      <c r="O2426" s="4">
        <f>IF(Table1[[#This Row],[SALES]]&gt;='CONDITIONS AND WORKINGS'!$B$2,Table1[[#This Row],[SALES]]*'CONDITIONS AND WORKINGS'!$B$3,0)</f>
        <v>297.46791500000006</v>
      </c>
      <c r="P2426" s="10">
        <f t="shared" si="111"/>
        <v>3791.2018580000004</v>
      </c>
      <c r="Q2426" s="4" t="str">
        <f>IF(Table1[[#This Row],[STATUS]]='CONDITIONS AND WORKINGS'!$B$6,'CONDITIONS AND WORKINGS'!$B$9,'CONDITIONS AND WORKINGS'!$B$10)</f>
        <v>"COMPLETED"</v>
      </c>
      <c r="R2426" s="10">
        <f>Table1[[#This Row],[TOTAL SALES]]-Table1[[#This Row],[ 8.35% DISCOUNT]]</f>
        <v>3493.7339430000002</v>
      </c>
      <c r="S2426" s="20"/>
      <c r="AQ2426" s="11"/>
      <c r="AR2426" s="11"/>
      <c r="AS2426" s="11"/>
      <c r="AT2426" s="11"/>
      <c r="AV2426" s="11"/>
      <c r="AW2426" s="11"/>
    </row>
    <row r="2427" spans="1:49" x14ac:dyDescent="0.25">
      <c r="A2427">
        <v>2426</v>
      </c>
      <c r="B2427">
        <v>10372</v>
      </c>
      <c r="C2427">
        <v>5</v>
      </c>
      <c r="D2427" s="4" t="str">
        <f>TEXT(Table1[[#This Row],[ORDER DATE]],"MMMM")</f>
        <v>January</v>
      </c>
      <c r="E2427" s="4">
        <f t="shared" si="112"/>
        <v>2005</v>
      </c>
      <c r="F2427" s="1">
        <v>38378</v>
      </c>
      <c r="G2427" t="s">
        <v>12</v>
      </c>
      <c r="H2427" t="s">
        <v>59</v>
      </c>
      <c r="I2427">
        <v>136</v>
      </c>
      <c r="J2427" t="s">
        <v>17</v>
      </c>
      <c r="K2427">
        <v>25</v>
      </c>
      <c r="L2427" s="10">
        <v>84.71</v>
      </c>
      <c r="M2427" s="10">
        <f t="shared" si="113"/>
        <v>2117.75</v>
      </c>
      <c r="N2427">
        <f>'CONDITIONS AND WORKINGS'!$D$2*M2427</f>
        <v>135.95954999999998</v>
      </c>
      <c r="O2427" s="4">
        <f>IF(Table1[[#This Row],[SALES]]&gt;='CONDITIONS AND WORKINGS'!$B$2,Table1[[#This Row],[SALES]]*'CONDITIONS AND WORKINGS'!$B$3,0)</f>
        <v>0</v>
      </c>
      <c r="P2427" s="10">
        <f t="shared" si="111"/>
        <v>2253.70955</v>
      </c>
      <c r="Q2427" s="4" t="str">
        <f>IF(Table1[[#This Row],[STATUS]]='CONDITIONS AND WORKINGS'!$B$6,'CONDITIONS AND WORKINGS'!$B$9,'CONDITIONS AND WORKINGS'!$B$10)</f>
        <v>"COMPLETED"</v>
      </c>
      <c r="R2427" s="10">
        <f>Table1[[#This Row],[TOTAL SALES]]-Table1[[#This Row],[ 8.35% DISCOUNT]]</f>
        <v>2253.70955</v>
      </c>
      <c r="S2427" s="20"/>
      <c r="AQ2427" s="11"/>
      <c r="AR2427" s="11"/>
      <c r="AS2427" s="11"/>
      <c r="AT2427" s="11"/>
      <c r="AV2427" s="11"/>
      <c r="AW2427" s="11"/>
    </row>
    <row r="2428" spans="1:49" x14ac:dyDescent="0.25">
      <c r="A2428">
        <v>2427</v>
      </c>
      <c r="B2428">
        <v>10372</v>
      </c>
      <c r="C2428">
        <v>9</v>
      </c>
      <c r="D2428" s="4" t="str">
        <f>TEXT(Table1[[#This Row],[ORDER DATE]],"MMMM")</f>
        <v>January</v>
      </c>
      <c r="E2428" s="4">
        <f t="shared" si="112"/>
        <v>2005</v>
      </c>
      <c r="F2428" s="1">
        <v>38378</v>
      </c>
      <c r="G2428" t="s">
        <v>12</v>
      </c>
      <c r="H2428" t="s">
        <v>52</v>
      </c>
      <c r="I2428">
        <v>136</v>
      </c>
      <c r="J2428" t="s">
        <v>17</v>
      </c>
      <c r="K2428">
        <v>24</v>
      </c>
      <c r="L2428" s="10">
        <v>58.58</v>
      </c>
      <c r="M2428" s="10">
        <f t="shared" si="113"/>
        <v>1405.92</v>
      </c>
      <c r="N2428">
        <f>'CONDITIONS AND WORKINGS'!$D$2*M2428</f>
        <v>90.260064</v>
      </c>
      <c r="O2428" s="4">
        <f>IF(Table1[[#This Row],[SALES]]&gt;='CONDITIONS AND WORKINGS'!$B$2,Table1[[#This Row],[SALES]]*'CONDITIONS AND WORKINGS'!$B$3,0)</f>
        <v>0</v>
      </c>
      <c r="P2428" s="10">
        <f t="shared" si="111"/>
        <v>1496.1800640000001</v>
      </c>
      <c r="Q2428" s="4" t="str">
        <f>IF(Table1[[#This Row],[STATUS]]='CONDITIONS AND WORKINGS'!$B$6,'CONDITIONS AND WORKINGS'!$B$9,'CONDITIONS AND WORKINGS'!$B$10)</f>
        <v>"COMPLETED"</v>
      </c>
      <c r="R2428" s="10">
        <f>Table1[[#This Row],[TOTAL SALES]]-Table1[[#This Row],[ 8.35% DISCOUNT]]</f>
        <v>1496.1800640000001</v>
      </c>
      <c r="S2428" s="20"/>
      <c r="AQ2428" s="11"/>
      <c r="AR2428" s="11"/>
      <c r="AS2428" s="11"/>
      <c r="AT2428" s="11"/>
      <c r="AV2428" s="11"/>
      <c r="AW2428" s="11"/>
    </row>
    <row r="2429" spans="1:49" x14ac:dyDescent="0.25">
      <c r="A2429">
        <v>2428</v>
      </c>
      <c r="B2429">
        <v>10373</v>
      </c>
      <c r="C2429">
        <v>14</v>
      </c>
      <c r="D2429" s="4" t="str">
        <f>TEXT(Table1[[#This Row],[ORDER DATE]],"MMMM")</f>
        <v>January</v>
      </c>
      <c r="E2429" s="4">
        <f t="shared" si="112"/>
        <v>2005</v>
      </c>
      <c r="F2429" s="1">
        <v>38383</v>
      </c>
      <c r="G2429" t="s">
        <v>12</v>
      </c>
      <c r="H2429" t="s">
        <v>65</v>
      </c>
      <c r="I2429">
        <v>161</v>
      </c>
      <c r="J2429" t="s">
        <v>14</v>
      </c>
      <c r="K2429">
        <v>44</v>
      </c>
      <c r="L2429" s="10">
        <v>100</v>
      </c>
      <c r="M2429" s="10">
        <f t="shared" si="113"/>
        <v>4400</v>
      </c>
      <c r="N2429">
        <f>'CONDITIONS AND WORKINGS'!$D$2*M2429</f>
        <v>282.47999999999996</v>
      </c>
      <c r="O2429" s="4">
        <f>IF(Table1[[#This Row],[SALES]]&gt;='CONDITIONS AND WORKINGS'!$B$2,Table1[[#This Row],[SALES]]*'CONDITIONS AND WORKINGS'!$B$3,0)</f>
        <v>367.40000000000003</v>
      </c>
      <c r="P2429" s="10">
        <f t="shared" si="111"/>
        <v>4682.4799999999996</v>
      </c>
      <c r="Q2429" s="4" t="str">
        <f>IF(Table1[[#This Row],[STATUS]]='CONDITIONS AND WORKINGS'!$B$6,'CONDITIONS AND WORKINGS'!$B$9,'CONDITIONS AND WORKINGS'!$B$10)</f>
        <v>"COMPLETED"</v>
      </c>
      <c r="R2429" s="10">
        <f>Table1[[#This Row],[TOTAL SALES]]-Table1[[#This Row],[ 8.35% DISCOUNT]]</f>
        <v>4315.08</v>
      </c>
      <c r="S2429" s="20"/>
      <c r="AQ2429" s="11"/>
      <c r="AR2429" s="11"/>
      <c r="AS2429" s="11"/>
      <c r="AT2429" s="11"/>
      <c r="AV2429" s="11"/>
      <c r="AW2429" s="11"/>
    </row>
    <row r="2430" spans="1:49" x14ac:dyDescent="0.25">
      <c r="A2430">
        <v>2429</v>
      </c>
      <c r="B2430">
        <v>10373</v>
      </c>
      <c r="C2430">
        <v>3</v>
      </c>
      <c r="D2430" s="4" t="str">
        <f>TEXT(Table1[[#This Row],[ORDER DATE]],"MMMM")</f>
        <v>January</v>
      </c>
      <c r="E2430" s="4">
        <f t="shared" si="112"/>
        <v>2005</v>
      </c>
      <c r="F2430" s="1">
        <v>38383</v>
      </c>
      <c r="G2430" t="s">
        <v>12</v>
      </c>
      <c r="H2430" t="s">
        <v>56</v>
      </c>
      <c r="I2430">
        <v>161</v>
      </c>
      <c r="J2430" t="s">
        <v>14</v>
      </c>
      <c r="K2430">
        <v>39</v>
      </c>
      <c r="L2430" s="10">
        <v>100</v>
      </c>
      <c r="M2430" s="10">
        <f t="shared" si="113"/>
        <v>3900</v>
      </c>
      <c r="N2430">
        <f>'CONDITIONS AND WORKINGS'!$D$2*M2430</f>
        <v>250.37999999999997</v>
      </c>
      <c r="O2430" s="4">
        <f>IF(Table1[[#This Row],[SALES]]&gt;='CONDITIONS AND WORKINGS'!$B$2,Table1[[#This Row],[SALES]]*'CONDITIONS AND WORKINGS'!$B$3,0)</f>
        <v>325.65000000000003</v>
      </c>
      <c r="P2430" s="10">
        <f t="shared" si="111"/>
        <v>4150.38</v>
      </c>
      <c r="Q2430" s="4" t="str">
        <f>IF(Table1[[#This Row],[STATUS]]='CONDITIONS AND WORKINGS'!$B$6,'CONDITIONS AND WORKINGS'!$B$9,'CONDITIONS AND WORKINGS'!$B$10)</f>
        <v>"COMPLETED"</v>
      </c>
      <c r="R2430" s="10">
        <f>Table1[[#This Row],[TOTAL SALES]]-Table1[[#This Row],[ 8.35% DISCOUNT]]</f>
        <v>3824.73</v>
      </c>
      <c r="S2430" s="20"/>
      <c r="AQ2430" s="11"/>
      <c r="AR2430" s="11"/>
      <c r="AS2430" s="11"/>
      <c r="AT2430" s="11"/>
      <c r="AV2430" s="11"/>
      <c r="AW2430" s="11"/>
    </row>
    <row r="2431" spans="1:49" x14ac:dyDescent="0.25">
      <c r="A2431">
        <v>2430</v>
      </c>
      <c r="B2431">
        <v>10373</v>
      </c>
      <c r="C2431">
        <v>8</v>
      </c>
      <c r="D2431" s="4" t="str">
        <f>TEXT(Table1[[#This Row],[ORDER DATE]],"MMMM")</f>
        <v>January</v>
      </c>
      <c r="E2431" s="4">
        <f t="shared" si="112"/>
        <v>2005</v>
      </c>
      <c r="F2431" s="1">
        <v>38383</v>
      </c>
      <c r="G2431" t="s">
        <v>12</v>
      </c>
      <c r="H2431" t="s">
        <v>66</v>
      </c>
      <c r="I2431">
        <v>161</v>
      </c>
      <c r="J2431" t="s">
        <v>14</v>
      </c>
      <c r="K2431">
        <v>37</v>
      </c>
      <c r="L2431" s="10">
        <v>100</v>
      </c>
      <c r="M2431" s="10">
        <f t="shared" si="113"/>
        <v>3700</v>
      </c>
      <c r="N2431">
        <f>'CONDITIONS AND WORKINGS'!$D$2*M2431</f>
        <v>237.53999999999996</v>
      </c>
      <c r="O2431" s="4">
        <f>IF(Table1[[#This Row],[SALES]]&gt;='CONDITIONS AND WORKINGS'!$B$2,Table1[[#This Row],[SALES]]*'CONDITIONS AND WORKINGS'!$B$3,0)</f>
        <v>308.95000000000005</v>
      </c>
      <c r="P2431" s="10">
        <f t="shared" si="111"/>
        <v>3937.54</v>
      </c>
      <c r="Q2431" s="4" t="str">
        <f>IF(Table1[[#This Row],[STATUS]]='CONDITIONS AND WORKINGS'!$B$6,'CONDITIONS AND WORKINGS'!$B$9,'CONDITIONS AND WORKINGS'!$B$10)</f>
        <v>"COMPLETED"</v>
      </c>
      <c r="R2431" s="10">
        <f>Table1[[#This Row],[TOTAL SALES]]-Table1[[#This Row],[ 8.35% DISCOUNT]]</f>
        <v>3628.59</v>
      </c>
      <c r="S2431" s="20"/>
      <c r="AQ2431" s="11"/>
      <c r="AR2431" s="11"/>
      <c r="AS2431" s="11"/>
      <c r="AT2431" s="11"/>
      <c r="AV2431" s="11"/>
      <c r="AW2431" s="11"/>
    </row>
    <row r="2432" spans="1:49" x14ac:dyDescent="0.25">
      <c r="A2432">
        <v>2431</v>
      </c>
      <c r="B2432">
        <v>10373</v>
      </c>
      <c r="C2432">
        <v>1</v>
      </c>
      <c r="D2432" s="4" t="str">
        <f>TEXT(Table1[[#This Row],[ORDER DATE]],"MMMM")</f>
        <v>January</v>
      </c>
      <c r="E2432" s="4">
        <f t="shared" si="112"/>
        <v>2005</v>
      </c>
      <c r="F2432" s="1">
        <v>38383</v>
      </c>
      <c r="G2432" t="s">
        <v>12</v>
      </c>
      <c r="H2432" t="s">
        <v>69</v>
      </c>
      <c r="I2432">
        <v>161</v>
      </c>
      <c r="J2432" t="s">
        <v>14</v>
      </c>
      <c r="K2432">
        <v>29</v>
      </c>
      <c r="L2432" s="10">
        <v>100</v>
      </c>
      <c r="M2432" s="10">
        <f t="shared" si="113"/>
        <v>2900</v>
      </c>
      <c r="N2432">
        <f>'CONDITIONS AND WORKINGS'!$D$2*M2432</f>
        <v>186.17999999999998</v>
      </c>
      <c r="O2432" s="4">
        <f>IF(Table1[[#This Row],[SALES]]&gt;='CONDITIONS AND WORKINGS'!$B$2,Table1[[#This Row],[SALES]]*'CONDITIONS AND WORKINGS'!$B$3,0)</f>
        <v>242.15</v>
      </c>
      <c r="P2432" s="10">
        <f t="shared" si="111"/>
        <v>3086.18</v>
      </c>
      <c r="Q2432" s="4" t="str">
        <f>IF(Table1[[#This Row],[STATUS]]='CONDITIONS AND WORKINGS'!$B$6,'CONDITIONS AND WORKINGS'!$B$9,'CONDITIONS AND WORKINGS'!$B$10)</f>
        <v>"COMPLETED"</v>
      </c>
      <c r="R2432" s="10">
        <f>Table1[[#This Row],[TOTAL SALES]]-Table1[[#This Row],[ 8.35% DISCOUNT]]</f>
        <v>2844.0299999999997</v>
      </c>
      <c r="S2432" s="20"/>
      <c r="AQ2432" s="11"/>
      <c r="AR2432" s="11"/>
      <c r="AS2432" s="11"/>
      <c r="AT2432" s="11"/>
      <c r="AV2432" s="11"/>
      <c r="AW2432" s="11"/>
    </row>
    <row r="2433" spans="1:49" x14ac:dyDescent="0.25">
      <c r="A2433">
        <v>2432</v>
      </c>
      <c r="B2433">
        <v>10373</v>
      </c>
      <c r="C2433">
        <v>2</v>
      </c>
      <c r="D2433" s="4" t="str">
        <f>TEXT(Table1[[#This Row],[ORDER DATE]],"MMMM")</f>
        <v>January</v>
      </c>
      <c r="E2433" s="4">
        <f t="shared" si="112"/>
        <v>2005</v>
      </c>
      <c r="F2433" s="1">
        <v>38383</v>
      </c>
      <c r="G2433" t="s">
        <v>12</v>
      </c>
      <c r="H2433" t="s">
        <v>63</v>
      </c>
      <c r="I2433">
        <v>161</v>
      </c>
      <c r="J2433" t="s">
        <v>14</v>
      </c>
      <c r="K2433">
        <v>34</v>
      </c>
      <c r="L2433" s="10">
        <v>96.34</v>
      </c>
      <c r="M2433" s="10">
        <f t="shared" si="113"/>
        <v>3275.56</v>
      </c>
      <c r="N2433">
        <f>'CONDITIONS AND WORKINGS'!$D$2*M2433</f>
        <v>210.29095199999998</v>
      </c>
      <c r="O2433" s="4">
        <f>IF(Table1[[#This Row],[SALES]]&gt;='CONDITIONS AND WORKINGS'!$B$2,Table1[[#This Row],[SALES]]*'CONDITIONS AND WORKINGS'!$B$3,0)</f>
        <v>273.50925999999998</v>
      </c>
      <c r="P2433" s="10">
        <f t="shared" si="111"/>
        <v>3485.8509519999998</v>
      </c>
      <c r="Q2433" s="4" t="str">
        <f>IF(Table1[[#This Row],[STATUS]]='CONDITIONS AND WORKINGS'!$B$6,'CONDITIONS AND WORKINGS'!$B$9,'CONDITIONS AND WORKINGS'!$B$10)</f>
        <v>"COMPLETED"</v>
      </c>
      <c r="R2433" s="10">
        <f>Table1[[#This Row],[TOTAL SALES]]-Table1[[#This Row],[ 8.35% DISCOUNT]]</f>
        <v>3212.341692</v>
      </c>
      <c r="S2433" s="20"/>
      <c r="AQ2433" s="11"/>
      <c r="AR2433" s="11"/>
      <c r="AS2433" s="11"/>
      <c r="AT2433" s="11"/>
      <c r="AV2433" s="11"/>
      <c r="AW2433" s="11"/>
    </row>
    <row r="2434" spans="1:49" x14ac:dyDescent="0.25">
      <c r="A2434">
        <v>2433</v>
      </c>
      <c r="B2434">
        <v>10373</v>
      </c>
      <c r="C2434">
        <v>11</v>
      </c>
      <c r="D2434" s="4" t="str">
        <f>TEXT(Table1[[#This Row],[ORDER DATE]],"MMMM")</f>
        <v>January</v>
      </c>
      <c r="E2434" s="4">
        <f t="shared" si="112"/>
        <v>2005</v>
      </c>
      <c r="F2434" s="1">
        <v>38383</v>
      </c>
      <c r="G2434" t="s">
        <v>12</v>
      </c>
      <c r="H2434" t="s">
        <v>86</v>
      </c>
      <c r="I2434">
        <v>161</v>
      </c>
      <c r="J2434" t="s">
        <v>14</v>
      </c>
      <c r="K2434">
        <v>46</v>
      </c>
      <c r="L2434" s="10">
        <v>66</v>
      </c>
      <c r="M2434" s="10">
        <f t="shared" si="113"/>
        <v>3036</v>
      </c>
      <c r="N2434">
        <f>'CONDITIONS AND WORKINGS'!$D$2*M2434</f>
        <v>194.91119999999998</v>
      </c>
      <c r="O2434" s="4">
        <f>IF(Table1[[#This Row],[SALES]]&gt;='CONDITIONS AND WORKINGS'!$B$2,Table1[[#This Row],[SALES]]*'CONDITIONS AND WORKINGS'!$B$3,0)</f>
        <v>253.50600000000003</v>
      </c>
      <c r="P2434" s="10">
        <f t="shared" ref="P2434:P2497" si="114">M2434+N2434</f>
        <v>3230.9112</v>
      </c>
      <c r="Q2434" s="4" t="str">
        <f>IF(Table1[[#This Row],[STATUS]]='CONDITIONS AND WORKINGS'!$B$6,'CONDITIONS AND WORKINGS'!$B$9,'CONDITIONS AND WORKINGS'!$B$10)</f>
        <v>"COMPLETED"</v>
      </c>
      <c r="R2434" s="10">
        <f>Table1[[#This Row],[TOTAL SALES]]-Table1[[#This Row],[ 8.35% DISCOUNT]]</f>
        <v>2977.4052000000001</v>
      </c>
      <c r="S2434" s="20"/>
      <c r="AQ2434" s="11"/>
      <c r="AR2434" s="11"/>
      <c r="AS2434" s="11"/>
      <c r="AT2434" s="11"/>
      <c r="AV2434" s="11"/>
      <c r="AW2434" s="11"/>
    </row>
    <row r="2435" spans="1:49" x14ac:dyDescent="0.25">
      <c r="A2435">
        <v>2434</v>
      </c>
      <c r="B2435">
        <v>10373</v>
      </c>
      <c r="C2435">
        <v>6</v>
      </c>
      <c r="D2435" s="4" t="str">
        <f>TEXT(Table1[[#This Row],[ORDER DATE]],"MMMM")</f>
        <v>January</v>
      </c>
      <c r="E2435" s="4">
        <f t="shared" ref="E2435:E2498" si="115">YEAR(F2435)</f>
        <v>2005</v>
      </c>
      <c r="F2435" s="1">
        <v>38383</v>
      </c>
      <c r="G2435" t="s">
        <v>12</v>
      </c>
      <c r="H2435" t="s">
        <v>71</v>
      </c>
      <c r="I2435">
        <v>161</v>
      </c>
      <c r="J2435" t="s">
        <v>14</v>
      </c>
      <c r="K2435">
        <v>50</v>
      </c>
      <c r="L2435" s="10">
        <v>60.49</v>
      </c>
      <c r="M2435" s="10">
        <f t="shared" ref="M2435:M2498" si="116">K2435*L2435</f>
        <v>3024.5</v>
      </c>
      <c r="N2435">
        <f>'CONDITIONS AND WORKINGS'!$D$2*M2435</f>
        <v>194.17289999999997</v>
      </c>
      <c r="O2435" s="4">
        <f>IF(Table1[[#This Row],[SALES]]&gt;='CONDITIONS AND WORKINGS'!$B$2,Table1[[#This Row],[SALES]]*'CONDITIONS AND WORKINGS'!$B$3,0)</f>
        <v>252.54575000000003</v>
      </c>
      <c r="P2435" s="10">
        <f t="shared" si="114"/>
        <v>3218.6729</v>
      </c>
      <c r="Q2435" s="4" t="str">
        <f>IF(Table1[[#This Row],[STATUS]]='CONDITIONS AND WORKINGS'!$B$6,'CONDITIONS AND WORKINGS'!$B$9,'CONDITIONS AND WORKINGS'!$B$10)</f>
        <v>"COMPLETED"</v>
      </c>
      <c r="R2435" s="10">
        <f>Table1[[#This Row],[TOTAL SALES]]-Table1[[#This Row],[ 8.35% DISCOUNT]]</f>
        <v>2966.1271499999998</v>
      </c>
      <c r="S2435" s="20"/>
      <c r="AQ2435" s="11"/>
      <c r="AR2435" s="11"/>
      <c r="AS2435" s="11"/>
      <c r="AT2435" s="11"/>
      <c r="AV2435" s="11"/>
      <c r="AW2435" s="11"/>
    </row>
    <row r="2436" spans="1:49" x14ac:dyDescent="0.25">
      <c r="A2436">
        <v>2435</v>
      </c>
      <c r="B2436">
        <v>10373</v>
      </c>
      <c r="C2436">
        <v>16</v>
      </c>
      <c r="D2436" s="4" t="str">
        <f>TEXT(Table1[[#This Row],[ORDER DATE]],"MMMM")</f>
        <v>January</v>
      </c>
      <c r="E2436" s="4">
        <f t="shared" si="115"/>
        <v>2005</v>
      </c>
      <c r="F2436" s="1">
        <v>38383</v>
      </c>
      <c r="G2436" t="s">
        <v>12</v>
      </c>
      <c r="H2436" t="s">
        <v>67</v>
      </c>
      <c r="I2436">
        <v>161</v>
      </c>
      <c r="J2436" t="s">
        <v>17</v>
      </c>
      <c r="K2436">
        <v>41</v>
      </c>
      <c r="L2436" s="10">
        <v>70.33</v>
      </c>
      <c r="M2436" s="10">
        <f t="shared" si="116"/>
        <v>2883.5299999999997</v>
      </c>
      <c r="N2436">
        <f>'CONDITIONS AND WORKINGS'!$D$2*M2436</f>
        <v>185.12262599999997</v>
      </c>
      <c r="O2436" s="4">
        <f>IF(Table1[[#This Row],[SALES]]&gt;='CONDITIONS AND WORKINGS'!$B$2,Table1[[#This Row],[SALES]]*'CONDITIONS AND WORKINGS'!$B$3,0)</f>
        <v>240.774755</v>
      </c>
      <c r="P2436" s="10">
        <f t="shared" si="114"/>
        <v>3068.6526259999996</v>
      </c>
      <c r="Q2436" s="4" t="str">
        <f>IF(Table1[[#This Row],[STATUS]]='CONDITIONS AND WORKINGS'!$B$6,'CONDITIONS AND WORKINGS'!$B$9,'CONDITIONS AND WORKINGS'!$B$10)</f>
        <v>"COMPLETED"</v>
      </c>
      <c r="R2436" s="10">
        <f>Table1[[#This Row],[TOTAL SALES]]-Table1[[#This Row],[ 8.35% DISCOUNT]]</f>
        <v>2827.8778709999997</v>
      </c>
      <c r="S2436" s="20"/>
      <c r="AQ2436" s="11"/>
      <c r="AR2436" s="11"/>
      <c r="AS2436" s="11"/>
      <c r="AT2436" s="11"/>
      <c r="AV2436" s="11"/>
      <c r="AW2436" s="11"/>
    </row>
    <row r="2437" spans="1:49" x14ac:dyDescent="0.25">
      <c r="A2437">
        <v>2436</v>
      </c>
      <c r="B2437">
        <v>10373</v>
      </c>
      <c r="C2437">
        <v>13</v>
      </c>
      <c r="D2437" s="4" t="str">
        <f>TEXT(Table1[[#This Row],[ORDER DATE]],"MMMM")</f>
        <v>January</v>
      </c>
      <c r="E2437" s="4">
        <f t="shared" si="115"/>
        <v>2005</v>
      </c>
      <c r="F2437" s="1">
        <v>38383</v>
      </c>
      <c r="G2437" t="s">
        <v>12</v>
      </c>
      <c r="H2437" t="s">
        <v>78</v>
      </c>
      <c r="I2437">
        <v>161</v>
      </c>
      <c r="J2437" t="s">
        <v>17</v>
      </c>
      <c r="K2437">
        <v>39</v>
      </c>
      <c r="L2437" s="10">
        <v>73</v>
      </c>
      <c r="M2437" s="10">
        <f t="shared" si="116"/>
        <v>2847</v>
      </c>
      <c r="N2437">
        <f>'CONDITIONS AND WORKINGS'!$D$2*M2437</f>
        <v>182.77739999999997</v>
      </c>
      <c r="O2437" s="4">
        <f>IF(Table1[[#This Row],[SALES]]&gt;='CONDITIONS AND WORKINGS'!$B$2,Table1[[#This Row],[SALES]]*'CONDITIONS AND WORKINGS'!$B$3,0)</f>
        <v>237.72450000000001</v>
      </c>
      <c r="P2437" s="10">
        <f t="shared" si="114"/>
        <v>3029.7773999999999</v>
      </c>
      <c r="Q2437" s="4" t="str">
        <f>IF(Table1[[#This Row],[STATUS]]='CONDITIONS AND WORKINGS'!$B$6,'CONDITIONS AND WORKINGS'!$B$9,'CONDITIONS AND WORKINGS'!$B$10)</f>
        <v>"COMPLETED"</v>
      </c>
      <c r="R2437" s="10">
        <f>Table1[[#This Row],[TOTAL SALES]]-Table1[[#This Row],[ 8.35% DISCOUNT]]</f>
        <v>2792.0529000000001</v>
      </c>
      <c r="S2437" s="20"/>
      <c r="AQ2437" s="11"/>
      <c r="AR2437" s="11"/>
      <c r="AS2437" s="11"/>
      <c r="AT2437" s="11"/>
      <c r="AV2437" s="11"/>
      <c r="AW2437" s="11"/>
    </row>
    <row r="2438" spans="1:49" x14ac:dyDescent="0.25">
      <c r="A2438">
        <v>2437</v>
      </c>
      <c r="B2438">
        <v>10373</v>
      </c>
      <c r="C2438">
        <v>15</v>
      </c>
      <c r="D2438" s="4" t="str">
        <f>TEXT(Table1[[#This Row],[ORDER DATE]],"MMMM")</f>
        <v>January</v>
      </c>
      <c r="E2438" s="4">
        <f t="shared" si="115"/>
        <v>2005</v>
      </c>
      <c r="F2438" s="1">
        <v>38383</v>
      </c>
      <c r="G2438" t="s">
        <v>12</v>
      </c>
      <c r="H2438" t="s">
        <v>79</v>
      </c>
      <c r="I2438">
        <v>161</v>
      </c>
      <c r="J2438" t="s">
        <v>17</v>
      </c>
      <c r="K2438">
        <v>32</v>
      </c>
      <c r="L2438" s="10">
        <v>84.41</v>
      </c>
      <c r="M2438" s="10">
        <f t="shared" si="116"/>
        <v>2701.12</v>
      </c>
      <c r="N2438">
        <f>'CONDITIONS AND WORKINGS'!$D$2*M2438</f>
        <v>173.41190399999996</v>
      </c>
      <c r="O2438" s="4">
        <f>IF(Table1[[#This Row],[SALES]]&gt;='CONDITIONS AND WORKINGS'!$B$2,Table1[[#This Row],[SALES]]*'CONDITIONS AND WORKINGS'!$B$3,0)</f>
        <v>225.54352</v>
      </c>
      <c r="P2438" s="10">
        <f t="shared" si="114"/>
        <v>2874.5319039999999</v>
      </c>
      <c r="Q2438" s="4" t="str">
        <f>IF(Table1[[#This Row],[STATUS]]='CONDITIONS AND WORKINGS'!$B$6,'CONDITIONS AND WORKINGS'!$B$9,'CONDITIONS AND WORKINGS'!$B$10)</f>
        <v>"COMPLETED"</v>
      </c>
      <c r="R2438" s="10">
        <f>Table1[[#This Row],[TOTAL SALES]]-Table1[[#This Row],[ 8.35% DISCOUNT]]</f>
        <v>2648.9883839999998</v>
      </c>
      <c r="S2438" s="20"/>
      <c r="AQ2438" s="11"/>
      <c r="AR2438" s="11"/>
      <c r="AS2438" s="11"/>
      <c r="AT2438" s="11"/>
      <c r="AV2438" s="11"/>
      <c r="AW2438" s="11"/>
    </row>
    <row r="2439" spans="1:49" x14ac:dyDescent="0.25">
      <c r="A2439">
        <v>2438</v>
      </c>
      <c r="B2439">
        <v>10373</v>
      </c>
      <c r="C2439">
        <v>7</v>
      </c>
      <c r="D2439" s="4" t="str">
        <f>TEXT(Table1[[#This Row],[ORDER DATE]],"MMMM")</f>
        <v>January</v>
      </c>
      <c r="E2439" s="4">
        <f t="shared" si="115"/>
        <v>2005</v>
      </c>
      <c r="F2439" s="1">
        <v>38383</v>
      </c>
      <c r="G2439" t="s">
        <v>12</v>
      </c>
      <c r="H2439" t="s">
        <v>74</v>
      </c>
      <c r="I2439">
        <v>161</v>
      </c>
      <c r="J2439" t="s">
        <v>17</v>
      </c>
      <c r="K2439">
        <v>38</v>
      </c>
      <c r="L2439" s="10">
        <v>70.44</v>
      </c>
      <c r="M2439" s="10">
        <f t="shared" si="116"/>
        <v>2676.72</v>
      </c>
      <c r="N2439">
        <f>'CONDITIONS AND WORKINGS'!$D$2*M2439</f>
        <v>171.84542399999998</v>
      </c>
      <c r="O2439" s="4">
        <f>IF(Table1[[#This Row],[SALES]]&gt;='CONDITIONS AND WORKINGS'!$B$2,Table1[[#This Row],[SALES]]*'CONDITIONS AND WORKINGS'!$B$3,0)</f>
        <v>223.50612000000001</v>
      </c>
      <c r="P2439" s="10">
        <f t="shared" si="114"/>
        <v>2848.5654239999999</v>
      </c>
      <c r="Q2439" s="4" t="str">
        <f>IF(Table1[[#This Row],[STATUS]]='CONDITIONS AND WORKINGS'!$B$6,'CONDITIONS AND WORKINGS'!$B$9,'CONDITIONS AND WORKINGS'!$B$10)</f>
        <v>"COMPLETED"</v>
      </c>
      <c r="R2439" s="10">
        <f>Table1[[#This Row],[TOTAL SALES]]-Table1[[#This Row],[ 8.35% DISCOUNT]]</f>
        <v>2625.0593039999999</v>
      </c>
      <c r="S2439" s="20"/>
      <c r="AQ2439" s="11"/>
      <c r="AR2439" s="11"/>
      <c r="AS2439" s="11"/>
      <c r="AT2439" s="11"/>
      <c r="AV2439" s="11"/>
      <c r="AW2439" s="11"/>
    </row>
    <row r="2440" spans="1:49" x14ac:dyDescent="0.25">
      <c r="A2440">
        <v>2439</v>
      </c>
      <c r="B2440">
        <v>10373</v>
      </c>
      <c r="C2440">
        <v>17</v>
      </c>
      <c r="D2440" s="4" t="str">
        <f>TEXT(Table1[[#This Row],[ORDER DATE]],"MMMM")</f>
        <v>January</v>
      </c>
      <c r="E2440" s="4">
        <f t="shared" si="115"/>
        <v>2005</v>
      </c>
      <c r="F2440" s="1">
        <v>38383</v>
      </c>
      <c r="G2440" t="s">
        <v>12</v>
      </c>
      <c r="H2440" t="s">
        <v>81</v>
      </c>
      <c r="I2440">
        <v>161</v>
      </c>
      <c r="J2440" t="s">
        <v>17</v>
      </c>
      <c r="K2440">
        <v>45</v>
      </c>
      <c r="L2440" s="10">
        <v>55.62</v>
      </c>
      <c r="M2440" s="10">
        <f t="shared" si="116"/>
        <v>2502.9</v>
      </c>
      <c r="N2440">
        <f>'CONDITIONS AND WORKINGS'!$D$2*M2440</f>
        <v>160.68617999999998</v>
      </c>
      <c r="O2440" s="4">
        <f>IF(Table1[[#This Row],[SALES]]&gt;='CONDITIONS AND WORKINGS'!$B$2,Table1[[#This Row],[SALES]]*'CONDITIONS AND WORKINGS'!$B$3,0)</f>
        <v>208.99215000000001</v>
      </c>
      <c r="P2440" s="10">
        <f t="shared" si="114"/>
        <v>2663.5861800000002</v>
      </c>
      <c r="Q2440" s="4" t="str">
        <f>IF(Table1[[#This Row],[STATUS]]='CONDITIONS AND WORKINGS'!$B$6,'CONDITIONS AND WORKINGS'!$B$9,'CONDITIONS AND WORKINGS'!$B$10)</f>
        <v>"COMPLETED"</v>
      </c>
      <c r="R2440" s="10">
        <f>Table1[[#This Row],[TOTAL SALES]]-Table1[[#This Row],[ 8.35% DISCOUNT]]</f>
        <v>2454.5940300000002</v>
      </c>
      <c r="S2440" s="20"/>
      <c r="AQ2440" s="11"/>
      <c r="AR2440" s="11"/>
      <c r="AS2440" s="11"/>
      <c r="AT2440" s="11"/>
      <c r="AV2440" s="11"/>
      <c r="AW2440" s="11"/>
    </row>
    <row r="2441" spans="1:49" x14ac:dyDescent="0.25">
      <c r="A2441">
        <v>2440</v>
      </c>
      <c r="B2441">
        <v>10373</v>
      </c>
      <c r="C2441">
        <v>10</v>
      </c>
      <c r="D2441" s="4" t="str">
        <f>TEXT(Table1[[#This Row],[ORDER DATE]],"MMMM")</f>
        <v>January</v>
      </c>
      <c r="E2441" s="4">
        <f t="shared" si="115"/>
        <v>2005</v>
      </c>
      <c r="F2441" s="1">
        <v>38383</v>
      </c>
      <c r="G2441" t="s">
        <v>12</v>
      </c>
      <c r="H2441" t="s">
        <v>60</v>
      </c>
      <c r="I2441">
        <v>161</v>
      </c>
      <c r="J2441" t="s">
        <v>17</v>
      </c>
      <c r="K2441">
        <v>23</v>
      </c>
      <c r="L2441" s="10">
        <v>100</v>
      </c>
      <c r="M2441" s="10">
        <f t="shared" si="116"/>
        <v>2300</v>
      </c>
      <c r="N2441">
        <f>'CONDITIONS AND WORKINGS'!$D$2*M2441</f>
        <v>147.66</v>
      </c>
      <c r="O2441" s="4">
        <f>IF(Table1[[#This Row],[SALES]]&gt;='CONDITIONS AND WORKINGS'!$B$2,Table1[[#This Row],[SALES]]*'CONDITIONS AND WORKINGS'!$B$3,0)</f>
        <v>192.05</v>
      </c>
      <c r="P2441" s="10">
        <f t="shared" si="114"/>
        <v>2447.66</v>
      </c>
      <c r="Q2441" s="4" t="str">
        <f>IF(Table1[[#This Row],[STATUS]]='CONDITIONS AND WORKINGS'!$B$6,'CONDITIONS AND WORKINGS'!$B$9,'CONDITIONS AND WORKINGS'!$B$10)</f>
        <v>"COMPLETED"</v>
      </c>
      <c r="R2441" s="10">
        <f>Table1[[#This Row],[TOTAL SALES]]-Table1[[#This Row],[ 8.35% DISCOUNT]]</f>
        <v>2255.6099999999997</v>
      </c>
      <c r="S2441" s="20"/>
      <c r="AQ2441" s="11"/>
      <c r="AR2441" s="11"/>
      <c r="AS2441" s="11"/>
      <c r="AT2441" s="11"/>
      <c r="AV2441" s="11"/>
      <c r="AW2441" s="11"/>
    </row>
    <row r="2442" spans="1:49" x14ac:dyDescent="0.25">
      <c r="A2442">
        <v>2441</v>
      </c>
      <c r="B2442">
        <v>10373</v>
      </c>
      <c r="C2442">
        <v>5</v>
      </c>
      <c r="D2442" s="4" t="str">
        <f>TEXT(Table1[[#This Row],[ORDER DATE]],"MMMM")</f>
        <v>January</v>
      </c>
      <c r="E2442" s="4">
        <f t="shared" si="115"/>
        <v>2005</v>
      </c>
      <c r="F2442" s="1">
        <v>38383</v>
      </c>
      <c r="G2442" t="s">
        <v>12</v>
      </c>
      <c r="H2442" t="s">
        <v>75</v>
      </c>
      <c r="I2442">
        <v>161</v>
      </c>
      <c r="J2442" t="s">
        <v>17</v>
      </c>
      <c r="K2442">
        <v>22</v>
      </c>
      <c r="L2442" s="10">
        <v>86.74</v>
      </c>
      <c r="M2442" s="10">
        <f t="shared" si="116"/>
        <v>1908.28</v>
      </c>
      <c r="N2442">
        <f>'CONDITIONS AND WORKINGS'!$D$2*M2442</f>
        <v>122.51157599999999</v>
      </c>
      <c r="O2442" s="4">
        <f>IF(Table1[[#This Row],[SALES]]&gt;='CONDITIONS AND WORKINGS'!$B$2,Table1[[#This Row],[SALES]]*'CONDITIONS AND WORKINGS'!$B$3,0)</f>
        <v>0</v>
      </c>
      <c r="P2442" s="10">
        <f t="shared" si="114"/>
        <v>2030.7915760000001</v>
      </c>
      <c r="Q2442" s="4" t="str">
        <f>IF(Table1[[#This Row],[STATUS]]='CONDITIONS AND WORKINGS'!$B$6,'CONDITIONS AND WORKINGS'!$B$9,'CONDITIONS AND WORKINGS'!$B$10)</f>
        <v>"COMPLETED"</v>
      </c>
      <c r="R2442" s="10">
        <f>Table1[[#This Row],[TOTAL SALES]]-Table1[[#This Row],[ 8.35% DISCOUNT]]</f>
        <v>2030.7915760000001</v>
      </c>
      <c r="S2442" s="20"/>
      <c r="AQ2442" s="11"/>
      <c r="AR2442" s="11"/>
      <c r="AS2442" s="11"/>
      <c r="AT2442" s="11"/>
      <c r="AV2442" s="11"/>
      <c r="AW2442" s="11"/>
    </row>
    <row r="2443" spans="1:49" x14ac:dyDescent="0.25">
      <c r="A2443">
        <v>2442</v>
      </c>
      <c r="B2443">
        <v>10373</v>
      </c>
      <c r="C2443">
        <v>12</v>
      </c>
      <c r="D2443" s="4" t="str">
        <f>TEXT(Table1[[#This Row],[ORDER DATE]],"MMMM")</f>
        <v>January</v>
      </c>
      <c r="E2443" s="4">
        <f t="shared" si="115"/>
        <v>2005</v>
      </c>
      <c r="F2443" s="1">
        <v>38383</v>
      </c>
      <c r="G2443" t="s">
        <v>12</v>
      </c>
      <c r="H2443" t="s">
        <v>62</v>
      </c>
      <c r="I2443">
        <v>161</v>
      </c>
      <c r="J2443" t="s">
        <v>17</v>
      </c>
      <c r="K2443">
        <v>33</v>
      </c>
      <c r="L2443" s="10">
        <v>57.32</v>
      </c>
      <c r="M2443" s="10">
        <f t="shared" si="116"/>
        <v>1891.56</v>
      </c>
      <c r="N2443">
        <f>'CONDITIONS AND WORKINGS'!$D$2*M2443</f>
        <v>121.43815199999999</v>
      </c>
      <c r="O2443" s="4">
        <f>IF(Table1[[#This Row],[SALES]]&gt;='CONDITIONS AND WORKINGS'!$B$2,Table1[[#This Row],[SALES]]*'CONDITIONS AND WORKINGS'!$B$3,0)</f>
        <v>0</v>
      </c>
      <c r="P2443" s="10">
        <f t="shared" si="114"/>
        <v>2012.9981519999999</v>
      </c>
      <c r="Q2443" s="4" t="str">
        <f>IF(Table1[[#This Row],[STATUS]]='CONDITIONS AND WORKINGS'!$B$6,'CONDITIONS AND WORKINGS'!$B$9,'CONDITIONS AND WORKINGS'!$B$10)</f>
        <v>"COMPLETED"</v>
      </c>
      <c r="R2443" s="10">
        <f>Table1[[#This Row],[TOTAL SALES]]-Table1[[#This Row],[ 8.35% DISCOUNT]]</f>
        <v>2012.9981519999999</v>
      </c>
      <c r="S2443" s="20"/>
      <c r="AQ2443" s="11"/>
      <c r="AR2443" s="11"/>
      <c r="AS2443" s="11"/>
      <c r="AT2443" s="11"/>
      <c r="AV2443" s="11"/>
      <c r="AW2443" s="11"/>
    </row>
    <row r="2444" spans="1:49" x14ac:dyDescent="0.25">
      <c r="A2444">
        <v>2443</v>
      </c>
      <c r="B2444">
        <v>10373</v>
      </c>
      <c r="C2444">
        <v>9</v>
      </c>
      <c r="D2444" s="4" t="str">
        <f>TEXT(Table1[[#This Row],[ORDER DATE]],"MMMM")</f>
        <v>January</v>
      </c>
      <c r="E2444" s="4">
        <f t="shared" si="115"/>
        <v>2005</v>
      </c>
      <c r="F2444" s="1">
        <v>38383</v>
      </c>
      <c r="G2444" t="s">
        <v>12</v>
      </c>
      <c r="H2444" t="s">
        <v>82</v>
      </c>
      <c r="I2444">
        <v>161</v>
      </c>
      <c r="J2444" t="s">
        <v>17</v>
      </c>
      <c r="K2444">
        <v>25</v>
      </c>
      <c r="L2444" s="10">
        <v>64.97</v>
      </c>
      <c r="M2444" s="10">
        <f t="shared" si="116"/>
        <v>1624.25</v>
      </c>
      <c r="N2444">
        <f>'CONDITIONS AND WORKINGS'!$D$2*M2444</f>
        <v>104.27684999999998</v>
      </c>
      <c r="O2444" s="4">
        <f>IF(Table1[[#This Row],[SALES]]&gt;='CONDITIONS AND WORKINGS'!$B$2,Table1[[#This Row],[SALES]]*'CONDITIONS AND WORKINGS'!$B$3,0)</f>
        <v>0</v>
      </c>
      <c r="P2444" s="10">
        <f t="shared" si="114"/>
        <v>1728.52685</v>
      </c>
      <c r="Q2444" s="4" t="str">
        <f>IF(Table1[[#This Row],[STATUS]]='CONDITIONS AND WORKINGS'!$B$6,'CONDITIONS AND WORKINGS'!$B$9,'CONDITIONS AND WORKINGS'!$B$10)</f>
        <v>"COMPLETED"</v>
      </c>
      <c r="R2444" s="10">
        <f>Table1[[#This Row],[TOTAL SALES]]-Table1[[#This Row],[ 8.35% DISCOUNT]]</f>
        <v>1728.52685</v>
      </c>
      <c r="S2444" s="20"/>
      <c r="AQ2444" s="11"/>
      <c r="AR2444" s="11"/>
      <c r="AS2444" s="11"/>
      <c r="AT2444" s="11"/>
      <c r="AV2444" s="11"/>
      <c r="AW2444" s="11"/>
    </row>
    <row r="2445" spans="1:49" x14ac:dyDescent="0.25">
      <c r="A2445">
        <v>2444</v>
      </c>
      <c r="B2445">
        <v>10373</v>
      </c>
      <c r="C2445">
        <v>4</v>
      </c>
      <c r="D2445" s="4" t="str">
        <f>TEXT(Table1[[#This Row],[ORDER DATE]],"MMMM")</f>
        <v>January</v>
      </c>
      <c r="E2445" s="4">
        <f t="shared" si="115"/>
        <v>2005</v>
      </c>
      <c r="F2445" s="1">
        <v>38383</v>
      </c>
      <c r="G2445" t="s">
        <v>12</v>
      </c>
      <c r="H2445" t="s">
        <v>70</v>
      </c>
      <c r="I2445">
        <v>161</v>
      </c>
      <c r="J2445" t="s">
        <v>17</v>
      </c>
      <c r="K2445">
        <v>28</v>
      </c>
      <c r="L2445" s="10">
        <v>57.55</v>
      </c>
      <c r="M2445" s="10">
        <f t="shared" si="116"/>
        <v>1611.3999999999999</v>
      </c>
      <c r="N2445">
        <f>'CONDITIONS AND WORKINGS'!$D$2*M2445</f>
        <v>103.45187999999997</v>
      </c>
      <c r="O2445" s="4">
        <f>IF(Table1[[#This Row],[SALES]]&gt;='CONDITIONS AND WORKINGS'!$B$2,Table1[[#This Row],[SALES]]*'CONDITIONS AND WORKINGS'!$B$3,0)</f>
        <v>0</v>
      </c>
      <c r="P2445" s="10">
        <f t="shared" si="114"/>
        <v>1714.8518799999999</v>
      </c>
      <c r="Q2445" s="4" t="str">
        <f>IF(Table1[[#This Row],[STATUS]]='CONDITIONS AND WORKINGS'!$B$6,'CONDITIONS AND WORKINGS'!$B$9,'CONDITIONS AND WORKINGS'!$B$10)</f>
        <v>"COMPLETED"</v>
      </c>
      <c r="R2445" s="10">
        <f>Table1[[#This Row],[TOTAL SALES]]-Table1[[#This Row],[ 8.35% DISCOUNT]]</f>
        <v>1714.8518799999999</v>
      </c>
      <c r="S2445" s="20"/>
      <c r="AQ2445" s="11"/>
      <c r="AR2445" s="11"/>
      <c r="AS2445" s="11"/>
      <c r="AT2445" s="11"/>
      <c r="AV2445" s="11"/>
      <c r="AW2445" s="11"/>
    </row>
    <row r="2446" spans="1:49" x14ac:dyDescent="0.25">
      <c r="A2446">
        <v>2445</v>
      </c>
      <c r="B2446">
        <v>10374</v>
      </c>
      <c r="C2446">
        <v>5</v>
      </c>
      <c r="D2446" s="4" t="str">
        <f>TEXT(Table1[[#This Row],[ORDER DATE]],"MMMM")</f>
        <v>February</v>
      </c>
      <c r="E2446" s="4">
        <f t="shared" si="115"/>
        <v>2005</v>
      </c>
      <c r="F2446" s="1">
        <v>38385</v>
      </c>
      <c r="G2446" t="s">
        <v>12</v>
      </c>
      <c r="H2446" t="s">
        <v>89</v>
      </c>
      <c r="I2446">
        <v>129</v>
      </c>
      <c r="J2446" t="s">
        <v>14</v>
      </c>
      <c r="K2446">
        <v>39</v>
      </c>
      <c r="L2446" s="10">
        <v>100</v>
      </c>
      <c r="M2446" s="10">
        <f t="shared" si="116"/>
        <v>3900</v>
      </c>
      <c r="N2446">
        <f>'CONDITIONS AND WORKINGS'!$D$2*M2446</f>
        <v>250.37999999999997</v>
      </c>
      <c r="O2446" s="4">
        <f>IF(Table1[[#This Row],[SALES]]&gt;='CONDITIONS AND WORKINGS'!$B$2,Table1[[#This Row],[SALES]]*'CONDITIONS AND WORKINGS'!$B$3,0)</f>
        <v>325.65000000000003</v>
      </c>
      <c r="P2446" s="10">
        <f t="shared" si="114"/>
        <v>4150.38</v>
      </c>
      <c r="Q2446" s="4" t="str">
        <f>IF(Table1[[#This Row],[STATUS]]='CONDITIONS AND WORKINGS'!$B$6,'CONDITIONS AND WORKINGS'!$B$9,'CONDITIONS AND WORKINGS'!$B$10)</f>
        <v>"COMPLETED"</v>
      </c>
      <c r="R2446" s="10">
        <f>Table1[[#This Row],[TOTAL SALES]]-Table1[[#This Row],[ 8.35% DISCOUNT]]</f>
        <v>3824.73</v>
      </c>
      <c r="S2446" s="20"/>
      <c r="AQ2446" s="11"/>
      <c r="AR2446" s="11"/>
      <c r="AS2446" s="11"/>
      <c r="AT2446" s="11"/>
      <c r="AV2446" s="11"/>
      <c r="AW2446" s="11"/>
    </row>
    <row r="2447" spans="1:49" x14ac:dyDescent="0.25">
      <c r="A2447">
        <v>2446</v>
      </c>
      <c r="B2447">
        <v>10374</v>
      </c>
      <c r="C2447">
        <v>3</v>
      </c>
      <c r="D2447" s="4" t="str">
        <f>TEXT(Table1[[#This Row],[ORDER DATE]],"MMMM")</f>
        <v>February</v>
      </c>
      <c r="E2447" s="4">
        <f t="shared" si="115"/>
        <v>2005</v>
      </c>
      <c r="F2447" s="1">
        <v>38385</v>
      </c>
      <c r="G2447" t="s">
        <v>12</v>
      </c>
      <c r="H2447" t="s">
        <v>83</v>
      </c>
      <c r="I2447">
        <v>129</v>
      </c>
      <c r="J2447" t="s">
        <v>14</v>
      </c>
      <c r="K2447">
        <v>46</v>
      </c>
      <c r="L2447" s="10">
        <v>94.1</v>
      </c>
      <c r="M2447" s="10">
        <f t="shared" si="116"/>
        <v>4328.5999999999995</v>
      </c>
      <c r="N2447">
        <f>'CONDITIONS AND WORKINGS'!$D$2*M2447</f>
        <v>277.89611999999994</v>
      </c>
      <c r="O2447" s="4">
        <f>IF(Table1[[#This Row],[SALES]]&gt;='CONDITIONS AND WORKINGS'!$B$2,Table1[[#This Row],[SALES]]*'CONDITIONS AND WORKINGS'!$B$3,0)</f>
        <v>361.43809999999996</v>
      </c>
      <c r="P2447" s="10">
        <f t="shared" si="114"/>
        <v>4606.4961199999998</v>
      </c>
      <c r="Q2447" s="4" t="str">
        <f>IF(Table1[[#This Row],[STATUS]]='CONDITIONS AND WORKINGS'!$B$6,'CONDITIONS AND WORKINGS'!$B$9,'CONDITIONS AND WORKINGS'!$B$10)</f>
        <v>"COMPLETED"</v>
      </c>
      <c r="R2447" s="10">
        <f>Table1[[#This Row],[TOTAL SALES]]-Table1[[#This Row],[ 8.35% DISCOUNT]]</f>
        <v>4245.0580199999995</v>
      </c>
      <c r="S2447" s="20"/>
      <c r="AQ2447" s="11"/>
      <c r="AR2447" s="11"/>
      <c r="AS2447" s="11"/>
      <c r="AT2447" s="11"/>
      <c r="AV2447" s="11"/>
      <c r="AW2447" s="11"/>
    </row>
    <row r="2448" spans="1:49" x14ac:dyDescent="0.25">
      <c r="A2448">
        <v>2447</v>
      </c>
      <c r="B2448">
        <v>10374</v>
      </c>
      <c r="C2448">
        <v>6</v>
      </c>
      <c r="D2448" s="4" t="str">
        <f>TEXT(Table1[[#This Row],[ORDER DATE]],"MMMM")</f>
        <v>February</v>
      </c>
      <c r="E2448" s="4">
        <f t="shared" si="115"/>
        <v>2005</v>
      </c>
      <c r="F2448" s="1">
        <v>38385</v>
      </c>
      <c r="G2448" t="s">
        <v>12</v>
      </c>
      <c r="H2448" t="s">
        <v>93</v>
      </c>
      <c r="I2448">
        <v>129</v>
      </c>
      <c r="J2448" t="s">
        <v>14</v>
      </c>
      <c r="K2448">
        <v>38</v>
      </c>
      <c r="L2448" s="10">
        <v>100</v>
      </c>
      <c r="M2448" s="10">
        <f t="shared" si="116"/>
        <v>3800</v>
      </c>
      <c r="N2448">
        <f>'CONDITIONS AND WORKINGS'!$D$2*M2448</f>
        <v>243.95999999999998</v>
      </c>
      <c r="O2448" s="4">
        <f>IF(Table1[[#This Row],[SALES]]&gt;='CONDITIONS AND WORKINGS'!$B$2,Table1[[#This Row],[SALES]]*'CONDITIONS AND WORKINGS'!$B$3,0)</f>
        <v>317.3</v>
      </c>
      <c r="P2448" s="10">
        <f t="shared" si="114"/>
        <v>4043.96</v>
      </c>
      <c r="Q2448" s="4" t="str">
        <f>IF(Table1[[#This Row],[STATUS]]='CONDITIONS AND WORKINGS'!$B$6,'CONDITIONS AND WORKINGS'!$B$9,'CONDITIONS AND WORKINGS'!$B$10)</f>
        <v>"COMPLETED"</v>
      </c>
      <c r="R2448" s="10">
        <f>Table1[[#This Row],[TOTAL SALES]]-Table1[[#This Row],[ 8.35% DISCOUNT]]</f>
        <v>3726.66</v>
      </c>
      <c r="S2448" s="20"/>
      <c r="AQ2448" s="11"/>
      <c r="AR2448" s="11"/>
      <c r="AS2448" s="11"/>
      <c r="AT2448" s="11"/>
      <c r="AV2448" s="11"/>
      <c r="AW2448" s="11"/>
    </row>
    <row r="2449" spans="1:49" x14ac:dyDescent="0.25">
      <c r="A2449">
        <v>2448</v>
      </c>
      <c r="B2449">
        <v>10374</v>
      </c>
      <c r="C2449">
        <v>1</v>
      </c>
      <c r="D2449" s="4" t="str">
        <f>TEXT(Table1[[#This Row],[ORDER DATE]],"MMMM")</f>
        <v>February</v>
      </c>
      <c r="E2449" s="4">
        <f t="shared" si="115"/>
        <v>2005</v>
      </c>
      <c r="F2449" s="1">
        <v>38385</v>
      </c>
      <c r="G2449" t="s">
        <v>12</v>
      </c>
      <c r="H2449" t="s">
        <v>88</v>
      </c>
      <c r="I2449">
        <v>129</v>
      </c>
      <c r="J2449" t="s">
        <v>14</v>
      </c>
      <c r="K2449">
        <v>22</v>
      </c>
      <c r="L2449" s="10">
        <v>100</v>
      </c>
      <c r="M2449" s="10">
        <f t="shared" si="116"/>
        <v>2200</v>
      </c>
      <c r="N2449">
        <f>'CONDITIONS AND WORKINGS'!$D$2*M2449</f>
        <v>141.23999999999998</v>
      </c>
      <c r="O2449" s="4">
        <f>IF(Table1[[#This Row],[SALES]]&gt;='CONDITIONS AND WORKINGS'!$B$2,Table1[[#This Row],[SALES]]*'CONDITIONS AND WORKINGS'!$B$3,0)</f>
        <v>0</v>
      </c>
      <c r="P2449" s="10">
        <f t="shared" si="114"/>
        <v>2341.2399999999998</v>
      </c>
      <c r="Q2449" s="4" t="str">
        <f>IF(Table1[[#This Row],[STATUS]]='CONDITIONS AND WORKINGS'!$B$6,'CONDITIONS AND WORKINGS'!$B$9,'CONDITIONS AND WORKINGS'!$B$10)</f>
        <v>"COMPLETED"</v>
      </c>
      <c r="R2449" s="10">
        <f>Table1[[#This Row],[TOTAL SALES]]-Table1[[#This Row],[ 8.35% DISCOUNT]]</f>
        <v>2341.2399999999998</v>
      </c>
      <c r="S2449" s="20"/>
      <c r="AQ2449" s="11"/>
      <c r="AR2449" s="11"/>
      <c r="AS2449" s="11"/>
      <c r="AT2449" s="11"/>
      <c r="AV2449" s="11"/>
      <c r="AW2449" s="11"/>
    </row>
    <row r="2450" spans="1:49" x14ac:dyDescent="0.25">
      <c r="A2450">
        <v>2449</v>
      </c>
      <c r="B2450">
        <v>10374</v>
      </c>
      <c r="C2450">
        <v>2</v>
      </c>
      <c r="D2450" s="4" t="str">
        <f>TEXT(Table1[[#This Row],[ORDER DATE]],"MMMM")</f>
        <v>February</v>
      </c>
      <c r="E2450" s="4">
        <f t="shared" si="115"/>
        <v>2005</v>
      </c>
      <c r="F2450" s="1">
        <v>38385</v>
      </c>
      <c r="G2450" t="s">
        <v>12</v>
      </c>
      <c r="H2450" t="s">
        <v>80</v>
      </c>
      <c r="I2450">
        <v>129</v>
      </c>
      <c r="J2450" t="s">
        <v>17</v>
      </c>
      <c r="K2450">
        <v>42</v>
      </c>
      <c r="L2450" s="10">
        <v>69.27</v>
      </c>
      <c r="M2450" s="10">
        <f t="shared" si="116"/>
        <v>2909.3399999999997</v>
      </c>
      <c r="N2450">
        <f>'CONDITIONS AND WORKINGS'!$D$2*M2450</f>
        <v>186.77962799999997</v>
      </c>
      <c r="O2450" s="4">
        <f>IF(Table1[[#This Row],[SALES]]&gt;='CONDITIONS AND WORKINGS'!$B$2,Table1[[#This Row],[SALES]]*'CONDITIONS AND WORKINGS'!$B$3,0)</f>
        <v>242.92989</v>
      </c>
      <c r="P2450" s="10">
        <f t="shared" si="114"/>
        <v>3096.1196279999995</v>
      </c>
      <c r="Q2450" s="4" t="str">
        <f>IF(Table1[[#This Row],[STATUS]]='CONDITIONS AND WORKINGS'!$B$6,'CONDITIONS AND WORKINGS'!$B$9,'CONDITIONS AND WORKINGS'!$B$10)</f>
        <v>"COMPLETED"</v>
      </c>
      <c r="R2450" s="10">
        <f>Table1[[#This Row],[TOTAL SALES]]-Table1[[#This Row],[ 8.35% DISCOUNT]]</f>
        <v>2853.1897379999996</v>
      </c>
      <c r="S2450" s="20"/>
      <c r="AQ2450" s="11"/>
      <c r="AR2450" s="11"/>
      <c r="AS2450" s="11"/>
      <c r="AT2450" s="11"/>
      <c r="AV2450" s="11"/>
      <c r="AW2450" s="11"/>
    </row>
    <row r="2451" spans="1:49" x14ac:dyDescent="0.25">
      <c r="A2451">
        <v>2450</v>
      </c>
      <c r="B2451">
        <v>10374</v>
      </c>
      <c r="C2451">
        <v>4</v>
      </c>
      <c r="D2451" s="4" t="str">
        <f>TEXT(Table1[[#This Row],[ORDER DATE]],"MMMM")</f>
        <v>February</v>
      </c>
      <c r="E2451" s="4">
        <f t="shared" si="115"/>
        <v>2005</v>
      </c>
      <c r="F2451" s="1">
        <v>38385</v>
      </c>
      <c r="G2451" t="s">
        <v>12</v>
      </c>
      <c r="H2451" t="s">
        <v>94</v>
      </c>
      <c r="I2451">
        <v>129</v>
      </c>
      <c r="J2451" t="s">
        <v>17</v>
      </c>
      <c r="K2451">
        <v>22</v>
      </c>
      <c r="L2451" s="10">
        <v>53.3</v>
      </c>
      <c r="M2451" s="10">
        <f t="shared" si="116"/>
        <v>1172.5999999999999</v>
      </c>
      <c r="N2451">
        <f>'CONDITIONS AND WORKINGS'!$D$2*M2451</f>
        <v>75.280919999999981</v>
      </c>
      <c r="O2451" s="4">
        <f>IF(Table1[[#This Row],[SALES]]&gt;='CONDITIONS AND WORKINGS'!$B$2,Table1[[#This Row],[SALES]]*'CONDITIONS AND WORKINGS'!$B$3,0)</f>
        <v>0</v>
      </c>
      <c r="P2451" s="10">
        <f t="shared" si="114"/>
        <v>1247.8809199999998</v>
      </c>
      <c r="Q2451" s="4" t="str">
        <f>IF(Table1[[#This Row],[STATUS]]='CONDITIONS AND WORKINGS'!$B$6,'CONDITIONS AND WORKINGS'!$B$9,'CONDITIONS AND WORKINGS'!$B$10)</f>
        <v>"COMPLETED"</v>
      </c>
      <c r="R2451" s="10">
        <f>Table1[[#This Row],[TOTAL SALES]]-Table1[[#This Row],[ 8.35% DISCOUNT]]</f>
        <v>1247.8809199999998</v>
      </c>
      <c r="S2451" s="20"/>
      <c r="AQ2451" s="11"/>
      <c r="AR2451" s="11"/>
      <c r="AS2451" s="11"/>
      <c r="AT2451" s="11"/>
      <c r="AV2451" s="11"/>
      <c r="AW2451" s="11"/>
    </row>
    <row r="2452" spans="1:49" x14ac:dyDescent="0.25">
      <c r="A2452">
        <v>2451</v>
      </c>
      <c r="B2452">
        <v>10375</v>
      </c>
      <c r="C2452">
        <v>2</v>
      </c>
      <c r="D2452" s="4" t="str">
        <f>TEXT(Table1[[#This Row],[ORDER DATE]],"MMMM")</f>
        <v>February</v>
      </c>
      <c r="E2452" s="4">
        <f t="shared" si="115"/>
        <v>2005</v>
      </c>
      <c r="F2452" s="1">
        <v>38386</v>
      </c>
      <c r="G2452" t="s">
        <v>12</v>
      </c>
      <c r="H2452" t="s">
        <v>85</v>
      </c>
      <c r="I2452">
        <v>115</v>
      </c>
      <c r="J2452" t="s">
        <v>55</v>
      </c>
      <c r="K2452">
        <v>43</v>
      </c>
      <c r="L2452" s="10">
        <v>100</v>
      </c>
      <c r="M2452" s="10">
        <f t="shared" si="116"/>
        <v>4300</v>
      </c>
      <c r="N2452">
        <f>'CONDITIONS AND WORKINGS'!$D$2*M2452</f>
        <v>276.05999999999995</v>
      </c>
      <c r="O2452" s="4">
        <f>IF(Table1[[#This Row],[SALES]]&gt;='CONDITIONS AND WORKINGS'!$B$2,Table1[[#This Row],[SALES]]*'CONDITIONS AND WORKINGS'!$B$3,0)</f>
        <v>359.05</v>
      </c>
      <c r="P2452" s="10">
        <f t="shared" si="114"/>
        <v>4576.0599999999995</v>
      </c>
      <c r="Q2452" s="4" t="str">
        <f>IF(Table1[[#This Row],[STATUS]]='CONDITIONS AND WORKINGS'!$B$6,'CONDITIONS AND WORKINGS'!$B$9,'CONDITIONS AND WORKINGS'!$B$10)</f>
        <v>"COMPLETED"</v>
      </c>
      <c r="R2452" s="10">
        <f>Table1[[#This Row],[TOTAL SALES]]-Table1[[#This Row],[ 8.35% DISCOUNT]]</f>
        <v>4217.0099999999993</v>
      </c>
      <c r="S2452" s="20"/>
      <c r="AQ2452" s="11"/>
      <c r="AR2452" s="11"/>
      <c r="AS2452" s="11"/>
      <c r="AT2452" s="11"/>
      <c r="AV2452" s="11"/>
      <c r="AW2452" s="11"/>
    </row>
    <row r="2453" spans="1:49" x14ac:dyDescent="0.25">
      <c r="A2453">
        <v>2452</v>
      </c>
      <c r="B2453">
        <v>10375</v>
      </c>
      <c r="C2453">
        <v>3</v>
      </c>
      <c r="D2453" s="4" t="str">
        <f>TEXT(Table1[[#This Row],[ORDER DATE]],"MMMM")</f>
        <v>February</v>
      </c>
      <c r="E2453" s="4">
        <f t="shared" si="115"/>
        <v>2005</v>
      </c>
      <c r="F2453" s="1">
        <v>38386</v>
      </c>
      <c r="G2453" t="s">
        <v>12</v>
      </c>
      <c r="H2453" t="s">
        <v>95</v>
      </c>
      <c r="I2453">
        <v>115</v>
      </c>
      <c r="J2453" t="s">
        <v>14</v>
      </c>
      <c r="K2453">
        <v>37</v>
      </c>
      <c r="L2453" s="10">
        <v>100</v>
      </c>
      <c r="M2453" s="10">
        <f t="shared" si="116"/>
        <v>3700</v>
      </c>
      <c r="N2453">
        <f>'CONDITIONS AND WORKINGS'!$D$2*M2453</f>
        <v>237.53999999999996</v>
      </c>
      <c r="O2453" s="4">
        <f>IF(Table1[[#This Row],[SALES]]&gt;='CONDITIONS AND WORKINGS'!$B$2,Table1[[#This Row],[SALES]]*'CONDITIONS AND WORKINGS'!$B$3,0)</f>
        <v>308.95000000000005</v>
      </c>
      <c r="P2453" s="10">
        <f t="shared" si="114"/>
        <v>3937.54</v>
      </c>
      <c r="Q2453" s="4" t="str">
        <f>IF(Table1[[#This Row],[STATUS]]='CONDITIONS AND WORKINGS'!$B$6,'CONDITIONS AND WORKINGS'!$B$9,'CONDITIONS AND WORKINGS'!$B$10)</f>
        <v>"COMPLETED"</v>
      </c>
      <c r="R2453" s="10">
        <f>Table1[[#This Row],[TOTAL SALES]]-Table1[[#This Row],[ 8.35% DISCOUNT]]</f>
        <v>3628.59</v>
      </c>
      <c r="S2453" s="20"/>
      <c r="AQ2453" s="11"/>
      <c r="AR2453" s="11"/>
      <c r="AS2453" s="11"/>
      <c r="AT2453" s="11"/>
      <c r="AV2453" s="11"/>
      <c r="AW2453" s="11"/>
    </row>
    <row r="2454" spans="1:49" x14ac:dyDescent="0.25">
      <c r="A2454">
        <v>2453</v>
      </c>
      <c r="B2454">
        <v>10375</v>
      </c>
      <c r="C2454">
        <v>8</v>
      </c>
      <c r="D2454" s="4" t="str">
        <f>TEXT(Table1[[#This Row],[ORDER DATE]],"MMMM")</f>
        <v>February</v>
      </c>
      <c r="E2454" s="4">
        <f t="shared" si="115"/>
        <v>2005</v>
      </c>
      <c r="F2454" s="1">
        <v>38386</v>
      </c>
      <c r="G2454" t="s">
        <v>12</v>
      </c>
      <c r="H2454" t="s">
        <v>106</v>
      </c>
      <c r="I2454">
        <v>115</v>
      </c>
      <c r="J2454" t="s">
        <v>14</v>
      </c>
      <c r="K2454">
        <v>49</v>
      </c>
      <c r="L2454" s="10">
        <v>100</v>
      </c>
      <c r="M2454" s="10">
        <f t="shared" si="116"/>
        <v>4900</v>
      </c>
      <c r="N2454">
        <f>'CONDITIONS AND WORKINGS'!$D$2*M2454</f>
        <v>314.58</v>
      </c>
      <c r="O2454" s="4">
        <f>IF(Table1[[#This Row],[SALES]]&gt;='CONDITIONS AND WORKINGS'!$B$2,Table1[[#This Row],[SALES]]*'CONDITIONS AND WORKINGS'!$B$3,0)</f>
        <v>409.15000000000003</v>
      </c>
      <c r="P2454" s="10">
        <f t="shared" si="114"/>
        <v>5214.58</v>
      </c>
      <c r="Q2454" s="4" t="str">
        <f>IF(Table1[[#This Row],[STATUS]]='CONDITIONS AND WORKINGS'!$B$6,'CONDITIONS AND WORKINGS'!$B$9,'CONDITIONS AND WORKINGS'!$B$10)</f>
        <v>"COMPLETED"</v>
      </c>
      <c r="R2454" s="10">
        <f>Table1[[#This Row],[TOTAL SALES]]-Table1[[#This Row],[ 8.35% DISCOUNT]]</f>
        <v>4805.43</v>
      </c>
      <c r="S2454" s="20"/>
      <c r="AQ2454" s="11"/>
      <c r="AR2454" s="11"/>
      <c r="AS2454" s="11"/>
      <c r="AT2454" s="11"/>
      <c r="AV2454" s="11"/>
      <c r="AW2454" s="11"/>
    </row>
    <row r="2455" spans="1:49" x14ac:dyDescent="0.25">
      <c r="A2455">
        <v>2454</v>
      </c>
      <c r="B2455">
        <v>10375</v>
      </c>
      <c r="C2455">
        <v>11</v>
      </c>
      <c r="D2455" s="4" t="str">
        <f>TEXT(Table1[[#This Row],[ORDER DATE]],"MMMM")</f>
        <v>February</v>
      </c>
      <c r="E2455" s="4">
        <f t="shared" si="115"/>
        <v>2005</v>
      </c>
      <c r="F2455" s="1">
        <v>38386</v>
      </c>
      <c r="G2455" t="s">
        <v>12</v>
      </c>
      <c r="H2455" t="s">
        <v>77</v>
      </c>
      <c r="I2455">
        <v>115</v>
      </c>
      <c r="J2455" t="s">
        <v>14</v>
      </c>
      <c r="K2455">
        <v>44</v>
      </c>
      <c r="L2455" s="10">
        <v>100</v>
      </c>
      <c r="M2455" s="10">
        <f t="shared" si="116"/>
        <v>4400</v>
      </c>
      <c r="N2455">
        <f>'CONDITIONS AND WORKINGS'!$D$2*M2455</f>
        <v>282.47999999999996</v>
      </c>
      <c r="O2455" s="4">
        <f>IF(Table1[[#This Row],[SALES]]&gt;='CONDITIONS AND WORKINGS'!$B$2,Table1[[#This Row],[SALES]]*'CONDITIONS AND WORKINGS'!$B$3,0)</f>
        <v>367.40000000000003</v>
      </c>
      <c r="P2455" s="10">
        <f t="shared" si="114"/>
        <v>4682.4799999999996</v>
      </c>
      <c r="Q2455" s="4" t="str">
        <f>IF(Table1[[#This Row],[STATUS]]='CONDITIONS AND WORKINGS'!$B$6,'CONDITIONS AND WORKINGS'!$B$9,'CONDITIONS AND WORKINGS'!$B$10)</f>
        <v>"COMPLETED"</v>
      </c>
      <c r="R2455" s="10">
        <f>Table1[[#This Row],[TOTAL SALES]]-Table1[[#This Row],[ 8.35% DISCOUNT]]</f>
        <v>4315.08</v>
      </c>
      <c r="S2455" s="20"/>
      <c r="AQ2455" s="11"/>
      <c r="AR2455" s="11"/>
      <c r="AS2455" s="11"/>
      <c r="AT2455" s="11"/>
      <c r="AV2455" s="11"/>
      <c r="AW2455" s="11"/>
    </row>
    <row r="2456" spans="1:49" x14ac:dyDescent="0.25">
      <c r="A2456">
        <v>2455</v>
      </c>
      <c r="B2456">
        <v>10375</v>
      </c>
      <c r="C2456">
        <v>15</v>
      </c>
      <c r="D2456" s="4" t="str">
        <f>TEXT(Table1[[#This Row],[ORDER DATE]],"MMMM")</f>
        <v>February</v>
      </c>
      <c r="E2456" s="4">
        <f t="shared" si="115"/>
        <v>2005</v>
      </c>
      <c r="F2456" s="1">
        <v>38386</v>
      </c>
      <c r="G2456" t="s">
        <v>12</v>
      </c>
      <c r="H2456" t="s">
        <v>102</v>
      </c>
      <c r="I2456">
        <v>115</v>
      </c>
      <c r="J2456" t="s">
        <v>14</v>
      </c>
      <c r="K2456">
        <v>41</v>
      </c>
      <c r="L2456" s="10">
        <v>100</v>
      </c>
      <c r="M2456" s="10">
        <f t="shared" si="116"/>
        <v>4100</v>
      </c>
      <c r="N2456">
        <f>'CONDITIONS AND WORKINGS'!$D$2*M2456</f>
        <v>263.21999999999997</v>
      </c>
      <c r="O2456" s="4">
        <f>IF(Table1[[#This Row],[SALES]]&gt;='CONDITIONS AND WORKINGS'!$B$2,Table1[[#This Row],[SALES]]*'CONDITIONS AND WORKINGS'!$B$3,0)</f>
        <v>342.35</v>
      </c>
      <c r="P2456" s="10">
        <f t="shared" si="114"/>
        <v>4363.22</v>
      </c>
      <c r="Q2456" s="4" t="str">
        <f>IF(Table1[[#This Row],[STATUS]]='CONDITIONS AND WORKINGS'!$B$6,'CONDITIONS AND WORKINGS'!$B$9,'CONDITIONS AND WORKINGS'!$B$10)</f>
        <v>"COMPLETED"</v>
      </c>
      <c r="R2456" s="10">
        <f>Table1[[#This Row],[TOTAL SALES]]-Table1[[#This Row],[ 8.35% DISCOUNT]]</f>
        <v>4020.8700000000003</v>
      </c>
      <c r="S2456" s="20"/>
      <c r="AQ2456" s="11"/>
      <c r="AR2456" s="11"/>
      <c r="AS2456" s="11"/>
      <c r="AT2456" s="11"/>
      <c r="AV2456" s="11"/>
      <c r="AW2456" s="11"/>
    </row>
    <row r="2457" spans="1:49" x14ac:dyDescent="0.25">
      <c r="A2457">
        <v>2456</v>
      </c>
      <c r="B2457">
        <v>10375</v>
      </c>
      <c r="C2457">
        <v>13</v>
      </c>
      <c r="D2457" s="4" t="str">
        <f>TEXT(Table1[[#This Row],[ORDER DATE]],"MMMM")</f>
        <v>February</v>
      </c>
      <c r="E2457" s="4">
        <f t="shared" si="115"/>
        <v>2005</v>
      </c>
      <c r="F2457" s="1">
        <v>38386</v>
      </c>
      <c r="G2457" t="s">
        <v>12</v>
      </c>
      <c r="H2457" t="s">
        <v>91</v>
      </c>
      <c r="I2457">
        <v>115</v>
      </c>
      <c r="J2457" t="s">
        <v>14</v>
      </c>
      <c r="K2457">
        <v>49</v>
      </c>
      <c r="L2457" s="10">
        <v>78.92</v>
      </c>
      <c r="M2457" s="10">
        <f t="shared" si="116"/>
        <v>3867.08</v>
      </c>
      <c r="N2457">
        <f>'CONDITIONS AND WORKINGS'!$D$2*M2457</f>
        <v>248.26653599999997</v>
      </c>
      <c r="O2457" s="4">
        <f>IF(Table1[[#This Row],[SALES]]&gt;='CONDITIONS AND WORKINGS'!$B$2,Table1[[#This Row],[SALES]]*'CONDITIONS AND WORKINGS'!$B$3,0)</f>
        <v>322.90118000000001</v>
      </c>
      <c r="P2457" s="10">
        <f t="shared" si="114"/>
        <v>4115.346536</v>
      </c>
      <c r="Q2457" s="4" t="str">
        <f>IF(Table1[[#This Row],[STATUS]]='CONDITIONS AND WORKINGS'!$B$6,'CONDITIONS AND WORKINGS'!$B$9,'CONDITIONS AND WORKINGS'!$B$10)</f>
        <v>"COMPLETED"</v>
      </c>
      <c r="R2457" s="10">
        <f>Table1[[#This Row],[TOTAL SALES]]-Table1[[#This Row],[ 8.35% DISCOUNT]]</f>
        <v>3792.4453560000002</v>
      </c>
      <c r="S2457" s="20"/>
      <c r="AQ2457" s="11"/>
      <c r="AR2457" s="11"/>
      <c r="AS2457" s="11"/>
      <c r="AT2457" s="11"/>
      <c r="AV2457" s="11"/>
      <c r="AW2457" s="11"/>
    </row>
    <row r="2458" spans="1:49" x14ac:dyDescent="0.25">
      <c r="A2458">
        <v>2457</v>
      </c>
      <c r="B2458">
        <v>10375</v>
      </c>
      <c r="C2458">
        <v>1</v>
      </c>
      <c r="D2458" s="4" t="str">
        <f>TEXT(Table1[[#This Row],[ORDER DATE]],"MMMM")</f>
        <v>February</v>
      </c>
      <c r="E2458" s="4">
        <f t="shared" si="115"/>
        <v>2005</v>
      </c>
      <c r="F2458" s="1">
        <v>38386</v>
      </c>
      <c r="G2458" t="s">
        <v>12</v>
      </c>
      <c r="H2458" t="s">
        <v>73</v>
      </c>
      <c r="I2458">
        <v>115</v>
      </c>
      <c r="J2458" t="s">
        <v>14</v>
      </c>
      <c r="K2458">
        <v>33</v>
      </c>
      <c r="L2458" s="10">
        <v>100</v>
      </c>
      <c r="M2458" s="10">
        <f t="shared" si="116"/>
        <v>3300</v>
      </c>
      <c r="N2458">
        <f>'CONDITIONS AND WORKINGS'!$D$2*M2458</f>
        <v>211.85999999999999</v>
      </c>
      <c r="O2458" s="4">
        <f>IF(Table1[[#This Row],[SALES]]&gt;='CONDITIONS AND WORKINGS'!$B$2,Table1[[#This Row],[SALES]]*'CONDITIONS AND WORKINGS'!$B$3,0)</f>
        <v>275.55</v>
      </c>
      <c r="P2458" s="10">
        <f t="shared" si="114"/>
        <v>3511.86</v>
      </c>
      <c r="Q2458" s="4" t="str">
        <f>IF(Table1[[#This Row],[STATUS]]='CONDITIONS AND WORKINGS'!$B$6,'CONDITIONS AND WORKINGS'!$B$9,'CONDITIONS AND WORKINGS'!$B$10)</f>
        <v>"COMPLETED"</v>
      </c>
      <c r="R2458" s="10">
        <f>Table1[[#This Row],[TOTAL SALES]]-Table1[[#This Row],[ 8.35% DISCOUNT]]</f>
        <v>3236.31</v>
      </c>
      <c r="S2458" s="20"/>
      <c r="AQ2458" s="11"/>
      <c r="AR2458" s="11"/>
      <c r="AS2458" s="11"/>
      <c r="AT2458" s="11"/>
      <c r="AV2458" s="11"/>
      <c r="AW2458" s="11"/>
    </row>
    <row r="2459" spans="1:49" x14ac:dyDescent="0.25">
      <c r="A2459">
        <v>2458</v>
      </c>
      <c r="B2459">
        <v>10375</v>
      </c>
      <c r="C2459">
        <v>4</v>
      </c>
      <c r="D2459" s="4" t="str">
        <f>TEXT(Table1[[#This Row],[ORDER DATE]],"MMMM")</f>
        <v>February</v>
      </c>
      <c r="E2459" s="4">
        <f t="shared" si="115"/>
        <v>2005</v>
      </c>
      <c r="F2459" s="1">
        <v>38386</v>
      </c>
      <c r="G2459" t="s">
        <v>12</v>
      </c>
      <c r="H2459" t="s">
        <v>84</v>
      </c>
      <c r="I2459">
        <v>115</v>
      </c>
      <c r="J2459" t="s">
        <v>14</v>
      </c>
      <c r="K2459">
        <v>44</v>
      </c>
      <c r="L2459" s="10">
        <v>82.26</v>
      </c>
      <c r="M2459" s="10">
        <f t="shared" si="116"/>
        <v>3619.44</v>
      </c>
      <c r="N2459">
        <f>'CONDITIONS AND WORKINGS'!$D$2*M2459</f>
        <v>232.36804799999999</v>
      </c>
      <c r="O2459" s="4">
        <f>IF(Table1[[#This Row],[SALES]]&gt;='CONDITIONS AND WORKINGS'!$B$2,Table1[[#This Row],[SALES]]*'CONDITIONS AND WORKINGS'!$B$3,0)</f>
        <v>302.22324000000003</v>
      </c>
      <c r="P2459" s="10">
        <f t="shared" si="114"/>
        <v>3851.8080479999999</v>
      </c>
      <c r="Q2459" s="4" t="str">
        <f>IF(Table1[[#This Row],[STATUS]]='CONDITIONS AND WORKINGS'!$B$6,'CONDITIONS AND WORKINGS'!$B$9,'CONDITIONS AND WORKINGS'!$B$10)</f>
        <v>"COMPLETED"</v>
      </c>
      <c r="R2459" s="10">
        <f>Table1[[#This Row],[TOTAL SALES]]-Table1[[#This Row],[ 8.35% DISCOUNT]]</f>
        <v>3549.5848079999996</v>
      </c>
      <c r="S2459" s="20"/>
      <c r="AQ2459" s="11"/>
      <c r="AR2459" s="11"/>
      <c r="AS2459" s="11"/>
      <c r="AT2459" s="11"/>
      <c r="AV2459" s="11"/>
      <c r="AW2459" s="11"/>
    </row>
    <row r="2460" spans="1:49" x14ac:dyDescent="0.25">
      <c r="A2460">
        <v>2459</v>
      </c>
      <c r="B2460">
        <v>10375</v>
      </c>
      <c r="C2460">
        <v>7</v>
      </c>
      <c r="D2460" s="4" t="str">
        <f>TEXT(Table1[[#This Row],[ORDER DATE]],"MMMM")</f>
        <v>February</v>
      </c>
      <c r="E2460" s="4">
        <f t="shared" si="115"/>
        <v>2005</v>
      </c>
      <c r="F2460" s="1">
        <v>38386</v>
      </c>
      <c r="G2460" t="s">
        <v>12</v>
      </c>
      <c r="H2460" t="s">
        <v>99</v>
      </c>
      <c r="I2460">
        <v>115</v>
      </c>
      <c r="J2460" t="s">
        <v>14</v>
      </c>
      <c r="K2460">
        <v>45</v>
      </c>
      <c r="L2460" s="10">
        <v>76</v>
      </c>
      <c r="M2460" s="10">
        <f t="shared" si="116"/>
        <v>3420</v>
      </c>
      <c r="N2460">
        <f>'CONDITIONS AND WORKINGS'!$D$2*M2460</f>
        <v>219.56399999999996</v>
      </c>
      <c r="O2460" s="4">
        <f>IF(Table1[[#This Row],[SALES]]&gt;='CONDITIONS AND WORKINGS'!$B$2,Table1[[#This Row],[SALES]]*'CONDITIONS AND WORKINGS'!$B$3,0)</f>
        <v>285.57</v>
      </c>
      <c r="P2460" s="10">
        <f t="shared" si="114"/>
        <v>3639.5639999999999</v>
      </c>
      <c r="Q2460" s="4" t="str">
        <f>IF(Table1[[#This Row],[STATUS]]='CONDITIONS AND WORKINGS'!$B$6,'CONDITIONS AND WORKINGS'!$B$9,'CONDITIONS AND WORKINGS'!$B$10)</f>
        <v>"COMPLETED"</v>
      </c>
      <c r="R2460" s="10">
        <f>Table1[[#This Row],[TOTAL SALES]]-Table1[[#This Row],[ 8.35% DISCOUNT]]</f>
        <v>3353.9939999999997</v>
      </c>
      <c r="S2460" s="20"/>
      <c r="AQ2460" s="11"/>
      <c r="AR2460" s="11"/>
      <c r="AS2460" s="11"/>
      <c r="AT2460" s="11"/>
      <c r="AV2460" s="11"/>
      <c r="AW2460" s="11"/>
    </row>
    <row r="2461" spans="1:49" x14ac:dyDescent="0.25">
      <c r="A2461">
        <v>2460</v>
      </c>
      <c r="B2461">
        <v>10375</v>
      </c>
      <c r="C2461">
        <v>5</v>
      </c>
      <c r="D2461" s="4" t="str">
        <f>TEXT(Table1[[#This Row],[ORDER DATE]],"MMMM")</f>
        <v>February</v>
      </c>
      <c r="E2461" s="4">
        <f t="shared" si="115"/>
        <v>2005</v>
      </c>
      <c r="F2461" s="1">
        <v>38386</v>
      </c>
      <c r="G2461" t="s">
        <v>12</v>
      </c>
      <c r="H2461" t="s">
        <v>87</v>
      </c>
      <c r="I2461">
        <v>115</v>
      </c>
      <c r="J2461" t="s">
        <v>14</v>
      </c>
      <c r="K2461">
        <v>49</v>
      </c>
      <c r="L2461" s="10">
        <v>65.8</v>
      </c>
      <c r="M2461" s="10">
        <f t="shared" si="116"/>
        <v>3224.2</v>
      </c>
      <c r="N2461">
        <f>'CONDITIONS AND WORKINGS'!$D$2*M2461</f>
        <v>206.99363999999997</v>
      </c>
      <c r="O2461" s="4">
        <f>IF(Table1[[#This Row],[SALES]]&gt;='CONDITIONS AND WORKINGS'!$B$2,Table1[[#This Row],[SALES]]*'CONDITIONS AND WORKINGS'!$B$3,0)</f>
        <v>269.22070000000002</v>
      </c>
      <c r="P2461" s="10">
        <f t="shared" si="114"/>
        <v>3431.19364</v>
      </c>
      <c r="Q2461" s="4" t="str">
        <f>IF(Table1[[#This Row],[STATUS]]='CONDITIONS AND WORKINGS'!$B$6,'CONDITIONS AND WORKINGS'!$B$9,'CONDITIONS AND WORKINGS'!$B$10)</f>
        <v>"COMPLETED"</v>
      </c>
      <c r="R2461" s="10">
        <f>Table1[[#This Row],[TOTAL SALES]]-Table1[[#This Row],[ 8.35% DISCOUNT]]</f>
        <v>3161.9729400000001</v>
      </c>
      <c r="S2461" s="20"/>
      <c r="AQ2461" s="11"/>
      <c r="AR2461" s="11"/>
      <c r="AS2461" s="11"/>
      <c r="AT2461" s="11"/>
      <c r="AV2461" s="11"/>
      <c r="AW2461" s="11"/>
    </row>
    <row r="2462" spans="1:49" x14ac:dyDescent="0.25">
      <c r="A2462">
        <v>2461</v>
      </c>
      <c r="B2462">
        <v>10375</v>
      </c>
      <c r="C2462">
        <v>6</v>
      </c>
      <c r="D2462" s="4" t="str">
        <f>TEXT(Table1[[#This Row],[ORDER DATE]],"MMMM")</f>
        <v>February</v>
      </c>
      <c r="E2462" s="4">
        <f t="shared" si="115"/>
        <v>2005</v>
      </c>
      <c r="F2462" s="1">
        <v>38386</v>
      </c>
      <c r="G2462" t="s">
        <v>12</v>
      </c>
      <c r="H2462" t="s">
        <v>76</v>
      </c>
      <c r="I2462">
        <v>115</v>
      </c>
      <c r="J2462" t="s">
        <v>14</v>
      </c>
      <c r="K2462">
        <v>37</v>
      </c>
      <c r="L2462" s="10">
        <v>81.87</v>
      </c>
      <c r="M2462" s="10">
        <f t="shared" si="116"/>
        <v>3029.19</v>
      </c>
      <c r="N2462">
        <f>'CONDITIONS AND WORKINGS'!$D$2*M2462</f>
        <v>194.47399799999999</v>
      </c>
      <c r="O2462" s="4">
        <f>IF(Table1[[#This Row],[SALES]]&gt;='CONDITIONS AND WORKINGS'!$B$2,Table1[[#This Row],[SALES]]*'CONDITIONS AND WORKINGS'!$B$3,0)</f>
        <v>252.93736500000003</v>
      </c>
      <c r="P2462" s="10">
        <f t="shared" si="114"/>
        <v>3223.663998</v>
      </c>
      <c r="Q2462" s="4" t="str">
        <f>IF(Table1[[#This Row],[STATUS]]='CONDITIONS AND WORKINGS'!$B$6,'CONDITIONS AND WORKINGS'!$B$9,'CONDITIONS AND WORKINGS'!$B$10)</f>
        <v>"COMPLETED"</v>
      </c>
      <c r="R2462" s="10">
        <f>Table1[[#This Row],[TOTAL SALES]]-Table1[[#This Row],[ 8.35% DISCOUNT]]</f>
        <v>2970.7266329999998</v>
      </c>
      <c r="S2462" s="20"/>
      <c r="AQ2462" s="11"/>
      <c r="AR2462" s="11"/>
      <c r="AS2462" s="11"/>
      <c r="AT2462" s="11"/>
      <c r="AV2462" s="11"/>
      <c r="AW2462" s="11"/>
    </row>
    <row r="2463" spans="1:49" x14ac:dyDescent="0.25">
      <c r="A2463">
        <v>2462</v>
      </c>
      <c r="B2463">
        <v>10375</v>
      </c>
      <c r="C2463">
        <v>9</v>
      </c>
      <c r="D2463" s="4" t="str">
        <f>TEXT(Table1[[#This Row],[ORDER DATE]],"MMMM")</f>
        <v>February</v>
      </c>
      <c r="E2463" s="4">
        <f t="shared" si="115"/>
        <v>2005</v>
      </c>
      <c r="F2463" s="1">
        <v>38386</v>
      </c>
      <c r="G2463" t="s">
        <v>12</v>
      </c>
      <c r="H2463" t="s">
        <v>90</v>
      </c>
      <c r="I2463">
        <v>115</v>
      </c>
      <c r="J2463" t="s">
        <v>17</v>
      </c>
      <c r="K2463">
        <v>23</v>
      </c>
      <c r="L2463" s="10">
        <v>100</v>
      </c>
      <c r="M2463" s="10">
        <f t="shared" si="116"/>
        <v>2300</v>
      </c>
      <c r="N2463">
        <f>'CONDITIONS AND WORKINGS'!$D$2*M2463</f>
        <v>147.66</v>
      </c>
      <c r="O2463" s="4">
        <f>IF(Table1[[#This Row],[SALES]]&gt;='CONDITIONS AND WORKINGS'!$B$2,Table1[[#This Row],[SALES]]*'CONDITIONS AND WORKINGS'!$B$3,0)</f>
        <v>192.05</v>
      </c>
      <c r="P2463" s="10">
        <f t="shared" si="114"/>
        <v>2447.66</v>
      </c>
      <c r="Q2463" s="4" t="str">
        <f>IF(Table1[[#This Row],[STATUS]]='CONDITIONS AND WORKINGS'!$B$6,'CONDITIONS AND WORKINGS'!$B$9,'CONDITIONS AND WORKINGS'!$B$10)</f>
        <v>"COMPLETED"</v>
      </c>
      <c r="R2463" s="10">
        <f>Table1[[#This Row],[TOTAL SALES]]-Table1[[#This Row],[ 8.35% DISCOUNT]]</f>
        <v>2255.6099999999997</v>
      </c>
      <c r="S2463" s="20"/>
      <c r="AQ2463" s="11"/>
      <c r="AR2463" s="11"/>
      <c r="AS2463" s="11"/>
      <c r="AT2463" s="11"/>
      <c r="AV2463" s="11"/>
      <c r="AW2463" s="11"/>
    </row>
    <row r="2464" spans="1:49" x14ac:dyDescent="0.25">
      <c r="A2464">
        <v>2463</v>
      </c>
      <c r="B2464">
        <v>10375</v>
      </c>
      <c r="C2464">
        <v>14</v>
      </c>
      <c r="D2464" s="4" t="str">
        <f>TEXT(Table1[[#This Row],[ORDER DATE]],"MMMM")</f>
        <v>February</v>
      </c>
      <c r="E2464" s="4">
        <f t="shared" si="115"/>
        <v>2005</v>
      </c>
      <c r="F2464" s="1">
        <v>38386</v>
      </c>
      <c r="G2464" t="s">
        <v>12</v>
      </c>
      <c r="H2464" t="s">
        <v>108</v>
      </c>
      <c r="I2464">
        <v>115</v>
      </c>
      <c r="J2464" t="s">
        <v>17</v>
      </c>
      <c r="K2464">
        <v>20</v>
      </c>
      <c r="L2464" s="10">
        <v>100</v>
      </c>
      <c r="M2464" s="10">
        <f t="shared" si="116"/>
        <v>2000</v>
      </c>
      <c r="N2464">
        <f>'CONDITIONS AND WORKINGS'!$D$2*M2464</f>
        <v>128.39999999999998</v>
      </c>
      <c r="O2464" s="4">
        <f>IF(Table1[[#This Row],[SALES]]&gt;='CONDITIONS AND WORKINGS'!$B$2,Table1[[#This Row],[SALES]]*'CONDITIONS AND WORKINGS'!$B$3,0)</f>
        <v>0</v>
      </c>
      <c r="P2464" s="10">
        <f t="shared" si="114"/>
        <v>2128.4</v>
      </c>
      <c r="Q2464" s="4" t="str">
        <f>IF(Table1[[#This Row],[STATUS]]='CONDITIONS AND WORKINGS'!$B$6,'CONDITIONS AND WORKINGS'!$B$9,'CONDITIONS AND WORKINGS'!$B$10)</f>
        <v>"COMPLETED"</v>
      </c>
      <c r="R2464" s="10">
        <f>Table1[[#This Row],[TOTAL SALES]]-Table1[[#This Row],[ 8.35% DISCOUNT]]</f>
        <v>2128.4</v>
      </c>
      <c r="S2464" s="20"/>
      <c r="AQ2464" s="11"/>
      <c r="AR2464" s="11"/>
      <c r="AS2464" s="11"/>
      <c r="AT2464" s="11"/>
      <c r="AV2464" s="11"/>
      <c r="AW2464" s="11"/>
    </row>
    <row r="2465" spans="1:49" x14ac:dyDescent="0.25">
      <c r="A2465">
        <v>2464</v>
      </c>
      <c r="B2465">
        <v>10375</v>
      </c>
      <c r="C2465">
        <v>10</v>
      </c>
      <c r="D2465" s="4" t="str">
        <f>TEXT(Table1[[#This Row],[ORDER DATE]],"MMMM")</f>
        <v>February</v>
      </c>
      <c r="E2465" s="4">
        <f t="shared" si="115"/>
        <v>2005</v>
      </c>
      <c r="F2465" s="1">
        <v>38386</v>
      </c>
      <c r="G2465" t="s">
        <v>12</v>
      </c>
      <c r="H2465" t="s">
        <v>72</v>
      </c>
      <c r="I2465">
        <v>115</v>
      </c>
      <c r="J2465" t="s">
        <v>17</v>
      </c>
      <c r="K2465">
        <v>25</v>
      </c>
      <c r="L2465" s="10">
        <v>66.73</v>
      </c>
      <c r="M2465" s="10">
        <f t="shared" si="116"/>
        <v>1668.25</v>
      </c>
      <c r="N2465">
        <f>'CONDITIONS AND WORKINGS'!$D$2*M2465</f>
        <v>107.10164999999999</v>
      </c>
      <c r="O2465" s="4">
        <f>IF(Table1[[#This Row],[SALES]]&gt;='CONDITIONS AND WORKINGS'!$B$2,Table1[[#This Row],[SALES]]*'CONDITIONS AND WORKINGS'!$B$3,0)</f>
        <v>0</v>
      </c>
      <c r="P2465" s="10">
        <f t="shared" si="114"/>
        <v>1775.3516500000001</v>
      </c>
      <c r="Q2465" s="4" t="str">
        <f>IF(Table1[[#This Row],[STATUS]]='CONDITIONS AND WORKINGS'!$B$6,'CONDITIONS AND WORKINGS'!$B$9,'CONDITIONS AND WORKINGS'!$B$10)</f>
        <v>"COMPLETED"</v>
      </c>
      <c r="R2465" s="10">
        <f>Table1[[#This Row],[TOTAL SALES]]-Table1[[#This Row],[ 8.35% DISCOUNT]]</f>
        <v>1775.3516500000001</v>
      </c>
      <c r="S2465" s="20"/>
      <c r="AQ2465" s="11"/>
      <c r="AR2465" s="11"/>
      <c r="AS2465" s="11"/>
      <c r="AT2465" s="11"/>
      <c r="AV2465" s="11"/>
      <c r="AW2465" s="11"/>
    </row>
    <row r="2466" spans="1:49" x14ac:dyDescent="0.25">
      <c r="A2466">
        <v>2465</v>
      </c>
      <c r="B2466">
        <v>10375</v>
      </c>
      <c r="C2466">
        <v>12</v>
      </c>
      <c r="D2466" s="4" t="str">
        <f>TEXT(Table1[[#This Row],[ORDER DATE]],"MMMM")</f>
        <v>February</v>
      </c>
      <c r="E2466" s="4">
        <f t="shared" si="115"/>
        <v>2005</v>
      </c>
      <c r="F2466" s="1">
        <v>38386</v>
      </c>
      <c r="G2466" t="s">
        <v>12</v>
      </c>
      <c r="H2466" t="s">
        <v>92</v>
      </c>
      <c r="I2466">
        <v>115</v>
      </c>
      <c r="J2466" t="s">
        <v>17</v>
      </c>
      <c r="K2466">
        <v>21</v>
      </c>
      <c r="L2466" s="10">
        <v>34.909999999999997</v>
      </c>
      <c r="M2466" s="10">
        <f t="shared" si="116"/>
        <v>733.1099999999999</v>
      </c>
      <c r="N2466">
        <f>'CONDITIONS AND WORKINGS'!$D$2*M2466</f>
        <v>47.065661999999989</v>
      </c>
      <c r="O2466" s="4">
        <f>IF(Table1[[#This Row],[SALES]]&gt;='CONDITIONS AND WORKINGS'!$B$2,Table1[[#This Row],[SALES]]*'CONDITIONS AND WORKINGS'!$B$3,0)</f>
        <v>0</v>
      </c>
      <c r="P2466" s="10">
        <f t="shared" si="114"/>
        <v>780.17566199999987</v>
      </c>
      <c r="Q2466" s="4" t="str">
        <f>IF(Table1[[#This Row],[STATUS]]='CONDITIONS AND WORKINGS'!$B$6,'CONDITIONS AND WORKINGS'!$B$9,'CONDITIONS AND WORKINGS'!$B$10)</f>
        <v>"COMPLETED"</v>
      </c>
      <c r="R2466" s="10">
        <f>Table1[[#This Row],[TOTAL SALES]]-Table1[[#This Row],[ 8.35% DISCOUNT]]</f>
        <v>780.17566199999987</v>
      </c>
      <c r="S2466" s="20"/>
      <c r="AQ2466" s="11"/>
      <c r="AR2466" s="11"/>
      <c r="AS2466" s="11"/>
      <c r="AT2466" s="11"/>
      <c r="AV2466" s="11"/>
      <c r="AW2466" s="11"/>
    </row>
    <row r="2467" spans="1:49" x14ac:dyDescent="0.25">
      <c r="A2467">
        <v>2466</v>
      </c>
      <c r="B2467">
        <v>10376</v>
      </c>
      <c r="C2467">
        <v>1</v>
      </c>
      <c r="D2467" s="4" t="str">
        <f>TEXT(Table1[[#This Row],[ORDER DATE]],"MMMM")</f>
        <v>February</v>
      </c>
      <c r="E2467" s="4">
        <f t="shared" si="115"/>
        <v>2005</v>
      </c>
      <c r="F2467" s="1">
        <v>38391</v>
      </c>
      <c r="G2467" t="s">
        <v>12</v>
      </c>
      <c r="H2467" t="s">
        <v>96</v>
      </c>
      <c r="I2467">
        <v>181</v>
      </c>
      <c r="J2467" t="s">
        <v>14</v>
      </c>
      <c r="K2467">
        <v>35</v>
      </c>
      <c r="L2467" s="10">
        <v>100</v>
      </c>
      <c r="M2467" s="10">
        <f t="shared" si="116"/>
        <v>3500</v>
      </c>
      <c r="N2467">
        <f>'CONDITIONS AND WORKINGS'!$D$2*M2467</f>
        <v>224.7</v>
      </c>
      <c r="O2467" s="4">
        <f>IF(Table1[[#This Row],[SALES]]&gt;='CONDITIONS AND WORKINGS'!$B$2,Table1[[#This Row],[SALES]]*'CONDITIONS AND WORKINGS'!$B$3,0)</f>
        <v>292.25</v>
      </c>
      <c r="P2467" s="10">
        <f t="shared" si="114"/>
        <v>3724.7</v>
      </c>
      <c r="Q2467" s="4" t="str">
        <f>IF(Table1[[#This Row],[STATUS]]='CONDITIONS AND WORKINGS'!$B$6,'CONDITIONS AND WORKINGS'!$B$9,'CONDITIONS AND WORKINGS'!$B$10)</f>
        <v>"COMPLETED"</v>
      </c>
      <c r="R2467" s="10">
        <f>Table1[[#This Row],[TOTAL SALES]]-Table1[[#This Row],[ 8.35% DISCOUNT]]</f>
        <v>3432.45</v>
      </c>
      <c r="S2467" s="20"/>
      <c r="AQ2467" s="11"/>
      <c r="AR2467" s="11"/>
      <c r="AS2467" s="11"/>
      <c r="AT2467" s="11"/>
      <c r="AV2467" s="11"/>
      <c r="AW2467" s="11"/>
    </row>
    <row r="2468" spans="1:49" x14ac:dyDescent="0.25">
      <c r="A2468">
        <v>2467</v>
      </c>
      <c r="B2468">
        <v>10377</v>
      </c>
      <c r="C2468">
        <v>3</v>
      </c>
      <c r="D2468" s="4" t="str">
        <f>TEXT(Table1[[#This Row],[ORDER DATE]],"MMMM")</f>
        <v>February</v>
      </c>
      <c r="E2468" s="4">
        <f t="shared" si="115"/>
        <v>2005</v>
      </c>
      <c r="F2468" s="1">
        <v>38392</v>
      </c>
      <c r="G2468" t="s">
        <v>12</v>
      </c>
      <c r="H2468" t="s">
        <v>44</v>
      </c>
      <c r="I2468">
        <v>117</v>
      </c>
      <c r="J2468" t="s">
        <v>55</v>
      </c>
      <c r="K2468">
        <v>39</v>
      </c>
      <c r="L2468" s="10">
        <v>100</v>
      </c>
      <c r="M2468" s="10">
        <f t="shared" si="116"/>
        <v>3900</v>
      </c>
      <c r="N2468">
        <f>'CONDITIONS AND WORKINGS'!$D$2*M2468</f>
        <v>250.37999999999997</v>
      </c>
      <c r="O2468" s="4">
        <f>IF(Table1[[#This Row],[SALES]]&gt;='CONDITIONS AND WORKINGS'!$B$2,Table1[[#This Row],[SALES]]*'CONDITIONS AND WORKINGS'!$B$3,0)</f>
        <v>325.65000000000003</v>
      </c>
      <c r="P2468" s="10">
        <f t="shared" si="114"/>
        <v>4150.38</v>
      </c>
      <c r="Q2468" s="4" t="str">
        <f>IF(Table1[[#This Row],[STATUS]]='CONDITIONS AND WORKINGS'!$B$6,'CONDITIONS AND WORKINGS'!$B$9,'CONDITIONS AND WORKINGS'!$B$10)</f>
        <v>"COMPLETED"</v>
      </c>
      <c r="R2468" s="10">
        <f>Table1[[#This Row],[TOTAL SALES]]-Table1[[#This Row],[ 8.35% DISCOUNT]]</f>
        <v>3824.73</v>
      </c>
      <c r="S2468" s="20"/>
      <c r="AQ2468" s="11"/>
      <c r="AR2468" s="11"/>
      <c r="AS2468" s="11"/>
      <c r="AT2468" s="11"/>
      <c r="AV2468" s="11"/>
      <c r="AW2468" s="11"/>
    </row>
    <row r="2469" spans="1:49" x14ac:dyDescent="0.25">
      <c r="A2469">
        <v>2468</v>
      </c>
      <c r="B2469">
        <v>10377</v>
      </c>
      <c r="C2469">
        <v>2</v>
      </c>
      <c r="D2469" s="4" t="str">
        <f>TEXT(Table1[[#This Row],[ORDER DATE]],"MMMM")</f>
        <v>February</v>
      </c>
      <c r="E2469" s="4">
        <f t="shared" si="115"/>
        <v>2005</v>
      </c>
      <c r="F2469" s="1">
        <v>38392</v>
      </c>
      <c r="G2469" t="s">
        <v>12</v>
      </c>
      <c r="H2469" t="s">
        <v>114</v>
      </c>
      <c r="I2469">
        <v>117</v>
      </c>
      <c r="J2469" t="s">
        <v>14</v>
      </c>
      <c r="K2469">
        <v>35</v>
      </c>
      <c r="L2469" s="10">
        <v>100</v>
      </c>
      <c r="M2469" s="10">
        <f t="shared" si="116"/>
        <v>3500</v>
      </c>
      <c r="N2469">
        <f>'CONDITIONS AND WORKINGS'!$D$2*M2469</f>
        <v>224.7</v>
      </c>
      <c r="O2469" s="4">
        <f>IF(Table1[[#This Row],[SALES]]&gt;='CONDITIONS AND WORKINGS'!$B$2,Table1[[#This Row],[SALES]]*'CONDITIONS AND WORKINGS'!$B$3,0)</f>
        <v>292.25</v>
      </c>
      <c r="P2469" s="10">
        <f t="shared" si="114"/>
        <v>3724.7</v>
      </c>
      <c r="Q2469" s="4" t="str">
        <f>IF(Table1[[#This Row],[STATUS]]='CONDITIONS AND WORKINGS'!$B$6,'CONDITIONS AND WORKINGS'!$B$9,'CONDITIONS AND WORKINGS'!$B$10)</f>
        <v>"COMPLETED"</v>
      </c>
      <c r="R2469" s="10">
        <f>Table1[[#This Row],[TOTAL SALES]]-Table1[[#This Row],[ 8.35% DISCOUNT]]</f>
        <v>3432.45</v>
      </c>
      <c r="S2469" s="20"/>
      <c r="AQ2469" s="11"/>
      <c r="AR2469" s="11"/>
      <c r="AS2469" s="11"/>
      <c r="AT2469" s="11"/>
      <c r="AV2469" s="11"/>
      <c r="AW2469" s="11"/>
    </row>
    <row r="2470" spans="1:49" x14ac:dyDescent="0.25">
      <c r="A2470">
        <v>2469</v>
      </c>
      <c r="B2470">
        <v>10377</v>
      </c>
      <c r="C2470">
        <v>1</v>
      </c>
      <c r="D2470" s="4" t="str">
        <f>TEXT(Table1[[#This Row],[ORDER DATE]],"MMMM")</f>
        <v>February</v>
      </c>
      <c r="E2470" s="4">
        <f t="shared" si="115"/>
        <v>2005</v>
      </c>
      <c r="F2470" s="1">
        <v>38392</v>
      </c>
      <c r="G2470" t="s">
        <v>12</v>
      </c>
      <c r="H2470" t="s">
        <v>101</v>
      </c>
      <c r="I2470">
        <v>117</v>
      </c>
      <c r="J2470" t="s">
        <v>14</v>
      </c>
      <c r="K2470">
        <v>50</v>
      </c>
      <c r="L2470" s="10">
        <v>100</v>
      </c>
      <c r="M2470" s="10">
        <f t="shared" si="116"/>
        <v>5000</v>
      </c>
      <c r="N2470">
        <f>'CONDITIONS AND WORKINGS'!$D$2*M2470</f>
        <v>320.99999999999994</v>
      </c>
      <c r="O2470" s="4">
        <f>IF(Table1[[#This Row],[SALES]]&gt;='CONDITIONS AND WORKINGS'!$B$2,Table1[[#This Row],[SALES]]*'CONDITIONS AND WORKINGS'!$B$3,0)</f>
        <v>417.5</v>
      </c>
      <c r="P2470" s="10">
        <f t="shared" si="114"/>
        <v>5321</v>
      </c>
      <c r="Q2470" s="4" t="str">
        <f>IF(Table1[[#This Row],[STATUS]]='CONDITIONS AND WORKINGS'!$B$6,'CONDITIONS AND WORKINGS'!$B$9,'CONDITIONS AND WORKINGS'!$B$10)</f>
        <v>"COMPLETED"</v>
      </c>
      <c r="R2470" s="10">
        <f>Table1[[#This Row],[TOTAL SALES]]-Table1[[#This Row],[ 8.35% DISCOUNT]]</f>
        <v>4903.5</v>
      </c>
      <c r="S2470" s="20"/>
      <c r="AQ2470" s="11"/>
      <c r="AR2470" s="11"/>
      <c r="AS2470" s="11"/>
      <c r="AT2470" s="11"/>
      <c r="AV2470" s="11"/>
      <c r="AW2470" s="11"/>
    </row>
    <row r="2471" spans="1:49" x14ac:dyDescent="0.25">
      <c r="A2471">
        <v>2470</v>
      </c>
      <c r="B2471">
        <v>10377</v>
      </c>
      <c r="C2471">
        <v>6</v>
      </c>
      <c r="D2471" s="4" t="str">
        <f>TEXT(Table1[[#This Row],[ORDER DATE]],"MMMM")</f>
        <v>February</v>
      </c>
      <c r="E2471" s="4">
        <f t="shared" si="115"/>
        <v>2005</v>
      </c>
      <c r="F2471" s="1">
        <v>38392</v>
      </c>
      <c r="G2471" t="s">
        <v>12</v>
      </c>
      <c r="H2471" t="s">
        <v>113</v>
      </c>
      <c r="I2471">
        <v>117</v>
      </c>
      <c r="J2471" t="s">
        <v>14</v>
      </c>
      <c r="K2471">
        <v>36</v>
      </c>
      <c r="L2471" s="10">
        <v>100</v>
      </c>
      <c r="M2471" s="10">
        <f t="shared" si="116"/>
        <v>3600</v>
      </c>
      <c r="N2471">
        <f>'CONDITIONS AND WORKINGS'!$D$2*M2471</f>
        <v>231.11999999999998</v>
      </c>
      <c r="O2471" s="4">
        <f>IF(Table1[[#This Row],[SALES]]&gt;='CONDITIONS AND WORKINGS'!$B$2,Table1[[#This Row],[SALES]]*'CONDITIONS AND WORKINGS'!$B$3,0)</f>
        <v>300.60000000000002</v>
      </c>
      <c r="P2471" s="10">
        <f t="shared" si="114"/>
        <v>3831.12</v>
      </c>
      <c r="Q2471" s="4" t="str">
        <f>IF(Table1[[#This Row],[STATUS]]='CONDITIONS AND WORKINGS'!$B$6,'CONDITIONS AND WORKINGS'!$B$9,'CONDITIONS AND WORKINGS'!$B$10)</f>
        <v>"COMPLETED"</v>
      </c>
      <c r="R2471" s="10">
        <f>Table1[[#This Row],[TOTAL SALES]]-Table1[[#This Row],[ 8.35% DISCOUNT]]</f>
        <v>3530.52</v>
      </c>
      <c r="S2471" s="20"/>
      <c r="AQ2471" s="11"/>
      <c r="AR2471" s="11"/>
      <c r="AS2471" s="11"/>
      <c r="AT2471" s="11"/>
      <c r="AV2471" s="11"/>
      <c r="AW2471" s="11"/>
    </row>
    <row r="2472" spans="1:49" x14ac:dyDescent="0.25">
      <c r="A2472">
        <v>2471</v>
      </c>
      <c r="B2472">
        <v>10377</v>
      </c>
      <c r="C2472">
        <v>4</v>
      </c>
      <c r="D2472" s="4" t="str">
        <f>TEXT(Table1[[#This Row],[ORDER DATE]],"MMMM")</f>
        <v>February</v>
      </c>
      <c r="E2472" s="4">
        <f t="shared" si="115"/>
        <v>2005</v>
      </c>
      <c r="F2472" s="1">
        <v>38392</v>
      </c>
      <c r="G2472" t="s">
        <v>12</v>
      </c>
      <c r="H2472" t="s">
        <v>104</v>
      </c>
      <c r="I2472">
        <v>117</v>
      </c>
      <c r="J2472" t="s">
        <v>17</v>
      </c>
      <c r="K2472">
        <v>31</v>
      </c>
      <c r="L2472" s="10">
        <v>67.760000000000005</v>
      </c>
      <c r="M2472" s="10">
        <f t="shared" si="116"/>
        <v>2100.56</v>
      </c>
      <c r="N2472">
        <f>'CONDITIONS AND WORKINGS'!$D$2*M2472</f>
        <v>134.85595199999997</v>
      </c>
      <c r="O2472" s="4">
        <f>IF(Table1[[#This Row],[SALES]]&gt;='CONDITIONS AND WORKINGS'!$B$2,Table1[[#This Row],[SALES]]*'CONDITIONS AND WORKINGS'!$B$3,0)</f>
        <v>0</v>
      </c>
      <c r="P2472" s="10">
        <f t="shared" si="114"/>
        <v>2235.4159519999998</v>
      </c>
      <c r="Q2472" s="4" t="str">
        <f>IF(Table1[[#This Row],[STATUS]]='CONDITIONS AND WORKINGS'!$B$6,'CONDITIONS AND WORKINGS'!$B$9,'CONDITIONS AND WORKINGS'!$B$10)</f>
        <v>"COMPLETED"</v>
      </c>
      <c r="R2472" s="10">
        <f>Table1[[#This Row],[TOTAL SALES]]-Table1[[#This Row],[ 8.35% DISCOUNT]]</f>
        <v>2235.4159519999998</v>
      </c>
      <c r="S2472" s="20"/>
      <c r="AQ2472" s="11"/>
      <c r="AR2472" s="11"/>
      <c r="AS2472" s="11"/>
      <c r="AT2472" s="11"/>
      <c r="AV2472" s="11"/>
      <c r="AW2472" s="11"/>
    </row>
    <row r="2473" spans="1:49" x14ac:dyDescent="0.25">
      <c r="A2473">
        <v>2472</v>
      </c>
      <c r="B2473">
        <v>10377</v>
      </c>
      <c r="C2473">
        <v>5</v>
      </c>
      <c r="D2473" s="4" t="str">
        <f>TEXT(Table1[[#This Row],[ORDER DATE]],"MMMM")</f>
        <v>February</v>
      </c>
      <c r="E2473" s="4">
        <f t="shared" si="115"/>
        <v>2005</v>
      </c>
      <c r="F2473" s="1">
        <v>38392</v>
      </c>
      <c r="G2473" t="s">
        <v>12</v>
      </c>
      <c r="H2473" t="s">
        <v>103</v>
      </c>
      <c r="I2473">
        <v>117</v>
      </c>
      <c r="J2473" t="s">
        <v>17</v>
      </c>
      <c r="K2473">
        <v>24</v>
      </c>
      <c r="L2473" s="10">
        <v>67.83</v>
      </c>
      <c r="M2473" s="10">
        <f t="shared" si="116"/>
        <v>1627.92</v>
      </c>
      <c r="N2473">
        <f>'CONDITIONS AND WORKINGS'!$D$2*M2473</f>
        <v>104.51246399999999</v>
      </c>
      <c r="O2473" s="4">
        <f>IF(Table1[[#This Row],[SALES]]&gt;='CONDITIONS AND WORKINGS'!$B$2,Table1[[#This Row],[SALES]]*'CONDITIONS AND WORKINGS'!$B$3,0)</f>
        <v>0</v>
      </c>
      <c r="P2473" s="10">
        <f t="shared" si="114"/>
        <v>1732.432464</v>
      </c>
      <c r="Q2473" s="4" t="str">
        <f>IF(Table1[[#This Row],[STATUS]]='CONDITIONS AND WORKINGS'!$B$6,'CONDITIONS AND WORKINGS'!$B$9,'CONDITIONS AND WORKINGS'!$B$10)</f>
        <v>"COMPLETED"</v>
      </c>
      <c r="R2473" s="10">
        <f>Table1[[#This Row],[TOTAL SALES]]-Table1[[#This Row],[ 8.35% DISCOUNT]]</f>
        <v>1732.432464</v>
      </c>
      <c r="S2473" s="20"/>
      <c r="AQ2473" s="11"/>
      <c r="AR2473" s="11"/>
      <c r="AS2473" s="11"/>
      <c r="AT2473" s="11"/>
      <c r="AV2473" s="11"/>
      <c r="AW2473" s="11"/>
    </row>
    <row r="2474" spans="1:49" x14ac:dyDescent="0.25">
      <c r="A2474">
        <v>2473</v>
      </c>
      <c r="B2474">
        <v>10378</v>
      </c>
      <c r="C2474">
        <v>7</v>
      </c>
      <c r="D2474" s="4" t="str">
        <f>TEXT(Table1[[#This Row],[ORDER DATE]],"MMMM")</f>
        <v>February</v>
      </c>
      <c r="E2474" s="4">
        <f t="shared" si="115"/>
        <v>2005</v>
      </c>
      <c r="F2474" s="1">
        <v>38393</v>
      </c>
      <c r="G2474" t="s">
        <v>12</v>
      </c>
      <c r="H2474" t="s">
        <v>116</v>
      </c>
      <c r="I2474">
        <v>124</v>
      </c>
      <c r="J2474" t="s">
        <v>14</v>
      </c>
      <c r="K2474">
        <v>41</v>
      </c>
      <c r="L2474" s="10">
        <v>100</v>
      </c>
      <c r="M2474" s="10">
        <f t="shared" si="116"/>
        <v>4100</v>
      </c>
      <c r="N2474">
        <f>'CONDITIONS AND WORKINGS'!$D$2*M2474</f>
        <v>263.21999999999997</v>
      </c>
      <c r="O2474" s="4">
        <f>IF(Table1[[#This Row],[SALES]]&gt;='CONDITIONS AND WORKINGS'!$B$2,Table1[[#This Row],[SALES]]*'CONDITIONS AND WORKINGS'!$B$3,0)</f>
        <v>342.35</v>
      </c>
      <c r="P2474" s="10">
        <f t="shared" si="114"/>
        <v>4363.22</v>
      </c>
      <c r="Q2474" s="4" t="str">
        <f>IF(Table1[[#This Row],[STATUS]]='CONDITIONS AND WORKINGS'!$B$6,'CONDITIONS AND WORKINGS'!$B$9,'CONDITIONS AND WORKINGS'!$B$10)</f>
        <v>"COMPLETED"</v>
      </c>
      <c r="R2474" s="10">
        <f>Table1[[#This Row],[TOTAL SALES]]-Table1[[#This Row],[ 8.35% DISCOUNT]]</f>
        <v>4020.8700000000003</v>
      </c>
      <c r="S2474" s="20"/>
      <c r="AQ2474" s="11"/>
      <c r="AR2474" s="11"/>
      <c r="AS2474" s="11"/>
      <c r="AT2474" s="11"/>
      <c r="AV2474" s="11"/>
      <c r="AW2474" s="11"/>
    </row>
    <row r="2475" spans="1:49" x14ac:dyDescent="0.25">
      <c r="A2475">
        <v>2474</v>
      </c>
      <c r="B2475">
        <v>10378</v>
      </c>
      <c r="C2475">
        <v>2</v>
      </c>
      <c r="D2475" s="4" t="str">
        <f>TEXT(Table1[[#This Row],[ORDER DATE]],"MMMM")</f>
        <v>February</v>
      </c>
      <c r="E2475" s="4">
        <f t="shared" si="115"/>
        <v>2005</v>
      </c>
      <c r="F2475" s="1">
        <v>38393</v>
      </c>
      <c r="G2475" t="s">
        <v>12</v>
      </c>
      <c r="H2475" t="s">
        <v>107</v>
      </c>
      <c r="I2475">
        <v>124</v>
      </c>
      <c r="J2475" t="s">
        <v>14</v>
      </c>
      <c r="K2475">
        <v>41</v>
      </c>
      <c r="L2475" s="10">
        <v>100</v>
      </c>
      <c r="M2475" s="10">
        <f t="shared" si="116"/>
        <v>4100</v>
      </c>
      <c r="N2475">
        <f>'CONDITIONS AND WORKINGS'!$D$2*M2475</f>
        <v>263.21999999999997</v>
      </c>
      <c r="O2475" s="4">
        <f>IF(Table1[[#This Row],[SALES]]&gt;='CONDITIONS AND WORKINGS'!$B$2,Table1[[#This Row],[SALES]]*'CONDITIONS AND WORKINGS'!$B$3,0)</f>
        <v>342.35</v>
      </c>
      <c r="P2475" s="10">
        <f t="shared" si="114"/>
        <v>4363.22</v>
      </c>
      <c r="Q2475" s="4" t="str">
        <f>IF(Table1[[#This Row],[STATUS]]='CONDITIONS AND WORKINGS'!$B$6,'CONDITIONS AND WORKINGS'!$B$9,'CONDITIONS AND WORKINGS'!$B$10)</f>
        <v>"COMPLETED"</v>
      </c>
      <c r="R2475" s="10">
        <f>Table1[[#This Row],[TOTAL SALES]]-Table1[[#This Row],[ 8.35% DISCOUNT]]</f>
        <v>4020.8700000000003</v>
      </c>
      <c r="S2475" s="20"/>
      <c r="AQ2475" s="11"/>
      <c r="AR2475" s="11"/>
      <c r="AS2475" s="11"/>
      <c r="AT2475" s="11"/>
      <c r="AV2475" s="11"/>
      <c r="AW2475" s="11"/>
    </row>
    <row r="2476" spans="1:49" x14ac:dyDescent="0.25">
      <c r="A2476">
        <v>2475</v>
      </c>
      <c r="B2476">
        <v>10378</v>
      </c>
      <c r="C2476">
        <v>9</v>
      </c>
      <c r="D2476" s="4" t="str">
        <f>TEXT(Table1[[#This Row],[ORDER DATE]],"MMMM")</f>
        <v>February</v>
      </c>
      <c r="E2476" s="4">
        <f t="shared" si="115"/>
        <v>2005</v>
      </c>
      <c r="F2476" s="1">
        <v>38393</v>
      </c>
      <c r="G2476" t="s">
        <v>12</v>
      </c>
      <c r="H2476" t="s">
        <v>105</v>
      </c>
      <c r="I2476">
        <v>124</v>
      </c>
      <c r="J2476" t="s">
        <v>14</v>
      </c>
      <c r="K2476">
        <v>28</v>
      </c>
      <c r="L2476" s="10">
        <v>100</v>
      </c>
      <c r="M2476" s="10">
        <f t="shared" si="116"/>
        <v>2800</v>
      </c>
      <c r="N2476">
        <f>'CONDITIONS AND WORKINGS'!$D$2*M2476</f>
        <v>179.76</v>
      </c>
      <c r="O2476" s="4">
        <f>IF(Table1[[#This Row],[SALES]]&gt;='CONDITIONS AND WORKINGS'!$B$2,Table1[[#This Row],[SALES]]*'CONDITIONS AND WORKINGS'!$B$3,0)</f>
        <v>233.8</v>
      </c>
      <c r="P2476" s="10">
        <f t="shared" si="114"/>
        <v>2979.76</v>
      </c>
      <c r="Q2476" s="4" t="str">
        <f>IF(Table1[[#This Row],[STATUS]]='CONDITIONS AND WORKINGS'!$B$6,'CONDITIONS AND WORKINGS'!$B$9,'CONDITIONS AND WORKINGS'!$B$10)</f>
        <v>"COMPLETED"</v>
      </c>
      <c r="R2476" s="10">
        <f>Table1[[#This Row],[TOTAL SALES]]-Table1[[#This Row],[ 8.35% DISCOUNT]]</f>
        <v>2745.96</v>
      </c>
      <c r="S2476" s="20"/>
      <c r="AQ2476" s="11"/>
      <c r="AR2476" s="11"/>
      <c r="AS2476" s="11"/>
      <c r="AT2476" s="11"/>
      <c r="AV2476" s="11"/>
      <c r="AW2476" s="11"/>
    </row>
    <row r="2477" spans="1:49" x14ac:dyDescent="0.25">
      <c r="A2477">
        <v>2476</v>
      </c>
      <c r="B2477">
        <v>10378</v>
      </c>
      <c r="C2477">
        <v>10</v>
      </c>
      <c r="D2477" s="4" t="str">
        <f>TEXT(Table1[[#This Row],[ORDER DATE]],"MMMM")</f>
        <v>February</v>
      </c>
      <c r="E2477" s="4">
        <f t="shared" si="115"/>
        <v>2005</v>
      </c>
      <c r="F2477" s="1">
        <v>38393</v>
      </c>
      <c r="G2477" t="s">
        <v>12</v>
      </c>
      <c r="H2477" t="s">
        <v>100</v>
      </c>
      <c r="I2477">
        <v>124</v>
      </c>
      <c r="J2477" t="s">
        <v>14</v>
      </c>
      <c r="K2477">
        <v>43</v>
      </c>
      <c r="L2477" s="10">
        <v>96.49</v>
      </c>
      <c r="M2477" s="10">
        <f t="shared" si="116"/>
        <v>4149.07</v>
      </c>
      <c r="N2477">
        <f>'CONDITIONS AND WORKINGS'!$D$2*M2477</f>
        <v>266.37029399999994</v>
      </c>
      <c r="O2477" s="4">
        <f>IF(Table1[[#This Row],[SALES]]&gt;='CONDITIONS AND WORKINGS'!$B$2,Table1[[#This Row],[SALES]]*'CONDITIONS AND WORKINGS'!$B$3,0)</f>
        <v>346.44734499999998</v>
      </c>
      <c r="P2477" s="10">
        <f t="shared" si="114"/>
        <v>4415.440294</v>
      </c>
      <c r="Q2477" s="4" t="str">
        <f>IF(Table1[[#This Row],[STATUS]]='CONDITIONS AND WORKINGS'!$B$6,'CONDITIONS AND WORKINGS'!$B$9,'CONDITIONS AND WORKINGS'!$B$10)</f>
        <v>"COMPLETED"</v>
      </c>
      <c r="R2477" s="10">
        <f>Table1[[#This Row],[TOTAL SALES]]-Table1[[#This Row],[ 8.35% DISCOUNT]]</f>
        <v>4068.992949</v>
      </c>
      <c r="S2477" s="20"/>
      <c r="AQ2477" s="11"/>
      <c r="AR2477" s="11"/>
      <c r="AS2477" s="11"/>
      <c r="AT2477" s="11"/>
      <c r="AV2477" s="11"/>
      <c r="AW2477" s="11"/>
    </row>
    <row r="2478" spans="1:49" x14ac:dyDescent="0.25">
      <c r="A2478">
        <v>2477</v>
      </c>
      <c r="B2478">
        <v>10378</v>
      </c>
      <c r="C2478">
        <v>1</v>
      </c>
      <c r="D2478" s="4" t="str">
        <f>TEXT(Table1[[#This Row],[ORDER DATE]],"MMMM")</f>
        <v>February</v>
      </c>
      <c r="E2478" s="4">
        <f t="shared" si="115"/>
        <v>2005</v>
      </c>
      <c r="F2478" s="1">
        <v>38393</v>
      </c>
      <c r="G2478" t="s">
        <v>12</v>
      </c>
      <c r="H2478" t="s">
        <v>111</v>
      </c>
      <c r="I2478">
        <v>124</v>
      </c>
      <c r="J2478" t="s">
        <v>14</v>
      </c>
      <c r="K2478">
        <v>40</v>
      </c>
      <c r="L2478" s="10">
        <v>82.46</v>
      </c>
      <c r="M2478" s="10">
        <f t="shared" si="116"/>
        <v>3298.3999999999996</v>
      </c>
      <c r="N2478">
        <f>'CONDITIONS AND WORKINGS'!$D$2*M2478</f>
        <v>211.75727999999995</v>
      </c>
      <c r="O2478" s="4">
        <f>IF(Table1[[#This Row],[SALES]]&gt;='CONDITIONS AND WORKINGS'!$B$2,Table1[[#This Row],[SALES]]*'CONDITIONS AND WORKINGS'!$B$3,0)</f>
        <v>275.41640000000001</v>
      </c>
      <c r="P2478" s="10">
        <f t="shared" si="114"/>
        <v>3510.1572799999994</v>
      </c>
      <c r="Q2478" s="4" t="str">
        <f>IF(Table1[[#This Row],[STATUS]]='CONDITIONS AND WORKINGS'!$B$6,'CONDITIONS AND WORKINGS'!$B$9,'CONDITIONS AND WORKINGS'!$B$10)</f>
        <v>"COMPLETED"</v>
      </c>
      <c r="R2478" s="10">
        <f>Table1[[#This Row],[TOTAL SALES]]-Table1[[#This Row],[ 8.35% DISCOUNT]]</f>
        <v>3234.7408799999994</v>
      </c>
      <c r="S2478" s="20"/>
      <c r="AQ2478" s="11"/>
      <c r="AR2478" s="11"/>
      <c r="AS2478" s="11"/>
      <c r="AT2478" s="11"/>
      <c r="AV2478" s="11"/>
      <c r="AW2478" s="11"/>
    </row>
    <row r="2479" spans="1:49" x14ac:dyDescent="0.25">
      <c r="A2479">
        <v>2478</v>
      </c>
      <c r="B2479">
        <v>10378</v>
      </c>
      <c r="C2479">
        <v>8</v>
      </c>
      <c r="D2479" s="4" t="str">
        <f>TEXT(Table1[[#This Row],[ORDER DATE]],"MMMM")</f>
        <v>February</v>
      </c>
      <c r="E2479" s="4">
        <f t="shared" si="115"/>
        <v>2005</v>
      </c>
      <c r="F2479" s="1">
        <v>38393</v>
      </c>
      <c r="G2479" t="s">
        <v>12</v>
      </c>
      <c r="H2479" t="s">
        <v>97</v>
      </c>
      <c r="I2479">
        <v>124</v>
      </c>
      <c r="J2479" t="s">
        <v>14</v>
      </c>
      <c r="K2479">
        <v>49</v>
      </c>
      <c r="L2479" s="10">
        <v>67.14</v>
      </c>
      <c r="M2479" s="10">
        <f t="shared" si="116"/>
        <v>3289.86</v>
      </c>
      <c r="N2479">
        <f>'CONDITIONS AND WORKINGS'!$D$2*M2479</f>
        <v>211.20901199999997</v>
      </c>
      <c r="O2479" s="4">
        <f>IF(Table1[[#This Row],[SALES]]&gt;='CONDITIONS AND WORKINGS'!$B$2,Table1[[#This Row],[SALES]]*'CONDITIONS AND WORKINGS'!$B$3,0)</f>
        <v>274.70331000000004</v>
      </c>
      <c r="P2479" s="10">
        <f t="shared" si="114"/>
        <v>3501.0690119999999</v>
      </c>
      <c r="Q2479" s="4" t="str">
        <f>IF(Table1[[#This Row],[STATUS]]='CONDITIONS AND WORKINGS'!$B$6,'CONDITIONS AND WORKINGS'!$B$9,'CONDITIONS AND WORKINGS'!$B$10)</f>
        <v>"COMPLETED"</v>
      </c>
      <c r="R2479" s="10">
        <f>Table1[[#This Row],[TOTAL SALES]]-Table1[[#This Row],[ 8.35% DISCOUNT]]</f>
        <v>3226.3657020000001</v>
      </c>
      <c r="S2479" s="20"/>
      <c r="AQ2479" s="11"/>
      <c r="AR2479" s="11"/>
      <c r="AS2479" s="11"/>
      <c r="AT2479" s="11"/>
      <c r="AV2479" s="11"/>
      <c r="AW2479" s="11"/>
    </row>
    <row r="2480" spans="1:49" x14ac:dyDescent="0.25">
      <c r="A2480">
        <v>2479</v>
      </c>
      <c r="B2480">
        <v>10378</v>
      </c>
      <c r="C2480">
        <v>4</v>
      </c>
      <c r="D2480" s="4" t="str">
        <f>TEXT(Table1[[#This Row],[ORDER DATE]],"MMMM")</f>
        <v>February</v>
      </c>
      <c r="E2480" s="4">
        <f t="shared" si="115"/>
        <v>2005</v>
      </c>
      <c r="F2480" s="1">
        <v>38393</v>
      </c>
      <c r="G2480" t="s">
        <v>12</v>
      </c>
      <c r="H2480" t="s">
        <v>110</v>
      </c>
      <c r="I2480">
        <v>124</v>
      </c>
      <c r="J2480" t="s">
        <v>17</v>
      </c>
      <c r="K2480">
        <v>22</v>
      </c>
      <c r="L2480" s="10">
        <v>100</v>
      </c>
      <c r="M2480" s="10">
        <f t="shared" si="116"/>
        <v>2200</v>
      </c>
      <c r="N2480">
        <f>'CONDITIONS AND WORKINGS'!$D$2*M2480</f>
        <v>141.23999999999998</v>
      </c>
      <c r="O2480" s="4">
        <f>IF(Table1[[#This Row],[SALES]]&gt;='CONDITIONS AND WORKINGS'!$B$2,Table1[[#This Row],[SALES]]*'CONDITIONS AND WORKINGS'!$B$3,0)</f>
        <v>0</v>
      </c>
      <c r="P2480" s="10">
        <f t="shared" si="114"/>
        <v>2341.2399999999998</v>
      </c>
      <c r="Q2480" s="4" t="str">
        <f>IF(Table1[[#This Row],[STATUS]]='CONDITIONS AND WORKINGS'!$B$6,'CONDITIONS AND WORKINGS'!$B$9,'CONDITIONS AND WORKINGS'!$B$10)</f>
        <v>"COMPLETED"</v>
      </c>
      <c r="R2480" s="10">
        <f>Table1[[#This Row],[TOTAL SALES]]-Table1[[#This Row],[ 8.35% DISCOUNT]]</f>
        <v>2341.2399999999998</v>
      </c>
      <c r="S2480" s="20"/>
      <c r="AQ2480" s="11"/>
      <c r="AR2480" s="11"/>
      <c r="AS2480" s="11"/>
      <c r="AT2480" s="11"/>
      <c r="AV2480" s="11"/>
      <c r="AW2480" s="11"/>
    </row>
    <row r="2481" spans="1:49" x14ac:dyDescent="0.25">
      <c r="A2481">
        <v>2480</v>
      </c>
      <c r="B2481">
        <v>10378</v>
      </c>
      <c r="C2481">
        <v>6</v>
      </c>
      <c r="D2481" s="4" t="str">
        <f>TEXT(Table1[[#This Row],[ORDER DATE]],"MMMM")</f>
        <v>February</v>
      </c>
      <c r="E2481" s="4">
        <f t="shared" si="115"/>
        <v>2005</v>
      </c>
      <c r="F2481" s="1">
        <v>38393</v>
      </c>
      <c r="G2481" t="s">
        <v>12</v>
      </c>
      <c r="H2481" t="s">
        <v>109</v>
      </c>
      <c r="I2481">
        <v>124</v>
      </c>
      <c r="J2481" t="s">
        <v>17</v>
      </c>
      <c r="K2481">
        <v>46</v>
      </c>
      <c r="L2481" s="10">
        <v>41.54</v>
      </c>
      <c r="M2481" s="10">
        <f t="shared" si="116"/>
        <v>1910.84</v>
      </c>
      <c r="N2481">
        <f>'CONDITIONS AND WORKINGS'!$D$2*M2481</f>
        <v>122.67592799999998</v>
      </c>
      <c r="O2481" s="4">
        <f>IF(Table1[[#This Row],[SALES]]&gt;='CONDITIONS AND WORKINGS'!$B$2,Table1[[#This Row],[SALES]]*'CONDITIONS AND WORKINGS'!$B$3,0)</f>
        <v>0</v>
      </c>
      <c r="P2481" s="10">
        <f t="shared" si="114"/>
        <v>2033.5159279999998</v>
      </c>
      <c r="Q2481" s="4" t="str">
        <f>IF(Table1[[#This Row],[STATUS]]='CONDITIONS AND WORKINGS'!$B$6,'CONDITIONS AND WORKINGS'!$B$9,'CONDITIONS AND WORKINGS'!$B$10)</f>
        <v>"COMPLETED"</v>
      </c>
      <c r="R2481" s="10">
        <f>Table1[[#This Row],[TOTAL SALES]]-Table1[[#This Row],[ 8.35% DISCOUNT]]</f>
        <v>2033.5159279999998</v>
      </c>
      <c r="S2481" s="20"/>
      <c r="AQ2481" s="11"/>
      <c r="AR2481" s="11"/>
      <c r="AS2481" s="11"/>
      <c r="AT2481" s="11"/>
      <c r="AV2481" s="11"/>
      <c r="AW2481" s="11"/>
    </row>
    <row r="2482" spans="1:49" x14ac:dyDescent="0.25">
      <c r="A2482">
        <v>2481</v>
      </c>
      <c r="B2482">
        <v>10378</v>
      </c>
      <c r="C2482">
        <v>3</v>
      </c>
      <c r="D2482" s="4" t="str">
        <f>TEXT(Table1[[#This Row],[ORDER DATE]],"MMMM")</f>
        <v>February</v>
      </c>
      <c r="E2482" s="4">
        <f t="shared" si="115"/>
        <v>2005</v>
      </c>
      <c r="F2482" s="1">
        <v>38393</v>
      </c>
      <c r="G2482" t="s">
        <v>12</v>
      </c>
      <c r="H2482" t="s">
        <v>98</v>
      </c>
      <c r="I2482">
        <v>124</v>
      </c>
      <c r="J2482" t="s">
        <v>17</v>
      </c>
      <c r="K2482">
        <v>33</v>
      </c>
      <c r="L2482" s="10">
        <v>53.27</v>
      </c>
      <c r="M2482" s="10">
        <f t="shared" si="116"/>
        <v>1757.91</v>
      </c>
      <c r="N2482">
        <f>'CONDITIONS AND WORKINGS'!$D$2*M2482</f>
        <v>112.857822</v>
      </c>
      <c r="O2482" s="4">
        <f>IF(Table1[[#This Row],[SALES]]&gt;='CONDITIONS AND WORKINGS'!$B$2,Table1[[#This Row],[SALES]]*'CONDITIONS AND WORKINGS'!$B$3,0)</f>
        <v>0</v>
      </c>
      <c r="P2482" s="10">
        <f t="shared" si="114"/>
        <v>1870.767822</v>
      </c>
      <c r="Q2482" s="4" t="str">
        <f>IF(Table1[[#This Row],[STATUS]]='CONDITIONS AND WORKINGS'!$B$6,'CONDITIONS AND WORKINGS'!$B$9,'CONDITIONS AND WORKINGS'!$B$10)</f>
        <v>"COMPLETED"</v>
      </c>
      <c r="R2482" s="10">
        <f>Table1[[#This Row],[TOTAL SALES]]-Table1[[#This Row],[ 8.35% DISCOUNT]]</f>
        <v>1870.767822</v>
      </c>
      <c r="S2482" s="20"/>
      <c r="AQ2482" s="11"/>
      <c r="AR2482" s="11"/>
      <c r="AS2482" s="11"/>
      <c r="AT2482" s="11"/>
      <c r="AV2482" s="11"/>
      <c r="AW2482" s="11"/>
    </row>
    <row r="2483" spans="1:49" x14ac:dyDescent="0.25">
      <c r="A2483">
        <v>2482</v>
      </c>
      <c r="B2483">
        <v>10378</v>
      </c>
      <c r="C2483">
        <v>5</v>
      </c>
      <c r="D2483" s="4" t="str">
        <f>TEXT(Table1[[#This Row],[ORDER DATE]],"MMMM")</f>
        <v>February</v>
      </c>
      <c r="E2483" s="4">
        <f t="shared" si="115"/>
        <v>2005</v>
      </c>
      <c r="F2483" s="1">
        <v>38393</v>
      </c>
      <c r="G2483" t="s">
        <v>12</v>
      </c>
      <c r="H2483" t="s">
        <v>118</v>
      </c>
      <c r="I2483">
        <v>124</v>
      </c>
      <c r="J2483" t="s">
        <v>17</v>
      </c>
      <c r="K2483">
        <v>34</v>
      </c>
      <c r="L2483" s="10">
        <v>42.64</v>
      </c>
      <c r="M2483" s="10">
        <f t="shared" si="116"/>
        <v>1449.76</v>
      </c>
      <c r="N2483">
        <f>'CONDITIONS AND WORKINGS'!$D$2*M2483</f>
        <v>93.074591999999996</v>
      </c>
      <c r="O2483" s="4">
        <f>IF(Table1[[#This Row],[SALES]]&gt;='CONDITIONS AND WORKINGS'!$B$2,Table1[[#This Row],[SALES]]*'CONDITIONS AND WORKINGS'!$B$3,0)</f>
        <v>0</v>
      </c>
      <c r="P2483" s="10">
        <f t="shared" si="114"/>
        <v>1542.8345919999999</v>
      </c>
      <c r="Q2483" s="4" t="str">
        <f>IF(Table1[[#This Row],[STATUS]]='CONDITIONS AND WORKINGS'!$B$6,'CONDITIONS AND WORKINGS'!$B$9,'CONDITIONS AND WORKINGS'!$B$10)</f>
        <v>"COMPLETED"</v>
      </c>
      <c r="R2483" s="10">
        <f>Table1[[#This Row],[TOTAL SALES]]-Table1[[#This Row],[ 8.35% DISCOUNT]]</f>
        <v>1542.8345919999999</v>
      </c>
      <c r="S2483" s="20"/>
      <c r="AQ2483" s="11"/>
      <c r="AR2483" s="11"/>
      <c r="AS2483" s="11"/>
      <c r="AT2483" s="11"/>
      <c r="AV2483" s="11"/>
      <c r="AW2483" s="11"/>
    </row>
    <row r="2484" spans="1:49" x14ac:dyDescent="0.25">
      <c r="A2484">
        <v>2483</v>
      </c>
      <c r="B2484">
        <v>10379</v>
      </c>
      <c r="C2484">
        <v>2</v>
      </c>
      <c r="D2484" s="4" t="str">
        <f>TEXT(Table1[[#This Row],[ORDER DATE]],"MMMM")</f>
        <v>February</v>
      </c>
      <c r="E2484" s="4">
        <f t="shared" si="115"/>
        <v>2005</v>
      </c>
      <c r="F2484" s="1">
        <v>38393</v>
      </c>
      <c r="G2484" t="s">
        <v>12</v>
      </c>
      <c r="H2484" t="s">
        <v>13</v>
      </c>
      <c r="I2484">
        <v>124</v>
      </c>
      <c r="J2484" t="s">
        <v>14</v>
      </c>
      <c r="K2484">
        <v>39</v>
      </c>
      <c r="L2484" s="10">
        <v>100</v>
      </c>
      <c r="M2484" s="10">
        <f t="shared" si="116"/>
        <v>3900</v>
      </c>
      <c r="N2484">
        <f>'CONDITIONS AND WORKINGS'!$D$2*M2484</f>
        <v>250.37999999999997</v>
      </c>
      <c r="O2484" s="4">
        <f>IF(Table1[[#This Row],[SALES]]&gt;='CONDITIONS AND WORKINGS'!$B$2,Table1[[#This Row],[SALES]]*'CONDITIONS AND WORKINGS'!$B$3,0)</f>
        <v>325.65000000000003</v>
      </c>
      <c r="P2484" s="10">
        <f t="shared" si="114"/>
        <v>4150.38</v>
      </c>
      <c r="Q2484" s="4" t="str">
        <f>IF(Table1[[#This Row],[STATUS]]='CONDITIONS AND WORKINGS'!$B$6,'CONDITIONS AND WORKINGS'!$B$9,'CONDITIONS AND WORKINGS'!$B$10)</f>
        <v>"COMPLETED"</v>
      </c>
      <c r="R2484" s="10">
        <f>Table1[[#This Row],[TOTAL SALES]]-Table1[[#This Row],[ 8.35% DISCOUNT]]</f>
        <v>3824.73</v>
      </c>
      <c r="S2484" s="20"/>
      <c r="AQ2484" s="11"/>
      <c r="AR2484" s="11"/>
      <c r="AS2484" s="11"/>
      <c r="AT2484" s="11"/>
      <c r="AV2484" s="11"/>
      <c r="AW2484" s="11"/>
    </row>
    <row r="2485" spans="1:49" x14ac:dyDescent="0.25">
      <c r="A2485">
        <v>2484</v>
      </c>
      <c r="B2485">
        <v>10379</v>
      </c>
      <c r="C2485">
        <v>5</v>
      </c>
      <c r="D2485" s="4" t="str">
        <f>TEXT(Table1[[#This Row],[ORDER DATE]],"MMMM")</f>
        <v>February</v>
      </c>
      <c r="E2485" s="4">
        <f t="shared" si="115"/>
        <v>2005</v>
      </c>
      <c r="F2485" s="1">
        <v>38393</v>
      </c>
      <c r="G2485" t="s">
        <v>12</v>
      </c>
      <c r="H2485" t="s">
        <v>115</v>
      </c>
      <c r="I2485">
        <v>124</v>
      </c>
      <c r="J2485" t="s">
        <v>14</v>
      </c>
      <c r="K2485">
        <v>29</v>
      </c>
      <c r="L2485" s="10">
        <v>100</v>
      </c>
      <c r="M2485" s="10">
        <f t="shared" si="116"/>
        <v>2900</v>
      </c>
      <c r="N2485">
        <f>'CONDITIONS AND WORKINGS'!$D$2*M2485</f>
        <v>186.17999999999998</v>
      </c>
      <c r="O2485" s="4">
        <f>IF(Table1[[#This Row],[SALES]]&gt;='CONDITIONS AND WORKINGS'!$B$2,Table1[[#This Row],[SALES]]*'CONDITIONS AND WORKINGS'!$B$3,0)</f>
        <v>242.15</v>
      </c>
      <c r="P2485" s="10">
        <f t="shared" si="114"/>
        <v>3086.18</v>
      </c>
      <c r="Q2485" s="4" t="str">
        <f>IF(Table1[[#This Row],[STATUS]]='CONDITIONS AND WORKINGS'!$B$6,'CONDITIONS AND WORKINGS'!$B$9,'CONDITIONS AND WORKINGS'!$B$10)</f>
        <v>"COMPLETED"</v>
      </c>
      <c r="R2485" s="10">
        <f>Table1[[#This Row],[TOTAL SALES]]-Table1[[#This Row],[ 8.35% DISCOUNT]]</f>
        <v>2844.0299999999997</v>
      </c>
      <c r="S2485" s="20"/>
      <c r="AQ2485" s="11"/>
      <c r="AR2485" s="11"/>
      <c r="AS2485" s="11"/>
      <c r="AT2485" s="11"/>
      <c r="AV2485" s="11"/>
      <c r="AW2485" s="11"/>
    </row>
    <row r="2486" spans="1:49" x14ac:dyDescent="0.25">
      <c r="A2486">
        <v>2485</v>
      </c>
      <c r="B2486">
        <v>10379</v>
      </c>
      <c r="C2486">
        <v>3</v>
      </c>
      <c r="D2486" s="4" t="str">
        <f>TEXT(Table1[[#This Row],[ORDER DATE]],"MMMM")</f>
        <v>February</v>
      </c>
      <c r="E2486" s="4">
        <f t="shared" si="115"/>
        <v>2005</v>
      </c>
      <c r="F2486" s="1">
        <v>38393</v>
      </c>
      <c r="G2486" t="s">
        <v>12</v>
      </c>
      <c r="H2486" t="s">
        <v>124</v>
      </c>
      <c r="I2486">
        <v>124</v>
      </c>
      <c r="J2486" t="s">
        <v>14</v>
      </c>
      <c r="K2486">
        <v>32</v>
      </c>
      <c r="L2486" s="10">
        <v>100</v>
      </c>
      <c r="M2486" s="10">
        <f t="shared" si="116"/>
        <v>3200</v>
      </c>
      <c r="N2486">
        <f>'CONDITIONS AND WORKINGS'!$D$2*M2486</f>
        <v>205.43999999999997</v>
      </c>
      <c r="O2486" s="4">
        <f>IF(Table1[[#This Row],[SALES]]&gt;='CONDITIONS AND WORKINGS'!$B$2,Table1[[#This Row],[SALES]]*'CONDITIONS AND WORKINGS'!$B$3,0)</f>
        <v>267.2</v>
      </c>
      <c r="P2486" s="10">
        <f t="shared" si="114"/>
        <v>3405.44</v>
      </c>
      <c r="Q2486" s="4" t="str">
        <f>IF(Table1[[#This Row],[STATUS]]='CONDITIONS AND WORKINGS'!$B$6,'CONDITIONS AND WORKINGS'!$B$9,'CONDITIONS AND WORKINGS'!$B$10)</f>
        <v>"COMPLETED"</v>
      </c>
      <c r="R2486" s="10">
        <f>Table1[[#This Row],[TOTAL SALES]]-Table1[[#This Row],[ 8.35% DISCOUNT]]</f>
        <v>3138.2400000000002</v>
      </c>
      <c r="S2486" s="20"/>
      <c r="AQ2486" s="11"/>
      <c r="AR2486" s="11"/>
      <c r="AS2486" s="11"/>
      <c r="AT2486" s="11"/>
      <c r="AV2486" s="11"/>
      <c r="AW2486" s="11"/>
    </row>
    <row r="2487" spans="1:49" x14ac:dyDescent="0.25">
      <c r="A2487">
        <v>2486</v>
      </c>
      <c r="B2487">
        <v>10379</v>
      </c>
      <c r="C2487">
        <v>4</v>
      </c>
      <c r="D2487" s="4" t="str">
        <f>TEXT(Table1[[#This Row],[ORDER DATE]],"MMMM")</f>
        <v>February</v>
      </c>
      <c r="E2487" s="4">
        <f t="shared" si="115"/>
        <v>2005</v>
      </c>
      <c r="F2487" s="1">
        <v>38393</v>
      </c>
      <c r="G2487" t="s">
        <v>12</v>
      </c>
      <c r="H2487" t="s">
        <v>112</v>
      </c>
      <c r="I2487">
        <v>124</v>
      </c>
      <c r="J2487" t="s">
        <v>17</v>
      </c>
      <c r="K2487">
        <v>32</v>
      </c>
      <c r="L2487" s="10">
        <v>70.83</v>
      </c>
      <c r="M2487" s="10">
        <f t="shared" si="116"/>
        <v>2266.56</v>
      </c>
      <c r="N2487">
        <f>'CONDITIONS AND WORKINGS'!$D$2*M2487</f>
        <v>145.51315199999999</v>
      </c>
      <c r="O2487" s="4">
        <f>IF(Table1[[#This Row],[SALES]]&gt;='CONDITIONS AND WORKINGS'!$B$2,Table1[[#This Row],[SALES]]*'CONDITIONS AND WORKINGS'!$B$3,0)</f>
        <v>0</v>
      </c>
      <c r="P2487" s="10">
        <f t="shared" si="114"/>
        <v>2412.0731519999999</v>
      </c>
      <c r="Q2487" s="4" t="str">
        <f>IF(Table1[[#This Row],[STATUS]]='CONDITIONS AND WORKINGS'!$B$6,'CONDITIONS AND WORKINGS'!$B$9,'CONDITIONS AND WORKINGS'!$B$10)</f>
        <v>"COMPLETED"</v>
      </c>
      <c r="R2487" s="10">
        <f>Table1[[#This Row],[TOTAL SALES]]-Table1[[#This Row],[ 8.35% DISCOUNT]]</f>
        <v>2412.0731519999999</v>
      </c>
      <c r="S2487" s="20"/>
      <c r="AQ2487" s="11"/>
      <c r="AR2487" s="11"/>
      <c r="AS2487" s="11"/>
      <c r="AT2487" s="11"/>
      <c r="AV2487" s="11"/>
      <c r="AW2487" s="11"/>
    </row>
    <row r="2488" spans="1:49" x14ac:dyDescent="0.25">
      <c r="A2488">
        <v>2487</v>
      </c>
      <c r="B2488">
        <v>10379</v>
      </c>
      <c r="C2488">
        <v>1</v>
      </c>
      <c r="D2488" s="4" t="str">
        <f>TEXT(Table1[[#This Row],[ORDER DATE]],"MMMM")</f>
        <v>February</v>
      </c>
      <c r="E2488" s="4">
        <f t="shared" si="115"/>
        <v>2005</v>
      </c>
      <c r="F2488" s="1">
        <v>38393</v>
      </c>
      <c r="G2488" t="s">
        <v>12</v>
      </c>
      <c r="H2488" t="s">
        <v>15</v>
      </c>
      <c r="I2488">
        <v>124</v>
      </c>
      <c r="J2488" t="s">
        <v>17</v>
      </c>
      <c r="K2488">
        <v>27</v>
      </c>
      <c r="L2488" s="10">
        <v>49.3</v>
      </c>
      <c r="M2488" s="10">
        <f t="shared" si="116"/>
        <v>1331.1</v>
      </c>
      <c r="N2488">
        <f>'CONDITIONS AND WORKINGS'!$D$2*M2488</f>
        <v>85.456619999999987</v>
      </c>
      <c r="O2488" s="4">
        <f>IF(Table1[[#This Row],[SALES]]&gt;='CONDITIONS AND WORKINGS'!$B$2,Table1[[#This Row],[SALES]]*'CONDITIONS AND WORKINGS'!$B$3,0)</f>
        <v>0</v>
      </c>
      <c r="P2488" s="10">
        <f t="shared" si="114"/>
        <v>1416.5566199999998</v>
      </c>
      <c r="Q2488" s="4" t="str">
        <f>IF(Table1[[#This Row],[STATUS]]='CONDITIONS AND WORKINGS'!$B$6,'CONDITIONS AND WORKINGS'!$B$9,'CONDITIONS AND WORKINGS'!$B$10)</f>
        <v>"COMPLETED"</v>
      </c>
      <c r="R2488" s="10">
        <f>Table1[[#This Row],[TOTAL SALES]]-Table1[[#This Row],[ 8.35% DISCOUNT]]</f>
        <v>1416.5566199999998</v>
      </c>
      <c r="S2488" s="20"/>
      <c r="AQ2488" s="11"/>
      <c r="AR2488" s="11"/>
      <c r="AS2488" s="11"/>
      <c r="AT2488" s="11"/>
      <c r="AV2488" s="11"/>
      <c r="AW2488" s="11"/>
    </row>
    <row r="2489" spans="1:49" x14ac:dyDescent="0.25">
      <c r="A2489">
        <v>2488</v>
      </c>
      <c r="B2489">
        <v>10380</v>
      </c>
      <c r="C2489">
        <v>10</v>
      </c>
      <c r="D2489" s="4" t="str">
        <f>TEXT(Table1[[#This Row],[ORDER DATE]],"MMMM")</f>
        <v>February</v>
      </c>
      <c r="E2489" s="4">
        <f t="shared" si="115"/>
        <v>2005</v>
      </c>
      <c r="F2489" s="1">
        <v>38399</v>
      </c>
      <c r="G2489" t="s">
        <v>12</v>
      </c>
      <c r="H2489" t="s">
        <v>19</v>
      </c>
      <c r="I2489">
        <v>124</v>
      </c>
      <c r="J2489" t="s">
        <v>14</v>
      </c>
      <c r="K2489">
        <v>40</v>
      </c>
      <c r="L2489" s="10">
        <v>100</v>
      </c>
      <c r="M2489" s="10">
        <f t="shared" si="116"/>
        <v>4000</v>
      </c>
      <c r="N2489">
        <f>'CONDITIONS AND WORKINGS'!$D$2*M2489</f>
        <v>256.79999999999995</v>
      </c>
      <c r="O2489" s="4">
        <f>IF(Table1[[#This Row],[SALES]]&gt;='CONDITIONS AND WORKINGS'!$B$2,Table1[[#This Row],[SALES]]*'CONDITIONS AND WORKINGS'!$B$3,0)</f>
        <v>334</v>
      </c>
      <c r="P2489" s="10">
        <f t="shared" si="114"/>
        <v>4256.8</v>
      </c>
      <c r="Q2489" s="4" t="str">
        <f>IF(Table1[[#This Row],[STATUS]]='CONDITIONS AND WORKINGS'!$B$6,'CONDITIONS AND WORKINGS'!$B$9,'CONDITIONS AND WORKINGS'!$B$10)</f>
        <v>"COMPLETED"</v>
      </c>
      <c r="R2489" s="10">
        <f>Table1[[#This Row],[TOTAL SALES]]-Table1[[#This Row],[ 8.35% DISCOUNT]]</f>
        <v>3922.8</v>
      </c>
      <c r="S2489" s="20"/>
      <c r="AQ2489" s="11"/>
      <c r="AR2489" s="11"/>
      <c r="AS2489" s="11"/>
      <c r="AT2489" s="11"/>
      <c r="AV2489" s="11"/>
      <c r="AW2489" s="11"/>
    </row>
    <row r="2490" spans="1:49" x14ac:dyDescent="0.25">
      <c r="A2490">
        <v>2489</v>
      </c>
      <c r="B2490">
        <v>10380</v>
      </c>
      <c r="C2490">
        <v>2</v>
      </c>
      <c r="D2490" s="4" t="str">
        <f>TEXT(Table1[[#This Row],[ORDER DATE]],"MMMM")</f>
        <v>February</v>
      </c>
      <c r="E2490" s="4">
        <f t="shared" si="115"/>
        <v>2005</v>
      </c>
      <c r="F2490" s="1">
        <v>38399</v>
      </c>
      <c r="G2490" t="s">
        <v>12</v>
      </c>
      <c r="H2490" t="s">
        <v>122</v>
      </c>
      <c r="I2490">
        <v>124</v>
      </c>
      <c r="J2490" t="s">
        <v>14</v>
      </c>
      <c r="K2490">
        <v>24</v>
      </c>
      <c r="L2490" s="10">
        <v>100</v>
      </c>
      <c r="M2490" s="10">
        <f t="shared" si="116"/>
        <v>2400</v>
      </c>
      <c r="N2490">
        <f>'CONDITIONS AND WORKINGS'!$D$2*M2490</f>
        <v>154.07999999999998</v>
      </c>
      <c r="O2490" s="4">
        <f>IF(Table1[[#This Row],[SALES]]&gt;='CONDITIONS AND WORKINGS'!$B$2,Table1[[#This Row],[SALES]]*'CONDITIONS AND WORKINGS'!$B$3,0)</f>
        <v>200.4</v>
      </c>
      <c r="P2490" s="10">
        <f t="shared" si="114"/>
        <v>2554.08</v>
      </c>
      <c r="Q2490" s="4" t="str">
        <f>IF(Table1[[#This Row],[STATUS]]='CONDITIONS AND WORKINGS'!$B$6,'CONDITIONS AND WORKINGS'!$B$9,'CONDITIONS AND WORKINGS'!$B$10)</f>
        <v>"COMPLETED"</v>
      </c>
      <c r="R2490" s="10">
        <f>Table1[[#This Row],[TOTAL SALES]]-Table1[[#This Row],[ 8.35% DISCOUNT]]</f>
        <v>2353.6799999999998</v>
      </c>
      <c r="S2490" s="20"/>
      <c r="AQ2490" s="11"/>
      <c r="AR2490" s="11"/>
      <c r="AS2490" s="11"/>
      <c r="AT2490" s="11"/>
      <c r="AV2490" s="11"/>
      <c r="AW2490" s="11"/>
    </row>
    <row r="2491" spans="1:49" x14ac:dyDescent="0.25">
      <c r="A2491">
        <v>2490</v>
      </c>
      <c r="B2491">
        <v>10380</v>
      </c>
      <c r="C2491">
        <v>12</v>
      </c>
      <c r="D2491" s="4" t="str">
        <f>TEXT(Table1[[#This Row],[ORDER DATE]],"MMMM")</f>
        <v>February</v>
      </c>
      <c r="E2491" s="4">
        <f t="shared" si="115"/>
        <v>2005</v>
      </c>
      <c r="F2491" s="1">
        <v>38399</v>
      </c>
      <c r="G2491" t="s">
        <v>12</v>
      </c>
      <c r="H2491" t="s">
        <v>18</v>
      </c>
      <c r="I2491">
        <v>124</v>
      </c>
      <c r="J2491" t="s">
        <v>14</v>
      </c>
      <c r="K2491">
        <v>43</v>
      </c>
      <c r="L2491" s="10">
        <v>95.03</v>
      </c>
      <c r="M2491" s="10">
        <f t="shared" si="116"/>
        <v>4086.29</v>
      </c>
      <c r="N2491">
        <f>'CONDITIONS AND WORKINGS'!$D$2*M2491</f>
        <v>262.33981799999998</v>
      </c>
      <c r="O2491" s="4">
        <f>IF(Table1[[#This Row],[SALES]]&gt;='CONDITIONS AND WORKINGS'!$B$2,Table1[[#This Row],[SALES]]*'CONDITIONS AND WORKINGS'!$B$3,0)</f>
        <v>341.20521500000001</v>
      </c>
      <c r="P2491" s="10">
        <f t="shared" si="114"/>
        <v>4348.6298180000003</v>
      </c>
      <c r="Q2491" s="4" t="str">
        <f>IF(Table1[[#This Row],[STATUS]]='CONDITIONS AND WORKINGS'!$B$6,'CONDITIONS AND WORKINGS'!$B$9,'CONDITIONS AND WORKINGS'!$B$10)</f>
        <v>"COMPLETED"</v>
      </c>
      <c r="R2491" s="10">
        <f>Table1[[#This Row],[TOTAL SALES]]-Table1[[#This Row],[ 8.35% DISCOUNT]]</f>
        <v>4007.4246030000004</v>
      </c>
      <c r="S2491" s="20"/>
      <c r="AQ2491" s="11"/>
      <c r="AR2491" s="11"/>
      <c r="AS2491" s="11"/>
      <c r="AT2491" s="11"/>
      <c r="AV2491" s="11"/>
      <c r="AW2491" s="11"/>
    </row>
    <row r="2492" spans="1:49" x14ac:dyDescent="0.25">
      <c r="A2492">
        <v>2491</v>
      </c>
      <c r="B2492">
        <v>10380</v>
      </c>
      <c r="C2492">
        <v>11</v>
      </c>
      <c r="D2492" s="4" t="str">
        <f>TEXT(Table1[[#This Row],[ORDER DATE]],"MMMM")</f>
        <v>February</v>
      </c>
      <c r="E2492" s="4">
        <f t="shared" si="115"/>
        <v>2005</v>
      </c>
      <c r="F2492" s="1">
        <v>38399</v>
      </c>
      <c r="G2492" t="s">
        <v>12</v>
      </c>
      <c r="H2492" t="s">
        <v>119</v>
      </c>
      <c r="I2492">
        <v>124</v>
      </c>
      <c r="J2492" t="s">
        <v>14</v>
      </c>
      <c r="K2492">
        <v>34</v>
      </c>
      <c r="L2492" s="10">
        <v>100</v>
      </c>
      <c r="M2492" s="10">
        <f t="shared" si="116"/>
        <v>3400</v>
      </c>
      <c r="N2492">
        <f>'CONDITIONS AND WORKINGS'!$D$2*M2492</f>
        <v>218.27999999999997</v>
      </c>
      <c r="O2492" s="4">
        <f>IF(Table1[[#This Row],[SALES]]&gt;='CONDITIONS AND WORKINGS'!$B$2,Table1[[#This Row],[SALES]]*'CONDITIONS AND WORKINGS'!$B$3,0)</f>
        <v>283.90000000000003</v>
      </c>
      <c r="P2492" s="10">
        <f t="shared" si="114"/>
        <v>3618.2799999999997</v>
      </c>
      <c r="Q2492" s="4" t="str">
        <f>IF(Table1[[#This Row],[STATUS]]='CONDITIONS AND WORKINGS'!$B$6,'CONDITIONS AND WORKINGS'!$B$9,'CONDITIONS AND WORKINGS'!$B$10)</f>
        <v>"COMPLETED"</v>
      </c>
      <c r="R2492" s="10">
        <f>Table1[[#This Row],[TOTAL SALES]]-Table1[[#This Row],[ 8.35% DISCOUNT]]</f>
        <v>3334.3799999999997</v>
      </c>
      <c r="S2492" s="20"/>
      <c r="AQ2492" s="11"/>
      <c r="AR2492" s="11"/>
      <c r="AS2492" s="11"/>
      <c r="AT2492" s="11"/>
      <c r="AV2492" s="11"/>
      <c r="AW2492" s="11"/>
    </row>
    <row r="2493" spans="1:49" x14ac:dyDescent="0.25">
      <c r="A2493">
        <v>2492</v>
      </c>
      <c r="B2493">
        <v>10380</v>
      </c>
      <c r="C2493">
        <v>9</v>
      </c>
      <c r="D2493" s="4" t="str">
        <f>TEXT(Table1[[#This Row],[ORDER DATE]],"MMMM")</f>
        <v>February</v>
      </c>
      <c r="E2493" s="4">
        <f t="shared" si="115"/>
        <v>2005</v>
      </c>
      <c r="F2493" s="1">
        <v>38399</v>
      </c>
      <c r="G2493" t="s">
        <v>12</v>
      </c>
      <c r="H2493" t="s">
        <v>123</v>
      </c>
      <c r="I2493">
        <v>124</v>
      </c>
      <c r="J2493" t="s">
        <v>14</v>
      </c>
      <c r="K2493">
        <v>44</v>
      </c>
      <c r="L2493" s="10">
        <v>79.06</v>
      </c>
      <c r="M2493" s="10">
        <f t="shared" si="116"/>
        <v>3478.6400000000003</v>
      </c>
      <c r="N2493">
        <f>'CONDITIONS AND WORKINGS'!$D$2*M2493</f>
        <v>223.328688</v>
      </c>
      <c r="O2493" s="4">
        <f>IF(Table1[[#This Row],[SALES]]&gt;='CONDITIONS AND WORKINGS'!$B$2,Table1[[#This Row],[SALES]]*'CONDITIONS AND WORKINGS'!$B$3,0)</f>
        <v>290.46644000000003</v>
      </c>
      <c r="P2493" s="10">
        <f t="shared" si="114"/>
        <v>3701.9686880000004</v>
      </c>
      <c r="Q2493" s="4" t="str">
        <f>IF(Table1[[#This Row],[STATUS]]='CONDITIONS AND WORKINGS'!$B$6,'CONDITIONS AND WORKINGS'!$B$9,'CONDITIONS AND WORKINGS'!$B$10)</f>
        <v>"COMPLETED"</v>
      </c>
      <c r="R2493" s="10">
        <f>Table1[[#This Row],[TOTAL SALES]]-Table1[[#This Row],[ 8.35% DISCOUNT]]</f>
        <v>3411.5022480000002</v>
      </c>
      <c r="S2493" s="20"/>
      <c r="AQ2493" s="11"/>
      <c r="AR2493" s="11"/>
      <c r="AS2493" s="11"/>
      <c r="AT2493" s="11"/>
      <c r="AV2493" s="11"/>
      <c r="AW2493" s="11"/>
    </row>
    <row r="2494" spans="1:49" x14ac:dyDescent="0.25">
      <c r="A2494">
        <v>2493</v>
      </c>
      <c r="B2494">
        <v>10380</v>
      </c>
      <c r="C2494">
        <v>3</v>
      </c>
      <c r="D2494" s="4" t="str">
        <f>TEXT(Table1[[#This Row],[ORDER DATE]],"MMMM")</f>
        <v>February</v>
      </c>
      <c r="E2494" s="4">
        <f t="shared" si="115"/>
        <v>2005</v>
      </c>
      <c r="F2494" s="1">
        <v>38399</v>
      </c>
      <c r="G2494" t="s">
        <v>12</v>
      </c>
      <c r="H2494" t="s">
        <v>121</v>
      </c>
      <c r="I2494">
        <v>124</v>
      </c>
      <c r="J2494" t="s">
        <v>14</v>
      </c>
      <c r="K2494">
        <v>34</v>
      </c>
      <c r="L2494" s="10">
        <v>100</v>
      </c>
      <c r="M2494" s="10">
        <f t="shared" si="116"/>
        <v>3400</v>
      </c>
      <c r="N2494">
        <f>'CONDITIONS AND WORKINGS'!$D$2*M2494</f>
        <v>218.27999999999997</v>
      </c>
      <c r="O2494" s="4">
        <f>IF(Table1[[#This Row],[SALES]]&gt;='CONDITIONS AND WORKINGS'!$B$2,Table1[[#This Row],[SALES]]*'CONDITIONS AND WORKINGS'!$B$3,0)</f>
        <v>283.90000000000003</v>
      </c>
      <c r="P2494" s="10">
        <f t="shared" si="114"/>
        <v>3618.2799999999997</v>
      </c>
      <c r="Q2494" s="4" t="str">
        <f>IF(Table1[[#This Row],[STATUS]]='CONDITIONS AND WORKINGS'!$B$6,'CONDITIONS AND WORKINGS'!$B$9,'CONDITIONS AND WORKINGS'!$B$10)</f>
        <v>"COMPLETED"</v>
      </c>
      <c r="R2494" s="10">
        <f>Table1[[#This Row],[TOTAL SALES]]-Table1[[#This Row],[ 8.35% DISCOUNT]]</f>
        <v>3334.3799999999997</v>
      </c>
      <c r="S2494" s="20"/>
      <c r="AQ2494" s="11"/>
      <c r="AR2494" s="11"/>
      <c r="AS2494" s="11"/>
      <c r="AT2494" s="11"/>
      <c r="AV2494" s="11"/>
      <c r="AW2494" s="11"/>
    </row>
    <row r="2495" spans="1:49" x14ac:dyDescent="0.25">
      <c r="A2495">
        <v>2494</v>
      </c>
      <c r="B2495">
        <v>10380</v>
      </c>
      <c r="C2495">
        <v>1</v>
      </c>
      <c r="D2495" s="4" t="str">
        <f>TEXT(Table1[[#This Row],[ORDER DATE]],"MMMM")</f>
        <v>February</v>
      </c>
      <c r="E2495" s="4">
        <f t="shared" si="115"/>
        <v>2005</v>
      </c>
      <c r="F2495" s="1">
        <v>38399</v>
      </c>
      <c r="G2495" t="s">
        <v>12</v>
      </c>
      <c r="H2495" t="s">
        <v>16</v>
      </c>
      <c r="I2495">
        <v>124</v>
      </c>
      <c r="J2495" t="s">
        <v>14</v>
      </c>
      <c r="K2495">
        <v>32</v>
      </c>
      <c r="L2495" s="10">
        <v>100</v>
      </c>
      <c r="M2495" s="10">
        <f t="shared" si="116"/>
        <v>3200</v>
      </c>
      <c r="N2495">
        <f>'CONDITIONS AND WORKINGS'!$D$2*M2495</f>
        <v>205.43999999999997</v>
      </c>
      <c r="O2495" s="4">
        <f>IF(Table1[[#This Row],[SALES]]&gt;='CONDITIONS AND WORKINGS'!$B$2,Table1[[#This Row],[SALES]]*'CONDITIONS AND WORKINGS'!$B$3,0)</f>
        <v>267.2</v>
      </c>
      <c r="P2495" s="10">
        <f t="shared" si="114"/>
        <v>3405.44</v>
      </c>
      <c r="Q2495" s="4" t="str">
        <f>IF(Table1[[#This Row],[STATUS]]='CONDITIONS AND WORKINGS'!$B$6,'CONDITIONS AND WORKINGS'!$B$9,'CONDITIONS AND WORKINGS'!$B$10)</f>
        <v>"COMPLETED"</v>
      </c>
      <c r="R2495" s="10">
        <f>Table1[[#This Row],[TOTAL SALES]]-Table1[[#This Row],[ 8.35% DISCOUNT]]</f>
        <v>3138.2400000000002</v>
      </c>
      <c r="S2495" s="20"/>
      <c r="AQ2495" s="11"/>
      <c r="AR2495" s="11"/>
      <c r="AS2495" s="11"/>
      <c r="AT2495" s="11"/>
      <c r="AV2495" s="11"/>
      <c r="AW2495" s="11"/>
    </row>
    <row r="2496" spans="1:49" x14ac:dyDescent="0.25">
      <c r="A2496">
        <v>2495</v>
      </c>
      <c r="B2496">
        <v>10380</v>
      </c>
      <c r="C2496">
        <v>13</v>
      </c>
      <c r="D2496" s="4" t="str">
        <f>TEXT(Table1[[#This Row],[ORDER DATE]],"MMMM")</f>
        <v>February</v>
      </c>
      <c r="E2496" s="4">
        <f t="shared" si="115"/>
        <v>2005</v>
      </c>
      <c r="F2496" s="1">
        <v>38399</v>
      </c>
      <c r="G2496" t="s">
        <v>12</v>
      </c>
      <c r="H2496" t="s">
        <v>23</v>
      </c>
      <c r="I2496">
        <v>124</v>
      </c>
      <c r="J2496" t="s">
        <v>17</v>
      </c>
      <c r="K2496">
        <v>27</v>
      </c>
      <c r="L2496" s="10">
        <v>93.16</v>
      </c>
      <c r="M2496" s="10">
        <f t="shared" si="116"/>
        <v>2515.3199999999997</v>
      </c>
      <c r="N2496">
        <f>'CONDITIONS AND WORKINGS'!$D$2*M2496</f>
        <v>161.48354399999997</v>
      </c>
      <c r="O2496" s="4">
        <f>IF(Table1[[#This Row],[SALES]]&gt;='CONDITIONS AND WORKINGS'!$B$2,Table1[[#This Row],[SALES]]*'CONDITIONS AND WORKINGS'!$B$3,0)</f>
        <v>210.02921999999998</v>
      </c>
      <c r="P2496" s="10">
        <f t="shared" si="114"/>
        <v>2676.8035439999999</v>
      </c>
      <c r="Q2496" s="4" t="str">
        <f>IF(Table1[[#This Row],[STATUS]]='CONDITIONS AND WORKINGS'!$B$6,'CONDITIONS AND WORKINGS'!$B$9,'CONDITIONS AND WORKINGS'!$B$10)</f>
        <v>"COMPLETED"</v>
      </c>
      <c r="R2496" s="10">
        <f>Table1[[#This Row],[TOTAL SALES]]-Table1[[#This Row],[ 8.35% DISCOUNT]]</f>
        <v>2466.774324</v>
      </c>
      <c r="S2496" s="20"/>
      <c r="AQ2496" s="11"/>
      <c r="AR2496" s="11"/>
      <c r="AS2496" s="11"/>
      <c r="AT2496" s="11"/>
      <c r="AV2496" s="11"/>
      <c r="AW2496" s="11"/>
    </row>
    <row r="2497" spans="1:49" x14ac:dyDescent="0.25">
      <c r="A2497">
        <v>2496</v>
      </c>
      <c r="B2497">
        <v>10380</v>
      </c>
      <c r="C2497">
        <v>4</v>
      </c>
      <c r="D2497" s="4" t="str">
        <f>TEXT(Table1[[#This Row],[ORDER DATE]],"MMMM")</f>
        <v>February</v>
      </c>
      <c r="E2497" s="4">
        <f t="shared" si="115"/>
        <v>2005</v>
      </c>
      <c r="F2497" s="1">
        <v>38399</v>
      </c>
      <c r="G2497" t="s">
        <v>12</v>
      </c>
      <c r="H2497" t="s">
        <v>22</v>
      </c>
      <c r="I2497">
        <v>124</v>
      </c>
      <c r="J2497" t="s">
        <v>17</v>
      </c>
      <c r="K2497">
        <v>32</v>
      </c>
      <c r="L2497" s="10">
        <v>70.56</v>
      </c>
      <c r="M2497" s="10">
        <f t="shared" si="116"/>
        <v>2257.92</v>
      </c>
      <c r="N2497">
        <f>'CONDITIONS AND WORKINGS'!$D$2*M2497</f>
        <v>144.95846399999999</v>
      </c>
      <c r="O2497" s="4">
        <f>IF(Table1[[#This Row],[SALES]]&gt;='CONDITIONS AND WORKINGS'!$B$2,Table1[[#This Row],[SALES]]*'CONDITIONS AND WORKINGS'!$B$3,0)</f>
        <v>0</v>
      </c>
      <c r="P2497" s="10">
        <f t="shared" si="114"/>
        <v>2402.8784639999999</v>
      </c>
      <c r="Q2497" s="4" t="str">
        <f>IF(Table1[[#This Row],[STATUS]]='CONDITIONS AND WORKINGS'!$B$6,'CONDITIONS AND WORKINGS'!$B$9,'CONDITIONS AND WORKINGS'!$B$10)</f>
        <v>"COMPLETED"</v>
      </c>
      <c r="R2497" s="10">
        <f>Table1[[#This Row],[TOTAL SALES]]-Table1[[#This Row],[ 8.35% DISCOUNT]]</f>
        <v>2402.8784639999999</v>
      </c>
      <c r="S2497" s="20"/>
      <c r="AQ2497" s="11"/>
      <c r="AR2497" s="11"/>
      <c r="AS2497" s="11"/>
      <c r="AT2497" s="11"/>
      <c r="AV2497" s="11"/>
      <c r="AW2497" s="11"/>
    </row>
    <row r="2498" spans="1:49" x14ac:dyDescent="0.25">
      <c r="A2498">
        <v>2497</v>
      </c>
      <c r="B2498">
        <v>10380</v>
      </c>
      <c r="C2498">
        <v>5</v>
      </c>
      <c r="D2498" s="4" t="str">
        <f>TEXT(Table1[[#This Row],[ORDER DATE]],"MMMM")</f>
        <v>February</v>
      </c>
      <c r="E2498" s="4">
        <f t="shared" si="115"/>
        <v>2005</v>
      </c>
      <c r="F2498" s="1">
        <v>38399</v>
      </c>
      <c r="G2498" t="s">
        <v>12</v>
      </c>
      <c r="H2498" t="s">
        <v>21</v>
      </c>
      <c r="I2498">
        <v>124</v>
      </c>
      <c r="J2498" t="s">
        <v>17</v>
      </c>
      <c r="K2498">
        <v>27</v>
      </c>
      <c r="L2498" s="10">
        <v>68.349999999999994</v>
      </c>
      <c r="M2498" s="10">
        <f t="shared" si="116"/>
        <v>1845.4499999999998</v>
      </c>
      <c r="N2498">
        <f>'CONDITIONS AND WORKINGS'!$D$2*M2498</f>
        <v>118.47788999999997</v>
      </c>
      <c r="O2498" s="4">
        <f>IF(Table1[[#This Row],[SALES]]&gt;='CONDITIONS AND WORKINGS'!$B$2,Table1[[#This Row],[SALES]]*'CONDITIONS AND WORKINGS'!$B$3,0)</f>
        <v>0</v>
      </c>
      <c r="P2498" s="10">
        <f t="shared" ref="P2498:P2561" si="117">M2498+N2498</f>
        <v>1963.9278899999997</v>
      </c>
      <c r="Q2498" s="4" t="str">
        <f>IF(Table1[[#This Row],[STATUS]]='CONDITIONS AND WORKINGS'!$B$6,'CONDITIONS AND WORKINGS'!$B$9,'CONDITIONS AND WORKINGS'!$B$10)</f>
        <v>"COMPLETED"</v>
      </c>
      <c r="R2498" s="10">
        <f>Table1[[#This Row],[TOTAL SALES]]-Table1[[#This Row],[ 8.35% DISCOUNT]]</f>
        <v>1963.9278899999997</v>
      </c>
      <c r="S2498" s="20"/>
      <c r="AQ2498" s="11"/>
      <c r="AR2498" s="11"/>
      <c r="AS2498" s="11"/>
      <c r="AT2498" s="11"/>
      <c r="AV2498" s="11"/>
      <c r="AW2498" s="11"/>
    </row>
    <row r="2499" spans="1:49" x14ac:dyDescent="0.25">
      <c r="A2499">
        <v>2498</v>
      </c>
      <c r="B2499">
        <v>10380</v>
      </c>
      <c r="C2499">
        <v>7</v>
      </c>
      <c r="D2499" s="4" t="str">
        <f>TEXT(Table1[[#This Row],[ORDER DATE]],"MMMM")</f>
        <v>February</v>
      </c>
      <c r="E2499" s="4">
        <f t="shared" ref="E2499:E2562" si="118">YEAR(F2499)</f>
        <v>2005</v>
      </c>
      <c r="F2499" s="1">
        <v>38399</v>
      </c>
      <c r="G2499" t="s">
        <v>12</v>
      </c>
      <c r="H2499" t="s">
        <v>117</v>
      </c>
      <c r="I2499">
        <v>124</v>
      </c>
      <c r="J2499" t="s">
        <v>17</v>
      </c>
      <c r="K2499">
        <v>44</v>
      </c>
      <c r="L2499" s="10">
        <v>36.29</v>
      </c>
      <c r="M2499" s="10">
        <f t="shared" ref="M2499:M2562" si="119">K2499*L2499</f>
        <v>1596.76</v>
      </c>
      <c r="N2499">
        <f>'CONDITIONS AND WORKINGS'!$D$2*M2499</f>
        <v>102.51199199999999</v>
      </c>
      <c r="O2499" s="4">
        <f>IF(Table1[[#This Row],[SALES]]&gt;='CONDITIONS AND WORKINGS'!$B$2,Table1[[#This Row],[SALES]]*'CONDITIONS AND WORKINGS'!$B$3,0)</f>
        <v>0</v>
      </c>
      <c r="P2499" s="10">
        <f t="shared" si="117"/>
        <v>1699.271992</v>
      </c>
      <c r="Q2499" s="4" t="str">
        <f>IF(Table1[[#This Row],[STATUS]]='CONDITIONS AND WORKINGS'!$B$6,'CONDITIONS AND WORKINGS'!$B$9,'CONDITIONS AND WORKINGS'!$B$10)</f>
        <v>"COMPLETED"</v>
      </c>
      <c r="R2499" s="10">
        <f>Table1[[#This Row],[TOTAL SALES]]-Table1[[#This Row],[ 8.35% DISCOUNT]]</f>
        <v>1699.271992</v>
      </c>
      <c r="S2499" s="20"/>
      <c r="AQ2499" s="11"/>
      <c r="AR2499" s="11"/>
      <c r="AS2499" s="11"/>
      <c r="AT2499" s="11"/>
      <c r="AV2499" s="11"/>
      <c r="AW2499" s="11"/>
    </row>
    <row r="2500" spans="1:49" x14ac:dyDescent="0.25">
      <c r="A2500">
        <v>2499</v>
      </c>
      <c r="B2500">
        <v>10380</v>
      </c>
      <c r="C2500">
        <v>6</v>
      </c>
      <c r="D2500" s="4" t="str">
        <f>TEXT(Table1[[#This Row],[ORDER DATE]],"MMMM")</f>
        <v>February</v>
      </c>
      <c r="E2500" s="4">
        <f t="shared" si="118"/>
        <v>2005</v>
      </c>
      <c r="F2500" s="1">
        <v>38399</v>
      </c>
      <c r="G2500" t="s">
        <v>12</v>
      </c>
      <c r="H2500" t="s">
        <v>120</v>
      </c>
      <c r="I2500">
        <v>124</v>
      </c>
      <c r="J2500" t="s">
        <v>17</v>
      </c>
      <c r="K2500">
        <v>36</v>
      </c>
      <c r="L2500" s="10">
        <v>37.5</v>
      </c>
      <c r="M2500" s="10">
        <f t="shared" si="119"/>
        <v>1350</v>
      </c>
      <c r="N2500">
        <f>'CONDITIONS AND WORKINGS'!$D$2*M2500</f>
        <v>86.669999999999987</v>
      </c>
      <c r="O2500" s="4">
        <f>IF(Table1[[#This Row],[SALES]]&gt;='CONDITIONS AND WORKINGS'!$B$2,Table1[[#This Row],[SALES]]*'CONDITIONS AND WORKINGS'!$B$3,0)</f>
        <v>0</v>
      </c>
      <c r="P2500" s="10">
        <f t="shared" si="117"/>
        <v>1436.67</v>
      </c>
      <c r="Q2500" s="4" t="str">
        <f>IF(Table1[[#This Row],[STATUS]]='CONDITIONS AND WORKINGS'!$B$6,'CONDITIONS AND WORKINGS'!$B$9,'CONDITIONS AND WORKINGS'!$B$10)</f>
        <v>"COMPLETED"</v>
      </c>
      <c r="R2500" s="10">
        <f>Table1[[#This Row],[TOTAL SALES]]-Table1[[#This Row],[ 8.35% DISCOUNT]]</f>
        <v>1436.67</v>
      </c>
      <c r="S2500" s="20"/>
      <c r="AQ2500" s="11"/>
      <c r="AR2500" s="11"/>
      <c r="AS2500" s="11"/>
      <c r="AT2500" s="11"/>
      <c r="AV2500" s="11"/>
      <c r="AW2500" s="11"/>
    </row>
    <row r="2501" spans="1:49" x14ac:dyDescent="0.25">
      <c r="A2501">
        <v>2500</v>
      </c>
      <c r="B2501">
        <v>10380</v>
      </c>
      <c r="C2501">
        <v>8</v>
      </c>
      <c r="D2501" s="4" t="str">
        <f>TEXT(Table1[[#This Row],[ORDER DATE]],"MMMM")</f>
        <v>February</v>
      </c>
      <c r="E2501" s="4">
        <f t="shared" si="118"/>
        <v>2005</v>
      </c>
      <c r="F2501" s="1">
        <v>38399</v>
      </c>
      <c r="G2501" t="s">
        <v>12</v>
      </c>
      <c r="H2501" t="s">
        <v>20</v>
      </c>
      <c r="I2501">
        <v>124</v>
      </c>
      <c r="J2501" t="s">
        <v>17</v>
      </c>
      <c r="K2501">
        <v>21</v>
      </c>
      <c r="L2501" s="10">
        <v>47.18</v>
      </c>
      <c r="M2501" s="10">
        <f t="shared" si="119"/>
        <v>990.78</v>
      </c>
      <c r="N2501">
        <f>'CONDITIONS AND WORKINGS'!$D$2*M2501</f>
        <v>63.60807599999999</v>
      </c>
      <c r="O2501" s="4">
        <f>IF(Table1[[#This Row],[SALES]]&gt;='CONDITIONS AND WORKINGS'!$B$2,Table1[[#This Row],[SALES]]*'CONDITIONS AND WORKINGS'!$B$3,0)</f>
        <v>0</v>
      </c>
      <c r="P2501" s="10">
        <f t="shared" si="117"/>
        <v>1054.388076</v>
      </c>
      <c r="Q2501" s="4" t="str">
        <f>IF(Table1[[#This Row],[STATUS]]='CONDITIONS AND WORKINGS'!$B$6,'CONDITIONS AND WORKINGS'!$B$9,'CONDITIONS AND WORKINGS'!$B$10)</f>
        <v>"COMPLETED"</v>
      </c>
      <c r="R2501" s="10">
        <f>Table1[[#This Row],[TOTAL SALES]]-Table1[[#This Row],[ 8.35% DISCOUNT]]</f>
        <v>1054.388076</v>
      </c>
      <c r="S2501" s="20"/>
      <c r="AQ2501" s="11"/>
      <c r="AR2501" s="11"/>
      <c r="AS2501" s="11"/>
      <c r="AT2501" s="11"/>
      <c r="AV2501" s="11"/>
      <c r="AW2501" s="11"/>
    </row>
    <row r="2502" spans="1:49" x14ac:dyDescent="0.25">
      <c r="A2502">
        <v>2501</v>
      </c>
      <c r="B2502">
        <v>10381</v>
      </c>
      <c r="C2502">
        <v>3</v>
      </c>
      <c r="D2502" s="4" t="str">
        <f>TEXT(Table1[[#This Row],[ORDER DATE]],"MMMM")</f>
        <v>February</v>
      </c>
      <c r="E2502" s="4">
        <f t="shared" si="118"/>
        <v>2005</v>
      </c>
      <c r="F2502" s="1">
        <v>38400</v>
      </c>
      <c r="G2502" t="s">
        <v>12</v>
      </c>
      <c r="H2502" t="s">
        <v>25</v>
      </c>
      <c r="I2502">
        <v>105</v>
      </c>
      <c r="J2502" t="s">
        <v>55</v>
      </c>
      <c r="K2502">
        <v>36</v>
      </c>
      <c r="L2502" s="10">
        <v>100</v>
      </c>
      <c r="M2502" s="10">
        <f t="shared" si="119"/>
        <v>3600</v>
      </c>
      <c r="N2502">
        <f>'CONDITIONS AND WORKINGS'!$D$2*M2502</f>
        <v>231.11999999999998</v>
      </c>
      <c r="O2502" s="4">
        <f>IF(Table1[[#This Row],[SALES]]&gt;='CONDITIONS AND WORKINGS'!$B$2,Table1[[#This Row],[SALES]]*'CONDITIONS AND WORKINGS'!$B$3,0)</f>
        <v>300.60000000000002</v>
      </c>
      <c r="P2502" s="10">
        <f t="shared" si="117"/>
        <v>3831.12</v>
      </c>
      <c r="Q2502" s="4" t="str">
        <f>IF(Table1[[#This Row],[STATUS]]='CONDITIONS AND WORKINGS'!$B$6,'CONDITIONS AND WORKINGS'!$B$9,'CONDITIONS AND WORKINGS'!$B$10)</f>
        <v>"COMPLETED"</v>
      </c>
      <c r="R2502" s="10">
        <f>Table1[[#This Row],[TOTAL SALES]]-Table1[[#This Row],[ 8.35% DISCOUNT]]</f>
        <v>3530.52</v>
      </c>
      <c r="S2502" s="20"/>
      <c r="AQ2502" s="11"/>
      <c r="AR2502" s="11"/>
      <c r="AS2502" s="11"/>
      <c r="AT2502" s="11"/>
      <c r="AV2502" s="11"/>
      <c r="AW2502" s="11"/>
    </row>
    <row r="2503" spans="1:49" x14ac:dyDescent="0.25">
      <c r="A2503">
        <v>2502</v>
      </c>
      <c r="B2503">
        <v>10381</v>
      </c>
      <c r="C2503">
        <v>6</v>
      </c>
      <c r="D2503" s="4" t="str">
        <f>TEXT(Table1[[#This Row],[ORDER DATE]],"MMMM")</f>
        <v>February</v>
      </c>
      <c r="E2503" s="4">
        <f t="shared" si="118"/>
        <v>2005</v>
      </c>
      <c r="F2503" s="1">
        <v>38400</v>
      </c>
      <c r="G2503" t="s">
        <v>12</v>
      </c>
      <c r="H2503" t="s">
        <v>26</v>
      </c>
      <c r="I2503">
        <v>105</v>
      </c>
      <c r="J2503" t="s">
        <v>14</v>
      </c>
      <c r="K2503">
        <v>37</v>
      </c>
      <c r="L2503" s="10">
        <v>100</v>
      </c>
      <c r="M2503" s="10">
        <f t="shared" si="119"/>
        <v>3700</v>
      </c>
      <c r="N2503">
        <f>'CONDITIONS AND WORKINGS'!$D$2*M2503</f>
        <v>237.53999999999996</v>
      </c>
      <c r="O2503" s="4">
        <f>IF(Table1[[#This Row],[SALES]]&gt;='CONDITIONS AND WORKINGS'!$B$2,Table1[[#This Row],[SALES]]*'CONDITIONS AND WORKINGS'!$B$3,0)</f>
        <v>308.95000000000005</v>
      </c>
      <c r="P2503" s="10">
        <f t="shared" si="117"/>
        <v>3937.54</v>
      </c>
      <c r="Q2503" s="4" t="str">
        <f>IF(Table1[[#This Row],[STATUS]]='CONDITIONS AND WORKINGS'!$B$6,'CONDITIONS AND WORKINGS'!$B$9,'CONDITIONS AND WORKINGS'!$B$10)</f>
        <v>"COMPLETED"</v>
      </c>
      <c r="R2503" s="10">
        <f>Table1[[#This Row],[TOTAL SALES]]-Table1[[#This Row],[ 8.35% DISCOUNT]]</f>
        <v>3628.59</v>
      </c>
      <c r="S2503" s="20"/>
      <c r="AQ2503" s="11"/>
      <c r="AR2503" s="11"/>
      <c r="AS2503" s="11"/>
      <c r="AT2503" s="11"/>
      <c r="AV2503" s="11"/>
      <c r="AW2503" s="11"/>
    </row>
    <row r="2504" spans="1:49" x14ac:dyDescent="0.25">
      <c r="A2504">
        <v>2503</v>
      </c>
      <c r="B2504">
        <v>10381</v>
      </c>
      <c r="C2504">
        <v>2</v>
      </c>
      <c r="D2504" s="4" t="str">
        <f>TEXT(Table1[[#This Row],[ORDER DATE]],"MMMM")</f>
        <v>February</v>
      </c>
      <c r="E2504" s="4">
        <f t="shared" si="118"/>
        <v>2005</v>
      </c>
      <c r="F2504" s="1">
        <v>38400</v>
      </c>
      <c r="G2504" t="s">
        <v>12</v>
      </c>
      <c r="H2504" t="s">
        <v>30</v>
      </c>
      <c r="I2504">
        <v>105</v>
      </c>
      <c r="J2504" t="s">
        <v>14</v>
      </c>
      <c r="K2504">
        <v>48</v>
      </c>
      <c r="L2504" s="10">
        <v>98</v>
      </c>
      <c r="M2504" s="10">
        <f t="shared" si="119"/>
        <v>4704</v>
      </c>
      <c r="N2504">
        <f>'CONDITIONS AND WORKINGS'!$D$2*M2504</f>
        <v>301.99679999999995</v>
      </c>
      <c r="O2504" s="4">
        <f>IF(Table1[[#This Row],[SALES]]&gt;='CONDITIONS AND WORKINGS'!$B$2,Table1[[#This Row],[SALES]]*'CONDITIONS AND WORKINGS'!$B$3,0)</f>
        <v>392.78400000000005</v>
      </c>
      <c r="P2504" s="10">
        <f t="shared" si="117"/>
        <v>5005.9967999999999</v>
      </c>
      <c r="Q2504" s="4" t="str">
        <f>IF(Table1[[#This Row],[STATUS]]='CONDITIONS AND WORKINGS'!$B$6,'CONDITIONS AND WORKINGS'!$B$9,'CONDITIONS AND WORKINGS'!$B$10)</f>
        <v>"COMPLETED"</v>
      </c>
      <c r="R2504" s="10">
        <f>Table1[[#This Row],[TOTAL SALES]]-Table1[[#This Row],[ 8.35% DISCOUNT]]</f>
        <v>4613.2128000000002</v>
      </c>
      <c r="S2504" s="20"/>
      <c r="AQ2504" s="11"/>
      <c r="AR2504" s="11"/>
      <c r="AS2504" s="11"/>
      <c r="AT2504" s="11"/>
      <c r="AV2504" s="11"/>
      <c r="AW2504" s="11"/>
    </row>
    <row r="2505" spans="1:49" x14ac:dyDescent="0.25">
      <c r="A2505">
        <v>2504</v>
      </c>
      <c r="B2505">
        <v>10381</v>
      </c>
      <c r="C2505">
        <v>8</v>
      </c>
      <c r="D2505" s="4" t="str">
        <f>TEXT(Table1[[#This Row],[ORDER DATE]],"MMMM")</f>
        <v>February</v>
      </c>
      <c r="E2505" s="4">
        <f t="shared" si="118"/>
        <v>2005</v>
      </c>
      <c r="F2505" s="1">
        <v>38400</v>
      </c>
      <c r="G2505" t="s">
        <v>12</v>
      </c>
      <c r="H2505" t="s">
        <v>37</v>
      </c>
      <c r="I2505">
        <v>105</v>
      </c>
      <c r="J2505" t="s">
        <v>14</v>
      </c>
      <c r="K2505">
        <v>41</v>
      </c>
      <c r="L2505" s="10">
        <v>100</v>
      </c>
      <c r="M2505" s="10">
        <f t="shared" si="119"/>
        <v>4100</v>
      </c>
      <c r="N2505">
        <f>'CONDITIONS AND WORKINGS'!$D$2*M2505</f>
        <v>263.21999999999997</v>
      </c>
      <c r="O2505" s="4">
        <f>IF(Table1[[#This Row],[SALES]]&gt;='CONDITIONS AND WORKINGS'!$B$2,Table1[[#This Row],[SALES]]*'CONDITIONS AND WORKINGS'!$B$3,0)</f>
        <v>342.35</v>
      </c>
      <c r="P2505" s="10">
        <f t="shared" si="117"/>
        <v>4363.22</v>
      </c>
      <c r="Q2505" s="4" t="str">
        <f>IF(Table1[[#This Row],[STATUS]]='CONDITIONS AND WORKINGS'!$B$6,'CONDITIONS AND WORKINGS'!$B$9,'CONDITIONS AND WORKINGS'!$B$10)</f>
        <v>"COMPLETED"</v>
      </c>
      <c r="R2505" s="10">
        <f>Table1[[#This Row],[TOTAL SALES]]-Table1[[#This Row],[ 8.35% DISCOUNT]]</f>
        <v>4020.8700000000003</v>
      </c>
      <c r="S2505" s="20"/>
      <c r="AQ2505" s="11"/>
      <c r="AR2505" s="11"/>
      <c r="AS2505" s="11"/>
      <c r="AT2505" s="11"/>
      <c r="AV2505" s="11"/>
      <c r="AW2505" s="11"/>
    </row>
    <row r="2506" spans="1:49" x14ac:dyDescent="0.25">
      <c r="A2506">
        <v>2505</v>
      </c>
      <c r="B2506">
        <v>10381</v>
      </c>
      <c r="C2506">
        <v>5</v>
      </c>
      <c r="D2506" s="4" t="str">
        <f>TEXT(Table1[[#This Row],[ORDER DATE]],"MMMM")</f>
        <v>February</v>
      </c>
      <c r="E2506" s="4">
        <f t="shared" si="118"/>
        <v>2005</v>
      </c>
      <c r="F2506" s="1">
        <v>38400</v>
      </c>
      <c r="G2506" t="s">
        <v>12</v>
      </c>
      <c r="H2506" t="s">
        <v>36</v>
      </c>
      <c r="I2506">
        <v>105</v>
      </c>
      <c r="J2506" t="s">
        <v>14</v>
      </c>
      <c r="K2506">
        <v>35</v>
      </c>
      <c r="L2506" s="10">
        <v>100</v>
      </c>
      <c r="M2506" s="10">
        <f t="shared" si="119"/>
        <v>3500</v>
      </c>
      <c r="N2506">
        <f>'CONDITIONS AND WORKINGS'!$D$2*M2506</f>
        <v>224.7</v>
      </c>
      <c r="O2506" s="4">
        <f>IF(Table1[[#This Row],[SALES]]&gt;='CONDITIONS AND WORKINGS'!$B$2,Table1[[#This Row],[SALES]]*'CONDITIONS AND WORKINGS'!$B$3,0)</f>
        <v>292.25</v>
      </c>
      <c r="P2506" s="10">
        <f t="shared" si="117"/>
        <v>3724.7</v>
      </c>
      <c r="Q2506" s="4" t="str">
        <f>IF(Table1[[#This Row],[STATUS]]='CONDITIONS AND WORKINGS'!$B$6,'CONDITIONS AND WORKINGS'!$B$9,'CONDITIONS AND WORKINGS'!$B$10)</f>
        <v>"COMPLETED"</v>
      </c>
      <c r="R2506" s="10">
        <f>Table1[[#This Row],[TOTAL SALES]]-Table1[[#This Row],[ 8.35% DISCOUNT]]</f>
        <v>3432.45</v>
      </c>
      <c r="S2506" s="20"/>
      <c r="AQ2506" s="11"/>
      <c r="AR2506" s="11"/>
      <c r="AS2506" s="11"/>
      <c r="AT2506" s="11"/>
      <c r="AV2506" s="11"/>
      <c r="AW2506" s="11"/>
    </row>
    <row r="2507" spans="1:49" x14ac:dyDescent="0.25">
      <c r="A2507">
        <v>2506</v>
      </c>
      <c r="B2507">
        <v>10381</v>
      </c>
      <c r="C2507">
        <v>1</v>
      </c>
      <c r="D2507" s="4" t="str">
        <f>TEXT(Table1[[#This Row],[ORDER DATE]],"MMMM")</f>
        <v>February</v>
      </c>
      <c r="E2507" s="4">
        <f t="shared" si="118"/>
        <v>2005</v>
      </c>
      <c r="F2507" s="1">
        <v>38400</v>
      </c>
      <c r="G2507" t="s">
        <v>12</v>
      </c>
      <c r="H2507" t="s">
        <v>33</v>
      </c>
      <c r="I2507">
        <v>105</v>
      </c>
      <c r="J2507" t="s">
        <v>17</v>
      </c>
      <c r="K2507">
        <v>20</v>
      </c>
      <c r="L2507" s="10">
        <v>100</v>
      </c>
      <c r="M2507" s="10">
        <f t="shared" si="119"/>
        <v>2000</v>
      </c>
      <c r="N2507">
        <f>'CONDITIONS AND WORKINGS'!$D$2*M2507</f>
        <v>128.39999999999998</v>
      </c>
      <c r="O2507" s="4">
        <f>IF(Table1[[#This Row],[SALES]]&gt;='CONDITIONS AND WORKINGS'!$B$2,Table1[[#This Row],[SALES]]*'CONDITIONS AND WORKINGS'!$B$3,0)</f>
        <v>0</v>
      </c>
      <c r="P2507" s="10">
        <f t="shared" si="117"/>
        <v>2128.4</v>
      </c>
      <c r="Q2507" s="4" t="str">
        <f>IF(Table1[[#This Row],[STATUS]]='CONDITIONS AND WORKINGS'!$B$6,'CONDITIONS AND WORKINGS'!$B$9,'CONDITIONS AND WORKINGS'!$B$10)</f>
        <v>"COMPLETED"</v>
      </c>
      <c r="R2507" s="10">
        <f>Table1[[#This Row],[TOTAL SALES]]-Table1[[#This Row],[ 8.35% DISCOUNT]]</f>
        <v>2128.4</v>
      </c>
      <c r="S2507" s="20"/>
      <c r="AQ2507" s="11"/>
      <c r="AR2507" s="11"/>
      <c r="AS2507" s="11"/>
      <c r="AT2507" s="11"/>
      <c r="AV2507" s="11"/>
      <c r="AW2507" s="11"/>
    </row>
    <row r="2508" spans="1:49" x14ac:dyDescent="0.25">
      <c r="A2508">
        <v>2507</v>
      </c>
      <c r="B2508">
        <v>10381</v>
      </c>
      <c r="C2508">
        <v>4</v>
      </c>
      <c r="D2508" s="4" t="str">
        <f>TEXT(Table1[[#This Row],[ORDER DATE]],"MMMM")</f>
        <v>February</v>
      </c>
      <c r="E2508" s="4">
        <f t="shared" si="118"/>
        <v>2005</v>
      </c>
      <c r="F2508" s="1">
        <v>38400</v>
      </c>
      <c r="G2508" t="s">
        <v>12</v>
      </c>
      <c r="H2508" t="s">
        <v>38</v>
      </c>
      <c r="I2508">
        <v>105</v>
      </c>
      <c r="J2508" t="s">
        <v>17</v>
      </c>
      <c r="K2508">
        <v>40</v>
      </c>
      <c r="L2508" s="10">
        <v>68.08</v>
      </c>
      <c r="M2508" s="10">
        <f t="shared" si="119"/>
        <v>2723.2</v>
      </c>
      <c r="N2508">
        <f>'CONDITIONS AND WORKINGS'!$D$2*M2508</f>
        <v>174.82943999999998</v>
      </c>
      <c r="O2508" s="4">
        <f>IF(Table1[[#This Row],[SALES]]&gt;='CONDITIONS AND WORKINGS'!$B$2,Table1[[#This Row],[SALES]]*'CONDITIONS AND WORKINGS'!$B$3,0)</f>
        <v>227.38720000000001</v>
      </c>
      <c r="P2508" s="10">
        <f t="shared" si="117"/>
        <v>2898.0294399999998</v>
      </c>
      <c r="Q2508" s="4" t="str">
        <f>IF(Table1[[#This Row],[STATUS]]='CONDITIONS AND WORKINGS'!$B$6,'CONDITIONS AND WORKINGS'!$B$9,'CONDITIONS AND WORKINGS'!$B$10)</f>
        <v>"COMPLETED"</v>
      </c>
      <c r="R2508" s="10">
        <f>Table1[[#This Row],[TOTAL SALES]]-Table1[[#This Row],[ 8.35% DISCOUNT]]</f>
        <v>2670.6422399999997</v>
      </c>
      <c r="S2508" s="20"/>
      <c r="AQ2508" s="11"/>
      <c r="AR2508" s="11"/>
      <c r="AS2508" s="11"/>
      <c r="AT2508" s="11"/>
      <c r="AV2508" s="11"/>
      <c r="AW2508" s="11"/>
    </row>
    <row r="2509" spans="1:49" x14ac:dyDescent="0.25">
      <c r="A2509">
        <v>2508</v>
      </c>
      <c r="B2509">
        <v>10381</v>
      </c>
      <c r="C2509">
        <v>7</v>
      </c>
      <c r="D2509" s="4" t="str">
        <f>TEXT(Table1[[#This Row],[ORDER DATE]],"MMMM")</f>
        <v>February</v>
      </c>
      <c r="E2509" s="4">
        <f t="shared" si="118"/>
        <v>2005</v>
      </c>
      <c r="F2509" s="1">
        <v>38400</v>
      </c>
      <c r="G2509" t="s">
        <v>12</v>
      </c>
      <c r="H2509" t="s">
        <v>40</v>
      </c>
      <c r="I2509">
        <v>105</v>
      </c>
      <c r="J2509" t="s">
        <v>17</v>
      </c>
      <c r="K2509">
        <v>35</v>
      </c>
      <c r="L2509" s="10">
        <v>48.62</v>
      </c>
      <c r="M2509" s="10">
        <f t="shared" si="119"/>
        <v>1701.6999999999998</v>
      </c>
      <c r="N2509">
        <f>'CONDITIONS AND WORKINGS'!$D$2*M2509</f>
        <v>109.24913999999998</v>
      </c>
      <c r="O2509" s="4">
        <f>IF(Table1[[#This Row],[SALES]]&gt;='CONDITIONS AND WORKINGS'!$B$2,Table1[[#This Row],[SALES]]*'CONDITIONS AND WORKINGS'!$B$3,0)</f>
        <v>0</v>
      </c>
      <c r="P2509" s="10">
        <f t="shared" si="117"/>
        <v>1810.9491399999997</v>
      </c>
      <c r="Q2509" s="4" t="str">
        <f>IF(Table1[[#This Row],[STATUS]]='CONDITIONS AND WORKINGS'!$B$6,'CONDITIONS AND WORKINGS'!$B$9,'CONDITIONS AND WORKINGS'!$B$10)</f>
        <v>"COMPLETED"</v>
      </c>
      <c r="R2509" s="10">
        <f>Table1[[#This Row],[TOTAL SALES]]-Table1[[#This Row],[ 8.35% DISCOUNT]]</f>
        <v>1810.9491399999997</v>
      </c>
      <c r="S2509" s="20"/>
      <c r="AQ2509" s="11"/>
      <c r="AR2509" s="11"/>
      <c r="AS2509" s="11"/>
      <c r="AT2509" s="11"/>
      <c r="AV2509" s="11"/>
      <c r="AW2509" s="11"/>
    </row>
    <row r="2510" spans="1:49" x14ac:dyDescent="0.25">
      <c r="A2510">
        <v>2509</v>
      </c>
      <c r="B2510">
        <v>10381</v>
      </c>
      <c r="C2510">
        <v>9</v>
      </c>
      <c r="D2510" s="4" t="str">
        <f>TEXT(Table1[[#This Row],[ORDER DATE]],"MMMM")</f>
        <v>February</v>
      </c>
      <c r="E2510" s="4">
        <f t="shared" si="118"/>
        <v>2005</v>
      </c>
      <c r="F2510" s="1">
        <v>38400</v>
      </c>
      <c r="G2510" t="s">
        <v>12</v>
      </c>
      <c r="H2510" t="s">
        <v>24</v>
      </c>
      <c r="I2510">
        <v>105</v>
      </c>
      <c r="J2510" t="s">
        <v>17</v>
      </c>
      <c r="K2510">
        <v>25</v>
      </c>
      <c r="L2510" s="10">
        <v>52.83</v>
      </c>
      <c r="M2510" s="10">
        <f t="shared" si="119"/>
        <v>1320.75</v>
      </c>
      <c r="N2510">
        <f>'CONDITIONS AND WORKINGS'!$D$2*M2510</f>
        <v>84.792149999999992</v>
      </c>
      <c r="O2510" s="4">
        <f>IF(Table1[[#This Row],[SALES]]&gt;='CONDITIONS AND WORKINGS'!$B$2,Table1[[#This Row],[SALES]]*'CONDITIONS AND WORKINGS'!$B$3,0)</f>
        <v>0</v>
      </c>
      <c r="P2510" s="10">
        <f t="shared" si="117"/>
        <v>1405.54215</v>
      </c>
      <c r="Q2510" s="4" t="str">
        <f>IF(Table1[[#This Row],[STATUS]]='CONDITIONS AND WORKINGS'!$B$6,'CONDITIONS AND WORKINGS'!$B$9,'CONDITIONS AND WORKINGS'!$B$10)</f>
        <v>"COMPLETED"</v>
      </c>
      <c r="R2510" s="10">
        <f>Table1[[#This Row],[TOTAL SALES]]-Table1[[#This Row],[ 8.35% DISCOUNT]]</f>
        <v>1405.54215</v>
      </c>
      <c r="S2510" s="20"/>
      <c r="AQ2510" s="11"/>
      <c r="AR2510" s="11"/>
      <c r="AS2510" s="11"/>
      <c r="AT2510" s="11"/>
      <c r="AV2510" s="11"/>
      <c r="AW2510" s="11"/>
    </row>
    <row r="2511" spans="1:49" x14ac:dyDescent="0.25">
      <c r="A2511">
        <v>2510</v>
      </c>
      <c r="B2511">
        <v>10382</v>
      </c>
      <c r="C2511">
        <v>7</v>
      </c>
      <c r="D2511" s="4" t="str">
        <f>TEXT(Table1[[#This Row],[ORDER DATE]],"MMMM")</f>
        <v>February</v>
      </c>
      <c r="E2511" s="4">
        <f t="shared" si="118"/>
        <v>2005</v>
      </c>
      <c r="F2511" s="1">
        <v>38400</v>
      </c>
      <c r="G2511" t="s">
        <v>12</v>
      </c>
      <c r="H2511" t="s">
        <v>27</v>
      </c>
      <c r="I2511">
        <v>140</v>
      </c>
      <c r="J2511" t="s">
        <v>55</v>
      </c>
      <c r="K2511">
        <v>50</v>
      </c>
      <c r="L2511" s="10">
        <v>100</v>
      </c>
      <c r="M2511" s="10">
        <f t="shared" si="119"/>
        <v>5000</v>
      </c>
      <c r="N2511">
        <f>'CONDITIONS AND WORKINGS'!$D$2*M2511</f>
        <v>320.99999999999994</v>
      </c>
      <c r="O2511" s="4">
        <f>IF(Table1[[#This Row],[SALES]]&gt;='CONDITIONS AND WORKINGS'!$B$2,Table1[[#This Row],[SALES]]*'CONDITIONS AND WORKINGS'!$B$3,0)</f>
        <v>417.5</v>
      </c>
      <c r="P2511" s="10">
        <f t="shared" si="117"/>
        <v>5321</v>
      </c>
      <c r="Q2511" s="4" t="str">
        <f>IF(Table1[[#This Row],[STATUS]]='CONDITIONS AND WORKINGS'!$B$6,'CONDITIONS AND WORKINGS'!$B$9,'CONDITIONS AND WORKINGS'!$B$10)</f>
        <v>"COMPLETED"</v>
      </c>
      <c r="R2511" s="10">
        <f>Table1[[#This Row],[TOTAL SALES]]-Table1[[#This Row],[ 8.35% DISCOUNT]]</f>
        <v>4903.5</v>
      </c>
      <c r="S2511" s="20"/>
      <c r="AQ2511" s="11"/>
      <c r="AR2511" s="11"/>
      <c r="AS2511" s="11"/>
      <c r="AT2511" s="11"/>
      <c r="AV2511" s="11"/>
      <c r="AW2511" s="11"/>
    </row>
    <row r="2512" spans="1:49" x14ac:dyDescent="0.25">
      <c r="A2512">
        <v>2511</v>
      </c>
      <c r="B2512">
        <v>10382</v>
      </c>
      <c r="C2512">
        <v>2</v>
      </c>
      <c r="D2512" s="4" t="str">
        <f>TEXT(Table1[[#This Row],[ORDER DATE]],"MMMM")</f>
        <v>February</v>
      </c>
      <c r="E2512" s="4">
        <f t="shared" si="118"/>
        <v>2005</v>
      </c>
      <c r="F2512" s="1">
        <v>38400</v>
      </c>
      <c r="G2512" t="s">
        <v>12</v>
      </c>
      <c r="H2512" t="s">
        <v>39</v>
      </c>
      <c r="I2512">
        <v>140</v>
      </c>
      <c r="J2512" t="s">
        <v>55</v>
      </c>
      <c r="K2512">
        <v>39</v>
      </c>
      <c r="L2512" s="10">
        <v>100</v>
      </c>
      <c r="M2512" s="10">
        <f t="shared" si="119"/>
        <v>3900</v>
      </c>
      <c r="N2512">
        <f>'CONDITIONS AND WORKINGS'!$D$2*M2512</f>
        <v>250.37999999999997</v>
      </c>
      <c r="O2512" s="4">
        <f>IF(Table1[[#This Row],[SALES]]&gt;='CONDITIONS AND WORKINGS'!$B$2,Table1[[#This Row],[SALES]]*'CONDITIONS AND WORKINGS'!$B$3,0)</f>
        <v>325.65000000000003</v>
      </c>
      <c r="P2512" s="10">
        <f t="shared" si="117"/>
        <v>4150.38</v>
      </c>
      <c r="Q2512" s="4" t="str">
        <f>IF(Table1[[#This Row],[STATUS]]='CONDITIONS AND WORKINGS'!$B$6,'CONDITIONS AND WORKINGS'!$B$9,'CONDITIONS AND WORKINGS'!$B$10)</f>
        <v>"COMPLETED"</v>
      </c>
      <c r="R2512" s="10">
        <f>Table1[[#This Row],[TOTAL SALES]]-Table1[[#This Row],[ 8.35% DISCOUNT]]</f>
        <v>3824.73</v>
      </c>
      <c r="S2512" s="20"/>
      <c r="AQ2512" s="11"/>
      <c r="AR2512" s="11"/>
      <c r="AS2512" s="11"/>
      <c r="AT2512" s="11"/>
      <c r="AV2512" s="11"/>
      <c r="AW2512" s="11"/>
    </row>
    <row r="2513" spans="1:49" x14ac:dyDescent="0.25">
      <c r="A2513">
        <v>2512</v>
      </c>
      <c r="B2513">
        <v>10382</v>
      </c>
      <c r="C2513">
        <v>8</v>
      </c>
      <c r="D2513" s="4" t="str">
        <f>TEXT(Table1[[#This Row],[ORDER DATE]],"MMMM")</f>
        <v>February</v>
      </c>
      <c r="E2513" s="4">
        <f t="shared" si="118"/>
        <v>2005</v>
      </c>
      <c r="F2513" s="1">
        <v>38400</v>
      </c>
      <c r="G2513" t="s">
        <v>12</v>
      </c>
      <c r="H2513" t="s">
        <v>32</v>
      </c>
      <c r="I2513">
        <v>140</v>
      </c>
      <c r="J2513" t="s">
        <v>14</v>
      </c>
      <c r="K2513">
        <v>48</v>
      </c>
      <c r="L2513" s="10">
        <v>100</v>
      </c>
      <c r="M2513" s="10">
        <f t="shared" si="119"/>
        <v>4800</v>
      </c>
      <c r="N2513">
        <f>'CONDITIONS AND WORKINGS'!$D$2*M2513</f>
        <v>308.15999999999997</v>
      </c>
      <c r="O2513" s="4">
        <f>IF(Table1[[#This Row],[SALES]]&gt;='CONDITIONS AND WORKINGS'!$B$2,Table1[[#This Row],[SALES]]*'CONDITIONS AND WORKINGS'!$B$3,0)</f>
        <v>400.8</v>
      </c>
      <c r="P2513" s="10">
        <f t="shared" si="117"/>
        <v>5108.16</v>
      </c>
      <c r="Q2513" s="4" t="str">
        <f>IF(Table1[[#This Row],[STATUS]]='CONDITIONS AND WORKINGS'!$B$6,'CONDITIONS AND WORKINGS'!$B$9,'CONDITIONS AND WORKINGS'!$B$10)</f>
        <v>"COMPLETED"</v>
      </c>
      <c r="R2513" s="10">
        <f>Table1[[#This Row],[TOTAL SALES]]-Table1[[#This Row],[ 8.35% DISCOUNT]]</f>
        <v>4707.3599999999997</v>
      </c>
      <c r="S2513" s="20"/>
      <c r="AQ2513" s="11"/>
      <c r="AR2513" s="11"/>
      <c r="AS2513" s="11"/>
      <c r="AT2513" s="11"/>
      <c r="AV2513" s="11"/>
      <c r="AW2513" s="11"/>
    </row>
    <row r="2514" spans="1:49" x14ac:dyDescent="0.25">
      <c r="A2514">
        <v>2513</v>
      </c>
      <c r="B2514">
        <v>10382</v>
      </c>
      <c r="C2514">
        <v>1</v>
      </c>
      <c r="D2514" s="4" t="str">
        <f>TEXT(Table1[[#This Row],[ORDER DATE]],"MMMM")</f>
        <v>February</v>
      </c>
      <c r="E2514" s="4">
        <f t="shared" si="118"/>
        <v>2005</v>
      </c>
      <c r="F2514" s="1">
        <v>38400</v>
      </c>
      <c r="G2514" t="s">
        <v>12</v>
      </c>
      <c r="H2514" t="s">
        <v>29</v>
      </c>
      <c r="I2514">
        <v>140</v>
      </c>
      <c r="J2514" t="s">
        <v>14</v>
      </c>
      <c r="K2514">
        <v>39</v>
      </c>
      <c r="L2514" s="10">
        <v>100</v>
      </c>
      <c r="M2514" s="10">
        <f t="shared" si="119"/>
        <v>3900</v>
      </c>
      <c r="N2514">
        <f>'CONDITIONS AND WORKINGS'!$D$2*M2514</f>
        <v>250.37999999999997</v>
      </c>
      <c r="O2514" s="4">
        <f>IF(Table1[[#This Row],[SALES]]&gt;='CONDITIONS AND WORKINGS'!$B$2,Table1[[#This Row],[SALES]]*'CONDITIONS AND WORKINGS'!$B$3,0)</f>
        <v>325.65000000000003</v>
      </c>
      <c r="P2514" s="10">
        <f t="shared" si="117"/>
        <v>4150.38</v>
      </c>
      <c r="Q2514" s="4" t="str">
        <f>IF(Table1[[#This Row],[STATUS]]='CONDITIONS AND WORKINGS'!$B$6,'CONDITIONS AND WORKINGS'!$B$9,'CONDITIONS AND WORKINGS'!$B$10)</f>
        <v>"COMPLETED"</v>
      </c>
      <c r="R2514" s="10">
        <f>Table1[[#This Row],[TOTAL SALES]]-Table1[[#This Row],[ 8.35% DISCOUNT]]</f>
        <v>3824.73</v>
      </c>
      <c r="S2514" s="20"/>
      <c r="AQ2514" s="11"/>
      <c r="AR2514" s="11"/>
      <c r="AS2514" s="11"/>
      <c r="AT2514" s="11"/>
      <c r="AV2514" s="11"/>
      <c r="AW2514" s="11"/>
    </row>
    <row r="2515" spans="1:49" x14ac:dyDescent="0.25">
      <c r="A2515">
        <v>2514</v>
      </c>
      <c r="B2515">
        <v>10382</v>
      </c>
      <c r="C2515">
        <v>4</v>
      </c>
      <c r="D2515" s="4" t="str">
        <f>TEXT(Table1[[#This Row],[ORDER DATE]],"MMMM")</f>
        <v>February</v>
      </c>
      <c r="E2515" s="4">
        <f t="shared" si="118"/>
        <v>2005</v>
      </c>
      <c r="F2515" s="1">
        <v>38400</v>
      </c>
      <c r="G2515" t="s">
        <v>12</v>
      </c>
      <c r="H2515" t="s">
        <v>35</v>
      </c>
      <c r="I2515">
        <v>140</v>
      </c>
      <c r="J2515" t="s">
        <v>14</v>
      </c>
      <c r="K2515">
        <v>33</v>
      </c>
      <c r="L2515" s="10">
        <v>100</v>
      </c>
      <c r="M2515" s="10">
        <f t="shared" si="119"/>
        <v>3300</v>
      </c>
      <c r="N2515">
        <f>'CONDITIONS AND WORKINGS'!$D$2*M2515</f>
        <v>211.85999999999999</v>
      </c>
      <c r="O2515" s="4">
        <f>IF(Table1[[#This Row],[SALES]]&gt;='CONDITIONS AND WORKINGS'!$B$2,Table1[[#This Row],[SALES]]*'CONDITIONS AND WORKINGS'!$B$3,0)</f>
        <v>275.55</v>
      </c>
      <c r="P2515" s="10">
        <f t="shared" si="117"/>
        <v>3511.86</v>
      </c>
      <c r="Q2515" s="4" t="str">
        <f>IF(Table1[[#This Row],[STATUS]]='CONDITIONS AND WORKINGS'!$B$6,'CONDITIONS AND WORKINGS'!$B$9,'CONDITIONS AND WORKINGS'!$B$10)</f>
        <v>"COMPLETED"</v>
      </c>
      <c r="R2515" s="10">
        <f>Table1[[#This Row],[TOTAL SALES]]-Table1[[#This Row],[ 8.35% DISCOUNT]]</f>
        <v>3236.31</v>
      </c>
      <c r="S2515" s="20"/>
      <c r="AQ2515" s="11"/>
      <c r="AR2515" s="11"/>
      <c r="AS2515" s="11"/>
      <c r="AT2515" s="11"/>
      <c r="AV2515" s="11"/>
      <c r="AW2515" s="11"/>
    </row>
    <row r="2516" spans="1:49" x14ac:dyDescent="0.25">
      <c r="A2516">
        <v>2515</v>
      </c>
      <c r="B2516">
        <v>10382</v>
      </c>
      <c r="C2516">
        <v>11</v>
      </c>
      <c r="D2516" s="4" t="str">
        <f>TEXT(Table1[[#This Row],[ORDER DATE]],"MMMM")</f>
        <v>February</v>
      </c>
      <c r="E2516" s="4">
        <f t="shared" si="118"/>
        <v>2005</v>
      </c>
      <c r="F2516" s="1">
        <v>38400</v>
      </c>
      <c r="G2516" t="s">
        <v>12</v>
      </c>
      <c r="H2516" t="s">
        <v>41</v>
      </c>
      <c r="I2516">
        <v>140</v>
      </c>
      <c r="J2516" t="s">
        <v>14</v>
      </c>
      <c r="K2516">
        <v>37</v>
      </c>
      <c r="L2516" s="10">
        <v>100</v>
      </c>
      <c r="M2516" s="10">
        <f t="shared" si="119"/>
        <v>3700</v>
      </c>
      <c r="N2516">
        <f>'CONDITIONS AND WORKINGS'!$D$2*M2516</f>
        <v>237.53999999999996</v>
      </c>
      <c r="O2516" s="4">
        <f>IF(Table1[[#This Row],[SALES]]&gt;='CONDITIONS AND WORKINGS'!$B$2,Table1[[#This Row],[SALES]]*'CONDITIONS AND WORKINGS'!$B$3,0)</f>
        <v>308.95000000000005</v>
      </c>
      <c r="P2516" s="10">
        <f t="shared" si="117"/>
        <v>3937.54</v>
      </c>
      <c r="Q2516" s="4" t="str">
        <f>IF(Table1[[#This Row],[STATUS]]='CONDITIONS AND WORKINGS'!$B$6,'CONDITIONS AND WORKINGS'!$B$9,'CONDITIONS AND WORKINGS'!$B$10)</f>
        <v>"COMPLETED"</v>
      </c>
      <c r="R2516" s="10">
        <f>Table1[[#This Row],[TOTAL SALES]]-Table1[[#This Row],[ 8.35% DISCOUNT]]</f>
        <v>3628.59</v>
      </c>
      <c r="S2516" s="20"/>
      <c r="AQ2516" s="11"/>
      <c r="AR2516" s="11"/>
      <c r="AS2516" s="11"/>
      <c r="AT2516" s="11"/>
      <c r="AV2516" s="11"/>
      <c r="AW2516" s="11"/>
    </row>
    <row r="2517" spans="1:49" x14ac:dyDescent="0.25">
      <c r="A2517">
        <v>2516</v>
      </c>
      <c r="B2517">
        <v>10382</v>
      </c>
      <c r="C2517">
        <v>10</v>
      </c>
      <c r="D2517" s="4" t="str">
        <f>TEXT(Table1[[#This Row],[ORDER DATE]],"MMMM")</f>
        <v>February</v>
      </c>
      <c r="E2517" s="4">
        <f t="shared" si="118"/>
        <v>2005</v>
      </c>
      <c r="F2517" s="1">
        <v>38400</v>
      </c>
      <c r="G2517" t="s">
        <v>12</v>
      </c>
      <c r="H2517" t="s">
        <v>54</v>
      </c>
      <c r="I2517">
        <v>140</v>
      </c>
      <c r="J2517" t="s">
        <v>14</v>
      </c>
      <c r="K2517">
        <v>34</v>
      </c>
      <c r="L2517" s="10">
        <v>100</v>
      </c>
      <c r="M2517" s="10">
        <f t="shared" si="119"/>
        <v>3400</v>
      </c>
      <c r="N2517">
        <f>'CONDITIONS AND WORKINGS'!$D$2*M2517</f>
        <v>218.27999999999997</v>
      </c>
      <c r="O2517" s="4">
        <f>IF(Table1[[#This Row],[SALES]]&gt;='CONDITIONS AND WORKINGS'!$B$2,Table1[[#This Row],[SALES]]*'CONDITIONS AND WORKINGS'!$B$3,0)</f>
        <v>283.90000000000003</v>
      </c>
      <c r="P2517" s="10">
        <f t="shared" si="117"/>
        <v>3618.2799999999997</v>
      </c>
      <c r="Q2517" s="4" t="str">
        <f>IF(Table1[[#This Row],[STATUS]]='CONDITIONS AND WORKINGS'!$B$6,'CONDITIONS AND WORKINGS'!$B$9,'CONDITIONS AND WORKINGS'!$B$10)</f>
        <v>"COMPLETED"</v>
      </c>
      <c r="R2517" s="10">
        <f>Table1[[#This Row],[TOTAL SALES]]-Table1[[#This Row],[ 8.35% DISCOUNT]]</f>
        <v>3334.3799999999997</v>
      </c>
      <c r="S2517" s="20"/>
      <c r="AQ2517" s="11"/>
      <c r="AR2517" s="11"/>
      <c r="AS2517" s="11"/>
      <c r="AT2517" s="11"/>
      <c r="AV2517" s="11"/>
      <c r="AW2517" s="11"/>
    </row>
    <row r="2518" spans="1:49" x14ac:dyDescent="0.25">
      <c r="A2518">
        <v>2517</v>
      </c>
      <c r="B2518">
        <v>10382</v>
      </c>
      <c r="C2518">
        <v>12</v>
      </c>
      <c r="D2518" s="4" t="str">
        <f>TEXT(Table1[[#This Row],[ORDER DATE]],"MMMM")</f>
        <v>February</v>
      </c>
      <c r="E2518" s="4">
        <f t="shared" si="118"/>
        <v>2005</v>
      </c>
      <c r="F2518" s="1">
        <v>38400</v>
      </c>
      <c r="G2518" t="s">
        <v>12</v>
      </c>
      <c r="H2518" t="s">
        <v>58</v>
      </c>
      <c r="I2518">
        <v>140</v>
      </c>
      <c r="J2518" t="s">
        <v>14</v>
      </c>
      <c r="K2518">
        <v>34</v>
      </c>
      <c r="L2518" s="10">
        <v>95.35</v>
      </c>
      <c r="M2518" s="10">
        <f t="shared" si="119"/>
        <v>3241.8999999999996</v>
      </c>
      <c r="N2518">
        <f>'CONDITIONS AND WORKINGS'!$D$2*M2518</f>
        <v>208.12997999999996</v>
      </c>
      <c r="O2518" s="4">
        <f>IF(Table1[[#This Row],[SALES]]&gt;='CONDITIONS AND WORKINGS'!$B$2,Table1[[#This Row],[SALES]]*'CONDITIONS AND WORKINGS'!$B$3,0)</f>
        <v>270.69864999999999</v>
      </c>
      <c r="P2518" s="10">
        <f t="shared" si="117"/>
        <v>3450.0299799999998</v>
      </c>
      <c r="Q2518" s="4" t="str">
        <f>IF(Table1[[#This Row],[STATUS]]='CONDITIONS AND WORKINGS'!$B$6,'CONDITIONS AND WORKINGS'!$B$9,'CONDITIONS AND WORKINGS'!$B$10)</f>
        <v>"COMPLETED"</v>
      </c>
      <c r="R2518" s="10">
        <f>Table1[[#This Row],[TOTAL SALES]]-Table1[[#This Row],[ 8.35% DISCOUNT]]</f>
        <v>3179.33133</v>
      </c>
      <c r="S2518" s="20"/>
      <c r="AQ2518" s="11"/>
      <c r="AR2518" s="11"/>
      <c r="AS2518" s="11"/>
      <c r="AT2518" s="11"/>
      <c r="AV2518" s="11"/>
      <c r="AW2518" s="11"/>
    </row>
    <row r="2519" spans="1:49" x14ac:dyDescent="0.25">
      <c r="A2519">
        <v>2518</v>
      </c>
      <c r="B2519">
        <v>10382</v>
      </c>
      <c r="C2519">
        <v>6</v>
      </c>
      <c r="D2519" s="4" t="str">
        <f>TEXT(Table1[[#This Row],[ORDER DATE]],"MMMM")</f>
        <v>February</v>
      </c>
      <c r="E2519" s="4">
        <f t="shared" si="118"/>
        <v>2005</v>
      </c>
      <c r="F2519" s="1">
        <v>38400</v>
      </c>
      <c r="G2519" t="s">
        <v>12</v>
      </c>
      <c r="H2519" t="s">
        <v>34</v>
      </c>
      <c r="I2519">
        <v>140</v>
      </c>
      <c r="J2519" t="s">
        <v>17</v>
      </c>
      <c r="K2519">
        <v>26</v>
      </c>
      <c r="L2519" s="10">
        <v>100</v>
      </c>
      <c r="M2519" s="10">
        <f t="shared" si="119"/>
        <v>2600</v>
      </c>
      <c r="N2519">
        <f>'CONDITIONS AND WORKINGS'!$D$2*M2519</f>
        <v>166.92</v>
      </c>
      <c r="O2519" s="4">
        <f>IF(Table1[[#This Row],[SALES]]&gt;='CONDITIONS AND WORKINGS'!$B$2,Table1[[#This Row],[SALES]]*'CONDITIONS AND WORKINGS'!$B$3,0)</f>
        <v>217.10000000000002</v>
      </c>
      <c r="P2519" s="10">
        <f t="shared" si="117"/>
        <v>2766.92</v>
      </c>
      <c r="Q2519" s="4" t="str">
        <f>IF(Table1[[#This Row],[STATUS]]='CONDITIONS AND WORKINGS'!$B$6,'CONDITIONS AND WORKINGS'!$B$9,'CONDITIONS AND WORKINGS'!$B$10)</f>
        <v>"COMPLETED"</v>
      </c>
      <c r="R2519" s="10">
        <f>Table1[[#This Row],[TOTAL SALES]]-Table1[[#This Row],[ 8.35% DISCOUNT]]</f>
        <v>2549.8200000000002</v>
      </c>
      <c r="S2519" s="20"/>
      <c r="AQ2519" s="11"/>
      <c r="AR2519" s="11"/>
      <c r="AS2519" s="11"/>
      <c r="AT2519" s="11"/>
      <c r="AV2519" s="11"/>
      <c r="AW2519" s="11"/>
    </row>
    <row r="2520" spans="1:49" x14ac:dyDescent="0.25">
      <c r="A2520">
        <v>2519</v>
      </c>
      <c r="B2520">
        <v>10382</v>
      </c>
      <c r="C2520">
        <v>3</v>
      </c>
      <c r="D2520" s="4" t="str">
        <f>TEXT(Table1[[#This Row],[ORDER DATE]],"MMMM")</f>
        <v>February</v>
      </c>
      <c r="E2520" s="4">
        <f t="shared" si="118"/>
        <v>2005</v>
      </c>
      <c r="F2520" s="1">
        <v>38400</v>
      </c>
      <c r="G2520" t="s">
        <v>12</v>
      </c>
      <c r="H2520" t="s">
        <v>31</v>
      </c>
      <c r="I2520">
        <v>140</v>
      </c>
      <c r="J2520" t="s">
        <v>17</v>
      </c>
      <c r="K2520">
        <v>20</v>
      </c>
      <c r="L2520" s="10">
        <v>100</v>
      </c>
      <c r="M2520" s="10">
        <f t="shared" si="119"/>
        <v>2000</v>
      </c>
      <c r="N2520">
        <f>'CONDITIONS AND WORKINGS'!$D$2*M2520</f>
        <v>128.39999999999998</v>
      </c>
      <c r="O2520" s="4">
        <f>IF(Table1[[#This Row],[SALES]]&gt;='CONDITIONS AND WORKINGS'!$B$2,Table1[[#This Row],[SALES]]*'CONDITIONS AND WORKINGS'!$B$3,0)</f>
        <v>0</v>
      </c>
      <c r="P2520" s="10">
        <f t="shared" si="117"/>
        <v>2128.4</v>
      </c>
      <c r="Q2520" s="4" t="str">
        <f>IF(Table1[[#This Row],[STATUS]]='CONDITIONS AND WORKINGS'!$B$6,'CONDITIONS AND WORKINGS'!$B$9,'CONDITIONS AND WORKINGS'!$B$10)</f>
        <v>"COMPLETED"</v>
      </c>
      <c r="R2520" s="10">
        <f>Table1[[#This Row],[TOTAL SALES]]-Table1[[#This Row],[ 8.35% DISCOUNT]]</f>
        <v>2128.4</v>
      </c>
      <c r="S2520" s="20"/>
      <c r="AQ2520" s="11"/>
      <c r="AR2520" s="11"/>
      <c r="AS2520" s="11"/>
      <c r="AT2520" s="11"/>
      <c r="AV2520" s="11"/>
      <c r="AW2520" s="11"/>
    </row>
    <row r="2521" spans="1:49" x14ac:dyDescent="0.25">
      <c r="A2521">
        <v>2520</v>
      </c>
      <c r="B2521">
        <v>10382</v>
      </c>
      <c r="C2521">
        <v>5</v>
      </c>
      <c r="D2521" s="4" t="str">
        <f>TEXT(Table1[[#This Row],[ORDER DATE]],"MMMM")</f>
        <v>February</v>
      </c>
      <c r="E2521" s="4">
        <f t="shared" si="118"/>
        <v>2005</v>
      </c>
      <c r="F2521" s="1">
        <v>38400</v>
      </c>
      <c r="G2521" t="s">
        <v>12</v>
      </c>
      <c r="H2521" t="s">
        <v>47</v>
      </c>
      <c r="I2521">
        <v>140</v>
      </c>
      <c r="J2521" t="s">
        <v>17</v>
      </c>
      <c r="K2521">
        <v>25</v>
      </c>
      <c r="L2521" s="10">
        <v>88</v>
      </c>
      <c r="M2521" s="10">
        <f t="shared" si="119"/>
        <v>2200</v>
      </c>
      <c r="N2521">
        <f>'CONDITIONS AND WORKINGS'!$D$2*M2521</f>
        <v>141.23999999999998</v>
      </c>
      <c r="O2521" s="4">
        <f>IF(Table1[[#This Row],[SALES]]&gt;='CONDITIONS AND WORKINGS'!$B$2,Table1[[#This Row],[SALES]]*'CONDITIONS AND WORKINGS'!$B$3,0)</f>
        <v>0</v>
      </c>
      <c r="P2521" s="10">
        <f t="shared" si="117"/>
        <v>2341.2399999999998</v>
      </c>
      <c r="Q2521" s="4" t="str">
        <f>IF(Table1[[#This Row],[STATUS]]='CONDITIONS AND WORKINGS'!$B$6,'CONDITIONS AND WORKINGS'!$B$9,'CONDITIONS AND WORKINGS'!$B$10)</f>
        <v>"COMPLETED"</v>
      </c>
      <c r="R2521" s="10">
        <f>Table1[[#This Row],[TOTAL SALES]]-Table1[[#This Row],[ 8.35% DISCOUNT]]</f>
        <v>2341.2399999999998</v>
      </c>
      <c r="S2521" s="20"/>
      <c r="AQ2521" s="11"/>
      <c r="AR2521" s="11"/>
      <c r="AS2521" s="11"/>
      <c r="AT2521" s="11"/>
      <c r="AV2521" s="11"/>
      <c r="AW2521" s="11"/>
    </row>
    <row r="2522" spans="1:49" x14ac:dyDescent="0.25">
      <c r="A2522">
        <v>2521</v>
      </c>
      <c r="B2522">
        <v>10382</v>
      </c>
      <c r="C2522">
        <v>13</v>
      </c>
      <c r="D2522" s="4" t="str">
        <f>TEXT(Table1[[#This Row],[ORDER DATE]],"MMMM")</f>
        <v>February</v>
      </c>
      <c r="E2522" s="4">
        <f t="shared" si="118"/>
        <v>2005</v>
      </c>
      <c r="F2522" s="1">
        <v>38400</v>
      </c>
      <c r="G2522" t="s">
        <v>12</v>
      </c>
      <c r="H2522" t="s">
        <v>43</v>
      </c>
      <c r="I2522">
        <v>140</v>
      </c>
      <c r="J2522" t="s">
        <v>17</v>
      </c>
      <c r="K2522">
        <v>32</v>
      </c>
      <c r="L2522" s="10">
        <v>66.58</v>
      </c>
      <c r="M2522" s="10">
        <f t="shared" si="119"/>
        <v>2130.56</v>
      </c>
      <c r="N2522">
        <f>'CONDITIONS AND WORKINGS'!$D$2*M2522</f>
        <v>136.78195199999999</v>
      </c>
      <c r="O2522" s="4">
        <f>IF(Table1[[#This Row],[SALES]]&gt;='CONDITIONS AND WORKINGS'!$B$2,Table1[[#This Row],[SALES]]*'CONDITIONS AND WORKINGS'!$B$3,0)</f>
        <v>0</v>
      </c>
      <c r="P2522" s="10">
        <f t="shared" si="117"/>
        <v>2267.3419519999998</v>
      </c>
      <c r="Q2522" s="4" t="str">
        <f>IF(Table1[[#This Row],[STATUS]]='CONDITIONS AND WORKINGS'!$B$6,'CONDITIONS AND WORKINGS'!$B$9,'CONDITIONS AND WORKINGS'!$B$10)</f>
        <v>"COMPLETED"</v>
      </c>
      <c r="R2522" s="10">
        <f>Table1[[#This Row],[TOTAL SALES]]-Table1[[#This Row],[ 8.35% DISCOUNT]]</f>
        <v>2267.3419519999998</v>
      </c>
      <c r="S2522" s="20"/>
      <c r="AQ2522" s="11"/>
      <c r="AR2522" s="11"/>
      <c r="AS2522" s="11"/>
      <c r="AT2522" s="11"/>
      <c r="AV2522" s="11"/>
      <c r="AW2522" s="11"/>
    </row>
    <row r="2523" spans="1:49" x14ac:dyDescent="0.25">
      <c r="A2523">
        <v>2522</v>
      </c>
      <c r="B2523">
        <v>10382</v>
      </c>
      <c r="C2523">
        <v>9</v>
      </c>
      <c r="D2523" s="4" t="str">
        <f>TEXT(Table1[[#This Row],[ORDER DATE]],"MMMM")</f>
        <v>February</v>
      </c>
      <c r="E2523" s="4">
        <f t="shared" si="118"/>
        <v>2005</v>
      </c>
      <c r="F2523" s="1">
        <v>38400</v>
      </c>
      <c r="G2523" t="s">
        <v>12</v>
      </c>
      <c r="H2523" t="s">
        <v>28</v>
      </c>
      <c r="I2523">
        <v>140</v>
      </c>
      <c r="J2523" t="s">
        <v>17</v>
      </c>
      <c r="K2523">
        <v>34</v>
      </c>
      <c r="L2523" s="10">
        <v>54.84</v>
      </c>
      <c r="M2523" s="10">
        <f t="shared" si="119"/>
        <v>1864.5600000000002</v>
      </c>
      <c r="N2523">
        <f>'CONDITIONS AND WORKINGS'!$D$2*M2523</f>
        <v>119.704752</v>
      </c>
      <c r="O2523" s="4">
        <f>IF(Table1[[#This Row],[SALES]]&gt;='CONDITIONS AND WORKINGS'!$B$2,Table1[[#This Row],[SALES]]*'CONDITIONS AND WORKINGS'!$B$3,0)</f>
        <v>0</v>
      </c>
      <c r="P2523" s="10">
        <f t="shared" si="117"/>
        <v>1984.2647520000003</v>
      </c>
      <c r="Q2523" s="4" t="str">
        <f>IF(Table1[[#This Row],[STATUS]]='CONDITIONS AND WORKINGS'!$B$6,'CONDITIONS AND WORKINGS'!$B$9,'CONDITIONS AND WORKINGS'!$B$10)</f>
        <v>"COMPLETED"</v>
      </c>
      <c r="R2523" s="10">
        <f>Table1[[#This Row],[TOTAL SALES]]-Table1[[#This Row],[ 8.35% DISCOUNT]]</f>
        <v>1984.2647520000003</v>
      </c>
      <c r="S2523" s="20"/>
      <c r="AQ2523" s="11"/>
      <c r="AR2523" s="11"/>
      <c r="AS2523" s="11"/>
      <c r="AT2523" s="11"/>
      <c r="AV2523" s="11"/>
      <c r="AW2523" s="11"/>
    </row>
    <row r="2524" spans="1:49" x14ac:dyDescent="0.25">
      <c r="A2524">
        <v>2523</v>
      </c>
      <c r="B2524">
        <v>10383</v>
      </c>
      <c r="C2524">
        <v>6</v>
      </c>
      <c r="D2524" s="4" t="str">
        <f>TEXT(Table1[[#This Row],[ORDER DATE]],"MMMM")</f>
        <v>February</v>
      </c>
      <c r="E2524" s="4">
        <f t="shared" si="118"/>
        <v>2005</v>
      </c>
      <c r="F2524" s="1">
        <v>38405</v>
      </c>
      <c r="G2524" t="s">
        <v>12</v>
      </c>
      <c r="H2524" t="s">
        <v>44</v>
      </c>
      <c r="I2524">
        <v>124</v>
      </c>
      <c r="J2524" t="s">
        <v>14</v>
      </c>
      <c r="K2524">
        <v>47</v>
      </c>
      <c r="L2524" s="10">
        <v>100</v>
      </c>
      <c r="M2524" s="10">
        <f t="shared" si="119"/>
        <v>4700</v>
      </c>
      <c r="N2524">
        <f>'CONDITIONS AND WORKINGS'!$D$2*M2524</f>
        <v>301.73999999999995</v>
      </c>
      <c r="O2524" s="4">
        <f>IF(Table1[[#This Row],[SALES]]&gt;='CONDITIONS AND WORKINGS'!$B$2,Table1[[#This Row],[SALES]]*'CONDITIONS AND WORKINGS'!$B$3,0)</f>
        <v>392.45000000000005</v>
      </c>
      <c r="P2524" s="10">
        <f t="shared" si="117"/>
        <v>5001.74</v>
      </c>
      <c r="Q2524" s="4" t="str">
        <f>IF(Table1[[#This Row],[STATUS]]='CONDITIONS AND WORKINGS'!$B$6,'CONDITIONS AND WORKINGS'!$B$9,'CONDITIONS AND WORKINGS'!$B$10)</f>
        <v>"COMPLETED"</v>
      </c>
      <c r="R2524" s="10">
        <f>Table1[[#This Row],[TOTAL SALES]]-Table1[[#This Row],[ 8.35% DISCOUNT]]</f>
        <v>4609.29</v>
      </c>
      <c r="S2524" s="20"/>
      <c r="AQ2524" s="11"/>
      <c r="AR2524" s="11"/>
      <c r="AS2524" s="11"/>
      <c r="AT2524" s="11"/>
      <c r="AV2524" s="11"/>
      <c r="AW2524" s="11"/>
    </row>
    <row r="2525" spans="1:49" x14ac:dyDescent="0.25">
      <c r="A2525">
        <v>2524</v>
      </c>
      <c r="B2525">
        <v>10383</v>
      </c>
      <c r="C2525">
        <v>3</v>
      </c>
      <c r="D2525" s="4" t="str">
        <f>TEXT(Table1[[#This Row],[ORDER DATE]],"MMMM")</f>
        <v>February</v>
      </c>
      <c r="E2525" s="4">
        <f t="shared" si="118"/>
        <v>2005</v>
      </c>
      <c r="F2525" s="1">
        <v>38405</v>
      </c>
      <c r="G2525" t="s">
        <v>12</v>
      </c>
      <c r="H2525" t="s">
        <v>51</v>
      </c>
      <c r="I2525">
        <v>124</v>
      </c>
      <c r="J2525" t="s">
        <v>14</v>
      </c>
      <c r="K2525">
        <v>40</v>
      </c>
      <c r="L2525" s="10">
        <v>100</v>
      </c>
      <c r="M2525" s="10">
        <f t="shared" si="119"/>
        <v>4000</v>
      </c>
      <c r="N2525">
        <f>'CONDITIONS AND WORKINGS'!$D$2*M2525</f>
        <v>256.79999999999995</v>
      </c>
      <c r="O2525" s="4">
        <f>IF(Table1[[#This Row],[SALES]]&gt;='CONDITIONS AND WORKINGS'!$B$2,Table1[[#This Row],[SALES]]*'CONDITIONS AND WORKINGS'!$B$3,0)</f>
        <v>334</v>
      </c>
      <c r="P2525" s="10">
        <f t="shared" si="117"/>
        <v>4256.8</v>
      </c>
      <c r="Q2525" s="4" t="str">
        <f>IF(Table1[[#This Row],[STATUS]]='CONDITIONS AND WORKINGS'!$B$6,'CONDITIONS AND WORKINGS'!$B$9,'CONDITIONS AND WORKINGS'!$B$10)</f>
        <v>"COMPLETED"</v>
      </c>
      <c r="R2525" s="10">
        <f>Table1[[#This Row],[TOTAL SALES]]-Table1[[#This Row],[ 8.35% DISCOUNT]]</f>
        <v>3922.8</v>
      </c>
      <c r="S2525" s="20"/>
      <c r="AQ2525" s="11"/>
      <c r="AR2525" s="11"/>
      <c r="AS2525" s="11"/>
      <c r="AT2525" s="11"/>
      <c r="AV2525" s="11"/>
      <c r="AW2525" s="11"/>
    </row>
    <row r="2526" spans="1:49" x14ac:dyDescent="0.25">
      <c r="A2526">
        <v>2525</v>
      </c>
      <c r="B2526">
        <v>10383</v>
      </c>
      <c r="C2526">
        <v>1</v>
      </c>
      <c r="D2526" s="4" t="str">
        <f>TEXT(Table1[[#This Row],[ORDER DATE]],"MMMM")</f>
        <v>February</v>
      </c>
      <c r="E2526" s="4">
        <f t="shared" si="118"/>
        <v>2005</v>
      </c>
      <c r="F2526" s="1">
        <v>38405</v>
      </c>
      <c r="G2526" t="s">
        <v>12</v>
      </c>
      <c r="H2526" t="s">
        <v>42</v>
      </c>
      <c r="I2526">
        <v>124</v>
      </c>
      <c r="J2526" t="s">
        <v>14</v>
      </c>
      <c r="K2526">
        <v>38</v>
      </c>
      <c r="L2526" s="10">
        <v>100</v>
      </c>
      <c r="M2526" s="10">
        <f t="shared" si="119"/>
        <v>3800</v>
      </c>
      <c r="N2526">
        <f>'CONDITIONS AND WORKINGS'!$D$2*M2526</f>
        <v>243.95999999999998</v>
      </c>
      <c r="O2526" s="4">
        <f>IF(Table1[[#This Row],[SALES]]&gt;='CONDITIONS AND WORKINGS'!$B$2,Table1[[#This Row],[SALES]]*'CONDITIONS AND WORKINGS'!$B$3,0)</f>
        <v>317.3</v>
      </c>
      <c r="P2526" s="10">
        <f t="shared" si="117"/>
        <v>4043.96</v>
      </c>
      <c r="Q2526" s="4" t="str">
        <f>IF(Table1[[#This Row],[STATUS]]='CONDITIONS AND WORKINGS'!$B$6,'CONDITIONS AND WORKINGS'!$B$9,'CONDITIONS AND WORKINGS'!$B$10)</f>
        <v>"COMPLETED"</v>
      </c>
      <c r="R2526" s="10">
        <f>Table1[[#This Row],[TOTAL SALES]]-Table1[[#This Row],[ 8.35% DISCOUNT]]</f>
        <v>3726.66</v>
      </c>
      <c r="S2526" s="20"/>
      <c r="AQ2526" s="11"/>
      <c r="AR2526" s="11"/>
      <c r="AS2526" s="11"/>
      <c r="AT2526" s="11"/>
      <c r="AV2526" s="11"/>
      <c r="AW2526" s="11"/>
    </row>
    <row r="2527" spans="1:49" x14ac:dyDescent="0.25">
      <c r="A2527">
        <v>2526</v>
      </c>
      <c r="B2527">
        <v>10383</v>
      </c>
      <c r="C2527">
        <v>11</v>
      </c>
      <c r="D2527" s="4" t="str">
        <f>TEXT(Table1[[#This Row],[ORDER DATE]],"MMMM")</f>
        <v>February</v>
      </c>
      <c r="E2527" s="4">
        <f t="shared" si="118"/>
        <v>2005</v>
      </c>
      <c r="F2527" s="1">
        <v>38405</v>
      </c>
      <c r="G2527" t="s">
        <v>12</v>
      </c>
      <c r="H2527" t="s">
        <v>45</v>
      </c>
      <c r="I2527">
        <v>124</v>
      </c>
      <c r="J2527" t="s">
        <v>14</v>
      </c>
      <c r="K2527">
        <v>27</v>
      </c>
      <c r="L2527" s="10">
        <v>100</v>
      </c>
      <c r="M2527" s="10">
        <f t="shared" si="119"/>
        <v>2700</v>
      </c>
      <c r="N2527">
        <f>'CONDITIONS AND WORKINGS'!$D$2*M2527</f>
        <v>173.33999999999997</v>
      </c>
      <c r="O2527" s="4">
        <f>IF(Table1[[#This Row],[SALES]]&gt;='CONDITIONS AND WORKINGS'!$B$2,Table1[[#This Row],[SALES]]*'CONDITIONS AND WORKINGS'!$B$3,0)</f>
        <v>225.45000000000002</v>
      </c>
      <c r="P2527" s="10">
        <f t="shared" si="117"/>
        <v>2873.34</v>
      </c>
      <c r="Q2527" s="4" t="str">
        <f>IF(Table1[[#This Row],[STATUS]]='CONDITIONS AND WORKINGS'!$B$6,'CONDITIONS AND WORKINGS'!$B$9,'CONDITIONS AND WORKINGS'!$B$10)</f>
        <v>"COMPLETED"</v>
      </c>
      <c r="R2527" s="10">
        <f>Table1[[#This Row],[TOTAL SALES]]-Table1[[#This Row],[ 8.35% DISCOUNT]]</f>
        <v>2647.8900000000003</v>
      </c>
      <c r="S2527" s="20"/>
      <c r="AQ2527" s="11"/>
      <c r="AR2527" s="11"/>
      <c r="AS2527" s="11"/>
      <c r="AT2527" s="11"/>
      <c r="AV2527" s="11"/>
      <c r="AW2527" s="11"/>
    </row>
    <row r="2528" spans="1:49" x14ac:dyDescent="0.25">
      <c r="A2528">
        <v>2527</v>
      </c>
      <c r="B2528">
        <v>10383</v>
      </c>
      <c r="C2528">
        <v>12</v>
      </c>
      <c r="D2528" s="4" t="str">
        <f>TEXT(Table1[[#This Row],[ORDER DATE]],"MMMM")</f>
        <v>February</v>
      </c>
      <c r="E2528" s="4">
        <f t="shared" si="118"/>
        <v>2005</v>
      </c>
      <c r="F2528" s="1">
        <v>38405</v>
      </c>
      <c r="G2528" t="s">
        <v>12</v>
      </c>
      <c r="H2528" t="s">
        <v>59</v>
      </c>
      <c r="I2528">
        <v>124</v>
      </c>
      <c r="J2528" t="s">
        <v>14</v>
      </c>
      <c r="K2528">
        <v>26</v>
      </c>
      <c r="L2528" s="10">
        <v>100</v>
      </c>
      <c r="M2528" s="10">
        <f t="shared" si="119"/>
        <v>2600</v>
      </c>
      <c r="N2528">
        <f>'CONDITIONS AND WORKINGS'!$D$2*M2528</f>
        <v>166.92</v>
      </c>
      <c r="O2528" s="4">
        <f>IF(Table1[[#This Row],[SALES]]&gt;='CONDITIONS AND WORKINGS'!$B$2,Table1[[#This Row],[SALES]]*'CONDITIONS AND WORKINGS'!$B$3,0)</f>
        <v>217.10000000000002</v>
      </c>
      <c r="P2528" s="10">
        <f t="shared" si="117"/>
        <v>2766.92</v>
      </c>
      <c r="Q2528" s="4" t="str">
        <f>IF(Table1[[#This Row],[STATUS]]='CONDITIONS AND WORKINGS'!$B$6,'CONDITIONS AND WORKINGS'!$B$9,'CONDITIONS AND WORKINGS'!$B$10)</f>
        <v>"COMPLETED"</v>
      </c>
      <c r="R2528" s="10">
        <f>Table1[[#This Row],[TOTAL SALES]]-Table1[[#This Row],[ 8.35% DISCOUNT]]</f>
        <v>2549.8200000000002</v>
      </c>
      <c r="S2528" s="20"/>
      <c r="AQ2528" s="11"/>
      <c r="AR2528" s="11"/>
      <c r="AS2528" s="11"/>
      <c r="AT2528" s="11"/>
      <c r="AV2528" s="11"/>
      <c r="AW2528" s="11"/>
    </row>
    <row r="2529" spans="1:49" x14ac:dyDescent="0.25">
      <c r="A2529">
        <v>2528</v>
      </c>
      <c r="B2529">
        <v>10383</v>
      </c>
      <c r="C2529">
        <v>13</v>
      </c>
      <c r="D2529" s="4" t="str">
        <f>TEXT(Table1[[#This Row],[ORDER DATE]],"MMMM")</f>
        <v>February</v>
      </c>
      <c r="E2529" s="4">
        <f t="shared" si="118"/>
        <v>2005</v>
      </c>
      <c r="F2529" s="1">
        <v>38405</v>
      </c>
      <c r="G2529" t="s">
        <v>12</v>
      </c>
      <c r="H2529" t="s">
        <v>46</v>
      </c>
      <c r="I2529">
        <v>124</v>
      </c>
      <c r="J2529" t="s">
        <v>14</v>
      </c>
      <c r="K2529">
        <v>29</v>
      </c>
      <c r="L2529" s="10">
        <v>100</v>
      </c>
      <c r="M2529" s="10">
        <f t="shared" si="119"/>
        <v>2900</v>
      </c>
      <c r="N2529">
        <f>'CONDITIONS AND WORKINGS'!$D$2*M2529</f>
        <v>186.17999999999998</v>
      </c>
      <c r="O2529" s="4">
        <f>IF(Table1[[#This Row],[SALES]]&gt;='CONDITIONS AND WORKINGS'!$B$2,Table1[[#This Row],[SALES]]*'CONDITIONS AND WORKINGS'!$B$3,0)</f>
        <v>242.15</v>
      </c>
      <c r="P2529" s="10">
        <f t="shared" si="117"/>
        <v>3086.18</v>
      </c>
      <c r="Q2529" s="4" t="str">
        <f>IF(Table1[[#This Row],[STATUS]]='CONDITIONS AND WORKINGS'!$B$6,'CONDITIONS AND WORKINGS'!$B$9,'CONDITIONS AND WORKINGS'!$B$10)</f>
        <v>"COMPLETED"</v>
      </c>
      <c r="R2529" s="10">
        <f>Table1[[#This Row],[TOTAL SALES]]-Table1[[#This Row],[ 8.35% DISCOUNT]]</f>
        <v>2844.0299999999997</v>
      </c>
      <c r="S2529" s="20"/>
      <c r="AQ2529" s="11"/>
      <c r="AR2529" s="11"/>
      <c r="AS2529" s="11"/>
      <c r="AT2529" s="11"/>
      <c r="AV2529" s="11"/>
      <c r="AW2529" s="11"/>
    </row>
    <row r="2530" spans="1:49" x14ac:dyDescent="0.25">
      <c r="A2530">
        <v>2529</v>
      </c>
      <c r="B2530">
        <v>10383</v>
      </c>
      <c r="C2530">
        <v>10</v>
      </c>
      <c r="D2530" s="4" t="str">
        <f>TEXT(Table1[[#This Row],[ORDER DATE]],"MMMM")</f>
        <v>February</v>
      </c>
      <c r="E2530" s="4">
        <f t="shared" si="118"/>
        <v>2005</v>
      </c>
      <c r="F2530" s="1">
        <v>38405</v>
      </c>
      <c r="G2530" t="s">
        <v>12</v>
      </c>
      <c r="H2530" t="s">
        <v>52</v>
      </c>
      <c r="I2530">
        <v>124</v>
      </c>
      <c r="J2530" t="s">
        <v>17</v>
      </c>
      <c r="K2530">
        <v>38</v>
      </c>
      <c r="L2530" s="10">
        <v>60.06</v>
      </c>
      <c r="M2530" s="10">
        <f t="shared" si="119"/>
        <v>2282.2800000000002</v>
      </c>
      <c r="N2530">
        <f>'CONDITIONS AND WORKINGS'!$D$2*M2530</f>
        <v>146.52237600000001</v>
      </c>
      <c r="O2530" s="4">
        <f>IF(Table1[[#This Row],[SALES]]&gt;='CONDITIONS AND WORKINGS'!$B$2,Table1[[#This Row],[SALES]]*'CONDITIONS AND WORKINGS'!$B$3,0)</f>
        <v>0</v>
      </c>
      <c r="P2530" s="10">
        <f t="shared" si="117"/>
        <v>2428.8023760000001</v>
      </c>
      <c r="Q2530" s="4" t="str">
        <f>IF(Table1[[#This Row],[STATUS]]='CONDITIONS AND WORKINGS'!$B$6,'CONDITIONS AND WORKINGS'!$B$9,'CONDITIONS AND WORKINGS'!$B$10)</f>
        <v>"COMPLETED"</v>
      </c>
      <c r="R2530" s="10">
        <f>Table1[[#This Row],[TOTAL SALES]]-Table1[[#This Row],[ 8.35% DISCOUNT]]</f>
        <v>2428.8023760000001</v>
      </c>
      <c r="S2530" s="20"/>
      <c r="AQ2530" s="11"/>
      <c r="AR2530" s="11"/>
      <c r="AS2530" s="11"/>
      <c r="AT2530" s="11"/>
      <c r="AV2530" s="11"/>
      <c r="AW2530" s="11"/>
    </row>
    <row r="2531" spans="1:49" x14ac:dyDescent="0.25">
      <c r="A2531">
        <v>2530</v>
      </c>
      <c r="B2531">
        <v>10383</v>
      </c>
      <c r="C2531">
        <v>2</v>
      </c>
      <c r="D2531" s="4" t="str">
        <f>TEXT(Table1[[#This Row],[ORDER DATE]],"MMMM")</f>
        <v>February</v>
      </c>
      <c r="E2531" s="4">
        <f t="shared" si="118"/>
        <v>2005</v>
      </c>
      <c r="F2531" s="1">
        <v>38405</v>
      </c>
      <c r="G2531" t="s">
        <v>12</v>
      </c>
      <c r="H2531" t="s">
        <v>50</v>
      </c>
      <c r="I2531">
        <v>124</v>
      </c>
      <c r="J2531" t="s">
        <v>17</v>
      </c>
      <c r="K2531">
        <v>22</v>
      </c>
      <c r="L2531" s="10">
        <v>91.76</v>
      </c>
      <c r="M2531" s="10">
        <f t="shared" si="119"/>
        <v>2018.72</v>
      </c>
      <c r="N2531">
        <f>'CONDITIONS AND WORKINGS'!$D$2*M2531</f>
        <v>129.60182399999999</v>
      </c>
      <c r="O2531" s="4">
        <f>IF(Table1[[#This Row],[SALES]]&gt;='CONDITIONS AND WORKINGS'!$B$2,Table1[[#This Row],[SALES]]*'CONDITIONS AND WORKINGS'!$B$3,0)</f>
        <v>0</v>
      </c>
      <c r="P2531" s="10">
        <f t="shared" si="117"/>
        <v>2148.3218240000001</v>
      </c>
      <c r="Q2531" s="4" t="str">
        <f>IF(Table1[[#This Row],[STATUS]]='CONDITIONS AND WORKINGS'!$B$6,'CONDITIONS AND WORKINGS'!$B$9,'CONDITIONS AND WORKINGS'!$B$10)</f>
        <v>"COMPLETED"</v>
      </c>
      <c r="R2531" s="10">
        <f>Table1[[#This Row],[TOTAL SALES]]-Table1[[#This Row],[ 8.35% DISCOUNT]]</f>
        <v>2148.3218240000001</v>
      </c>
      <c r="S2531" s="20"/>
      <c r="AQ2531" s="11"/>
      <c r="AR2531" s="11"/>
      <c r="AS2531" s="11"/>
      <c r="AT2531" s="11"/>
      <c r="AV2531" s="11"/>
      <c r="AW2531" s="11"/>
    </row>
    <row r="2532" spans="1:49" x14ac:dyDescent="0.25">
      <c r="A2532">
        <v>2531</v>
      </c>
      <c r="B2532">
        <v>10383</v>
      </c>
      <c r="C2532">
        <v>4</v>
      </c>
      <c r="D2532" s="4" t="str">
        <f>TEXT(Table1[[#This Row],[ORDER DATE]],"MMMM")</f>
        <v>February</v>
      </c>
      <c r="E2532" s="4">
        <f t="shared" si="118"/>
        <v>2005</v>
      </c>
      <c r="F2532" s="1">
        <v>38405</v>
      </c>
      <c r="G2532" t="s">
        <v>12</v>
      </c>
      <c r="H2532" t="s">
        <v>49</v>
      </c>
      <c r="I2532">
        <v>124</v>
      </c>
      <c r="J2532" t="s">
        <v>17</v>
      </c>
      <c r="K2532">
        <v>21</v>
      </c>
      <c r="L2532" s="10">
        <v>93.91</v>
      </c>
      <c r="M2532" s="10">
        <f t="shared" si="119"/>
        <v>1972.11</v>
      </c>
      <c r="N2532">
        <f>'CONDITIONS AND WORKINGS'!$D$2*M2532</f>
        <v>126.60946199999998</v>
      </c>
      <c r="O2532" s="4">
        <f>IF(Table1[[#This Row],[SALES]]&gt;='CONDITIONS AND WORKINGS'!$B$2,Table1[[#This Row],[SALES]]*'CONDITIONS AND WORKINGS'!$B$3,0)</f>
        <v>0</v>
      </c>
      <c r="P2532" s="10">
        <f t="shared" si="117"/>
        <v>2098.719462</v>
      </c>
      <c r="Q2532" s="4" t="str">
        <f>IF(Table1[[#This Row],[STATUS]]='CONDITIONS AND WORKINGS'!$B$6,'CONDITIONS AND WORKINGS'!$B$9,'CONDITIONS AND WORKINGS'!$B$10)</f>
        <v>"COMPLETED"</v>
      </c>
      <c r="R2532" s="10">
        <f>Table1[[#This Row],[TOTAL SALES]]-Table1[[#This Row],[ 8.35% DISCOUNT]]</f>
        <v>2098.719462</v>
      </c>
      <c r="S2532" s="20"/>
      <c r="AQ2532" s="11"/>
      <c r="AR2532" s="11"/>
      <c r="AS2532" s="11"/>
      <c r="AT2532" s="11"/>
      <c r="AV2532" s="11"/>
      <c r="AW2532" s="11"/>
    </row>
    <row r="2533" spans="1:49" x14ac:dyDescent="0.25">
      <c r="A2533">
        <v>2532</v>
      </c>
      <c r="B2533">
        <v>10383</v>
      </c>
      <c r="C2533">
        <v>5</v>
      </c>
      <c r="D2533" s="4" t="str">
        <f>TEXT(Table1[[#This Row],[ORDER DATE]],"MMMM")</f>
        <v>February</v>
      </c>
      <c r="E2533" s="4">
        <f t="shared" si="118"/>
        <v>2005</v>
      </c>
      <c r="F2533" s="1">
        <v>38405</v>
      </c>
      <c r="G2533" t="s">
        <v>12</v>
      </c>
      <c r="H2533" t="s">
        <v>53</v>
      </c>
      <c r="I2533">
        <v>124</v>
      </c>
      <c r="J2533" t="s">
        <v>17</v>
      </c>
      <c r="K2533">
        <v>32</v>
      </c>
      <c r="L2533" s="10">
        <v>53.18</v>
      </c>
      <c r="M2533" s="10">
        <f t="shared" si="119"/>
        <v>1701.76</v>
      </c>
      <c r="N2533">
        <f>'CONDITIONS AND WORKINGS'!$D$2*M2533</f>
        <v>109.25299199999999</v>
      </c>
      <c r="O2533" s="4">
        <f>IF(Table1[[#This Row],[SALES]]&gt;='CONDITIONS AND WORKINGS'!$B$2,Table1[[#This Row],[SALES]]*'CONDITIONS AND WORKINGS'!$B$3,0)</f>
        <v>0</v>
      </c>
      <c r="P2533" s="10">
        <f t="shared" si="117"/>
        <v>1811.0129919999999</v>
      </c>
      <c r="Q2533" s="4" t="str">
        <f>IF(Table1[[#This Row],[STATUS]]='CONDITIONS AND WORKINGS'!$B$6,'CONDITIONS AND WORKINGS'!$B$9,'CONDITIONS AND WORKINGS'!$B$10)</f>
        <v>"COMPLETED"</v>
      </c>
      <c r="R2533" s="10">
        <f>Table1[[#This Row],[TOTAL SALES]]-Table1[[#This Row],[ 8.35% DISCOUNT]]</f>
        <v>1811.0129919999999</v>
      </c>
      <c r="S2533" s="20"/>
      <c r="AQ2533" s="11"/>
      <c r="AR2533" s="11"/>
      <c r="AS2533" s="11"/>
      <c r="AT2533" s="11"/>
      <c r="AV2533" s="11"/>
      <c r="AW2533" s="11"/>
    </row>
    <row r="2534" spans="1:49" x14ac:dyDescent="0.25">
      <c r="A2534">
        <v>2533</v>
      </c>
      <c r="B2534">
        <v>10383</v>
      </c>
      <c r="C2534">
        <v>7</v>
      </c>
      <c r="D2534" s="4" t="str">
        <f>TEXT(Table1[[#This Row],[ORDER DATE]],"MMMM")</f>
        <v>February</v>
      </c>
      <c r="E2534" s="4">
        <f t="shared" si="118"/>
        <v>2005</v>
      </c>
      <c r="F2534" s="1">
        <v>38405</v>
      </c>
      <c r="G2534" t="s">
        <v>12</v>
      </c>
      <c r="H2534" t="s">
        <v>61</v>
      </c>
      <c r="I2534">
        <v>124</v>
      </c>
      <c r="J2534" t="s">
        <v>17</v>
      </c>
      <c r="K2534">
        <v>28</v>
      </c>
      <c r="L2534" s="10">
        <v>58.58</v>
      </c>
      <c r="M2534" s="10">
        <f t="shared" si="119"/>
        <v>1640.24</v>
      </c>
      <c r="N2534">
        <f>'CONDITIONS AND WORKINGS'!$D$2*M2534</f>
        <v>105.30340799999999</v>
      </c>
      <c r="O2534" s="4">
        <f>IF(Table1[[#This Row],[SALES]]&gt;='CONDITIONS AND WORKINGS'!$B$2,Table1[[#This Row],[SALES]]*'CONDITIONS AND WORKINGS'!$B$3,0)</f>
        <v>0</v>
      </c>
      <c r="P2534" s="10">
        <f t="shared" si="117"/>
        <v>1745.543408</v>
      </c>
      <c r="Q2534" s="4" t="str">
        <f>IF(Table1[[#This Row],[STATUS]]='CONDITIONS AND WORKINGS'!$B$6,'CONDITIONS AND WORKINGS'!$B$9,'CONDITIONS AND WORKINGS'!$B$10)</f>
        <v>"COMPLETED"</v>
      </c>
      <c r="R2534" s="10">
        <f>Table1[[#This Row],[TOTAL SALES]]-Table1[[#This Row],[ 8.35% DISCOUNT]]</f>
        <v>1745.543408</v>
      </c>
      <c r="S2534" s="20"/>
      <c r="AQ2534" s="11"/>
      <c r="AR2534" s="11"/>
      <c r="AS2534" s="11"/>
      <c r="AT2534" s="11"/>
      <c r="AV2534" s="11"/>
      <c r="AW2534" s="11"/>
    </row>
    <row r="2535" spans="1:49" x14ac:dyDescent="0.25">
      <c r="A2535">
        <v>2534</v>
      </c>
      <c r="B2535">
        <v>10383</v>
      </c>
      <c r="C2535">
        <v>8</v>
      </c>
      <c r="D2535" s="4" t="str">
        <f>TEXT(Table1[[#This Row],[ORDER DATE]],"MMMM")</f>
        <v>February</v>
      </c>
      <c r="E2535" s="4">
        <f t="shared" si="118"/>
        <v>2005</v>
      </c>
      <c r="F2535" s="1">
        <v>38405</v>
      </c>
      <c r="G2535" t="s">
        <v>12</v>
      </c>
      <c r="H2535" t="s">
        <v>48</v>
      </c>
      <c r="I2535">
        <v>124</v>
      </c>
      <c r="J2535" t="s">
        <v>17</v>
      </c>
      <c r="K2535">
        <v>44</v>
      </c>
      <c r="L2535" s="10">
        <v>36.07</v>
      </c>
      <c r="M2535" s="10">
        <f t="shared" si="119"/>
        <v>1587.08</v>
      </c>
      <c r="N2535">
        <f>'CONDITIONS AND WORKINGS'!$D$2*M2535</f>
        <v>101.89053599999998</v>
      </c>
      <c r="O2535" s="4">
        <f>IF(Table1[[#This Row],[SALES]]&gt;='CONDITIONS AND WORKINGS'!$B$2,Table1[[#This Row],[SALES]]*'CONDITIONS AND WORKINGS'!$B$3,0)</f>
        <v>0</v>
      </c>
      <c r="P2535" s="10">
        <f t="shared" si="117"/>
        <v>1688.9705359999998</v>
      </c>
      <c r="Q2535" s="4" t="str">
        <f>IF(Table1[[#This Row],[STATUS]]='CONDITIONS AND WORKINGS'!$B$6,'CONDITIONS AND WORKINGS'!$B$9,'CONDITIONS AND WORKINGS'!$B$10)</f>
        <v>"COMPLETED"</v>
      </c>
      <c r="R2535" s="10">
        <f>Table1[[#This Row],[TOTAL SALES]]-Table1[[#This Row],[ 8.35% DISCOUNT]]</f>
        <v>1688.9705359999998</v>
      </c>
      <c r="S2535" s="20"/>
      <c r="AQ2535" s="11"/>
      <c r="AR2535" s="11"/>
      <c r="AS2535" s="11"/>
      <c r="AT2535" s="11"/>
      <c r="AV2535" s="11"/>
      <c r="AW2535" s="11"/>
    </row>
    <row r="2536" spans="1:49" x14ac:dyDescent="0.25">
      <c r="A2536">
        <v>2535</v>
      </c>
      <c r="B2536">
        <v>10383</v>
      </c>
      <c r="C2536">
        <v>9</v>
      </c>
      <c r="D2536" s="4" t="str">
        <f>TEXT(Table1[[#This Row],[ORDER DATE]],"MMMM")</f>
        <v>February</v>
      </c>
      <c r="E2536" s="4">
        <f t="shared" si="118"/>
        <v>2005</v>
      </c>
      <c r="F2536" s="1">
        <v>38405</v>
      </c>
      <c r="G2536" t="s">
        <v>12</v>
      </c>
      <c r="H2536" t="s">
        <v>64</v>
      </c>
      <c r="I2536">
        <v>124</v>
      </c>
      <c r="J2536" t="s">
        <v>17</v>
      </c>
      <c r="K2536">
        <v>24</v>
      </c>
      <c r="L2536" s="10">
        <v>61.52</v>
      </c>
      <c r="M2536" s="10">
        <f t="shared" si="119"/>
        <v>1476.48</v>
      </c>
      <c r="N2536">
        <f>'CONDITIONS AND WORKINGS'!$D$2*M2536</f>
        <v>94.790015999999994</v>
      </c>
      <c r="O2536" s="4">
        <f>IF(Table1[[#This Row],[SALES]]&gt;='CONDITIONS AND WORKINGS'!$B$2,Table1[[#This Row],[SALES]]*'CONDITIONS AND WORKINGS'!$B$3,0)</f>
        <v>0</v>
      </c>
      <c r="P2536" s="10">
        <f t="shared" si="117"/>
        <v>1571.2700159999999</v>
      </c>
      <c r="Q2536" s="4" t="str">
        <f>IF(Table1[[#This Row],[STATUS]]='CONDITIONS AND WORKINGS'!$B$6,'CONDITIONS AND WORKINGS'!$B$9,'CONDITIONS AND WORKINGS'!$B$10)</f>
        <v>"COMPLETED"</v>
      </c>
      <c r="R2536" s="10">
        <f>Table1[[#This Row],[TOTAL SALES]]-Table1[[#This Row],[ 8.35% DISCOUNT]]</f>
        <v>1571.2700159999999</v>
      </c>
      <c r="S2536" s="20"/>
      <c r="AQ2536" s="11"/>
      <c r="AR2536" s="11"/>
      <c r="AS2536" s="11"/>
      <c r="AT2536" s="11"/>
      <c r="AV2536" s="11"/>
      <c r="AW2536" s="11"/>
    </row>
    <row r="2537" spans="1:49" x14ac:dyDescent="0.25">
      <c r="A2537">
        <v>2536</v>
      </c>
      <c r="B2537">
        <v>10384</v>
      </c>
      <c r="C2537">
        <v>1</v>
      </c>
      <c r="D2537" s="4" t="str">
        <f>TEXT(Table1[[#This Row],[ORDER DATE]],"MMMM")</f>
        <v>February</v>
      </c>
      <c r="E2537" s="4">
        <f t="shared" si="118"/>
        <v>2005</v>
      </c>
      <c r="F2537" s="1">
        <v>38406</v>
      </c>
      <c r="G2537" t="s">
        <v>12</v>
      </c>
      <c r="H2537" t="s">
        <v>68</v>
      </c>
      <c r="I2537">
        <v>105</v>
      </c>
      <c r="J2537" t="s">
        <v>14</v>
      </c>
      <c r="K2537">
        <v>49</v>
      </c>
      <c r="L2537" s="10">
        <v>100</v>
      </c>
      <c r="M2537" s="10">
        <f t="shared" si="119"/>
        <v>4900</v>
      </c>
      <c r="N2537">
        <f>'CONDITIONS AND WORKINGS'!$D$2*M2537</f>
        <v>314.58</v>
      </c>
      <c r="O2537" s="4">
        <f>IF(Table1[[#This Row],[SALES]]&gt;='CONDITIONS AND WORKINGS'!$B$2,Table1[[#This Row],[SALES]]*'CONDITIONS AND WORKINGS'!$B$3,0)</f>
        <v>409.15000000000003</v>
      </c>
      <c r="P2537" s="10">
        <f t="shared" si="117"/>
        <v>5214.58</v>
      </c>
      <c r="Q2537" s="4" t="str">
        <f>IF(Table1[[#This Row],[STATUS]]='CONDITIONS AND WORKINGS'!$B$6,'CONDITIONS AND WORKINGS'!$B$9,'CONDITIONS AND WORKINGS'!$B$10)</f>
        <v>"COMPLETED"</v>
      </c>
      <c r="R2537" s="10">
        <f>Table1[[#This Row],[TOTAL SALES]]-Table1[[#This Row],[ 8.35% DISCOUNT]]</f>
        <v>4805.43</v>
      </c>
      <c r="S2537" s="20"/>
      <c r="AQ2537" s="11"/>
      <c r="AR2537" s="11"/>
      <c r="AS2537" s="11"/>
      <c r="AT2537" s="11"/>
      <c r="AV2537" s="11"/>
      <c r="AW2537" s="11"/>
    </row>
    <row r="2538" spans="1:49" x14ac:dyDescent="0.25">
      <c r="A2538">
        <v>2537</v>
      </c>
      <c r="B2538">
        <v>10384</v>
      </c>
      <c r="C2538">
        <v>4</v>
      </c>
      <c r="D2538" s="4" t="str">
        <f>TEXT(Table1[[#This Row],[ORDER DATE]],"MMMM")</f>
        <v>February</v>
      </c>
      <c r="E2538" s="4">
        <f t="shared" si="118"/>
        <v>2005</v>
      </c>
      <c r="F2538" s="1">
        <v>38406</v>
      </c>
      <c r="G2538" t="s">
        <v>12</v>
      </c>
      <c r="H2538" t="s">
        <v>56</v>
      </c>
      <c r="I2538">
        <v>105</v>
      </c>
      <c r="J2538" t="s">
        <v>14</v>
      </c>
      <c r="K2538">
        <v>34</v>
      </c>
      <c r="L2538" s="10">
        <v>100</v>
      </c>
      <c r="M2538" s="10">
        <f t="shared" si="119"/>
        <v>3400</v>
      </c>
      <c r="N2538">
        <f>'CONDITIONS AND WORKINGS'!$D$2*M2538</f>
        <v>218.27999999999997</v>
      </c>
      <c r="O2538" s="4">
        <f>IF(Table1[[#This Row],[SALES]]&gt;='CONDITIONS AND WORKINGS'!$B$2,Table1[[#This Row],[SALES]]*'CONDITIONS AND WORKINGS'!$B$3,0)</f>
        <v>283.90000000000003</v>
      </c>
      <c r="P2538" s="10">
        <f t="shared" si="117"/>
        <v>3618.2799999999997</v>
      </c>
      <c r="Q2538" s="4" t="str">
        <f>IF(Table1[[#This Row],[STATUS]]='CONDITIONS AND WORKINGS'!$B$6,'CONDITIONS AND WORKINGS'!$B$9,'CONDITIONS AND WORKINGS'!$B$10)</f>
        <v>"COMPLETED"</v>
      </c>
      <c r="R2538" s="10">
        <f>Table1[[#This Row],[TOTAL SALES]]-Table1[[#This Row],[ 8.35% DISCOUNT]]</f>
        <v>3334.3799999999997</v>
      </c>
      <c r="S2538" s="20"/>
      <c r="AQ2538" s="11"/>
      <c r="AR2538" s="11"/>
      <c r="AS2538" s="11"/>
      <c r="AT2538" s="11"/>
      <c r="AV2538" s="11"/>
      <c r="AW2538" s="11"/>
    </row>
    <row r="2539" spans="1:49" x14ac:dyDescent="0.25">
      <c r="A2539">
        <v>2538</v>
      </c>
      <c r="B2539">
        <v>10384</v>
      </c>
      <c r="C2539">
        <v>2</v>
      </c>
      <c r="D2539" s="4" t="str">
        <f>TEXT(Table1[[#This Row],[ORDER DATE]],"MMMM")</f>
        <v>February</v>
      </c>
      <c r="E2539" s="4">
        <f t="shared" si="118"/>
        <v>2005</v>
      </c>
      <c r="F2539" s="1">
        <v>38406</v>
      </c>
      <c r="G2539" t="s">
        <v>12</v>
      </c>
      <c r="H2539" t="s">
        <v>62</v>
      </c>
      <c r="I2539">
        <v>105</v>
      </c>
      <c r="J2539" t="s">
        <v>14</v>
      </c>
      <c r="K2539">
        <v>43</v>
      </c>
      <c r="L2539" s="10">
        <v>97.87</v>
      </c>
      <c r="M2539" s="10">
        <f t="shared" si="119"/>
        <v>4208.41</v>
      </c>
      <c r="N2539">
        <f>'CONDITIONS AND WORKINGS'!$D$2*M2539</f>
        <v>270.17992199999998</v>
      </c>
      <c r="O2539" s="4">
        <f>IF(Table1[[#This Row],[SALES]]&gt;='CONDITIONS AND WORKINGS'!$B$2,Table1[[#This Row],[SALES]]*'CONDITIONS AND WORKINGS'!$B$3,0)</f>
        <v>351.40223500000002</v>
      </c>
      <c r="P2539" s="10">
        <f t="shared" si="117"/>
        <v>4478.5899220000001</v>
      </c>
      <c r="Q2539" s="4" t="str">
        <f>IF(Table1[[#This Row],[STATUS]]='CONDITIONS AND WORKINGS'!$B$6,'CONDITIONS AND WORKINGS'!$B$9,'CONDITIONS AND WORKINGS'!$B$10)</f>
        <v>"COMPLETED"</v>
      </c>
      <c r="R2539" s="10">
        <f>Table1[[#This Row],[TOTAL SALES]]-Table1[[#This Row],[ 8.35% DISCOUNT]]</f>
        <v>4127.1876869999996</v>
      </c>
      <c r="S2539" s="20"/>
      <c r="AQ2539" s="11"/>
      <c r="AR2539" s="11"/>
      <c r="AS2539" s="11"/>
      <c r="AT2539" s="11"/>
      <c r="AV2539" s="11"/>
      <c r="AW2539" s="11"/>
    </row>
    <row r="2540" spans="1:49" x14ac:dyDescent="0.25">
      <c r="A2540">
        <v>2539</v>
      </c>
      <c r="B2540">
        <v>10384</v>
      </c>
      <c r="C2540">
        <v>3</v>
      </c>
      <c r="D2540" s="4" t="str">
        <f>TEXT(Table1[[#This Row],[ORDER DATE]],"MMMM")</f>
        <v>February</v>
      </c>
      <c r="E2540" s="4">
        <f t="shared" si="118"/>
        <v>2005</v>
      </c>
      <c r="F2540" s="1">
        <v>38406</v>
      </c>
      <c r="G2540" t="s">
        <v>12</v>
      </c>
      <c r="H2540" t="s">
        <v>57</v>
      </c>
      <c r="I2540">
        <v>105</v>
      </c>
      <c r="J2540" t="s">
        <v>17</v>
      </c>
      <c r="K2540">
        <v>28</v>
      </c>
      <c r="L2540" s="10">
        <v>80.540000000000006</v>
      </c>
      <c r="M2540" s="10">
        <f t="shared" si="119"/>
        <v>2255.1200000000003</v>
      </c>
      <c r="N2540">
        <f>'CONDITIONS AND WORKINGS'!$D$2*M2540</f>
        <v>144.778704</v>
      </c>
      <c r="O2540" s="4">
        <f>IF(Table1[[#This Row],[SALES]]&gt;='CONDITIONS AND WORKINGS'!$B$2,Table1[[#This Row],[SALES]]*'CONDITIONS AND WORKINGS'!$B$3,0)</f>
        <v>0</v>
      </c>
      <c r="P2540" s="10">
        <f t="shared" si="117"/>
        <v>2399.8987040000002</v>
      </c>
      <c r="Q2540" s="4" t="str">
        <f>IF(Table1[[#This Row],[STATUS]]='CONDITIONS AND WORKINGS'!$B$6,'CONDITIONS AND WORKINGS'!$B$9,'CONDITIONS AND WORKINGS'!$B$10)</f>
        <v>"COMPLETED"</v>
      </c>
      <c r="R2540" s="10">
        <f>Table1[[#This Row],[TOTAL SALES]]-Table1[[#This Row],[ 8.35% DISCOUNT]]</f>
        <v>2399.8987040000002</v>
      </c>
      <c r="S2540" s="20"/>
      <c r="AQ2540" s="11"/>
      <c r="AR2540" s="11"/>
      <c r="AS2540" s="11"/>
      <c r="AT2540" s="11"/>
      <c r="AV2540" s="11"/>
      <c r="AW2540" s="11"/>
    </row>
    <row r="2541" spans="1:49" x14ac:dyDescent="0.25">
      <c r="A2541">
        <v>2540</v>
      </c>
      <c r="B2541">
        <v>10385</v>
      </c>
      <c r="C2541">
        <v>2</v>
      </c>
      <c r="D2541" s="4" t="str">
        <f>TEXT(Table1[[#This Row],[ORDER DATE]],"MMMM")</f>
        <v>February</v>
      </c>
      <c r="E2541" s="4">
        <f t="shared" si="118"/>
        <v>2005</v>
      </c>
      <c r="F2541" s="1">
        <v>38411</v>
      </c>
      <c r="G2541" t="s">
        <v>12</v>
      </c>
      <c r="H2541" t="s">
        <v>60</v>
      </c>
      <c r="I2541">
        <v>140</v>
      </c>
      <c r="J2541" t="s">
        <v>14</v>
      </c>
      <c r="K2541">
        <v>37</v>
      </c>
      <c r="L2541" s="10">
        <v>85.54</v>
      </c>
      <c r="M2541" s="10">
        <f t="shared" si="119"/>
        <v>3164.98</v>
      </c>
      <c r="N2541">
        <f>'CONDITIONS AND WORKINGS'!$D$2*M2541</f>
        <v>203.19171599999999</v>
      </c>
      <c r="O2541" s="4">
        <f>IF(Table1[[#This Row],[SALES]]&gt;='CONDITIONS AND WORKINGS'!$B$2,Table1[[#This Row],[SALES]]*'CONDITIONS AND WORKINGS'!$B$3,0)</f>
        <v>264.27583000000004</v>
      </c>
      <c r="P2541" s="10">
        <f t="shared" si="117"/>
        <v>3368.1717159999998</v>
      </c>
      <c r="Q2541" s="4" t="str">
        <f>IF(Table1[[#This Row],[STATUS]]='CONDITIONS AND WORKINGS'!$B$6,'CONDITIONS AND WORKINGS'!$B$9,'CONDITIONS AND WORKINGS'!$B$10)</f>
        <v>"COMPLETED"</v>
      </c>
      <c r="R2541" s="10">
        <f>Table1[[#This Row],[TOTAL SALES]]-Table1[[#This Row],[ 8.35% DISCOUNT]]</f>
        <v>3103.8958859999998</v>
      </c>
      <c r="S2541" s="20"/>
      <c r="AQ2541" s="11"/>
      <c r="AR2541" s="11"/>
      <c r="AS2541" s="11"/>
      <c r="AT2541" s="11"/>
      <c r="AV2541" s="11"/>
      <c r="AW2541" s="11"/>
    </row>
    <row r="2542" spans="1:49" x14ac:dyDescent="0.25">
      <c r="A2542">
        <v>2541</v>
      </c>
      <c r="B2542">
        <v>10385</v>
      </c>
      <c r="C2542">
        <v>1</v>
      </c>
      <c r="D2542" s="4" t="str">
        <f>TEXT(Table1[[#This Row],[ORDER DATE]],"MMMM")</f>
        <v>February</v>
      </c>
      <c r="E2542" s="4">
        <f t="shared" si="118"/>
        <v>2005</v>
      </c>
      <c r="F2542" s="1">
        <v>38411</v>
      </c>
      <c r="G2542" t="s">
        <v>12</v>
      </c>
      <c r="H2542" t="s">
        <v>65</v>
      </c>
      <c r="I2542">
        <v>140</v>
      </c>
      <c r="J2542" t="s">
        <v>17</v>
      </c>
      <c r="K2542">
        <v>25</v>
      </c>
      <c r="L2542" s="10">
        <v>77.34</v>
      </c>
      <c r="M2542" s="10">
        <f t="shared" si="119"/>
        <v>1933.5</v>
      </c>
      <c r="N2542">
        <f>'CONDITIONS AND WORKINGS'!$D$2*M2542</f>
        <v>124.13069999999999</v>
      </c>
      <c r="O2542" s="4">
        <f>IF(Table1[[#This Row],[SALES]]&gt;='CONDITIONS AND WORKINGS'!$B$2,Table1[[#This Row],[SALES]]*'CONDITIONS AND WORKINGS'!$B$3,0)</f>
        <v>0</v>
      </c>
      <c r="P2542" s="10">
        <f t="shared" si="117"/>
        <v>2057.6307000000002</v>
      </c>
      <c r="Q2542" s="4" t="str">
        <f>IF(Table1[[#This Row],[STATUS]]='CONDITIONS AND WORKINGS'!$B$6,'CONDITIONS AND WORKINGS'!$B$9,'CONDITIONS AND WORKINGS'!$B$10)</f>
        <v>"COMPLETED"</v>
      </c>
      <c r="R2542" s="10">
        <f>Table1[[#This Row],[TOTAL SALES]]-Table1[[#This Row],[ 8.35% DISCOUNT]]</f>
        <v>2057.6307000000002</v>
      </c>
      <c r="S2542" s="20"/>
      <c r="AQ2542" s="11"/>
      <c r="AR2542" s="11"/>
      <c r="AS2542" s="11"/>
      <c r="AT2542" s="11"/>
      <c r="AV2542" s="11"/>
      <c r="AW2542" s="11"/>
    </row>
    <row r="2543" spans="1:49" x14ac:dyDescent="0.25">
      <c r="A2543">
        <v>2542</v>
      </c>
      <c r="B2543">
        <v>10386</v>
      </c>
      <c r="C2543">
        <v>4</v>
      </c>
      <c r="D2543" s="4" t="str">
        <f>TEXT(Table1[[#This Row],[ORDER DATE]],"MMMM")</f>
        <v>March</v>
      </c>
      <c r="E2543" s="4">
        <f t="shared" si="118"/>
        <v>2005</v>
      </c>
      <c r="F2543" s="1">
        <v>38412</v>
      </c>
      <c r="G2543" t="s">
        <v>125</v>
      </c>
      <c r="H2543" t="s">
        <v>69</v>
      </c>
      <c r="I2543">
        <v>124</v>
      </c>
      <c r="J2543" t="s">
        <v>14</v>
      </c>
      <c r="K2543">
        <v>43</v>
      </c>
      <c r="L2543" s="10">
        <v>100</v>
      </c>
      <c r="M2543" s="10">
        <f t="shared" si="119"/>
        <v>4300</v>
      </c>
      <c r="N2543">
        <f>'CONDITIONS AND WORKINGS'!$D$2*M2543</f>
        <v>276.05999999999995</v>
      </c>
      <c r="O2543" s="4">
        <f>IF(Table1[[#This Row],[SALES]]&gt;='CONDITIONS AND WORKINGS'!$B$2,Table1[[#This Row],[SALES]]*'CONDITIONS AND WORKINGS'!$B$3,0)</f>
        <v>359.05</v>
      </c>
      <c r="P2543" s="10">
        <f t="shared" si="117"/>
        <v>4576.0599999999995</v>
      </c>
      <c r="Q2543" s="4" t="str">
        <f>IF(Table1[[#This Row],[STATUS]]='CONDITIONS AND WORKINGS'!$B$6,'CONDITIONS AND WORKINGS'!$B$9,'CONDITIONS AND WORKINGS'!$B$10)</f>
        <v>"UNDER PREVIEW"</v>
      </c>
      <c r="R2543" s="10">
        <f>Table1[[#This Row],[TOTAL SALES]]-Table1[[#This Row],[ 8.35% DISCOUNT]]</f>
        <v>4217.0099999999993</v>
      </c>
      <c r="S2543" s="20"/>
      <c r="AQ2543" s="11"/>
      <c r="AR2543" s="11"/>
      <c r="AS2543" s="11"/>
      <c r="AT2543" s="11"/>
      <c r="AV2543" s="11"/>
      <c r="AW2543" s="11"/>
    </row>
    <row r="2544" spans="1:49" x14ac:dyDescent="0.25">
      <c r="A2544">
        <v>2543</v>
      </c>
      <c r="B2544">
        <v>10386</v>
      </c>
      <c r="C2544">
        <v>10</v>
      </c>
      <c r="D2544" s="4" t="str">
        <f>TEXT(Table1[[#This Row],[ORDER DATE]],"MMMM")</f>
        <v>March</v>
      </c>
      <c r="E2544" s="4">
        <f t="shared" si="118"/>
        <v>2005</v>
      </c>
      <c r="F2544" s="1">
        <v>38412</v>
      </c>
      <c r="G2544" t="s">
        <v>125</v>
      </c>
      <c r="H2544" t="s">
        <v>67</v>
      </c>
      <c r="I2544">
        <v>124</v>
      </c>
      <c r="J2544" t="s">
        <v>14</v>
      </c>
      <c r="K2544">
        <v>37</v>
      </c>
      <c r="L2544" s="10">
        <v>100</v>
      </c>
      <c r="M2544" s="10">
        <f t="shared" si="119"/>
        <v>3700</v>
      </c>
      <c r="N2544">
        <f>'CONDITIONS AND WORKINGS'!$D$2*M2544</f>
        <v>237.53999999999996</v>
      </c>
      <c r="O2544" s="4">
        <f>IF(Table1[[#This Row],[SALES]]&gt;='CONDITIONS AND WORKINGS'!$B$2,Table1[[#This Row],[SALES]]*'CONDITIONS AND WORKINGS'!$B$3,0)</f>
        <v>308.95000000000005</v>
      </c>
      <c r="P2544" s="10">
        <f t="shared" si="117"/>
        <v>3937.54</v>
      </c>
      <c r="Q2544" s="4" t="str">
        <f>IF(Table1[[#This Row],[STATUS]]='CONDITIONS AND WORKINGS'!$B$6,'CONDITIONS AND WORKINGS'!$B$9,'CONDITIONS AND WORKINGS'!$B$10)</f>
        <v>"UNDER PREVIEW"</v>
      </c>
      <c r="R2544" s="10">
        <f>Table1[[#This Row],[TOTAL SALES]]-Table1[[#This Row],[ 8.35% DISCOUNT]]</f>
        <v>3628.59</v>
      </c>
      <c r="S2544" s="20"/>
      <c r="AQ2544" s="11"/>
      <c r="AR2544" s="11"/>
      <c r="AS2544" s="11"/>
      <c r="AT2544" s="11"/>
      <c r="AV2544" s="11"/>
      <c r="AW2544" s="11"/>
    </row>
    <row r="2545" spans="1:49" x14ac:dyDescent="0.25">
      <c r="A2545">
        <v>2544</v>
      </c>
      <c r="B2545">
        <v>10386</v>
      </c>
      <c r="C2545">
        <v>16</v>
      </c>
      <c r="D2545" s="4" t="str">
        <f>TEXT(Table1[[#This Row],[ORDER DATE]],"MMMM")</f>
        <v>March</v>
      </c>
      <c r="E2545" s="4">
        <f t="shared" si="118"/>
        <v>2005</v>
      </c>
      <c r="F2545" s="1">
        <v>38412</v>
      </c>
      <c r="G2545" t="s">
        <v>125</v>
      </c>
      <c r="H2545" t="s">
        <v>82</v>
      </c>
      <c r="I2545">
        <v>124</v>
      </c>
      <c r="J2545" t="s">
        <v>14</v>
      </c>
      <c r="K2545">
        <v>50</v>
      </c>
      <c r="L2545" s="10">
        <v>87.15</v>
      </c>
      <c r="M2545" s="10">
        <f t="shared" si="119"/>
        <v>4357.5</v>
      </c>
      <c r="N2545">
        <f>'CONDITIONS AND WORKINGS'!$D$2*M2545</f>
        <v>279.75149999999996</v>
      </c>
      <c r="O2545" s="4">
        <f>IF(Table1[[#This Row],[SALES]]&gt;='CONDITIONS AND WORKINGS'!$B$2,Table1[[#This Row],[SALES]]*'CONDITIONS AND WORKINGS'!$B$3,0)</f>
        <v>363.85124999999999</v>
      </c>
      <c r="P2545" s="10">
        <f t="shared" si="117"/>
        <v>4637.2515000000003</v>
      </c>
      <c r="Q2545" s="4" t="str">
        <f>IF(Table1[[#This Row],[STATUS]]='CONDITIONS AND WORKINGS'!$B$6,'CONDITIONS AND WORKINGS'!$B$9,'CONDITIONS AND WORKINGS'!$B$10)</f>
        <v>"UNDER PREVIEW"</v>
      </c>
      <c r="R2545" s="10">
        <f>Table1[[#This Row],[TOTAL SALES]]-Table1[[#This Row],[ 8.35% DISCOUNT]]</f>
        <v>4273.4002500000006</v>
      </c>
      <c r="S2545" s="20"/>
      <c r="AQ2545" s="11"/>
      <c r="AR2545" s="11"/>
      <c r="AS2545" s="11"/>
      <c r="AT2545" s="11"/>
      <c r="AV2545" s="11"/>
      <c r="AW2545" s="11"/>
    </row>
    <row r="2546" spans="1:49" x14ac:dyDescent="0.25">
      <c r="A2546">
        <v>2545</v>
      </c>
      <c r="B2546">
        <v>10386</v>
      </c>
      <c r="C2546">
        <v>2</v>
      </c>
      <c r="D2546" s="4" t="str">
        <f>TEXT(Table1[[#This Row],[ORDER DATE]],"MMMM")</f>
        <v>March</v>
      </c>
      <c r="E2546" s="4">
        <f t="shared" si="118"/>
        <v>2005</v>
      </c>
      <c r="F2546" s="1">
        <v>38412</v>
      </c>
      <c r="G2546" t="s">
        <v>125</v>
      </c>
      <c r="H2546" t="s">
        <v>63</v>
      </c>
      <c r="I2546">
        <v>124</v>
      </c>
      <c r="J2546" t="s">
        <v>14</v>
      </c>
      <c r="K2546">
        <v>45</v>
      </c>
      <c r="L2546" s="10">
        <v>92.08</v>
      </c>
      <c r="M2546" s="10">
        <f t="shared" si="119"/>
        <v>4143.6000000000004</v>
      </c>
      <c r="N2546">
        <f>'CONDITIONS AND WORKINGS'!$D$2*M2546</f>
        <v>266.01911999999999</v>
      </c>
      <c r="O2546" s="4">
        <f>IF(Table1[[#This Row],[SALES]]&gt;='CONDITIONS AND WORKINGS'!$B$2,Table1[[#This Row],[SALES]]*'CONDITIONS AND WORKINGS'!$B$3,0)</f>
        <v>345.99060000000003</v>
      </c>
      <c r="P2546" s="10">
        <f t="shared" si="117"/>
        <v>4409.6191200000003</v>
      </c>
      <c r="Q2546" s="4" t="str">
        <f>IF(Table1[[#This Row],[STATUS]]='CONDITIONS AND WORKINGS'!$B$6,'CONDITIONS AND WORKINGS'!$B$9,'CONDITIONS AND WORKINGS'!$B$10)</f>
        <v>"UNDER PREVIEW"</v>
      </c>
      <c r="R2546" s="10">
        <f>Table1[[#This Row],[TOTAL SALES]]-Table1[[#This Row],[ 8.35% DISCOUNT]]</f>
        <v>4063.6285200000002</v>
      </c>
      <c r="S2546" s="20"/>
      <c r="AQ2546" s="11"/>
      <c r="AR2546" s="11"/>
      <c r="AS2546" s="11"/>
      <c r="AT2546" s="11"/>
      <c r="AV2546" s="11"/>
      <c r="AW2546" s="11"/>
    </row>
    <row r="2547" spans="1:49" x14ac:dyDescent="0.25">
      <c r="A2547">
        <v>2546</v>
      </c>
      <c r="B2547">
        <v>10386</v>
      </c>
      <c r="C2547">
        <v>15</v>
      </c>
      <c r="D2547" s="4" t="str">
        <f>TEXT(Table1[[#This Row],[ORDER DATE]],"MMMM")</f>
        <v>March</v>
      </c>
      <c r="E2547" s="4">
        <f t="shared" si="118"/>
        <v>2005</v>
      </c>
      <c r="F2547" s="1">
        <v>38412</v>
      </c>
      <c r="G2547" t="s">
        <v>125</v>
      </c>
      <c r="H2547" t="s">
        <v>81</v>
      </c>
      <c r="I2547">
        <v>124</v>
      </c>
      <c r="J2547" t="s">
        <v>14</v>
      </c>
      <c r="K2547">
        <v>44</v>
      </c>
      <c r="L2547" s="10">
        <v>86.4</v>
      </c>
      <c r="M2547" s="10">
        <f t="shared" si="119"/>
        <v>3801.6000000000004</v>
      </c>
      <c r="N2547">
        <f>'CONDITIONS AND WORKINGS'!$D$2*M2547</f>
        <v>244.06271999999998</v>
      </c>
      <c r="O2547" s="4">
        <f>IF(Table1[[#This Row],[SALES]]&gt;='CONDITIONS AND WORKINGS'!$B$2,Table1[[#This Row],[SALES]]*'CONDITIONS AND WORKINGS'!$B$3,0)</f>
        <v>317.43360000000007</v>
      </c>
      <c r="P2547" s="10">
        <f t="shared" si="117"/>
        <v>4045.6627200000003</v>
      </c>
      <c r="Q2547" s="4" t="str">
        <f>IF(Table1[[#This Row],[STATUS]]='CONDITIONS AND WORKINGS'!$B$6,'CONDITIONS AND WORKINGS'!$B$9,'CONDITIONS AND WORKINGS'!$B$10)</f>
        <v>"UNDER PREVIEW"</v>
      </c>
      <c r="R2547" s="10">
        <f>Table1[[#This Row],[TOTAL SALES]]-Table1[[#This Row],[ 8.35% DISCOUNT]]</f>
        <v>3728.22912</v>
      </c>
      <c r="S2547" s="20"/>
      <c r="AQ2547" s="11"/>
      <c r="AR2547" s="11"/>
      <c r="AS2547" s="11"/>
      <c r="AT2547" s="11"/>
      <c r="AV2547" s="11"/>
      <c r="AW2547" s="11"/>
    </row>
    <row r="2548" spans="1:49" x14ac:dyDescent="0.25">
      <c r="A2548">
        <v>2547</v>
      </c>
      <c r="B2548">
        <v>10386</v>
      </c>
      <c r="C2548">
        <v>5</v>
      </c>
      <c r="D2548" s="4" t="str">
        <f>TEXT(Table1[[#This Row],[ORDER DATE]],"MMMM")</f>
        <v>March</v>
      </c>
      <c r="E2548" s="4">
        <f t="shared" si="118"/>
        <v>2005</v>
      </c>
      <c r="F2548" s="1">
        <v>38412</v>
      </c>
      <c r="G2548" t="s">
        <v>125</v>
      </c>
      <c r="H2548" t="s">
        <v>75</v>
      </c>
      <c r="I2548">
        <v>124</v>
      </c>
      <c r="J2548" t="s">
        <v>14</v>
      </c>
      <c r="K2548">
        <v>37</v>
      </c>
      <c r="L2548" s="10">
        <v>93.01</v>
      </c>
      <c r="M2548" s="10">
        <f t="shared" si="119"/>
        <v>3441.3700000000003</v>
      </c>
      <c r="N2548">
        <f>'CONDITIONS AND WORKINGS'!$D$2*M2548</f>
        <v>220.93595400000001</v>
      </c>
      <c r="O2548" s="4">
        <f>IF(Table1[[#This Row],[SALES]]&gt;='CONDITIONS AND WORKINGS'!$B$2,Table1[[#This Row],[SALES]]*'CONDITIONS AND WORKINGS'!$B$3,0)</f>
        <v>287.35439500000007</v>
      </c>
      <c r="P2548" s="10">
        <f t="shared" si="117"/>
        <v>3662.3059540000004</v>
      </c>
      <c r="Q2548" s="4" t="str">
        <f>IF(Table1[[#This Row],[STATUS]]='CONDITIONS AND WORKINGS'!$B$6,'CONDITIONS AND WORKINGS'!$B$9,'CONDITIONS AND WORKINGS'!$B$10)</f>
        <v>"UNDER PREVIEW"</v>
      </c>
      <c r="R2548" s="10">
        <f>Table1[[#This Row],[TOTAL SALES]]-Table1[[#This Row],[ 8.35% DISCOUNT]]</f>
        <v>3374.9515590000001</v>
      </c>
      <c r="S2548" s="20"/>
      <c r="AQ2548" s="11"/>
      <c r="AR2548" s="11"/>
      <c r="AS2548" s="11"/>
      <c r="AT2548" s="11"/>
      <c r="AV2548" s="11"/>
      <c r="AW2548" s="11"/>
    </row>
    <row r="2549" spans="1:49" x14ac:dyDescent="0.25">
      <c r="A2549">
        <v>2548</v>
      </c>
      <c r="B2549">
        <v>10386</v>
      </c>
      <c r="C2549">
        <v>8</v>
      </c>
      <c r="D2549" s="4" t="str">
        <f>TEXT(Table1[[#This Row],[ORDER DATE]],"MMMM")</f>
        <v>March</v>
      </c>
      <c r="E2549" s="4">
        <f t="shared" si="118"/>
        <v>2005</v>
      </c>
      <c r="F2549" s="1">
        <v>38412</v>
      </c>
      <c r="G2549" t="s">
        <v>125</v>
      </c>
      <c r="H2549" t="s">
        <v>85</v>
      </c>
      <c r="I2549">
        <v>124</v>
      </c>
      <c r="J2549" t="s">
        <v>14</v>
      </c>
      <c r="K2549">
        <v>50</v>
      </c>
      <c r="L2549" s="10">
        <v>63.34</v>
      </c>
      <c r="M2549" s="10">
        <f t="shared" si="119"/>
        <v>3167</v>
      </c>
      <c r="N2549">
        <f>'CONDITIONS AND WORKINGS'!$D$2*M2549</f>
        <v>203.32139999999998</v>
      </c>
      <c r="O2549" s="4">
        <f>IF(Table1[[#This Row],[SALES]]&gt;='CONDITIONS AND WORKINGS'!$B$2,Table1[[#This Row],[SALES]]*'CONDITIONS AND WORKINGS'!$B$3,0)</f>
        <v>264.44450000000001</v>
      </c>
      <c r="P2549" s="10">
        <f t="shared" si="117"/>
        <v>3370.3213999999998</v>
      </c>
      <c r="Q2549" s="4" t="str">
        <f>IF(Table1[[#This Row],[STATUS]]='CONDITIONS AND WORKINGS'!$B$6,'CONDITIONS AND WORKINGS'!$B$9,'CONDITIONS AND WORKINGS'!$B$10)</f>
        <v>"UNDER PREVIEW"</v>
      </c>
      <c r="R2549" s="10">
        <f>Table1[[#This Row],[TOTAL SALES]]-Table1[[#This Row],[ 8.35% DISCOUNT]]</f>
        <v>3105.8768999999998</v>
      </c>
      <c r="S2549" s="20"/>
      <c r="AQ2549" s="11"/>
      <c r="AR2549" s="11"/>
      <c r="AS2549" s="11"/>
      <c r="AT2549" s="11"/>
      <c r="AV2549" s="11"/>
      <c r="AW2549" s="11"/>
    </row>
    <row r="2550" spans="1:49" x14ac:dyDescent="0.25">
      <c r="A2550">
        <v>2549</v>
      </c>
      <c r="B2550">
        <v>10386</v>
      </c>
      <c r="C2550">
        <v>14</v>
      </c>
      <c r="D2550" s="4" t="str">
        <f>TEXT(Table1[[#This Row],[ORDER DATE]],"MMMM")</f>
        <v>March</v>
      </c>
      <c r="E2550" s="4">
        <f t="shared" si="118"/>
        <v>2005</v>
      </c>
      <c r="F2550" s="1">
        <v>38412</v>
      </c>
      <c r="G2550" t="s">
        <v>125</v>
      </c>
      <c r="H2550" t="s">
        <v>73</v>
      </c>
      <c r="I2550">
        <v>124</v>
      </c>
      <c r="J2550" t="s">
        <v>14</v>
      </c>
      <c r="K2550">
        <v>37</v>
      </c>
      <c r="L2550" s="10">
        <v>83.84</v>
      </c>
      <c r="M2550" s="10">
        <f t="shared" si="119"/>
        <v>3102.08</v>
      </c>
      <c r="N2550">
        <f>'CONDITIONS AND WORKINGS'!$D$2*M2550</f>
        <v>199.15353599999997</v>
      </c>
      <c r="O2550" s="4">
        <f>IF(Table1[[#This Row],[SALES]]&gt;='CONDITIONS AND WORKINGS'!$B$2,Table1[[#This Row],[SALES]]*'CONDITIONS AND WORKINGS'!$B$3,0)</f>
        <v>259.02368000000001</v>
      </c>
      <c r="P2550" s="10">
        <f t="shared" si="117"/>
        <v>3301.2335359999997</v>
      </c>
      <c r="Q2550" s="4" t="str">
        <f>IF(Table1[[#This Row],[STATUS]]='CONDITIONS AND WORKINGS'!$B$6,'CONDITIONS AND WORKINGS'!$B$9,'CONDITIONS AND WORKINGS'!$B$10)</f>
        <v>"UNDER PREVIEW"</v>
      </c>
      <c r="R2550" s="10">
        <f>Table1[[#This Row],[TOTAL SALES]]-Table1[[#This Row],[ 8.35% DISCOUNT]]</f>
        <v>3042.2098559999995</v>
      </c>
      <c r="S2550" s="20"/>
      <c r="AQ2550" s="11"/>
      <c r="AR2550" s="11"/>
      <c r="AS2550" s="11"/>
      <c r="AT2550" s="11"/>
      <c r="AV2550" s="11"/>
      <c r="AW2550" s="11"/>
    </row>
    <row r="2551" spans="1:49" x14ac:dyDescent="0.25">
      <c r="A2551">
        <v>2550</v>
      </c>
      <c r="B2551">
        <v>10386</v>
      </c>
      <c r="C2551">
        <v>17</v>
      </c>
      <c r="D2551" s="4" t="str">
        <f>TEXT(Table1[[#This Row],[ORDER DATE]],"MMMM")</f>
        <v>March</v>
      </c>
      <c r="E2551" s="4">
        <f t="shared" si="118"/>
        <v>2005</v>
      </c>
      <c r="F2551" s="1">
        <v>38412</v>
      </c>
      <c r="G2551" t="s">
        <v>125</v>
      </c>
      <c r="H2551" t="s">
        <v>77</v>
      </c>
      <c r="I2551">
        <v>124</v>
      </c>
      <c r="J2551" t="s">
        <v>14</v>
      </c>
      <c r="K2551">
        <v>32</v>
      </c>
      <c r="L2551" s="10">
        <v>94.34</v>
      </c>
      <c r="M2551" s="10">
        <f t="shared" si="119"/>
        <v>3018.88</v>
      </c>
      <c r="N2551">
        <f>'CONDITIONS AND WORKINGS'!$D$2*M2551</f>
        <v>193.812096</v>
      </c>
      <c r="O2551" s="4">
        <f>IF(Table1[[#This Row],[SALES]]&gt;='CONDITIONS AND WORKINGS'!$B$2,Table1[[#This Row],[SALES]]*'CONDITIONS AND WORKINGS'!$B$3,0)</f>
        <v>252.07648000000003</v>
      </c>
      <c r="P2551" s="10">
        <f t="shared" si="117"/>
        <v>3212.6920960000002</v>
      </c>
      <c r="Q2551" s="4" t="str">
        <f>IF(Table1[[#This Row],[STATUS]]='CONDITIONS AND WORKINGS'!$B$6,'CONDITIONS AND WORKINGS'!$B$9,'CONDITIONS AND WORKINGS'!$B$10)</f>
        <v>"UNDER PREVIEW"</v>
      </c>
      <c r="R2551" s="10">
        <f>Table1[[#This Row],[TOTAL SALES]]-Table1[[#This Row],[ 8.35% DISCOUNT]]</f>
        <v>2960.615616</v>
      </c>
      <c r="S2551" s="20"/>
      <c r="AQ2551" s="11"/>
      <c r="AR2551" s="11"/>
      <c r="AS2551" s="11"/>
      <c r="AT2551" s="11"/>
      <c r="AV2551" s="11"/>
      <c r="AW2551" s="11"/>
    </row>
    <row r="2552" spans="1:49" x14ac:dyDescent="0.25">
      <c r="A2552">
        <v>2551</v>
      </c>
      <c r="B2552">
        <v>10386</v>
      </c>
      <c r="C2552">
        <v>12</v>
      </c>
      <c r="D2552" s="4" t="str">
        <f>TEXT(Table1[[#This Row],[ORDER DATE]],"MMMM")</f>
        <v>March</v>
      </c>
      <c r="E2552" s="4">
        <f t="shared" si="118"/>
        <v>2005</v>
      </c>
      <c r="F2552" s="1">
        <v>38412</v>
      </c>
      <c r="G2552" t="s">
        <v>125</v>
      </c>
      <c r="H2552" t="s">
        <v>78</v>
      </c>
      <c r="I2552">
        <v>124</v>
      </c>
      <c r="J2552" t="s">
        <v>14</v>
      </c>
      <c r="K2552">
        <v>41</v>
      </c>
      <c r="L2552" s="10">
        <v>73.319999999999993</v>
      </c>
      <c r="M2552" s="10">
        <f t="shared" si="119"/>
        <v>3006.12</v>
      </c>
      <c r="N2552">
        <f>'CONDITIONS AND WORKINGS'!$D$2*M2552</f>
        <v>192.99290399999998</v>
      </c>
      <c r="O2552" s="4">
        <f>IF(Table1[[#This Row],[SALES]]&gt;='CONDITIONS AND WORKINGS'!$B$2,Table1[[#This Row],[SALES]]*'CONDITIONS AND WORKINGS'!$B$3,0)</f>
        <v>251.01102</v>
      </c>
      <c r="P2552" s="10">
        <f t="shared" si="117"/>
        <v>3199.1129040000001</v>
      </c>
      <c r="Q2552" s="4" t="str">
        <f>IF(Table1[[#This Row],[STATUS]]='CONDITIONS AND WORKINGS'!$B$6,'CONDITIONS AND WORKINGS'!$B$9,'CONDITIONS AND WORKINGS'!$B$10)</f>
        <v>"UNDER PREVIEW"</v>
      </c>
      <c r="R2552" s="10">
        <f>Table1[[#This Row],[TOTAL SALES]]-Table1[[#This Row],[ 8.35% DISCOUNT]]</f>
        <v>2948.1018840000002</v>
      </c>
      <c r="S2552" s="20"/>
      <c r="AQ2552" s="11"/>
      <c r="AR2552" s="11"/>
      <c r="AS2552" s="11"/>
      <c r="AT2552" s="11"/>
      <c r="AV2552" s="11"/>
      <c r="AW2552" s="11"/>
    </row>
    <row r="2553" spans="1:49" x14ac:dyDescent="0.25">
      <c r="A2553">
        <v>2552</v>
      </c>
      <c r="B2553">
        <v>10386</v>
      </c>
      <c r="C2553">
        <v>3</v>
      </c>
      <c r="D2553" s="4" t="str">
        <f>TEXT(Table1[[#This Row],[ORDER DATE]],"MMMM")</f>
        <v>March</v>
      </c>
      <c r="E2553" s="4">
        <f t="shared" si="118"/>
        <v>2005</v>
      </c>
      <c r="F2553" s="1">
        <v>38412</v>
      </c>
      <c r="G2553" t="s">
        <v>125</v>
      </c>
      <c r="H2553" t="s">
        <v>66</v>
      </c>
      <c r="I2553">
        <v>124</v>
      </c>
      <c r="J2553" t="s">
        <v>17</v>
      </c>
      <c r="K2553">
        <v>30</v>
      </c>
      <c r="L2553" s="10">
        <v>95.48</v>
      </c>
      <c r="M2553" s="10">
        <f t="shared" si="119"/>
        <v>2864.4</v>
      </c>
      <c r="N2553">
        <f>'CONDITIONS AND WORKINGS'!$D$2*M2553</f>
        <v>183.89447999999999</v>
      </c>
      <c r="O2553" s="4">
        <f>IF(Table1[[#This Row],[SALES]]&gt;='CONDITIONS AND WORKINGS'!$B$2,Table1[[#This Row],[SALES]]*'CONDITIONS AND WORKINGS'!$B$3,0)</f>
        <v>239.17740000000003</v>
      </c>
      <c r="P2553" s="10">
        <f t="shared" si="117"/>
        <v>3048.29448</v>
      </c>
      <c r="Q2553" s="4" t="str">
        <f>IF(Table1[[#This Row],[STATUS]]='CONDITIONS AND WORKINGS'!$B$6,'CONDITIONS AND WORKINGS'!$B$9,'CONDITIONS AND WORKINGS'!$B$10)</f>
        <v>"UNDER PREVIEW"</v>
      </c>
      <c r="R2553" s="10">
        <f>Table1[[#This Row],[TOTAL SALES]]-Table1[[#This Row],[ 8.35% DISCOUNT]]</f>
        <v>2809.11708</v>
      </c>
      <c r="S2553" s="20"/>
      <c r="AQ2553" s="11"/>
      <c r="AR2553" s="11"/>
      <c r="AS2553" s="11"/>
      <c r="AT2553" s="11"/>
      <c r="AV2553" s="11"/>
      <c r="AW2553" s="11"/>
    </row>
    <row r="2554" spans="1:49" x14ac:dyDescent="0.25">
      <c r="A2554">
        <v>2553</v>
      </c>
      <c r="B2554">
        <v>10386</v>
      </c>
      <c r="C2554">
        <v>13</v>
      </c>
      <c r="D2554" s="4" t="str">
        <f>TEXT(Table1[[#This Row],[ORDER DATE]],"MMMM")</f>
        <v>March</v>
      </c>
      <c r="E2554" s="4">
        <f t="shared" si="118"/>
        <v>2005</v>
      </c>
      <c r="F2554" s="1">
        <v>38412</v>
      </c>
      <c r="G2554" t="s">
        <v>125</v>
      </c>
      <c r="H2554" t="s">
        <v>79</v>
      </c>
      <c r="I2554">
        <v>124</v>
      </c>
      <c r="J2554" t="s">
        <v>17</v>
      </c>
      <c r="K2554">
        <v>29</v>
      </c>
      <c r="L2554" s="10">
        <v>85.76</v>
      </c>
      <c r="M2554" s="10">
        <f t="shared" si="119"/>
        <v>2487.04</v>
      </c>
      <c r="N2554">
        <f>'CONDITIONS AND WORKINGS'!$D$2*M2554</f>
        <v>159.66796799999997</v>
      </c>
      <c r="O2554" s="4">
        <f>IF(Table1[[#This Row],[SALES]]&gt;='CONDITIONS AND WORKINGS'!$B$2,Table1[[#This Row],[SALES]]*'CONDITIONS AND WORKINGS'!$B$3,0)</f>
        <v>207.66784000000001</v>
      </c>
      <c r="P2554" s="10">
        <f t="shared" si="117"/>
        <v>2646.7079679999997</v>
      </c>
      <c r="Q2554" s="4" t="str">
        <f>IF(Table1[[#This Row],[STATUS]]='CONDITIONS AND WORKINGS'!$B$6,'CONDITIONS AND WORKINGS'!$B$9,'CONDITIONS AND WORKINGS'!$B$10)</f>
        <v>"UNDER PREVIEW"</v>
      </c>
      <c r="R2554" s="10">
        <f>Table1[[#This Row],[TOTAL SALES]]-Table1[[#This Row],[ 8.35% DISCOUNT]]</f>
        <v>2439.0401279999996</v>
      </c>
      <c r="S2554" s="20"/>
      <c r="AQ2554" s="11"/>
      <c r="AR2554" s="11"/>
      <c r="AS2554" s="11"/>
      <c r="AT2554" s="11"/>
      <c r="AV2554" s="11"/>
      <c r="AW2554" s="11"/>
    </row>
    <row r="2555" spans="1:49" x14ac:dyDescent="0.25">
      <c r="A2555">
        <v>2554</v>
      </c>
      <c r="B2555">
        <v>10386</v>
      </c>
      <c r="C2555">
        <v>9</v>
      </c>
      <c r="D2555" s="4" t="str">
        <f>TEXT(Table1[[#This Row],[ORDER DATE]],"MMMM")</f>
        <v>March</v>
      </c>
      <c r="E2555" s="4">
        <f t="shared" si="118"/>
        <v>2005</v>
      </c>
      <c r="F2555" s="1">
        <v>38412</v>
      </c>
      <c r="G2555" t="s">
        <v>125</v>
      </c>
      <c r="H2555" t="s">
        <v>86</v>
      </c>
      <c r="I2555">
        <v>124</v>
      </c>
      <c r="J2555" t="s">
        <v>17</v>
      </c>
      <c r="K2555">
        <v>35</v>
      </c>
      <c r="L2555" s="10">
        <v>63.76</v>
      </c>
      <c r="M2555" s="10">
        <f t="shared" si="119"/>
        <v>2231.6</v>
      </c>
      <c r="N2555">
        <f>'CONDITIONS AND WORKINGS'!$D$2*M2555</f>
        <v>143.26871999999997</v>
      </c>
      <c r="O2555" s="4">
        <f>IF(Table1[[#This Row],[SALES]]&gt;='CONDITIONS AND WORKINGS'!$B$2,Table1[[#This Row],[SALES]]*'CONDITIONS AND WORKINGS'!$B$3,0)</f>
        <v>0</v>
      </c>
      <c r="P2555" s="10">
        <f t="shared" si="117"/>
        <v>2374.8687199999999</v>
      </c>
      <c r="Q2555" s="4" t="str">
        <f>IF(Table1[[#This Row],[STATUS]]='CONDITIONS AND WORKINGS'!$B$6,'CONDITIONS AND WORKINGS'!$B$9,'CONDITIONS AND WORKINGS'!$B$10)</f>
        <v>"UNDER PREVIEW"</v>
      </c>
      <c r="R2555" s="10">
        <f>Table1[[#This Row],[TOTAL SALES]]-Table1[[#This Row],[ 8.35% DISCOUNT]]</f>
        <v>2374.8687199999999</v>
      </c>
      <c r="S2555" s="20"/>
      <c r="AQ2555" s="11"/>
      <c r="AR2555" s="11"/>
      <c r="AS2555" s="11"/>
      <c r="AT2555" s="11"/>
      <c r="AV2555" s="11"/>
      <c r="AW2555" s="11"/>
    </row>
    <row r="2556" spans="1:49" x14ac:dyDescent="0.25">
      <c r="A2556">
        <v>2555</v>
      </c>
      <c r="B2556">
        <v>10386</v>
      </c>
      <c r="C2556">
        <v>1</v>
      </c>
      <c r="D2556" s="4" t="str">
        <f>TEXT(Table1[[#This Row],[ORDER DATE]],"MMMM")</f>
        <v>March</v>
      </c>
      <c r="E2556" s="4">
        <f t="shared" si="118"/>
        <v>2005</v>
      </c>
      <c r="F2556" s="1">
        <v>38412</v>
      </c>
      <c r="G2556" t="s">
        <v>125</v>
      </c>
      <c r="H2556" t="s">
        <v>74</v>
      </c>
      <c r="I2556">
        <v>124</v>
      </c>
      <c r="J2556" t="s">
        <v>17</v>
      </c>
      <c r="K2556">
        <v>39</v>
      </c>
      <c r="L2556" s="10">
        <v>55.96</v>
      </c>
      <c r="M2556" s="10">
        <f t="shared" si="119"/>
        <v>2182.44</v>
      </c>
      <c r="N2556">
        <f>'CONDITIONS AND WORKINGS'!$D$2*M2556</f>
        <v>140.11264799999998</v>
      </c>
      <c r="O2556" s="4">
        <f>IF(Table1[[#This Row],[SALES]]&gt;='CONDITIONS AND WORKINGS'!$B$2,Table1[[#This Row],[SALES]]*'CONDITIONS AND WORKINGS'!$B$3,0)</f>
        <v>0</v>
      </c>
      <c r="P2556" s="10">
        <f t="shared" si="117"/>
        <v>2322.5526479999999</v>
      </c>
      <c r="Q2556" s="4" t="str">
        <f>IF(Table1[[#This Row],[STATUS]]='CONDITIONS AND WORKINGS'!$B$6,'CONDITIONS AND WORKINGS'!$B$9,'CONDITIONS AND WORKINGS'!$B$10)</f>
        <v>"UNDER PREVIEW"</v>
      </c>
      <c r="R2556" s="10">
        <f>Table1[[#This Row],[TOTAL SALES]]-Table1[[#This Row],[ 8.35% DISCOUNT]]</f>
        <v>2322.5526479999999</v>
      </c>
      <c r="S2556" s="20"/>
      <c r="AQ2556" s="11"/>
      <c r="AR2556" s="11"/>
      <c r="AS2556" s="11"/>
      <c r="AT2556" s="11"/>
      <c r="AV2556" s="11"/>
      <c r="AW2556" s="11"/>
    </row>
    <row r="2557" spans="1:49" x14ac:dyDescent="0.25">
      <c r="A2557">
        <v>2556</v>
      </c>
      <c r="B2557">
        <v>10386</v>
      </c>
      <c r="C2557">
        <v>18</v>
      </c>
      <c r="D2557" s="4" t="str">
        <f>TEXT(Table1[[#This Row],[ORDER DATE]],"MMMM")</f>
        <v>March</v>
      </c>
      <c r="E2557" s="4">
        <f t="shared" si="118"/>
        <v>2005</v>
      </c>
      <c r="F2557" s="1">
        <v>38412</v>
      </c>
      <c r="G2557" t="s">
        <v>125</v>
      </c>
      <c r="H2557" t="s">
        <v>80</v>
      </c>
      <c r="I2557">
        <v>124</v>
      </c>
      <c r="J2557" t="s">
        <v>17</v>
      </c>
      <c r="K2557">
        <v>21</v>
      </c>
      <c r="L2557" s="10">
        <v>74.77</v>
      </c>
      <c r="M2557" s="10">
        <f t="shared" si="119"/>
        <v>1570.1699999999998</v>
      </c>
      <c r="N2557">
        <f>'CONDITIONS AND WORKINGS'!$D$2*M2557</f>
        <v>100.80491399999998</v>
      </c>
      <c r="O2557" s="4">
        <f>IF(Table1[[#This Row],[SALES]]&gt;='CONDITIONS AND WORKINGS'!$B$2,Table1[[#This Row],[SALES]]*'CONDITIONS AND WORKINGS'!$B$3,0)</f>
        <v>0</v>
      </c>
      <c r="P2557" s="10">
        <f t="shared" si="117"/>
        <v>1670.9749139999999</v>
      </c>
      <c r="Q2557" s="4" t="str">
        <f>IF(Table1[[#This Row],[STATUS]]='CONDITIONS AND WORKINGS'!$B$6,'CONDITIONS AND WORKINGS'!$B$9,'CONDITIONS AND WORKINGS'!$B$10)</f>
        <v>"UNDER PREVIEW"</v>
      </c>
      <c r="R2557" s="10">
        <f>Table1[[#This Row],[TOTAL SALES]]-Table1[[#This Row],[ 8.35% DISCOUNT]]</f>
        <v>1670.9749139999999</v>
      </c>
      <c r="S2557" s="20"/>
      <c r="AQ2557" s="11"/>
      <c r="AR2557" s="11"/>
      <c r="AS2557" s="11"/>
      <c r="AT2557" s="11"/>
      <c r="AV2557" s="11"/>
      <c r="AW2557" s="11"/>
    </row>
    <row r="2558" spans="1:49" x14ac:dyDescent="0.25">
      <c r="A2558">
        <v>2557</v>
      </c>
      <c r="B2558">
        <v>10386</v>
      </c>
      <c r="C2558">
        <v>11</v>
      </c>
      <c r="D2558" s="4" t="str">
        <f>TEXT(Table1[[#This Row],[ORDER DATE]],"MMMM")</f>
        <v>March</v>
      </c>
      <c r="E2558" s="4">
        <f t="shared" si="118"/>
        <v>2005</v>
      </c>
      <c r="F2558" s="1">
        <v>38412</v>
      </c>
      <c r="G2558" t="s">
        <v>125</v>
      </c>
      <c r="H2558" t="s">
        <v>83</v>
      </c>
      <c r="I2558">
        <v>124</v>
      </c>
      <c r="J2558" t="s">
        <v>17</v>
      </c>
      <c r="K2558">
        <v>33</v>
      </c>
      <c r="L2558" s="10">
        <v>41.71</v>
      </c>
      <c r="M2558" s="10">
        <f t="shared" si="119"/>
        <v>1376.43</v>
      </c>
      <c r="N2558">
        <f>'CONDITIONS AND WORKINGS'!$D$2*M2558</f>
        <v>88.366805999999997</v>
      </c>
      <c r="O2558" s="4">
        <f>IF(Table1[[#This Row],[SALES]]&gt;='CONDITIONS AND WORKINGS'!$B$2,Table1[[#This Row],[SALES]]*'CONDITIONS AND WORKINGS'!$B$3,0)</f>
        <v>0</v>
      </c>
      <c r="P2558" s="10">
        <f t="shared" si="117"/>
        <v>1464.7968060000001</v>
      </c>
      <c r="Q2558" s="4" t="str">
        <f>IF(Table1[[#This Row],[STATUS]]='CONDITIONS AND WORKINGS'!$B$6,'CONDITIONS AND WORKINGS'!$B$9,'CONDITIONS AND WORKINGS'!$B$10)</f>
        <v>"UNDER PREVIEW"</v>
      </c>
      <c r="R2558" s="10">
        <f>Table1[[#This Row],[TOTAL SALES]]-Table1[[#This Row],[ 8.35% DISCOUNT]]</f>
        <v>1464.7968060000001</v>
      </c>
      <c r="S2558" s="20"/>
      <c r="AQ2558" s="11"/>
      <c r="AR2558" s="11"/>
      <c r="AS2558" s="11"/>
      <c r="AT2558" s="11"/>
      <c r="AV2558" s="11"/>
      <c r="AW2558" s="11"/>
    </row>
    <row r="2559" spans="1:49" x14ac:dyDescent="0.25">
      <c r="A2559">
        <v>2558</v>
      </c>
      <c r="B2559">
        <v>10386</v>
      </c>
      <c r="C2559">
        <v>7</v>
      </c>
      <c r="D2559" s="4" t="str">
        <f>TEXT(Table1[[#This Row],[ORDER DATE]],"MMMM")</f>
        <v>March</v>
      </c>
      <c r="E2559" s="4">
        <f t="shared" si="118"/>
        <v>2005</v>
      </c>
      <c r="F2559" s="1">
        <v>38412</v>
      </c>
      <c r="G2559" t="s">
        <v>125</v>
      </c>
      <c r="H2559" t="s">
        <v>70</v>
      </c>
      <c r="I2559">
        <v>124</v>
      </c>
      <c r="J2559" t="s">
        <v>17</v>
      </c>
      <c r="K2559">
        <v>25</v>
      </c>
      <c r="L2559" s="10">
        <v>54.57</v>
      </c>
      <c r="M2559" s="10">
        <f t="shared" si="119"/>
        <v>1364.25</v>
      </c>
      <c r="N2559">
        <f>'CONDITIONS AND WORKINGS'!$D$2*M2559</f>
        <v>87.584849999999989</v>
      </c>
      <c r="O2559" s="4">
        <f>IF(Table1[[#This Row],[SALES]]&gt;='CONDITIONS AND WORKINGS'!$B$2,Table1[[#This Row],[SALES]]*'CONDITIONS AND WORKINGS'!$B$3,0)</f>
        <v>0</v>
      </c>
      <c r="P2559" s="10">
        <f t="shared" si="117"/>
        <v>1451.83485</v>
      </c>
      <c r="Q2559" s="4" t="str">
        <f>IF(Table1[[#This Row],[STATUS]]='CONDITIONS AND WORKINGS'!$B$6,'CONDITIONS AND WORKINGS'!$B$9,'CONDITIONS AND WORKINGS'!$B$10)</f>
        <v>"UNDER PREVIEW"</v>
      </c>
      <c r="R2559" s="10">
        <f>Table1[[#This Row],[TOTAL SALES]]-Table1[[#This Row],[ 8.35% DISCOUNT]]</f>
        <v>1451.83485</v>
      </c>
      <c r="S2559" s="20"/>
      <c r="AQ2559" s="11"/>
      <c r="AR2559" s="11"/>
      <c r="AS2559" s="11"/>
      <c r="AT2559" s="11"/>
      <c r="AV2559" s="11"/>
      <c r="AW2559" s="11"/>
    </row>
    <row r="2560" spans="1:49" x14ac:dyDescent="0.25">
      <c r="A2560">
        <v>2559</v>
      </c>
      <c r="B2560">
        <v>10386</v>
      </c>
      <c r="C2560">
        <v>6</v>
      </c>
      <c r="D2560" s="4" t="str">
        <f>TEXT(Table1[[#This Row],[ORDER DATE]],"MMMM")</f>
        <v>March</v>
      </c>
      <c r="E2560" s="4">
        <f t="shared" si="118"/>
        <v>2005</v>
      </c>
      <c r="F2560" s="1">
        <v>38412</v>
      </c>
      <c r="G2560" t="s">
        <v>125</v>
      </c>
      <c r="H2560" t="s">
        <v>71</v>
      </c>
      <c r="I2560">
        <v>124</v>
      </c>
      <c r="J2560" t="s">
        <v>17</v>
      </c>
      <c r="K2560">
        <v>22</v>
      </c>
      <c r="L2560" s="10">
        <v>57.55</v>
      </c>
      <c r="M2560" s="10">
        <f t="shared" si="119"/>
        <v>1266.0999999999999</v>
      </c>
      <c r="N2560">
        <f>'CONDITIONS AND WORKINGS'!$D$2*M2560</f>
        <v>81.283619999999985</v>
      </c>
      <c r="O2560" s="4">
        <f>IF(Table1[[#This Row],[SALES]]&gt;='CONDITIONS AND WORKINGS'!$B$2,Table1[[#This Row],[SALES]]*'CONDITIONS AND WORKINGS'!$B$3,0)</f>
        <v>0</v>
      </c>
      <c r="P2560" s="10">
        <f t="shared" si="117"/>
        <v>1347.3836199999998</v>
      </c>
      <c r="Q2560" s="4" t="str">
        <f>IF(Table1[[#This Row],[STATUS]]='CONDITIONS AND WORKINGS'!$B$6,'CONDITIONS AND WORKINGS'!$B$9,'CONDITIONS AND WORKINGS'!$B$10)</f>
        <v>"UNDER PREVIEW"</v>
      </c>
      <c r="R2560" s="10">
        <f>Table1[[#This Row],[TOTAL SALES]]-Table1[[#This Row],[ 8.35% DISCOUNT]]</f>
        <v>1347.3836199999998</v>
      </c>
      <c r="S2560" s="20"/>
      <c r="AQ2560" s="11"/>
      <c r="AR2560" s="11"/>
      <c r="AS2560" s="11"/>
      <c r="AT2560" s="11"/>
      <c r="AV2560" s="11"/>
      <c r="AW2560" s="11"/>
    </row>
    <row r="2561" spans="1:49" x14ac:dyDescent="0.25">
      <c r="A2561">
        <v>2560</v>
      </c>
      <c r="B2561">
        <v>10387</v>
      </c>
      <c r="C2561">
        <v>1</v>
      </c>
      <c r="D2561" s="4" t="str">
        <f>TEXT(Table1[[#This Row],[ORDER DATE]],"MMMM")</f>
        <v>March</v>
      </c>
      <c r="E2561" s="4">
        <f t="shared" si="118"/>
        <v>2005</v>
      </c>
      <c r="F2561" s="1">
        <v>38413</v>
      </c>
      <c r="G2561" t="s">
        <v>12</v>
      </c>
      <c r="H2561" t="s">
        <v>95</v>
      </c>
      <c r="I2561">
        <v>127</v>
      </c>
      <c r="J2561" t="s">
        <v>14</v>
      </c>
      <c r="K2561">
        <v>44</v>
      </c>
      <c r="L2561" s="10">
        <v>94.9</v>
      </c>
      <c r="M2561" s="10">
        <f t="shared" si="119"/>
        <v>4175.6000000000004</v>
      </c>
      <c r="N2561">
        <f>'CONDITIONS AND WORKINGS'!$D$2*M2561</f>
        <v>268.07351999999997</v>
      </c>
      <c r="O2561" s="4">
        <f>IF(Table1[[#This Row],[SALES]]&gt;='CONDITIONS AND WORKINGS'!$B$2,Table1[[#This Row],[SALES]]*'CONDITIONS AND WORKINGS'!$B$3,0)</f>
        <v>348.66260000000005</v>
      </c>
      <c r="P2561" s="10">
        <f t="shared" si="117"/>
        <v>4443.6735200000003</v>
      </c>
      <c r="Q2561" s="4" t="str">
        <f>IF(Table1[[#This Row],[STATUS]]='CONDITIONS AND WORKINGS'!$B$6,'CONDITIONS AND WORKINGS'!$B$9,'CONDITIONS AND WORKINGS'!$B$10)</f>
        <v>"COMPLETED"</v>
      </c>
      <c r="R2561" s="10">
        <f>Table1[[#This Row],[TOTAL SALES]]-Table1[[#This Row],[ 8.35% DISCOUNT]]</f>
        <v>4095.0109200000002</v>
      </c>
      <c r="S2561" s="20"/>
      <c r="AQ2561" s="11"/>
      <c r="AR2561" s="11"/>
      <c r="AS2561" s="11"/>
      <c r="AT2561" s="11"/>
      <c r="AV2561" s="11"/>
      <c r="AW2561" s="11"/>
    </row>
    <row r="2562" spans="1:49" x14ac:dyDescent="0.25">
      <c r="A2562">
        <v>2561</v>
      </c>
      <c r="B2562">
        <v>10388</v>
      </c>
      <c r="C2562">
        <v>2</v>
      </c>
      <c r="D2562" s="4" t="str">
        <f>TEXT(Table1[[#This Row],[ORDER DATE]],"MMMM")</f>
        <v>March</v>
      </c>
      <c r="E2562" s="4">
        <f t="shared" si="118"/>
        <v>2005</v>
      </c>
      <c r="F2562" s="1">
        <v>38414</v>
      </c>
      <c r="G2562" t="s">
        <v>12</v>
      </c>
      <c r="H2562" t="s">
        <v>76</v>
      </c>
      <c r="I2562">
        <v>122</v>
      </c>
      <c r="J2562" t="s">
        <v>55</v>
      </c>
      <c r="K2562">
        <v>46</v>
      </c>
      <c r="L2562" s="10">
        <v>100</v>
      </c>
      <c r="M2562" s="10">
        <f t="shared" si="119"/>
        <v>4600</v>
      </c>
      <c r="N2562">
        <f>'CONDITIONS AND WORKINGS'!$D$2*M2562</f>
        <v>295.32</v>
      </c>
      <c r="O2562" s="4">
        <f>IF(Table1[[#This Row],[SALES]]&gt;='CONDITIONS AND WORKINGS'!$B$2,Table1[[#This Row],[SALES]]*'CONDITIONS AND WORKINGS'!$B$3,0)</f>
        <v>384.1</v>
      </c>
      <c r="P2562" s="10">
        <f t="shared" ref="P2562:P2625" si="120">M2562+N2562</f>
        <v>4895.32</v>
      </c>
      <c r="Q2562" s="4" t="str">
        <f>IF(Table1[[#This Row],[STATUS]]='CONDITIONS AND WORKINGS'!$B$6,'CONDITIONS AND WORKINGS'!$B$9,'CONDITIONS AND WORKINGS'!$B$10)</f>
        <v>"COMPLETED"</v>
      </c>
      <c r="R2562" s="10">
        <f>Table1[[#This Row],[TOTAL SALES]]-Table1[[#This Row],[ 8.35% DISCOUNT]]</f>
        <v>4511.2199999999993</v>
      </c>
      <c r="S2562" s="20"/>
      <c r="AQ2562" s="11"/>
      <c r="AR2562" s="11"/>
      <c r="AS2562" s="11"/>
      <c r="AT2562" s="11"/>
      <c r="AV2562" s="11"/>
      <c r="AW2562" s="11"/>
    </row>
    <row r="2563" spans="1:49" x14ac:dyDescent="0.25">
      <c r="A2563">
        <v>2562</v>
      </c>
      <c r="B2563">
        <v>10388</v>
      </c>
      <c r="C2563">
        <v>3</v>
      </c>
      <c r="D2563" s="4" t="str">
        <f>TEXT(Table1[[#This Row],[ORDER DATE]],"MMMM")</f>
        <v>March</v>
      </c>
      <c r="E2563" s="4">
        <f t="shared" ref="E2563:E2626" si="121">YEAR(F2563)</f>
        <v>2005</v>
      </c>
      <c r="F2563" s="1">
        <v>38414</v>
      </c>
      <c r="G2563" t="s">
        <v>12</v>
      </c>
      <c r="H2563" t="s">
        <v>72</v>
      </c>
      <c r="I2563">
        <v>122</v>
      </c>
      <c r="J2563" t="s">
        <v>55</v>
      </c>
      <c r="K2563">
        <v>50</v>
      </c>
      <c r="L2563" s="10">
        <v>100</v>
      </c>
      <c r="M2563" s="10">
        <f t="shared" ref="M2563:M2626" si="122">K2563*L2563</f>
        <v>5000</v>
      </c>
      <c r="N2563">
        <f>'CONDITIONS AND WORKINGS'!$D$2*M2563</f>
        <v>320.99999999999994</v>
      </c>
      <c r="O2563" s="4">
        <f>IF(Table1[[#This Row],[SALES]]&gt;='CONDITIONS AND WORKINGS'!$B$2,Table1[[#This Row],[SALES]]*'CONDITIONS AND WORKINGS'!$B$3,0)</f>
        <v>417.5</v>
      </c>
      <c r="P2563" s="10">
        <f t="shared" si="120"/>
        <v>5321</v>
      </c>
      <c r="Q2563" s="4" t="str">
        <f>IF(Table1[[#This Row],[STATUS]]='CONDITIONS AND WORKINGS'!$B$6,'CONDITIONS AND WORKINGS'!$B$9,'CONDITIONS AND WORKINGS'!$B$10)</f>
        <v>"COMPLETED"</v>
      </c>
      <c r="R2563" s="10">
        <f>Table1[[#This Row],[TOTAL SALES]]-Table1[[#This Row],[ 8.35% DISCOUNT]]</f>
        <v>4903.5</v>
      </c>
      <c r="S2563" s="20"/>
      <c r="AQ2563" s="11"/>
      <c r="AR2563" s="11"/>
      <c r="AS2563" s="11"/>
      <c r="AT2563" s="11"/>
      <c r="AV2563" s="11"/>
      <c r="AW2563" s="11"/>
    </row>
    <row r="2564" spans="1:49" x14ac:dyDescent="0.25">
      <c r="A2564">
        <v>2563</v>
      </c>
      <c r="B2564">
        <v>10388</v>
      </c>
      <c r="C2564">
        <v>6</v>
      </c>
      <c r="D2564" s="4" t="str">
        <f>TEXT(Table1[[#This Row],[ORDER DATE]],"MMMM")</f>
        <v>March</v>
      </c>
      <c r="E2564" s="4">
        <f t="shared" si="121"/>
        <v>2005</v>
      </c>
      <c r="F2564" s="1">
        <v>38414</v>
      </c>
      <c r="G2564" t="s">
        <v>12</v>
      </c>
      <c r="H2564" t="s">
        <v>91</v>
      </c>
      <c r="I2564">
        <v>122</v>
      </c>
      <c r="J2564" t="s">
        <v>14</v>
      </c>
      <c r="K2564">
        <v>44</v>
      </c>
      <c r="L2564" s="10">
        <v>100</v>
      </c>
      <c r="M2564" s="10">
        <f t="shared" si="122"/>
        <v>4400</v>
      </c>
      <c r="N2564">
        <f>'CONDITIONS AND WORKINGS'!$D$2*M2564</f>
        <v>282.47999999999996</v>
      </c>
      <c r="O2564" s="4">
        <f>IF(Table1[[#This Row],[SALES]]&gt;='CONDITIONS AND WORKINGS'!$B$2,Table1[[#This Row],[SALES]]*'CONDITIONS AND WORKINGS'!$B$3,0)</f>
        <v>367.40000000000003</v>
      </c>
      <c r="P2564" s="10">
        <f t="shared" si="120"/>
        <v>4682.4799999999996</v>
      </c>
      <c r="Q2564" s="4" t="str">
        <f>IF(Table1[[#This Row],[STATUS]]='CONDITIONS AND WORKINGS'!$B$6,'CONDITIONS AND WORKINGS'!$B$9,'CONDITIONS AND WORKINGS'!$B$10)</f>
        <v>"COMPLETED"</v>
      </c>
      <c r="R2564" s="10">
        <f>Table1[[#This Row],[TOTAL SALES]]-Table1[[#This Row],[ 8.35% DISCOUNT]]</f>
        <v>4315.08</v>
      </c>
      <c r="S2564" s="20"/>
      <c r="AQ2564" s="11"/>
      <c r="AR2564" s="11"/>
      <c r="AS2564" s="11"/>
      <c r="AT2564" s="11"/>
      <c r="AV2564" s="11"/>
      <c r="AW2564" s="11"/>
    </row>
    <row r="2565" spans="1:49" x14ac:dyDescent="0.25">
      <c r="A2565">
        <v>2564</v>
      </c>
      <c r="B2565">
        <v>10388</v>
      </c>
      <c r="C2565">
        <v>8</v>
      </c>
      <c r="D2565" s="4" t="str">
        <f>TEXT(Table1[[#This Row],[ORDER DATE]],"MMMM")</f>
        <v>March</v>
      </c>
      <c r="E2565" s="4">
        <f t="shared" si="121"/>
        <v>2005</v>
      </c>
      <c r="F2565" s="1">
        <v>38414</v>
      </c>
      <c r="G2565" t="s">
        <v>12</v>
      </c>
      <c r="H2565" t="s">
        <v>84</v>
      </c>
      <c r="I2565">
        <v>122</v>
      </c>
      <c r="J2565" t="s">
        <v>14</v>
      </c>
      <c r="K2565">
        <v>35</v>
      </c>
      <c r="L2565" s="10">
        <v>100</v>
      </c>
      <c r="M2565" s="10">
        <f t="shared" si="122"/>
        <v>3500</v>
      </c>
      <c r="N2565">
        <f>'CONDITIONS AND WORKINGS'!$D$2*M2565</f>
        <v>224.7</v>
      </c>
      <c r="O2565" s="4">
        <f>IF(Table1[[#This Row],[SALES]]&gt;='CONDITIONS AND WORKINGS'!$B$2,Table1[[#This Row],[SALES]]*'CONDITIONS AND WORKINGS'!$B$3,0)</f>
        <v>292.25</v>
      </c>
      <c r="P2565" s="10">
        <f t="shared" si="120"/>
        <v>3724.7</v>
      </c>
      <c r="Q2565" s="4" t="str">
        <f>IF(Table1[[#This Row],[STATUS]]='CONDITIONS AND WORKINGS'!$B$6,'CONDITIONS AND WORKINGS'!$B$9,'CONDITIONS AND WORKINGS'!$B$10)</f>
        <v>"COMPLETED"</v>
      </c>
      <c r="R2565" s="10">
        <f>Table1[[#This Row],[TOTAL SALES]]-Table1[[#This Row],[ 8.35% DISCOUNT]]</f>
        <v>3432.45</v>
      </c>
      <c r="S2565" s="20"/>
      <c r="AQ2565" s="11"/>
      <c r="AR2565" s="11"/>
      <c r="AS2565" s="11"/>
      <c r="AT2565" s="11"/>
      <c r="AV2565" s="11"/>
      <c r="AW2565" s="11"/>
    </row>
    <row r="2566" spans="1:49" x14ac:dyDescent="0.25">
      <c r="A2566">
        <v>2565</v>
      </c>
      <c r="B2566">
        <v>10388</v>
      </c>
      <c r="C2566">
        <v>1</v>
      </c>
      <c r="D2566" s="4" t="str">
        <f>TEXT(Table1[[#This Row],[ORDER DATE]],"MMMM")</f>
        <v>March</v>
      </c>
      <c r="E2566" s="4">
        <f t="shared" si="121"/>
        <v>2005</v>
      </c>
      <c r="F2566" s="1">
        <v>38414</v>
      </c>
      <c r="G2566" t="s">
        <v>12</v>
      </c>
      <c r="H2566" t="s">
        <v>87</v>
      </c>
      <c r="I2566">
        <v>122</v>
      </c>
      <c r="J2566" t="s">
        <v>14</v>
      </c>
      <c r="K2566">
        <v>27</v>
      </c>
      <c r="L2566" s="10">
        <v>100</v>
      </c>
      <c r="M2566" s="10">
        <f t="shared" si="122"/>
        <v>2700</v>
      </c>
      <c r="N2566">
        <f>'CONDITIONS AND WORKINGS'!$D$2*M2566</f>
        <v>173.33999999999997</v>
      </c>
      <c r="O2566" s="4">
        <f>IF(Table1[[#This Row],[SALES]]&gt;='CONDITIONS AND WORKINGS'!$B$2,Table1[[#This Row],[SALES]]*'CONDITIONS AND WORKINGS'!$B$3,0)</f>
        <v>225.45000000000002</v>
      </c>
      <c r="P2566" s="10">
        <f t="shared" si="120"/>
        <v>2873.34</v>
      </c>
      <c r="Q2566" s="4" t="str">
        <f>IF(Table1[[#This Row],[STATUS]]='CONDITIONS AND WORKINGS'!$B$6,'CONDITIONS AND WORKINGS'!$B$9,'CONDITIONS AND WORKINGS'!$B$10)</f>
        <v>"COMPLETED"</v>
      </c>
      <c r="R2566" s="10">
        <f>Table1[[#This Row],[TOTAL SALES]]-Table1[[#This Row],[ 8.35% DISCOUNT]]</f>
        <v>2647.8900000000003</v>
      </c>
      <c r="S2566" s="20"/>
      <c r="AQ2566" s="11"/>
      <c r="AR2566" s="11"/>
      <c r="AS2566" s="11"/>
      <c r="AT2566" s="11"/>
      <c r="AV2566" s="11"/>
      <c r="AW2566" s="11"/>
    </row>
    <row r="2567" spans="1:49" x14ac:dyDescent="0.25">
      <c r="A2567">
        <v>2566</v>
      </c>
      <c r="B2567">
        <v>10388</v>
      </c>
      <c r="C2567">
        <v>4</v>
      </c>
      <c r="D2567" s="4" t="str">
        <f>TEXT(Table1[[#This Row],[ORDER DATE]],"MMMM")</f>
        <v>March</v>
      </c>
      <c r="E2567" s="4">
        <f t="shared" si="121"/>
        <v>2005</v>
      </c>
      <c r="F2567" s="1">
        <v>38414</v>
      </c>
      <c r="G2567" t="s">
        <v>12</v>
      </c>
      <c r="H2567" t="s">
        <v>92</v>
      </c>
      <c r="I2567">
        <v>122</v>
      </c>
      <c r="J2567" t="s">
        <v>14</v>
      </c>
      <c r="K2567">
        <v>42</v>
      </c>
      <c r="L2567" s="10">
        <v>76.36</v>
      </c>
      <c r="M2567" s="10">
        <f t="shared" si="122"/>
        <v>3207.12</v>
      </c>
      <c r="N2567">
        <f>'CONDITIONS AND WORKINGS'!$D$2*M2567</f>
        <v>205.89710399999998</v>
      </c>
      <c r="O2567" s="4">
        <f>IF(Table1[[#This Row],[SALES]]&gt;='CONDITIONS AND WORKINGS'!$B$2,Table1[[#This Row],[SALES]]*'CONDITIONS AND WORKINGS'!$B$3,0)</f>
        <v>267.79452000000003</v>
      </c>
      <c r="P2567" s="10">
        <f t="shared" si="120"/>
        <v>3413.017104</v>
      </c>
      <c r="Q2567" s="4" t="str">
        <f>IF(Table1[[#This Row],[STATUS]]='CONDITIONS AND WORKINGS'!$B$6,'CONDITIONS AND WORKINGS'!$B$9,'CONDITIONS AND WORKINGS'!$B$10)</f>
        <v>"COMPLETED"</v>
      </c>
      <c r="R2567" s="10">
        <f>Table1[[#This Row],[TOTAL SALES]]-Table1[[#This Row],[ 8.35% DISCOUNT]]</f>
        <v>3145.2225840000001</v>
      </c>
      <c r="S2567" s="20"/>
      <c r="AQ2567" s="11"/>
      <c r="AR2567" s="11"/>
      <c r="AS2567" s="11"/>
      <c r="AT2567" s="11"/>
      <c r="AV2567" s="11"/>
      <c r="AW2567" s="11"/>
    </row>
    <row r="2568" spans="1:49" x14ac:dyDescent="0.25">
      <c r="A2568">
        <v>2567</v>
      </c>
      <c r="B2568">
        <v>10388</v>
      </c>
      <c r="C2568">
        <v>5</v>
      </c>
      <c r="D2568" s="4" t="str">
        <f>TEXT(Table1[[#This Row],[ORDER DATE]],"MMMM")</f>
        <v>March</v>
      </c>
      <c r="E2568" s="4">
        <f t="shared" si="121"/>
        <v>2005</v>
      </c>
      <c r="F2568" s="1">
        <v>38414</v>
      </c>
      <c r="G2568" t="s">
        <v>12</v>
      </c>
      <c r="H2568" t="s">
        <v>89</v>
      </c>
      <c r="I2568">
        <v>122</v>
      </c>
      <c r="J2568" t="s">
        <v>17</v>
      </c>
      <c r="K2568">
        <v>50</v>
      </c>
      <c r="L2568" s="10">
        <v>44.51</v>
      </c>
      <c r="M2568" s="10">
        <f t="shared" si="122"/>
        <v>2225.5</v>
      </c>
      <c r="N2568">
        <f>'CONDITIONS AND WORKINGS'!$D$2*M2568</f>
        <v>142.87709999999998</v>
      </c>
      <c r="O2568" s="4">
        <f>IF(Table1[[#This Row],[SALES]]&gt;='CONDITIONS AND WORKINGS'!$B$2,Table1[[#This Row],[SALES]]*'CONDITIONS AND WORKINGS'!$B$3,0)</f>
        <v>0</v>
      </c>
      <c r="P2568" s="10">
        <f t="shared" si="120"/>
        <v>2368.3771000000002</v>
      </c>
      <c r="Q2568" s="4" t="str">
        <f>IF(Table1[[#This Row],[STATUS]]='CONDITIONS AND WORKINGS'!$B$6,'CONDITIONS AND WORKINGS'!$B$9,'CONDITIONS AND WORKINGS'!$B$10)</f>
        <v>"COMPLETED"</v>
      </c>
      <c r="R2568" s="10">
        <f>Table1[[#This Row],[TOTAL SALES]]-Table1[[#This Row],[ 8.35% DISCOUNT]]</f>
        <v>2368.3771000000002</v>
      </c>
      <c r="S2568" s="20"/>
      <c r="AQ2568" s="11"/>
      <c r="AR2568" s="11"/>
      <c r="AS2568" s="11"/>
      <c r="AT2568" s="11"/>
      <c r="AV2568" s="11"/>
      <c r="AW2568" s="11"/>
    </row>
    <row r="2569" spans="1:49" x14ac:dyDescent="0.25">
      <c r="A2569">
        <v>2568</v>
      </c>
      <c r="B2569">
        <v>10388</v>
      </c>
      <c r="C2569">
        <v>7</v>
      </c>
      <c r="D2569" s="4" t="str">
        <f>TEXT(Table1[[#This Row],[ORDER DATE]],"MMMM")</f>
        <v>March</v>
      </c>
      <c r="E2569" s="4">
        <f t="shared" si="121"/>
        <v>2005</v>
      </c>
      <c r="F2569" s="1">
        <v>38414</v>
      </c>
      <c r="G2569" t="s">
        <v>12</v>
      </c>
      <c r="H2569" t="s">
        <v>88</v>
      </c>
      <c r="I2569">
        <v>122</v>
      </c>
      <c r="J2569" t="s">
        <v>17</v>
      </c>
      <c r="K2569">
        <v>21</v>
      </c>
      <c r="L2569" s="10">
        <v>86.77</v>
      </c>
      <c r="M2569" s="10">
        <f t="shared" si="122"/>
        <v>1822.1699999999998</v>
      </c>
      <c r="N2569">
        <f>'CONDITIONS AND WORKINGS'!$D$2*M2569</f>
        <v>116.98331399999998</v>
      </c>
      <c r="O2569" s="4">
        <f>IF(Table1[[#This Row],[SALES]]&gt;='CONDITIONS AND WORKINGS'!$B$2,Table1[[#This Row],[SALES]]*'CONDITIONS AND WORKINGS'!$B$3,0)</f>
        <v>0</v>
      </c>
      <c r="P2569" s="10">
        <f t="shared" si="120"/>
        <v>1939.1533139999999</v>
      </c>
      <c r="Q2569" s="4" t="str">
        <f>IF(Table1[[#This Row],[STATUS]]='CONDITIONS AND WORKINGS'!$B$6,'CONDITIONS AND WORKINGS'!$B$9,'CONDITIONS AND WORKINGS'!$B$10)</f>
        <v>"COMPLETED"</v>
      </c>
      <c r="R2569" s="10">
        <f>Table1[[#This Row],[TOTAL SALES]]-Table1[[#This Row],[ 8.35% DISCOUNT]]</f>
        <v>1939.1533139999999</v>
      </c>
      <c r="S2569" s="20"/>
      <c r="AQ2569" s="11"/>
      <c r="AR2569" s="11"/>
      <c r="AS2569" s="11"/>
      <c r="AT2569" s="11"/>
      <c r="AV2569" s="11"/>
      <c r="AW2569" s="11"/>
    </row>
    <row r="2570" spans="1:49" x14ac:dyDescent="0.25">
      <c r="A2570">
        <v>2569</v>
      </c>
      <c r="B2570">
        <v>10389</v>
      </c>
      <c r="C2570">
        <v>5</v>
      </c>
      <c r="D2570" s="4" t="str">
        <f>TEXT(Table1[[#This Row],[ORDER DATE]],"MMMM")</f>
        <v>March</v>
      </c>
      <c r="E2570" s="4">
        <f t="shared" si="121"/>
        <v>2005</v>
      </c>
      <c r="F2570" s="1">
        <v>38414</v>
      </c>
      <c r="G2570" t="s">
        <v>12</v>
      </c>
      <c r="H2570" t="s">
        <v>94</v>
      </c>
      <c r="I2570">
        <v>138</v>
      </c>
      <c r="J2570" t="s">
        <v>14</v>
      </c>
      <c r="K2570">
        <v>39</v>
      </c>
      <c r="L2570" s="10">
        <v>100</v>
      </c>
      <c r="M2570" s="10">
        <f t="shared" si="122"/>
        <v>3900</v>
      </c>
      <c r="N2570">
        <f>'CONDITIONS AND WORKINGS'!$D$2*M2570</f>
        <v>250.37999999999997</v>
      </c>
      <c r="O2570" s="4">
        <f>IF(Table1[[#This Row],[SALES]]&gt;='CONDITIONS AND WORKINGS'!$B$2,Table1[[#This Row],[SALES]]*'CONDITIONS AND WORKINGS'!$B$3,0)</f>
        <v>325.65000000000003</v>
      </c>
      <c r="P2570" s="10">
        <f t="shared" si="120"/>
        <v>4150.38</v>
      </c>
      <c r="Q2570" s="4" t="str">
        <f>IF(Table1[[#This Row],[STATUS]]='CONDITIONS AND WORKINGS'!$B$6,'CONDITIONS AND WORKINGS'!$B$9,'CONDITIONS AND WORKINGS'!$B$10)</f>
        <v>"COMPLETED"</v>
      </c>
      <c r="R2570" s="10">
        <f>Table1[[#This Row],[TOTAL SALES]]-Table1[[#This Row],[ 8.35% DISCOUNT]]</f>
        <v>3824.73</v>
      </c>
      <c r="S2570" s="20"/>
      <c r="AQ2570" s="11"/>
      <c r="AR2570" s="11"/>
      <c r="AS2570" s="11"/>
      <c r="AT2570" s="11"/>
      <c r="AV2570" s="11"/>
      <c r="AW2570" s="11"/>
    </row>
    <row r="2571" spans="1:49" x14ac:dyDescent="0.25">
      <c r="A2571">
        <v>2570</v>
      </c>
      <c r="B2571">
        <v>10389</v>
      </c>
      <c r="C2571">
        <v>8</v>
      </c>
      <c r="D2571" s="4" t="str">
        <f>TEXT(Table1[[#This Row],[ORDER DATE]],"MMMM")</f>
        <v>March</v>
      </c>
      <c r="E2571" s="4">
        <f t="shared" si="121"/>
        <v>2005</v>
      </c>
      <c r="F2571" s="1">
        <v>38414</v>
      </c>
      <c r="G2571" t="s">
        <v>12</v>
      </c>
      <c r="H2571" t="s">
        <v>101</v>
      </c>
      <c r="I2571">
        <v>138</v>
      </c>
      <c r="J2571" t="s">
        <v>14</v>
      </c>
      <c r="K2571">
        <v>47</v>
      </c>
      <c r="L2571" s="10">
        <v>100</v>
      </c>
      <c r="M2571" s="10">
        <f t="shared" si="122"/>
        <v>4700</v>
      </c>
      <c r="N2571">
        <f>'CONDITIONS AND WORKINGS'!$D$2*M2571</f>
        <v>301.73999999999995</v>
      </c>
      <c r="O2571" s="4">
        <f>IF(Table1[[#This Row],[SALES]]&gt;='CONDITIONS AND WORKINGS'!$B$2,Table1[[#This Row],[SALES]]*'CONDITIONS AND WORKINGS'!$B$3,0)</f>
        <v>392.45000000000005</v>
      </c>
      <c r="P2571" s="10">
        <f t="shared" si="120"/>
        <v>5001.74</v>
      </c>
      <c r="Q2571" s="4" t="str">
        <f>IF(Table1[[#This Row],[STATUS]]='CONDITIONS AND WORKINGS'!$B$6,'CONDITIONS AND WORKINGS'!$B$9,'CONDITIONS AND WORKINGS'!$B$10)</f>
        <v>"COMPLETED"</v>
      </c>
      <c r="R2571" s="10">
        <f>Table1[[#This Row],[TOTAL SALES]]-Table1[[#This Row],[ 8.35% DISCOUNT]]</f>
        <v>4609.29</v>
      </c>
      <c r="S2571" s="20"/>
      <c r="AQ2571" s="11"/>
      <c r="AR2571" s="11"/>
      <c r="AS2571" s="11"/>
      <c r="AT2571" s="11"/>
      <c r="AV2571" s="11"/>
      <c r="AW2571" s="11"/>
    </row>
    <row r="2572" spans="1:49" x14ac:dyDescent="0.25">
      <c r="A2572">
        <v>2571</v>
      </c>
      <c r="B2572">
        <v>10389</v>
      </c>
      <c r="C2572">
        <v>1</v>
      </c>
      <c r="D2572" s="4" t="str">
        <f>TEXT(Table1[[#This Row],[ORDER DATE]],"MMMM")</f>
        <v>March</v>
      </c>
      <c r="E2572" s="4">
        <f t="shared" si="121"/>
        <v>2005</v>
      </c>
      <c r="F2572" s="1">
        <v>38414</v>
      </c>
      <c r="G2572" t="s">
        <v>12</v>
      </c>
      <c r="H2572" t="s">
        <v>93</v>
      </c>
      <c r="I2572">
        <v>138</v>
      </c>
      <c r="J2572" t="s">
        <v>14</v>
      </c>
      <c r="K2572">
        <v>45</v>
      </c>
      <c r="L2572" s="10">
        <v>100</v>
      </c>
      <c r="M2572" s="10">
        <f t="shared" si="122"/>
        <v>4500</v>
      </c>
      <c r="N2572">
        <f>'CONDITIONS AND WORKINGS'!$D$2*M2572</f>
        <v>288.89999999999998</v>
      </c>
      <c r="O2572" s="4">
        <f>IF(Table1[[#This Row],[SALES]]&gt;='CONDITIONS AND WORKINGS'!$B$2,Table1[[#This Row],[SALES]]*'CONDITIONS AND WORKINGS'!$B$3,0)</f>
        <v>375.75</v>
      </c>
      <c r="P2572" s="10">
        <f t="shared" si="120"/>
        <v>4788.8999999999996</v>
      </c>
      <c r="Q2572" s="4" t="str">
        <f>IF(Table1[[#This Row],[STATUS]]='CONDITIONS AND WORKINGS'!$B$6,'CONDITIONS AND WORKINGS'!$B$9,'CONDITIONS AND WORKINGS'!$B$10)</f>
        <v>"COMPLETED"</v>
      </c>
      <c r="R2572" s="10">
        <f>Table1[[#This Row],[TOTAL SALES]]-Table1[[#This Row],[ 8.35% DISCOUNT]]</f>
        <v>4413.1499999999996</v>
      </c>
      <c r="S2572" s="20"/>
      <c r="AQ2572" s="11"/>
      <c r="AR2572" s="11"/>
      <c r="AS2572" s="11"/>
      <c r="AT2572" s="11"/>
      <c r="AV2572" s="11"/>
      <c r="AW2572" s="11"/>
    </row>
    <row r="2573" spans="1:49" x14ac:dyDescent="0.25">
      <c r="A2573">
        <v>2572</v>
      </c>
      <c r="B2573">
        <v>10389</v>
      </c>
      <c r="C2573">
        <v>2</v>
      </c>
      <c r="D2573" s="4" t="str">
        <f>TEXT(Table1[[#This Row],[ORDER DATE]],"MMMM")</f>
        <v>March</v>
      </c>
      <c r="E2573" s="4">
        <f t="shared" si="121"/>
        <v>2005</v>
      </c>
      <c r="F2573" s="1">
        <v>38414</v>
      </c>
      <c r="G2573" t="s">
        <v>12</v>
      </c>
      <c r="H2573" t="s">
        <v>90</v>
      </c>
      <c r="I2573">
        <v>138</v>
      </c>
      <c r="J2573" t="s">
        <v>14</v>
      </c>
      <c r="K2573">
        <v>49</v>
      </c>
      <c r="L2573" s="10">
        <v>81.400000000000006</v>
      </c>
      <c r="M2573" s="10">
        <f t="shared" si="122"/>
        <v>3988.6000000000004</v>
      </c>
      <c r="N2573">
        <f>'CONDITIONS AND WORKINGS'!$D$2*M2573</f>
        <v>256.06812000000002</v>
      </c>
      <c r="O2573" s="4">
        <f>IF(Table1[[#This Row],[SALES]]&gt;='CONDITIONS AND WORKINGS'!$B$2,Table1[[#This Row],[SALES]]*'CONDITIONS AND WORKINGS'!$B$3,0)</f>
        <v>333.04810000000003</v>
      </c>
      <c r="P2573" s="10">
        <f t="shared" si="120"/>
        <v>4244.6681200000003</v>
      </c>
      <c r="Q2573" s="4" t="str">
        <f>IF(Table1[[#This Row],[STATUS]]='CONDITIONS AND WORKINGS'!$B$6,'CONDITIONS AND WORKINGS'!$B$9,'CONDITIONS AND WORKINGS'!$B$10)</f>
        <v>"COMPLETED"</v>
      </c>
      <c r="R2573" s="10">
        <f>Table1[[#This Row],[TOTAL SALES]]-Table1[[#This Row],[ 8.35% DISCOUNT]]</f>
        <v>3911.6200200000003</v>
      </c>
      <c r="S2573" s="20"/>
      <c r="AQ2573" s="11"/>
      <c r="AR2573" s="11"/>
      <c r="AS2573" s="11"/>
      <c r="AT2573" s="11"/>
      <c r="AV2573" s="11"/>
      <c r="AW2573" s="11"/>
    </row>
    <row r="2574" spans="1:49" x14ac:dyDescent="0.25">
      <c r="A2574">
        <v>2573</v>
      </c>
      <c r="B2574">
        <v>10389</v>
      </c>
      <c r="C2574">
        <v>3</v>
      </c>
      <c r="D2574" s="4" t="str">
        <f>TEXT(Table1[[#This Row],[ORDER DATE]],"MMMM")</f>
        <v>March</v>
      </c>
      <c r="E2574" s="4">
        <f t="shared" si="121"/>
        <v>2005</v>
      </c>
      <c r="F2574" s="1">
        <v>38414</v>
      </c>
      <c r="G2574" t="s">
        <v>12</v>
      </c>
      <c r="H2574" t="s">
        <v>104</v>
      </c>
      <c r="I2574">
        <v>138</v>
      </c>
      <c r="J2574" t="s">
        <v>14</v>
      </c>
      <c r="K2574">
        <v>49</v>
      </c>
      <c r="L2574" s="10">
        <v>79.22</v>
      </c>
      <c r="M2574" s="10">
        <f t="shared" si="122"/>
        <v>3881.7799999999997</v>
      </c>
      <c r="N2574">
        <f>'CONDITIONS AND WORKINGS'!$D$2*M2574</f>
        <v>249.21027599999996</v>
      </c>
      <c r="O2574" s="4">
        <f>IF(Table1[[#This Row],[SALES]]&gt;='CONDITIONS AND WORKINGS'!$B$2,Table1[[#This Row],[SALES]]*'CONDITIONS AND WORKINGS'!$B$3,0)</f>
        <v>324.12862999999999</v>
      </c>
      <c r="P2574" s="10">
        <f t="shared" si="120"/>
        <v>4130.9902759999995</v>
      </c>
      <c r="Q2574" s="4" t="str">
        <f>IF(Table1[[#This Row],[STATUS]]='CONDITIONS AND WORKINGS'!$B$6,'CONDITIONS AND WORKINGS'!$B$9,'CONDITIONS AND WORKINGS'!$B$10)</f>
        <v>"COMPLETED"</v>
      </c>
      <c r="R2574" s="10">
        <f>Table1[[#This Row],[TOTAL SALES]]-Table1[[#This Row],[ 8.35% DISCOUNT]]</f>
        <v>3806.8616459999994</v>
      </c>
      <c r="S2574" s="20"/>
      <c r="AQ2574" s="11"/>
      <c r="AR2574" s="11"/>
      <c r="AS2574" s="11"/>
      <c r="AT2574" s="11"/>
      <c r="AV2574" s="11"/>
      <c r="AW2574" s="11"/>
    </row>
    <row r="2575" spans="1:49" x14ac:dyDescent="0.25">
      <c r="A2575">
        <v>2574</v>
      </c>
      <c r="B2575">
        <v>10389</v>
      </c>
      <c r="C2575">
        <v>4</v>
      </c>
      <c r="D2575" s="4" t="str">
        <f>TEXT(Table1[[#This Row],[ORDER DATE]],"MMMM")</f>
        <v>March</v>
      </c>
      <c r="E2575" s="4">
        <f t="shared" si="121"/>
        <v>2005</v>
      </c>
      <c r="F2575" s="1">
        <v>38414</v>
      </c>
      <c r="G2575" t="s">
        <v>12</v>
      </c>
      <c r="H2575" t="s">
        <v>99</v>
      </c>
      <c r="I2575">
        <v>138</v>
      </c>
      <c r="J2575" t="s">
        <v>17</v>
      </c>
      <c r="K2575">
        <v>26</v>
      </c>
      <c r="L2575" s="10">
        <v>99.04</v>
      </c>
      <c r="M2575" s="10">
        <f t="shared" si="122"/>
        <v>2575.04</v>
      </c>
      <c r="N2575">
        <f>'CONDITIONS AND WORKINGS'!$D$2*M2575</f>
        <v>165.31756799999999</v>
      </c>
      <c r="O2575" s="4">
        <f>IF(Table1[[#This Row],[SALES]]&gt;='CONDITIONS AND WORKINGS'!$B$2,Table1[[#This Row],[SALES]]*'CONDITIONS AND WORKINGS'!$B$3,0)</f>
        <v>215.01584</v>
      </c>
      <c r="P2575" s="10">
        <f t="shared" si="120"/>
        <v>2740.3575679999999</v>
      </c>
      <c r="Q2575" s="4" t="str">
        <f>IF(Table1[[#This Row],[STATUS]]='CONDITIONS AND WORKINGS'!$B$6,'CONDITIONS AND WORKINGS'!$B$9,'CONDITIONS AND WORKINGS'!$B$10)</f>
        <v>"COMPLETED"</v>
      </c>
      <c r="R2575" s="10">
        <f>Table1[[#This Row],[TOTAL SALES]]-Table1[[#This Row],[ 8.35% DISCOUNT]]</f>
        <v>2525.3417279999999</v>
      </c>
      <c r="S2575" s="20"/>
      <c r="AQ2575" s="11"/>
      <c r="AR2575" s="11"/>
      <c r="AS2575" s="11"/>
      <c r="AT2575" s="11"/>
      <c r="AV2575" s="11"/>
      <c r="AW2575" s="11"/>
    </row>
    <row r="2576" spans="1:49" x14ac:dyDescent="0.25">
      <c r="A2576">
        <v>2575</v>
      </c>
      <c r="B2576">
        <v>10389</v>
      </c>
      <c r="C2576">
        <v>7</v>
      </c>
      <c r="D2576" s="4" t="str">
        <f>TEXT(Table1[[#This Row],[ORDER DATE]],"MMMM")</f>
        <v>March</v>
      </c>
      <c r="E2576" s="4">
        <f t="shared" si="121"/>
        <v>2005</v>
      </c>
      <c r="F2576" s="1">
        <v>38414</v>
      </c>
      <c r="G2576" t="s">
        <v>12</v>
      </c>
      <c r="H2576" t="s">
        <v>103</v>
      </c>
      <c r="I2576">
        <v>138</v>
      </c>
      <c r="J2576" t="s">
        <v>17</v>
      </c>
      <c r="K2576">
        <v>36</v>
      </c>
      <c r="L2576" s="10">
        <v>70.260000000000005</v>
      </c>
      <c r="M2576" s="10">
        <f t="shared" si="122"/>
        <v>2529.36</v>
      </c>
      <c r="N2576">
        <f>'CONDITIONS AND WORKINGS'!$D$2*M2576</f>
        <v>162.38491199999999</v>
      </c>
      <c r="O2576" s="4">
        <f>IF(Table1[[#This Row],[SALES]]&gt;='CONDITIONS AND WORKINGS'!$B$2,Table1[[#This Row],[SALES]]*'CONDITIONS AND WORKINGS'!$B$3,0)</f>
        <v>211.20156000000003</v>
      </c>
      <c r="P2576" s="10">
        <f t="shared" si="120"/>
        <v>2691.7449120000001</v>
      </c>
      <c r="Q2576" s="4" t="str">
        <f>IF(Table1[[#This Row],[STATUS]]='CONDITIONS AND WORKINGS'!$B$6,'CONDITIONS AND WORKINGS'!$B$9,'CONDITIONS AND WORKINGS'!$B$10)</f>
        <v>"COMPLETED"</v>
      </c>
      <c r="R2576" s="10">
        <f>Table1[[#This Row],[TOTAL SALES]]-Table1[[#This Row],[ 8.35% DISCOUNT]]</f>
        <v>2480.5433520000001</v>
      </c>
      <c r="S2576" s="20"/>
      <c r="AQ2576" s="11"/>
      <c r="AR2576" s="11"/>
      <c r="AS2576" s="11"/>
      <c r="AT2576" s="11"/>
      <c r="AV2576" s="11"/>
      <c r="AW2576" s="11"/>
    </row>
    <row r="2577" spans="1:49" x14ac:dyDescent="0.25">
      <c r="A2577">
        <v>2576</v>
      </c>
      <c r="B2577">
        <v>10389</v>
      </c>
      <c r="C2577">
        <v>6</v>
      </c>
      <c r="D2577" s="4" t="str">
        <f>TEXT(Table1[[#This Row],[ORDER DATE]],"MMMM")</f>
        <v>March</v>
      </c>
      <c r="E2577" s="4">
        <f t="shared" si="121"/>
        <v>2005</v>
      </c>
      <c r="F2577" s="1">
        <v>38414</v>
      </c>
      <c r="G2577" t="s">
        <v>12</v>
      </c>
      <c r="H2577" t="s">
        <v>96</v>
      </c>
      <c r="I2577">
        <v>138</v>
      </c>
      <c r="J2577" t="s">
        <v>17</v>
      </c>
      <c r="K2577">
        <v>25</v>
      </c>
      <c r="L2577" s="10">
        <v>72.38</v>
      </c>
      <c r="M2577" s="10">
        <f t="shared" si="122"/>
        <v>1809.5</v>
      </c>
      <c r="N2577">
        <f>'CONDITIONS AND WORKINGS'!$D$2*M2577</f>
        <v>116.16989999999998</v>
      </c>
      <c r="O2577" s="4">
        <f>IF(Table1[[#This Row],[SALES]]&gt;='CONDITIONS AND WORKINGS'!$B$2,Table1[[#This Row],[SALES]]*'CONDITIONS AND WORKINGS'!$B$3,0)</f>
        <v>0</v>
      </c>
      <c r="P2577" s="10">
        <f t="shared" si="120"/>
        <v>1925.6698999999999</v>
      </c>
      <c r="Q2577" s="4" t="str">
        <f>IF(Table1[[#This Row],[STATUS]]='CONDITIONS AND WORKINGS'!$B$6,'CONDITIONS AND WORKINGS'!$B$9,'CONDITIONS AND WORKINGS'!$B$10)</f>
        <v>"COMPLETED"</v>
      </c>
      <c r="R2577" s="10">
        <f>Table1[[#This Row],[TOTAL SALES]]-Table1[[#This Row],[ 8.35% DISCOUNT]]</f>
        <v>1925.6698999999999</v>
      </c>
      <c r="S2577" s="20"/>
      <c r="AQ2577" s="11"/>
      <c r="AR2577" s="11"/>
      <c r="AS2577" s="11"/>
      <c r="AT2577" s="11"/>
      <c r="AV2577" s="11"/>
      <c r="AW2577" s="11"/>
    </row>
    <row r="2578" spans="1:49" x14ac:dyDescent="0.25">
      <c r="A2578">
        <v>2577</v>
      </c>
      <c r="B2578">
        <v>10390</v>
      </c>
      <c r="C2578">
        <v>1</v>
      </c>
      <c r="D2578" s="4" t="str">
        <f>TEXT(Table1[[#This Row],[ORDER DATE]],"MMMM")</f>
        <v>March</v>
      </c>
      <c r="E2578" s="4">
        <f t="shared" si="121"/>
        <v>2005</v>
      </c>
      <c r="F2578" s="1">
        <v>38415</v>
      </c>
      <c r="G2578" t="s">
        <v>12</v>
      </c>
      <c r="H2578" t="s">
        <v>100</v>
      </c>
      <c r="I2578">
        <v>140</v>
      </c>
      <c r="J2578" t="s">
        <v>55</v>
      </c>
      <c r="K2578">
        <v>50</v>
      </c>
      <c r="L2578" s="10">
        <v>100</v>
      </c>
      <c r="M2578" s="10">
        <f t="shared" si="122"/>
        <v>5000</v>
      </c>
      <c r="N2578">
        <f>'CONDITIONS AND WORKINGS'!$D$2*M2578</f>
        <v>320.99999999999994</v>
      </c>
      <c r="O2578" s="4">
        <f>IF(Table1[[#This Row],[SALES]]&gt;='CONDITIONS AND WORKINGS'!$B$2,Table1[[#This Row],[SALES]]*'CONDITIONS AND WORKINGS'!$B$3,0)</f>
        <v>417.5</v>
      </c>
      <c r="P2578" s="10">
        <f t="shared" si="120"/>
        <v>5321</v>
      </c>
      <c r="Q2578" s="4" t="str">
        <f>IF(Table1[[#This Row],[STATUS]]='CONDITIONS AND WORKINGS'!$B$6,'CONDITIONS AND WORKINGS'!$B$9,'CONDITIONS AND WORKINGS'!$B$10)</f>
        <v>"COMPLETED"</v>
      </c>
      <c r="R2578" s="10">
        <f>Table1[[#This Row],[TOTAL SALES]]-Table1[[#This Row],[ 8.35% DISCOUNT]]</f>
        <v>4903.5</v>
      </c>
      <c r="S2578" s="20"/>
      <c r="AQ2578" s="11"/>
      <c r="AR2578" s="11"/>
      <c r="AS2578" s="11"/>
      <c r="AT2578" s="11"/>
      <c r="AV2578" s="11"/>
      <c r="AW2578" s="11"/>
    </row>
    <row r="2579" spans="1:49" x14ac:dyDescent="0.25">
      <c r="A2579">
        <v>2578</v>
      </c>
      <c r="B2579">
        <v>10390</v>
      </c>
      <c r="C2579">
        <v>3</v>
      </c>
      <c r="D2579" s="4" t="str">
        <f>TEXT(Table1[[#This Row],[ORDER DATE]],"MMMM")</f>
        <v>March</v>
      </c>
      <c r="E2579" s="4">
        <f t="shared" si="121"/>
        <v>2005</v>
      </c>
      <c r="F2579" s="1">
        <v>38415</v>
      </c>
      <c r="G2579" t="s">
        <v>12</v>
      </c>
      <c r="H2579" t="s">
        <v>97</v>
      </c>
      <c r="I2579">
        <v>140</v>
      </c>
      <c r="J2579" t="s">
        <v>14</v>
      </c>
      <c r="K2579">
        <v>49</v>
      </c>
      <c r="L2579" s="10">
        <v>100</v>
      </c>
      <c r="M2579" s="10">
        <f t="shared" si="122"/>
        <v>4900</v>
      </c>
      <c r="N2579">
        <f>'CONDITIONS AND WORKINGS'!$D$2*M2579</f>
        <v>314.58</v>
      </c>
      <c r="O2579" s="4">
        <f>IF(Table1[[#This Row],[SALES]]&gt;='CONDITIONS AND WORKINGS'!$B$2,Table1[[#This Row],[SALES]]*'CONDITIONS AND WORKINGS'!$B$3,0)</f>
        <v>409.15000000000003</v>
      </c>
      <c r="P2579" s="10">
        <f t="shared" si="120"/>
        <v>5214.58</v>
      </c>
      <c r="Q2579" s="4" t="str">
        <f>IF(Table1[[#This Row],[STATUS]]='CONDITIONS AND WORKINGS'!$B$6,'CONDITIONS AND WORKINGS'!$B$9,'CONDITIONS AND WORKINGS'!$B$10)</f>
        <v>"COMPLETED"</v>
      </c>
      <c r="R2579" s="10">
        <f>Table1[[#This Row],[TOTAL SALES]]-Table1[[#This Row],[ 8.35% DISCOUNT]]</f>
        <v>4805.43</v>
      </c>
      <c r="S2579" s="20"/>
      <c r="AQ2579" s="11"/>
      <c r="AR2579" s="11"/>
      <c r="AS2579" s="11"/>
      <c r="AT2579" s="11"/>
      <c r="AV2579" s="11"/>
      <c r="AW2579" s="11"/>
    </row>
    <row r="2580" spans="1:49" x14ac:dyDescent="0.25">
      <c r="A2580">
        <v>2579</v>
      </c>
      <c r="B2580">
        <v>10390</v>
      </c>
      <c r="C2580">
        <v>8</v>
      </c>
      <c r="D2580" s="4" t="str">
        <f>TEXT(Table1[[#This Row],[ORDER DATE]],"MMMM")</f>
        <v>March</v>
      </c>
      <c r="E2580" s="4">
        <f t="shared" si="121"/>
        <v>2005</v>
      </c>
      <c r="F2580" s="1">
        <v>38415</v>
      </c>
      <c r="G2580" t="s">
        <v>12</v>
      </c>
      <c r="H2580" t="s">
        <v>98</v>
      </c>
      <c r="I2580">
        <v>140</v>
      </c>
      <c r="J2580" t="s">
        <v>14</v>
      </c>
      <c r="K2580">
        <v>45</v>
      </c>
      <c r="L2580" s="10">
        <v>100</v>
      </c>
      <c r="M2580" s="10">
        <f t="shared" si="122"/>
        <v>4500</v>
      </c>
      <c r="N2580">
        <f>'CONDITIONS AND WORKINGS'!$D$2*M2580</f>
        <v>288.89999999999998</v>
      </c>
      <c r="O2580" s="4">
        <f>IF(Table1[[#This Row],[SALES]]&gt;='CONDITIONS AND WORKINGS'!$B$2,Table1[[#This Row],[SALES]]*'CONDITIONS AND WORKINGS'!$B$3,0)</f>
        <v>375.75</v>
      </c>
      <c r="P2580" s="10">
        <f t="shared" si="120"/>
        <v>4788.8999999999996</v>
      </c>
      <c r="Q2580" s="4" t="str">
        <f>IF(Table1[[#This Row],[STATUS]]='CONDITIONS AND WORKINGS'!$B$6,'CONDITIONS AND WORKINGS'!$B$9,'CONDITIONS AND WORKINGS'!$B$10)</f>
        <v>"COMPLETED"</v>
      </c>
      <c r="R2580" s="10">
        <f>Table1[[#This Row],[TOTAL SALES]]-Table1[[#This Row],[ 8.35% DISCOUNT]]</f>
        <v>4413.1499999999996</v>
      </c>
      <c r="S2580" s="20"/>
      <c r="AQ2580" s="11"/>
      <c r="AR2580" s="11"/>
      <c r="AS2580" s="11"/>
      <c r="AT2580" s="11"/>
      <c r="AV2580" s="11"/>
      <c r="AW2580" s="11"/>
    </row>
    <row r="2581" spans="1:49" x14ac:dyDescent="0.25">
      <c r="A2581">
        <v>2580</v>
      </c>
      <c r="B2581">
        <v>10390</v>
      </c>
      <c r="C2581">
        <v>9</v>
      </c>
      <c r="D2581" s="4" t="str">
        <f>TEXT(Table1[[#This Row],[ORDER DATE]],"MMMM")</f>
        <v>March</v>
      </c>
      <c r="E2581" s="4">
        <f t="shared" si="121"/>
        <v>2005</v>
      </c>
      <c r="F2581" s="1">
        <v>38415</v>
      </c>
      <c r="G2581" t="s">
        <v>12</v>
      </c>
      <c r="H2581" t="s">
        <v>110</v>
      </c>
      <c r="I2581">
        <v>140</v>
      </c>
      <c r="J2581" t="s">
        <v>14</v>
      </c>
      <c r="K2581">
        <v>40</v>
      </c>
      <c r="L2581" s="10">
        <v>100</v>
      </c>
      <c r="M2581" s="10">
        <f t="shared" si="122"/>
        <v>4000</v>
      </c>
      <c r="N2581">
        <f>'CONDITIONS AND WORKINGS'!$D$2*M2581</f>
        <v>256.79999999999995</v>
      </c>
      <c r="O2581" s="4">
        <f>IF(Table1[[#This Row],[SALES]]&gt;='CONDITIONS AND WORKINGS'!$B$2,Table1[[#This Row],[SALES]]*'CONDITIONS AND WORKINGS'!$B$3,0)</f>
        <v>334</v>
      </c>
      <c r="P2581" s="10">
        <f t="shared" si="120"/>
        <v>4256.8</v>
      </c>
      <c r="Q2581" s="4" t="str">
        <f>IF(Table1[[#This Row],[STATUS]]='CONDITIONS AND WORKINGS'!$B$6,'CONDITIONS AND WORKINGS'!$B$9,'CONDITIONS AND WORKINGS'!$B$10)</f>
        <v>"COMPLETED"</v>
      </c>
      <c r="R2581" s="10">
        <f>Table1[[#This Row],[TOTAL SALES]]-Table1[[#This Row],[ 8.35% DISCOUNT]]</f>
        <v>3922.8</v>
      </c>
      <c r="S2581" s="20"/>
      <c r="AQ2581" s="11"/>
      <c r="AR2581" s="11"/>
      <c r="AS2581" s="11"/>
      <c r="AT2581" s="11"/>
      <c r="AV2581" s="11"/>
      <c r="AW2581" s="11"/>
    </row>
    <row r="2582" spans="1:49" x14ac:dyDescent="0.25">
      <c r="A2582">
        <v>2581</v>
      </c>
      <c r="B2582">
        <v>10390</v>
      </c>
      <c r="C2582">
        <v>2</v>
      </c>
      <c r="D2582" s="4" t="str">
        <f>TEXT(Table1[[#This Row],[ORDER DATE]],"MMMM")</f>
        <v>March</v>
      </c>
      <c r="E2582" s="4">
        <f t="shared" si="121"/>
        <v>2005</v>
      </c>
      <c r="F2582" s="1">
        <v>38415</v>
      </c>
      <c r="G2582" t="s">
        <v>12</v>
      </c>
      <c r="H2582" t="s">
        <v>105</v>
      </c>
      <c r="I2582">
        <v>140</v>
      </c>
      <c r="J2582" t="s">
        <v>14</v>
      </c>
      <c r="K2582">
        <v>36</v>
      </c>
      <c r="L2582" s="10">
        <v>100</v>
      </c>
      <c r="M2582" s="10">
        <f t="shared" si="122"/>
        <v>3600</v>
      </c>
      <c r="N2582">
        <f>'CONDITIONS AND WORKINGS'!$D$2*M2582</f>
        <v>231.11999999999998</v>
      </c>
      <c r="O2582" s="4">
        <f>IF(Table1[[#This Row],[SALES]]&gt;='CONDITIONS AND WORKINGS'!$B$2,Table1[[#This Row],[SALES]]*'CONDITIONS AND WORKINGS'!$B$3,0)</f>
        <v>300.60000000000002</v>
      </c>
      <c r="P2582" s="10">
        <f t="shared" si="120"/>
        <v>3831.12</v>
      </c>
      <c r="Q2582" s="4" t="str">
        <f>IF(Table1[[#This Row],[STATUS]]='CONDITIONS AND WORKINGS'!$B$6,'CONDITIONS AND WORKINGS'!$B$9,'CONDITIONS AND WORKINGS'!$B$10)</f>
        <v>"COMPLETED"</v>
      </c>
      <c r="R2582" s="10">
        <f>Table1[[#This Row],[TOTAL SALES]]-Table1[[#This Row],[ 8.35% DISCOUNT]]</f>
        <v>3530.52</v>
      </c>
      <c r="S2582" s="20"/>
      <c r="AQ2582" s="11"/>
      <c r="AR2582" s="11"/>
      <c r="AS2582" s="11"/>
      <c r="AT2582" s="11"/>
      <c r="AV2582" s="11"/>
      <c r="AW2582" s="11"/>
    </row>
    <row r="2583" spans="1:49" x14ac:dyDescent="0.25">
      <c r="A2583">
        <v>2582</v>
      </c>
      <c r="B2583">
        <v>10390</v>
      </c>
      <c r="C2583">
        <v>5</v>
      </c>
      <c r="D2583" s="4" t="str">
        <f>TEXT(Table1[[#This Row],[ORDER DATE]],"MMMM")</f>
        <v>March</v>
      </c>
      <c r="E2583" s="4">
        <f t="shared" si="121"/>
        <v>2005</v>
      </c>
      <c r="F2583" s="1">
        <v>38415</v>
      </c>
      <c r="G2583" t="s">
        <v>12</v>
      </c>
      <c r="H2583" t="s">
        <v>116</v>
      </c>
      <c r="I2583">
        <v>140</v>
      </c>
      <c r="J2583" t="s">
        <v>14</v>
      </c>
      <c r="K2583">
        <v>37</v>
      </c>
      <c r="L2583" s="10">
        <v>100</v>
      </c>
      <c r="M2583" s="10">
        <f t="shared" si="122"/>
        <v>3700</v>
      </c>
      <c r="N2583">
        <f>'CONDITIONS AND WORKINGS'!$D$2*M2583</f>
        <v>237.53999999999996</v>
      </c>
      <c r="O2583" s="4">
        <f>IF(Table1[[#This Row],[SALES]]&gt;='CONDITIONS AND WORKINGS'!$B$2,Table1[[#This Row],[SALES]]*'CONDITIONS AND WORKINGS'!$B$3,0)</f>
        <v>308.95000000000005</v>
      </c>
      <c r="P2583" s="10">
        <f t="shared" si="120"/>
        <v>3937.54</v>
      </c>
      <c r="Q2583" s="4" t="str">
        <f>IF(Table1[[#This Row],[STATUS]]='CONDITIONS AND WORKINGS'!$B$6,'CONDITIONS AND WORKINGS'!$B$9,'CONDITIONS AND WORKINGS'!$B$10)</f>
        <v>"COMPLETED"</v>
      </c>
      <c r="R2583" s="10">
        <f>Table1[[#This Row],[TOTAL SALES]]-Table1[[#This Row],[ 8.35% DISCOUNT]]</f>
        <v>3628.59</v>
      </c>
      <c r="S2583" s="20"/>
      <c r="AQ2583" s="11"/>
      <c r="AR2583" s="11"/>
      <c r="AS2583" s="11"/>
      <c r="AT2583" s="11"/>
      <c r="AV2583" s="11"/>
      <c r="AW2583" s="11"/>
    </row>
    <row r="2584" spans="1:49" x14ac:dyDescent="0.25">
      <c r="A2584">
        <v>2583</v>
      </c>
      <c r="B2584">
        <v>10390</v>
      </c>
      <c r="C2584">
        <v>13</v>
      </c>
      <c r="D2584" s="4" t="str">
        <f>TEXT(Table1[[#This Row],[ORDER DATE]],"MMMM")</f>
        <v>March</v>
      </c>
      <c r="E2584" s="4">
        <f t="shared" si="121"/>
        <v>2005</v>
      </c>
      <c r="F2584" s="1">
        <v>38415</v>
      </c>
      <c r="G2584" t="s">
        <v>12</v>
      </c>
      <c r="H2584" t="s">
        <v>106</v>
      </c>
      <c r="I2584">
        <v>140</v>
      </c>
      <c r="J2584" t="s">
        <v>14</v>
      </c>
      <c r="K2584">
        <v>22</v>
      </c>
      <c r="L2584" s="10">
        <v>100</v>
      </c>
      <c r="M2584" s="10">
        <f t="shared" si="122"/>
        <v>2200</v>
      </c>
      <c r="N2584">
        <f>'CONDITIONS AND WORKINGS'!$D$2*M2584</f>
        <v>141.23999999999998</v>
      </c>
      <c r="O2584" s="4">
        <f>IF(Table1[[#This Row],[SALES]]&gt;='CONDITIONS AND WORKINGS'!$B$2,Table1[[#This Row],[SALES]]*'CONDITIONS AND WORKINGS'!$B$3,0)</f>
        <v>0</v>
      </c>
      <c r="P2584" s="10">
        <f t="shared" si="120"/>
        <v>2341.2399999999998</v>
      </c>
      <c r="Q2584" s="4" t="str">
        <f>IF(Table1[[#This Row],[STATUS]]='CONDITIONS AND WORKINGS'!$B$6,'CONDITIONS AND WORKINGS'!$B$9,'CONDITIONS AND WORKINGS'!$B$10)</f>
        <v>"COMPLETED"</v>
      </c>
      <c r="R2584" s="10">
        <f>Table1[[#This Row],[TOTAL SALES]]-Table1[[#This Row],[ 8.35% DISCOUNT]]</f>
        <v>2341.2399999999998</v>
      </c>
      <c r="S2584" s="20"/>
      <c r="AQ2584" s="11"/>
      <c r="AR2584" s="11"/>
      <c r="AS2584" s="11"/>
      <c r="AT2584" s="11"/>
      <c r="AV2584" s="11"/>
      <c r="AW2584" s="11"/>
    </row>
    <row r="2585" spans="1:49" x14ac:dyDescent="0.25">
      <c r="A2585">
        <v>2584</v>
      </c>
      <c r="B2585">
        <v>10390</v>
      </c>
      <c r="C2585">
        <v>14</v>
      </c>
      <c r="D2585" s="4" t="str">
        <f>TEXT(Table1[[#This Row],[ORDER DATE]],"MMMM")</f>
        <v>March</v>
      </c>
      <c r="E2585" s="4">
        <f t="shared" si="121"/>
        <v>2005</v>
      </c>
      <c r="F2585" s="1">
        <v>38415</v>
      </c>
      <c r="G2585" t="s">
        <v>12</v>
      </c>
      <c r="H2585" t="s">
        <v>114</v>
      </c>
      <c r="I2585">
        <v>140</v>
      </c>
      <c r="J2585" t="s">
        <v>14</v>
      </c>
      <c r="K2585">
        <v>36</v>
      </c>
      <c r="L2585" s="10">
        <v>93.77</v>
      </c>
      <c r="M2585" s="10">
        <f t="shared" si="122"/>
        <v>3375.72</v>
      </c>
      <c r="N2585">
        <f>'CONDITIONS AND WORKINGS'!$D$2*M2585</f>
        <v>216.72122399999998</v>
      </c>
      <c r="O2585" s="4">
        <f>IF(Table1[[#This Row],[SALES]]&gt;='CONDITIONS AND WORKINGS'!$B$2,Table1[[#This Row],[SALES]]*'CONDITIONS AND WORKINGS'!$B$3,0)</f>
        <v>281.87261999999998</v>
      </c>
      <c r="P2585" s="10">
        <f t="shared" si="120"/>
        <v>3592.4412239999997</v>
      </c>
      <c r="Q2585" s="4" t="str">
        <f>IF(Table1[[#This Row],[STATUS]]='CONDITIONS AND WORKINGS'!$B$6,'CONDITIONS AND WORKINGS'!$B$9,'CONDITIONS AND WORKINGS'!$B$10)</f>
        <v>"COMPLETED"</v>
      </c>
      <c r="R2585" s="10">
        <f>Table1[[#This Row],[TOTAL SALES]]-Table1[[#This Row],[ 8.35% DISCOUNT]]</f>
        <v>3310.5686039999996</v>
      </c>
      <c r="S2585" s="20"/>
      <c r="AQ2585" s="11"/>
      <c r="AR2585" s="11"/>
      <c r="AS2585" s="11"/>
      <c r="AT2585" s="11"/>
      <c r="AV2585" s="11"/>
      <c r="AW2585" s="11"/>
    </row>
    <row r="2586" spans="1:49" x14ac:dyDescent="0.25">
      <c r="A2586">
        <v>2585</v>
      </c>
      <c r="B2586">
        <v>10390</v>
      </c>
      <c r="C2586">
        <v>16</v>
      </c>
      <c r="D2586" s="4" t="str">
        <f>TEXT(Table1[[#This Row],[ORDER DATE]],"MMMM")</f>
        <v>March</v>
      </c>
      <c r="E2586" s="4">
        <f t="shared" si="121"/>
        <v>2005</v>
      </c>
      <c r="F2586" s="1">
        <v>38415</v>
      </c>
      <c r="G2586" t="s">
        <v>12</v>
      </c>
      <c r="H2586" t="s">
        <v>19</v>
      </c>
      <c r="I2586">
        <v>140</v>
      </c>
      <c r="J2586" t="s">
        <v>14</v>
      </c>
      <c r="K2586">
        <v>31</v>
      </c>
      <c r="L2586" s="10">
        <v>98.99</v>
      </c>
      <c r="M2586" s="10">
        <f t="shared" si="122"/>
        <v>3068.69</v>
      </c>
      <c r="N2586">
        <f>'CONDITIONS AND WORKINGS'!$D$2*M2586</f>
        <v>197.00989799999999</v>
      </c>
      <c r="O2586" s="4">
        <f>IF(Table1[[#This Row],[SALES]]&gt;='CONDITIONS AND WORKINGS'!$B$2,Table1[[#This Row],[SALES]]*'CONDITIONS AND WORKINGS'!$B$3,0)</f>
        <v>256.235615</v>
      </c>
      <c r="P2586" s="10">
        <f t="shared" si="120"/>
        <v>3265.6998979999998</v>
      </c>
      <c r="Q2586" s="4" t="str">
        <f>IF(Table1[[#This Row],[STATUS]]='CONDITIONS AND WORKINGS'!$B$6,'CONDITIONS AND WORKINGS'!$B$9,'CONDITIONS AND WORKINGS'!$B$10)</f>
        <v>"COMPLETED"</v>
      </c>
      <c r="R2586" s="10">
        <f>Table1[[#This Row],[TOTAL SALES]]-Table1[[#This Row],[ 8.35% DISCOUNT]]</f>
        <v>3009.4642829999998</v>
      </c>
      <c r="S2586" s="20"/>
      <c r="AQ2586" s="11"/>
      <c r="AR2586" s="11"/>
      <c r="AS2586" s="11"/>
      <c r="AT2586" s="11"/>
      <c r="AV2586" s="11"/>
      <c r="AW2586" s="11"/>
    </row>
    <row r="2587" spans="1:49" x14ac:dyDescent="0.25">
      <c r="A2587">
        <v>2586</v>
      </c>
      <c r="B2587">
        <v>10390</v>
      </c>
      <c r="C2587">
        <v>10</v>
      </c>
      <c r="D2587" s="4" t="str">
        <f>TEXT(Table1[[#This Row],[ORDER DATE]],"MMMM")</f>
        <v>March</v>
      </c>
      <c r="E2587" s="4">
        <f t="shared" si="121"/>
        <v>2005</v>
      </c>
      <c r="F2587" s="1">
        <v>38415</v>
      </c>
      <c r="G2587" t="s">
        <v>12</v>
      </c>
      <c r="H2587" t="s">
        <v>107</v>
      </c>
      <c r="I2587">
        <v>140</v>
      </c>
      <c r="J2587" t="s">
        <v>17</v>
      </c>
      <c r="K2587">
        <v>30</v>
      </c>
      <c r="L2587" s="10">
        <v>82.42</v>
      </c>
      <c r="M2587" s="10">
        <f t="shared" si="122"/>
        <v>2472.6</v>
      </c>
      <c r="N2587">
        <f>'CONDITIONS AND WORKINGS'!$D$2*M2587</f>
        <v>158.74091999999999</v>
      </c>
      <c r="O2587" s="4">
        <f>IF(Table1[[#This Row],[SALES]]&gt;='CONDITIONS AND WORKINGS'!$B$2,Table1[[#This Row],[SALES]]*'CONDITIONS AND WORKINGS'!$B$3,0)</f>
        <v>206.46209999999999</v>
      </c>
      <c r="P2587" s="10">
        <f t="shared" si="120"/>
        <v>2631.3409200000001</v>
      </c>
      <c r="Q2587" s="4" t="str">
        <f>IF(Table1[[#This Row],[STATUS]]='CONDITIONS AND WORKINGS'!$B$6,'CONDITIONS AND WORKINGS'!$B$9,'CONDITIONS AND WORKINGS'!$B$10)</f>
        <v>"COMPLETED"</v>
      </c>
      <c r="R2587" s="10">
        <f>Table1[[#This Row],[TOTAL SALES]]-Table1[[#This Row],[ 8.35% DISCOUNT]]</f>
        <v>2424.8788199999999</v>
      </c>
      <c r="S2587" s="20"/>
      <c r="AQ2587" s="11"/>
      <c r="AR2587" s="11"/>
      <c r="AS2587" s="11"/>
      <c r="AT2587" s="11"/>
      <c r="AV2587" s="11"/>
      <c r="AW2587" s="11"/>
    </row>
    <row r="2588" spans="1:49" x14ac:dyDescent="0.25">
      <c r="A2588">
        <v>2587</v>
      </c>
      <c r="B2588">
        <v>10390</v>
      </c>
      <c r="C2588">
        <v>6</v>
      </c>
      <c r="D2588" s="4" t="str">
        <f>TEXT(Table1[[#This Row],[ORDER DATE]],"MMMM")</f>
        <v>March</v>
      </c>
      <c r="E2588" s="4">
        <f t="shared" si="121"/>
        <v>2005</v>
      </c>
      <c r="F2588" s="1">
        <v>38415</v>
      </c>
      <c r="G2588" t="s">
        <v>12</v>
      </c>
      <c r="H2588" t="s">
        <v>109</v>
      </c>
      <c r="I2588">
        <v>140</v>
      </c>
      <c r="J2588" t="s">
        <v>17</v>
      </c>
      <c r="K2588">
        <v>46</v>
      </c>
      <c r="L2588" s="10">
        <v>52.84</v>
      </c>
      <c r="M2588" s="10">
        <f t="shared" si="122"/>
        <v>2430.6400000000003</v>
      </c>
      <c r="N2588">
        <f>'CONDITIONS AND WORKINGS'!$D$2*M2588</f>
        <v>156.047088</v>
      </c>
      <c r="O2588" s="4">
        <f>IF(Table1[[#This Row],[SALES]]&gt;='CONDITIONS AND WORKINGS'!$B$2,Table1[[#This Row],[SALES]]*'CONDITIONS AND WORKINGS'!$B$3,0)</f>
        <v>202.95844000000005</v>
      </c>
      <c r="P2588" s="10">
        <f t="shared" si="120"/>
        <v>2586.6870880000001</v>
      </c>
      <c r="Q2588" s="4" t="str">
        <f>IF(Table1[[#This Row],[STATUS]]='CONDITIONS AND WORKINGS'!$B$6,'CONDITIONS AND WORKINGS'!$B$9,'CONDITIONS AND WORKINGS'!$B$10)</f>
        <v>"COMPLETED"</v>
      </c>
      <c r="R2588" s="10">
        <f>Table1[[#This Row],[TOTAL SALES]]-Table1[[#This Row],[ 8.35% DISCOUNT]]</f>
        <v>2383.7286480000002</v>
      </c>
      <c r="S2588" s="20"/>
      <c r="AQ2588" s="11"/>
      <c r="AR2588" s="11"/>
      <c r="AS2588" s="11"/>
      <c r="AT2588" s="11"/>
      <c r="AV2588" s="11"/>
      <c r="AW2588" s="11"/>
    </row>
    <row r="2589" spans="1:49" x14ac:dyDescent="0.25">
      <c r="A2589">
        <v>2588</v>
      </c>
      <c r="B2589">
        <v>10390</v>
      </c>
      <c r="C2589">
        <v>4</v>
      </c>
      <c r="D2589" s="4" t="str">
        <f>TEXT(Table1[[#This Row],[ORDER DATE]],"MMMM")</f>
        <v>March</v>
      </c>
      <c r="E2589" s="4">
        <f t="shared" si="121"/>
        <v>2005</v>
      </c>
      <c r="F2589" s="1">
        <v>38415</v>
      </c>
      <c r="G2589" t="s">
        <v>12</v>
      </c>
      <c r="H2589" t="s">
        <v>108</v>
      </c>
      <c r="I2589">
        <v>140</v>
      </c>
      <c r="J2589" t="s">
        <v>17</v>
      </c>
      <c r="K2589">
        <v>35</v>
      </c>
      <c r="L2589" s="10">
        <v>65.13</v>
      </c>
      <c r="M2589" s="10">
        <f t="shared" si="122"/>
        <v>2279.5499999999997</v>
      </c>
      <c r="N2589">
        <f>'CONDITIONS AND WORKINGS'!$D$2*M2589</f>
        <v>146.34710999999996</v>
      </c>
      <c r="O2589" s="4">
        <f>IF(Table1[[#This Row],[SALES]]&gt;='CONDITIONS AND WORKINGS'!$B$2,Table1[[#This Row],[SALES]]*'CONDITIONS AND WORKINGS'!$B$3,0)</f>
        <v>0</v>
      </c>
      <c r="P2589" s="10">
        <f t="shared" si="120"/>
        <v>2425.8971099999999</v>
      </c>
      <c r="Q2589" s="4" t="str">
        <f>IF(Table1[[#This Row],[STATUS]]='CONDITIONS AND WORKINGS'!$B$6,'CONDITIONS AND WORKINGS'!$B$9,'CONDITIONS AND WORKINGS'!$B$10)</f>
        <v>"COMPLETED"</v>
      </c>
      <c r="R2589" s="10">
        <f>Table1[[#This Row],[TOTAL SALES]]-Table1[[#This Row],[ 8.35% DISCOUNT]]</f>
        <v>2425.8971099999999</v>
      </c>
      <c r="S2589" s="20"/>
      <c r="AQ2589" s="11"/>
      <c r="AR2589" s="11"/>
      <c r="AS2589" s="11"/>
      <c r="AT2589" s="11"/>
      <c r="AV2589" s="11"/>
      <c r="AW2589" s="11"/>
    </row>
    <row r="2590" spans="1:49" x14ac:dyDescent="0.25">
      <c r="A2590">
        <v>2589</v>
      </c>
      <c r="B2590">
        <v>10390</v>
      </c>
      <c r="C2590">
        <v>12</v>
      </c>
      <c r="D2590" s="4" t="str">
        <f>TEXT(Table1[[#This Row],[ORDER DATE]],"MMMM")</f>
        <v>March</v>
      </c>
      <c r="E2590" s="4">
        <f t="shared" si="121"/>
        <v>2005</v>
      </c>
      <c r="F2590" s="1">
        <v>38415</v>
      </c>
      <c r="G2590" t="s">
        <v>12</v>
      </c>
      <c r="H2590" t="s">
        <v>102</v>
      </c>
      <c r="I2590">
        <v>140</v>
      </c>
      <c r="J2590" t="s">
        <v>17</v>
      </c>
      <c r="K2590">
        <v>45</v>
      </c>
      <c r="L2590" s="10">
        <v>48.98</v>
      </c>
      <c r="M2590" s="10">
        <f t="shared" si="122"/>
        <v>2204.1</v>
      </c>
      <c r="N2590">
        <f>'CONDITIONS AND WORKINGS'!$D$2*M2590</f>
        <v>141.50321999999997</v>
      </c>
      <c r="O2590" s="4">
        <f>IF(Table1[[#This Row],[SALES]]&gt;='CONDITIONS AND WORKINGS'!$B$2,Table1[[#This Row],[SALES]]*'CONDITIONS AND WORKINGS'!$B$3,0)</f>
        <v>0</v>
      </c>
      <c r="P2590" s="10">
        <f t="shared" si="120"/>
        <v>2345.60322</v>
      </c>
      <c r="Q2590" s="4" t="str">
        <f>IF(Table1[[#This Row],[STATUS]]='CONDITIONS AND WORKINGS'!$B$6,'CONDITIONS AND WORKINGS'!$B$9,'CONDITIONS AND WORKINGS'!$B$10)</f>
        <v>"COMPLETED"</v>
      </c>
      <c r="R2590" s="10">
        <f>Table1[[#This Row],[TOTAL SALES]]-Table1[[#This Row],[ 8.35% DISCOUNT]]</f>
        <v>2345.60322</v>
      </c>
      <c r="S2590" s="20"/>
      <c r="AQ2590" s="11"/>
      <c r="AR2590" s="11"/>
      <c r="AS2590" s="11"/>
      <c r="AT2590" s="11"/>
      <c r="AV2590" s="11"/>
      <c r="AW2590" s="11"/>
    </row>
    <row r="2591" spans="1:49" x14ac:dyDescent="0.25">
      <c r="A2591">
        <v>2590</v>
      </c>
      <c r="B2591">
        <v>10390</v>
      </c>
      <c r="C2591">
        <v>7</v>
      </c>
      <c r="D2591" s="4" t="str">
        <f>TEXT(Table1[[#This Row],[ORDER DATE]],"MMMM")</f>
        <v>March</v>
      </c>
      <c r="E2591" s="4">
        <f t="shared" si="121"/>
        <v>2005</v>
      </c>
      <c r="F2591" s="1">
        <v>38415</v>
      </c>
      <c r="G2591" t="s">
        <v>12</v>
      </c>
      <c r="H2591" t="s">
        <v>20</v>
      </c>
      <c r="I2591">
        <v>140</v>
      </c>
      <c r="J2591" t="s">
        <v>17</v>
      </c>
      <c r="K2591">
        <v>26</v>
      </c>
      <c r="L2591" s="10">
        <v>78.11</v>
      </c>
      <c r="M2591" s="10">
        <f t="shared" si="122"/>
        <v>2030.86</v>
      </c>
      <c r="N2591">
        <f>'CONDITIONS AND WORKINGS'!$D$2*M2591</f>
        <v>130.38121199999998</v>
      </c>
      <c r="O2591" s="4">
        <f>IF(Table1[[#This Row],[SALES]]&gt;='CONDITIONS AND WORKINGS'!$B$2,Table1[[#This Row],[SALES]]*'CONDITIONS AND WORKINGS'!$B$3,0)</f>
        <v>0</v>
      </c>
      <c r="P2591" s="10">
        <f t="shared" si="120"/>
        <v>2161.2412119999999</v>
      </c>
      <c r="Q2591" s="4" t="str">
        <f>IF(Table1[[#This Row],[STATUS]]='CONDITIONS AND WORKINGS'!$B$6,'CONDITIONS AND WORKINGS'!$B$9,'CONDITIONS AND WORKINGS'!$B$10)</f>
        <v>"COMPLETED"</v>
      </c>
      <c r="R2591" s="10">
        <f>Table1[[#This Row],[TOTAL SALES]]-Table1[[#This Row],[ 8.35% DISCOUNT]]</f>
        <v>2161.2412119999999</v>
      </c>
      <c r="S2591" s="20"/>
      <c r="AQ2591" s="11"/>
      <c r="AR2591" s="11"/>
      <c r="AS2591" s="11"/>
      <c r="AT2591" s="11"/>
      <c r="AV2591" s="11"/>
      <c r="AW2591" s="11"/>
    </row>
    <row r="2592" spans="1:49" x14ac:dyDescent="0.25">
      <c r="A2592">
        <v>2591</v>
      </c>
      <c r="B2592">
        <v>10390</v>
      </c>
      <c r="C2592">
        <v>11</v>
      </c>
      <c r="D2592" s="4" t="str">
        <f>TEXT(Table1[[#This Row],[ORDER DATE]],"MMMM")</f>
        <v>March</v>
      </c>
      <c r="E2592" s="4">
        <f t="shared" si="121"/>
        <v>2005</v>
      </c>
      <c r="F2592" s="1">
        <v>38415</v>
      </c>
      <c r="G2592" t="s">
        <v>12</v>
      </c>
      <c r="H2592" t="s">
        <v>111</v>
      </c>
      <c r="I2592">
        <v>140</v>
      </c>
      <c r="J2592" t="s">
        <v>17</v>
      </c>
      <c r="K2592">
        <v>41</v>
      </c>
      <c r="L2592" s="10">
        <v>44.56</v>
      </c>
      <c r="M2592" s="10">
        <f t="shared" si="122"/>
        <v>1826.96</v>
      </c>
      <c r="N2592">
        <f>'CONDITIONS AND WORKINGS'!$D$2*M2592</f>
        <v>117.29083199999999</v>
      </c>
      <c r="O2592" s="4">
        <f>IF(Table1[[#This Row],[SALES]]&gt;='CONDITIONS AND WORKINGS'!$B$2,Table1[[#This Row],[SALES]]*'CONDITIONS AND WORKINGS'!$B$3,0)</f>
        <v>0</v>
      </c>
      <c r="P2592" s="10">
        <f t="shared" si="120"/>
        <v>1944.2508319999999</v>
      </c>
      <c r="Q2592" s="4" t="str">
        <f>IF(Table1[[#This Row],[STATUS]]='CONDITIONS AND WORKINGS'!$B$6,'CONDITIONS AND WORKINGS'!$B$9,'CONDITIONS AND WORKINGS'!$B$10)</f>
        <v>"COMPLETED"</v>
      </c>
      <c r="R2592" s="10">
        <f>Table1[[#This Row],[TOTAL SALES]]-Table1[[#This Row],[ 8.35% DISCOUNT]]</f>
        <v>1944.2508319999999</v>
      </c>
      <c r="S2592" s="20"/>
      <c r="AQ2592" s="11"/>
      <c r="AR2592" s="11"/>
      <c r="AS2592" s="11"/>
      <c r="AT2592" s="11"/>
      <c r="AV2592" s="11"/>
      <c r="AW2592" s="11"/>
    </row>
    <row r="2593" spans="1:49" x14ac:dyDescent="0.25">
      <c r="A2593">
        <v>2592</v>
      </c>
      <c r="B2593">
        <v>10390</v>
      </c>
      <c r="C2593">
        <v>15</v>
      </c>
      <c r="D2593" s="4" t="str">
        <f>TEXT(Table1[[#This Row],[ORDER DATE]],"MMMM")</f>
        <v>March</v>
      </c>
      <c r="E2593" s="4">
        <f t="shared" si="121"/>
        <v>2005</v>
      </c>
      <c r="F2593" s="1">
        <v>38415</v>
      </c>
      <c r="G2593" t="s">
        <v>12</v>
      </c>
      <c r="H2593" t="s">
        <v>113</v>
      </c>
      <c r="I2593">
        <v>140</v>
      </c>
      <c r="J2593" t="s">
        <v>17</v>
      </c>
      <c r="K2593">
        <v>34</v>
      </c>
      <c r="L2593" s="10">
        <v>43.05</v>
      </c>
      <c r="M2593" s="10">
        <f t="shared" si="122"/>
        <v>1463.6999999999998</v>
      </c>
      <c r="N2593">
        <f>'CONDITIONS AND WORKINGS'!$D$2*M2593</f>
        <v>93.969539999999981</v>
      </c>
      <c r="O2593" s="4">
        <f>IF(Table1[[#This Row],[SALES]]&gt;='CONDITIONS AND WORKINGS'!$B$2,Table1[[#This Row],[SALES]]*'CONDITIONS AND WORKINGS'!$B$3,0)</f>
        <v>0</v>
      </c>
      <c r="P2593" s="10">
        <f t="shared" si="120"/>
        <v>1557.6695399999999</v>
      </c>
      <c r="Q2593" s="4" t="str">
        <f>IF(Table1[[#This Row],[STATUS]]='CONDITIONS AND WORKINGS'!$B$6,'CONDITIONS AND WORKINGS'!$B$9,'CONDITIONS AND WORKINGS'!$B$10)</f>
        <v>"COMPLETED"</v>
      </c>
      <c r="R2593" s="10">
        <f>Table1[[#This Row],[TOTAL SALES]]-Table1[[#This Row],[ 8.35% DISCOUNT]]</f>
        <v>1557.6695399999999</v>
      </c>
      <c r="S2593" s="20"/>
      <c r="AQ2593" s="11"/>
      <c r="AR2593" s="11"/>
      <c r="AS2593" s="11"/>
      <c r="AT2593" s="11"/>
      <c r="AV2593" s="11"/>
      <c r="AW2593" s="11"/>
    </row>
    <row r="2594" spans="1:49" x14ac:dyDescent="0.25">
      <c r="A2594">
        <v>2593</v>
      </c>
      <c r="B2594">
        <v>10391</v>
      </c>
      <c r="C2594">
        <v>8</v>
      </c>
      <c r="D2594" s="4" t="str">
        <f>TEXT(Table1[[#This Row],[ORDER DATE]],"MMMM")</f>
        <v>March</v>
      </c>
      <c r="E2594" s="4">
        <f t="shared" si="121"/>
        <v>2005</v>
      </c>
      <c r="F2594" s="1">
        <v>38420</v>
      </c>
      <c r="G2594" t="s">
        <v>12</v>
      </c>
      <c r="H2594" t="s">
        <v>22</v>
      </c>
      <c r="I2594">
        <v>143</v>
      </c>
      <c r="J2594" t="s">
        <v>55</v>
      </c>
      <c r="K2594">
        <v>33</v>
      </c>
      <c r="L2594" s="10">
        <v>100</v>
      </c>
      <c r="M2594" s="10">
        <f t="shared" si="122"/>
        <v>3300</v>
      </c>
      <c r="N2594">
        <f>'CONDITIONS AND WORKINGS'!$D$2*M2594</f>
        <v>211.85999999999999</v>
      </c>
      <c r="O2594" s="4">
        <f>IF(Table1[[#This Row],[SALES]]&gt;='CONDITIONS AND WORKINGS'!$B$2,Table1[[#This Row],[SALES]]*'CONDITIONS AND WORKINGS'!$B$3,0)</f>
        <v>275.55</v>
      </c>
      <c r="P2594" s="10">
        <f t="shared" si="120"/>
        <v>3511.86</v>
      </c>
      <c r="Q2594" s="4" t="str">
        <f>IF(Table1[[#This Row],[STATUS]]='CONDITIONS AND WORKINGS'!$B$6,'CONDITIONS AND WORKINGS'!$B$9,'CONDITIONS AND WORKINGS'!$B$10)</f>
        <v>"COMPLETED"</v>
      </c>
      <c r="R2594" s="10">
        <f>Table1[[#This Row],[TOTAL SALES]]-Table1[[#This Row],[ 8.35% DISCOUNT]]</f>
        <v>3236.31</v>
      </c>
      <c r="S2594" s="20"/>
      <c r="AQ2594" s="11"/>
      <c r="AR2594" s="11"/>
      <c r="AS2594" s="11"/>
      <c r="AT2594" s="11"/>
      <c r="AV2594" s="11"/>
      <c r="AW2594" s="11"/>
    </row>
    <row r="2595" spans="1:49" x14ac:dyDescent="0.25">
      <c r="A2595">
        <v>2594</v>
      </c>
      <c r="B2595">
        <v>10391</v>
      </c>
      <c r="C2595">
        <v>2</v>
      </c>
      <c r="D2595" s="4" t="str">
        <f>TEXT(Table1[[#This Row],[ORDER DATE]],"MMMM")</f>
        <v>March</v>
      </c>
      <c r="E2595" s="4">
        <f t="shared" si="121"/>
        <v>2005</v>
      </c>
      <c r="F2595" s="1">
        <v>38420</v>
      </c>
      <c r="G2595" t="s">
        <v>12</v>
      </c>
      <c r="H2595" t="s">
        <v>23</v>
      </c>
      <c r="I2595">
        <v>143</v>
      </c>
      <c r="J2595" t="s">
        <v>14</v>
      </c>
      <c r="K2595">
        <v>35</v>
      </c>
      <c r="L2595" s="10">
        <v>100</v>
      </c>
      <c r="M2595" s="10">
        <f t="shared" si="122"/>
        <v>3500</v>
      </c>
      <c r="N2595">
        <f>'CONDITIONS AND WORKINGS'!$D$2*M2595</f>
        <v>224.7</v>
      </c>
      <c r="O2595" s="4">
        <f>IF(Table1[[#This Row],[SALES]]&gt;='CONDITIONS AND WORKINGS'!$B$2,Table1[[#This Row],[SALES]]*'CONDITIONS AND WORKINGS'!$B$3,0)</f>
        <v>292.25</v>
      </c>
      <c r="P2595" s="10">
        <f t="shared" si="120"/>
        <v>3724.7</v>
      </c>
      <c r="Q2595" s="4" t="str">
        <f>IF(Table1[[#This Row],[STATUS]]='CONDITIONS AND WORKINGS'!$B$6,'CONDITIONS AND WORKINGS'!$B$9,'CONDITIONS AND WORKINGS'!$B$10)</f>
        <v>"COMPLETED"</v>
      </c>
      <c r="R2595" s="10">
        <f>Table1[[#This Row],[TOTAL SALES]]-Table1[[#This Row],[ 8.35% DISCOUNT]]</f>
        <v>3432.45</v>
      </c>
      <c r="S2595" s="20"/>
      <c r="AQ2595" s="11"/>
      <c r="AR2595" s="11"/>
      <c r="AS2595" s="11"/>
      <c r="AT2595" s="11"/>
      <c r="AV2595" s="11"/>
      <c r="AW2595" s="11"/>
    </row>
    <row r="2596" spans="1:49" x14ac:dyDescent="0.25">
      <c r="A2596">
        <v>2595</v>
      </c>
      <c r="B2596">
        <v>10391</v>
      </c>
      <c r="C2596">
        <v>3</v>
      </c>
      <c r="D2596" s="4" t="str">
        <f>TEXT(Table1[[#This Row],[ORDER DATE]],"MMMM")</f>
        <v>March</v>
      </c>
      <c r="E2596" s="4">
        <f t="shared" si="121"/>
        <v>2005</v>
      </c>
      <c r="F2596" s="1">
        <v>38420</v>
      </c>
      <c r="G2596" t="s">
        <v>12</v>
      </c>
      <c r="H2596" t="s">
        <v>24</v>
      </c>
      <c r="I2596">
        <v>143</v>
      </c>
      <c r="J2596" t="s">
        <v>14</v>
      </c>
      <c r="K2596">
        <v>42</v>
      </c>
      <c r="L2596" s="10">
        <v>100</v>
      </c>
      <c r="M2596" s="10">
        <f t="shared" si="122"/>
        <v>4200</v>
      </c>
      <c r="N2596">
        <f>'CONDITIONS AND WORKINGS'!$D$2*M2596</f>
        <v>269.64</v>
      </c>
      <c r="O2596" s="4">
        <f>IF(Table1[[#This Row],[SALES]]&gt;='CONDITIONS AND WORKINGS'!$B$2,Table1[[#This Row],[SALES]]*'CONDITIONS AND WORKINGS'!$B$3,0)</f>
        <v>350.70000000000005</v>
      </c>
      <c r="P2596" s="10">
        <f t="shared" si="120"/>
        <v>4469.6400000000003</v>
      </c>
      <c r="Q2596" s="4" t="str">
        <f>IF(Table1[[#This Row],[STATUS]]='CONDITIONS AND WORKINGS'!$B$6,'CONDITIONS AND WORKINGS'!$B$9,'CONDITIONS AND WORKINGS'!$B$10)</f>
        <v>"COMPLETED"</v>
      </c>
      <c r="R2596" s="10">
        <f>Table1[[#This Row],[TOTAL SALES]]-Table1[[#This Row],[ 8.35% DISCOUNT]]</f>
        <v>4118.9400000000005</v>
      </c>
      <c r="S2596" s="20"/>
      <c r="AQ2596" s="11"/>
      <c r="AR2596" s="11"/>
      <c r="AS2596" s="11"/>
      <c r="AT2596" s="11"/>
      <c r="AV2596" s="11"/>
      <c r="AW2596" s="11"/>
    </row>
    <row r="2597" spans="1:49" x14ac:dyDescent="0.25">
      <c r="A2597">
        <v>2596</v>
      </c>
      <c r="B2597">
        <v>10391</v>
      </c>
      <c r="C2597">
        <v>1</v>
      </c>
      <c r="D2597" s="4" t="str">
        <f>TEXT(Table1[[#This Row],[ORDER DATE]],"MMMM")</f>
        <v>March</v>
      </c>
      <c r="E2597" s="4">
        <f t="shared" si="121"/>
        <v>2005</v>
      </c>
      <c r="F2597" s="1">
        <v>38420</v>
      </c>
      <c r="G2597" t="s">
        <v>12</v>
      </c>
      <c r="H2597" t="s">
        <v>21</v>
      </c>
      <c r="I2597">
        <v>143</v>
      </c>
      <c r="J2597" t="s">
        <v>14</v>
      </c>
      <c r="K2597">
        <v>24</v>
      </c>
      <c r="L2597" s="10">
        <v>100</v>
      </c>
      <c r="M2597" s="10">
        <f t="shared" si="122"/>
        <v>2400</v>
      </c>
      <c r="N2597">
        <f>'CONDITIONS AND WORKINGS'!$D$2*M2597</f>
        <v>154.07999999999998</v>
      </c>
      <c r="O2597" s="4">
        <f>IF(Table1[[#This Row],[SALES]]&gt;='CONDITIONS AND WORKINGS'!$B$2,Table1[[#This Row],[SALES]]*'CONDITIONS AND WORKINGS'!$B$3,0)</f>
        <v>200.4</v>
      </c>
      <c r="P2597" s="10">
        <f t="shared" si="120"/>
        <v>2554.08</v>
      </c>
      <c r="Q2597" s="4" t="str">
        <f>IF(Table1[[#This Row],[STATUS]]='CONDITIONS AND WORKINGS'!$B$6,'CONDITIONS AND WORKINGS'!$B$9,'CONDITIONS AND WORKINGS'!$B$10)</f>
        <v>"COMPLETED"</v>
      </c>
      <c r="R2597" s="10">
        <f>Table1[[#This Row],[TOTAL SALES]]-Table1[[#This Row],[ 8.35% DISCOUNT]]</f>
        <v>2353.6799999999998</v>
      </c>
      <c r="S2597" s="20"/>
      <c r="AQ2597" s="11"/>
      <c r="AR2597" s="11"/>
      <c r="AS2597" s="11"/>
      <c r="AT2597" s="11"/>
      <c r="AV2597" s="11"/>
      <c r="AW2597" s="11"/>
    </row>
    <row r="2598" spans="1:49" x14ac:dyDescent="0.25">
      <c r="A2598">
        <v>2597</v>
      </c>
      <c r="B2598">
        <v>10391</v>
      </c>
      <c r="C2598">
        <v>10</v>
      </c>
      <c r="D2598" s="4" t="str">
        <f>TEXT(Table1[[#This Row],[ORDER DATE]],"MMMM")</f>
        <v>March</v>
      </c>
      <c r="E2598" s="4">
        <f t="shared" si="121"/>
        <v>2005</v>
      </c>
      <c r="F2598" s="1">
        <v>38420</v>
      </c>
      <c r="G2598" t="s">
        <v>12</v>
      </c>
      <c r="H2598" t="s">
        <v>30</v>
      </c>
      <c r="I2598">
        <v>143</v>
      </c>
      <c r="J2598" t="s">
        <v>17</v>
      </c>
      <c r="K2598">
        <v>29</v>
      </c>
      <c r="L2598" s="10">
        <v>85.1</v>
      </c>
      <c r="M2598" s="10">
        <f t="shared" si="122"/>
        <v>2467.8999999999996</v>
      </c>
      <c r="N2598">
        <f>'CONDITIONS AND WORKINGS'!$D$2*M2598</f>
        <v>158.43917999999996</v>
      </c>
      <c r="O2598" s="4">
        <f>IF(Table1[[#This Row],[SALES]]&gt;='CONDITIONS AND WORKINGS'!$B$2,Table1[[#This Row],[SALES]]*'CONDITIONS AND WORKINGS'!$B$3,0)</f>
        <v>206.06964999999997</v>
      </c>
      <c r="P2598" s="10">
        <f t="shared" si="120"/>
        <v>2626.3391799999995</v>
      </c>
      <c r="Q2598" s="4" t="str">
        <f>IF(Table1[[#This Row],[STATUS]]='CONDITIONS AND WORKINGS'!$B$6,'CONDITIONS AND WORKINGS'!$B$9,'CONDITIONS AND WORKINGS'!$B$10)</f>
        <v>"COMPLETED"</v>
      </c>
      <c r="R2598" s="10">
        <f>Table1[[#This Row],[TOTAL SALES]]-Table1[[#This Row],[ 8.35% DISCOUNT]]</f>
        <v>2420.2695299999996</v>
      </c>
      <c r="S2598" s="20"/>
      <c r="AQ2598" s="11"/>
      <c r="AR2598" s="11"/>
      <c r="AS2598" s="11"/>
      <c r="AT2598" s="11"/>
      <c r="AV2598" s="11"/>
      <c r="AW2598" s="11"/>
    </row>
    <row r="2599" spans="1:49" x14ac:dyDescent="0.25">
      <c r="A2599">
        <v>2598</v>
      </c>
      <c r="B2599">
        <v>10391</v>
      </c>
      <c r="C2599">
        <v>9</v>
      </c>
      <c r="D2599" s="4" t="str">
        <f>TEXT(Table1[[#This Row],[ORDER DATE]],"MMMM")</f>
        <v>March</v>
      </c>
      <c r="E2599" s="4">
        <f t="shared" si="121"/>
        <v>2005</v>
      </c>
      <c r="F2599" s="1">
        <v>38420</v>
      </c>
      <c r="G2599" t="s">
        <v>12</v>
      </c>
      <c r="H2599" t="s">
        <v>33</v>
      </c>
      <c r="I2599">
        <v>143</v>
      </c>
      <c r="J2599" t="s">
        <v>17</v>
      </c>
      <c r="K2599">
        <v>39</v>
      </c>
      <c r="L2599" s="10">
        <v>63.2</v>
      </c>
      <c r="M2599" s="10">
        <f t="shared" si="122"/>
        <v>2464.8000000000002</v>
      </c>
      <c r="N2599">
        <f>'CONDITIONS AND WORKINGS'!$D$2*M2599</f>
        <v>158.24016</v>
      </c>
      <c r="O2599" s="4">
        <f>IF(Table1[[#This Row],[SALES]]&gt;='CONDITIONS AND WORKINGS'!$B$2,Table1[[#This Row],[SALES]]*'CONDITIONS AND WORKINGS'!$B$3,0)</f>
        <v>205.81080000000003</v>
      </c>
      <c r="P2599" s="10">
        <f t="shared" si="120"/>
        <v>2623.04016</v>
      </c>
      <c r="Q2599" s="4" t="str">
        <f>IF(Table1[[#This Row],[STATUS]]='CONDITIONS AND WORKINGS'!$B$6,'CONDITIONS AND WORKINGS'!$B$9,'CONDITIONS AND WORKINGS'!$B$10)</f>
        <v>"COMPLETED"</v>
      </c>
      <c r="R2599" s="10">
        <f>Table1[[#This Row],[TOTAL SALES]]-Table1[[#This Row],[ 8.35% DISCOUNT]]</f>
        <v>2417.2293599999998</v>
      </c>
      <c r="S2599" s="20"/>
      <c r="AQ2599" s="11"/>
      <c r="AR2599" s="11"/>
      <c r="AS2599" s="11"/>
      <c r="AT2599" s="11"/>
      <c r="AV2599" s="11"/>
      <c r="AW2599" s="11"/>
    </row>
    <row r="2600" spans="1:49" x14ac:dyDescent="0.25">
      <c r="A2600">
        <v>2599</v>
      </c>
      <c r="B2600">
        <v>10391</v>
      </c>
      <c r="C2600">
        <v>4</v>
      </c>
      <c r="D2600" s="4" t="str">
        <f>TEXT(Table1[[#This Row],[ORDER DATE]],"MMMM")</f>
        <v>March</v>
      </c>
      <c r="E2600" s="4">
        <f t="shared" si="121"/>
        <v>2005</v>
      </c>
      <c r="F2600" s="1">
        <v>38420</v>
      </c>
      <c r="G2600" t="s">
        <v>12</v>
      </c>
      <c r="H2600" t="s">
        <v>25</v>
      </c>
      <c r="I2600">
        <v>143</v>
      </c>
      <c r="J2600" t="s">
        <v>17</v>
      </c>
      <c r="K2600">
        <v>24</v>
      </c>
      <c r="L2600" s="10">
        <v>100</v>
      </c>
      <c r="M2600" s="10">
        <f t="shared" si="122"/>
        <v>2400</v>
      </c>
      <c r="N2600">
        <f>'CONDITIONS AND WORKINGS'!$D$2*M2600</f>
        <v>154.07999999999998</v>
      </c>
      <c r="O2600" s="4">
        <f>IF(Table1[[#This Row],[SALES]]&gt;='CONDITIONS AND WORKINGS'!$B$2,Table1[[#This Row],[SALES]]*'CONDITIONS AND WORKINGS'!$B$3,0)</f>
        <v>200.4</v>
      </c>
      <c r="P2600" s="10">
        <f t="shared" si="120"/>
        <v>2554.08</v>
      </c>
      <c r="Q2600" s="4" t="str">
        <f>IF(Table1[[#This Row],[STATUS]]='CONDITIONS AND WORKINGS'!$B$6,'CONDITIONS AND WORKINGS'!$B$9,'CONDITIONS AND WORKINGS'!$B$10)</f>
        <v>"COMPLETED"</v>
      </c>
      <c r="R2600" s="10">
        <f>Table1[[#This Row],[TOTAL SALES]]-Table1[[#This Row],[ 8.35% DISCOUNT]]</f>
        <v>2353.6799999999998</v>
      </c>
      <c r="S2600" s="20"/>
      <c r="AQ2600" s="11"/>
      <c r="AR2600" s="11"/>
      <c r="AS2600" s="11"/>
      <c r="AT2600" s="11"/>
      <c r="AV2600" s="11"/>
      <c r="AW2600" s="11"/>
    </row>
    <row r="2601" spans="1:49" x14ac:dyDescent="0.25">
      <c r="A2601">
        <v>2600</v>
      </c>
      <c r="B2601">
        <v>10391</v>
      </c>
      <c r="C2601">
        <v>7</v>
      </c>
      <c r="D2601" s="4" t="str">
        <f>TEXT(Table1[[#This Row],[ORDER DATE]],"MMMM")</f>
        <v>March</v>
      </c>
      <c r="E2601" s="4">
        <f t="shared" si="121"/>
        <v>2005</v>
      </c>
      <c r="F2601" s="1">
        <v>38420</v>
      </c>
      <c r="G2601" t="s">
        <v>12</v>
      </c>
      <c r="H2601" t="s">
        <v>26</v>
      </c>
      <c r="I2601">
        <v>143</v>
      </c>
      <c r="J2601" t="s">
        <v>17</v>
      </c>
      <c r="K2601">
        <v>37</v>
      </c>
      <c r="L2601" s="10">
        <v>46.9</v>
      </c>
      <c r="M2601" s="10">
        <f t="shared" si="122"/>
        <v>1735.3</v>
      </c>
      <c r="N2601">
        <f>'CONDITIONS AND WORKINGS'!$D$2*M2601</f>
        <v>111.40625999999999</v>
      </c>
      <c r="O2601" s="4">
        <f>IF(Table1[[#This Row],[SALES]]&gt;='CONDITIONS AND WORKINGS'!$B$2,Table1[[#This Row],[SALES]]*'CONDITIONS AND WORKINGS'!$B$3,0)</f>
        <v>0</v>
      </c>
      <c r="P2601" s="10">
        <f t="shared" si="120"/>
        <v>1846.7062599999999</v>
      </c>
      <c r="Q2601" s="4" t="str">
        <f>IF(Table1[[#This Row],[STATUS]]='CONDITIONS AND WORKINGS'!$B$6,'CONDITIONS AND WORKINGS'!$B$9,'CONDITIONS AND WORKINGS'!$B$10)</f>
        <v>"COMPLETED"</v>
      </c>
      <c r="R2601" s="10">
        <f>Table1[[#This Row],[TOTAL SALES]]-Table1[[#This Row],[ 8.35% DISCOUNT]]</f>
        <v>1846.7062599999999</v>
      </c>
      <c r="S2601" s="20"/>
      <c r="AQ2601" s="11"/>
      <c r="AR2601" s="11"/>
      <c r="AS2601" s="11"/>
      <c r="AT2601" s="11"/>
      <c r="AV2601" s="11"/>
      <c r="AW2601" s="11"/>
    </row>
    <row r="2602" spans="1:49" x14ac:dyDescent="0.25">
      <c r="A2602">
        <v>2601</v>
      </c>
      <c r="B2602">
        <v>10391</v>
      </c>
      <c r="C2602">
        <v>5</v>
      </c>
      <c r="D2602" s="4" t="str">
        <f>TEXT(Table1[[#This Row],[ORDER DATE]],"MMMM")</f>
        <v>March</v>
      </c>
      <c r="E2602" s="4">
        <f t="shared" si="121"/>
        <v>2005</v>
      </c>
      <c r="F2602" s="1">
        <v>38420</v>
      </c>
      <c r="G2602" t="s">
        <v>12</v>
      </c>
      <c r="H2602" t="s">
        <v>40</v>
      </c>
      <c r="I2602">
        <v>143</v>
      </c>
      <c r="J2602" t="s">
        <v>17</v>
      </c>
      <c r="K2602">
        <v>44</v>
      </c>
      <c r="L2602" s="10">
        <v>38.5</v>
      </c>
      <c r="M2602" s="10">
        <f t="shared" si="122"/>
        <v>1694</v>
      </c>
      <c r="N2602">
        <f>'CONDITIONS AND WORKINGS'!$D$2*M2602</f>
        <v>108.75479999999999</v>
      </c>
      <c r="O2602" s="4">
        <f>IF(Table1[[#This Row],[SALES]]&gt;='CONDITIONS AND WORKINGS'!$B$2,Table1[[#This Row],[SALES]]*'CONDITIONS AND WORKINGS'!$B$3,0)</f>
        <v>0</v>
      </c>
      <c r="P2602" s="10">
        <f t="shared" si="120"/>
        <v>1802.7547999999999</v>
      </c>
      <c r="Q2602" s="4" t="str">
        <f>IF(Table1[[#This Row],[STATUS]]='CONDITIONS AND WORKINGS'!$B$6,'CONDITIONS AND WORKINGS'!$B$9,'CONDITIONS AND WORKINGS'!$B$10)</f>
        <v>"COMPLETED"</v>
      </c>
      <c r="R2602" s="10">
        <f>Table1[[#This Row],[TOTAL SALES]]-Table1[[#This Row],[ 8.35% DISCOUNT]]</f>
        <v>1802.7547999999999</v>
      </c>
      <c r="S2602" s="20"/>
      <c r="AQ2602" s="11"/>
      <c r="AR2602" s="11"/>
      <c r="AS2602" s="11"/>
      <c r="AT2602" s="11"/>
      <c r="AV2602" s="11"/>
      <c r="AW2602" s="11"/>
    </row>
    <row r="2603" spans="1:49" x14ac:dyDescent="0.25">
      <c r="A2603">
        <v>2602</v>
      </c>
      <c r="B2603">
        <v>10391</v>
      </c>
      <c r="C2603">
        <v>6</v>
      </c>
      <c r="D2603" s="4" t="str">
        <f>TEXT(Table1[[#This Row],[ORDER DATE]],"MMMM")</f>
        <v>March</v>
      </c>
      <c r="E2603" s="4">
        <f t="shared" si="121"/>
        <v>2005</v>
      </c>
      <c r="F2603" s="1">
        <v>38420</v>
      </c>
      <c r="G2603" t="s">
        <v>12</v>
      </c>
      <c r="H2603" t="s">
        <v>37</v>
      </c>
      <c r="I2603">
        <v>143</v>
      </c>
      <c r="J2603" t="s">
        <v>17</v>
      </c>
      <c r="K2603">
        <v>32</v>
      </c>
      <c r="L2603" s="10">
        <v>45.25</v>
      </c>
      <c r="M2603" s="10">
        <f t="shared" si="122"/>
        <v>1448</v>
      </c>
      <c r="N2603">
        <f>'CONDITIONS AND WORKINGS'!$D$2*M2603</f>
        <v>92.96159999999999</v>
      </c>
      <c r="O2603" s="4">
        <f>IF(Table1[[#This Row],[SALES]]&gt;='CONDITIONS AND WORKINGS'!$B$2,Table1[[#This Row],[SALES]]*'CONDITIONS AND WORKINGS'!$B$3,0)</f>
        <v>0</v>
      </c>
      <c r="P2603" s="10">
        <f t="shared" si="120"/>
        <v>1540.9616000000001</v>
      </c>
      <c r="Q2603" s="4" t="str">
        <f>IF(Table1[[#This Row],[STATUS]]='CONDITIONS AND WORKINGS'!$B$6,'CONDITIONS AND WORKINGS'!$B$9,'CONDITIONS AND WORKINGS'!$B$10)</f>
        <v>"COMPLETED"</v>
      </c>
      <c r="R2603" s="10">
        <f>Table1[[#This Row],[TOTAL SALES]]-Table1[[#This Row],[ 8.35% DISCOUNT]]</f>
        <v>1540.9616000000001</v>
      </c>
      <c r="S2603" s="20"/>
      <c r="AQ2603" s="11"/>
      <c r="AR2603" s="11"/>
      <c r="AS2603" s="11"/>
      <c r="AT2603" s="11"/>
      <c r="AV2603" s="11"/>
      <c r="AW2603" s="11"/>
    </row>
    <row r="2604" spans="1:49" x14ac:dyDescent="0.25">
      <c r="A2604">
        <v>2603</v>
      </c>
      <c r="B2604">
        <v>10392</v>
      </c>
      <c r="C2604">
        <v>1</v>
      </c>
      <c r="D2604" s="4" t="str">
        <f>TEXT(Table1[[#This Row],[ORDER DATE]],"MMMM")</f>
        <v>March</v>
      </c>
      <c r="E2604" s="4">
        <f t="shared" si="121"/>
        <v>2005</v>
      </c>
      <c r="F2604" s="1">
        <v>38421</v>
      </c>
      <c r="G2604" t="s">
        <v>12</v>
      </c>
      <c r="H2604" t="s">
        <v>27</v>
      </c>
      <c r="I2604">
        <v>164</v>
      </c>
      <c r="J2604" t="s">
        <v>14</v>
      </c>
      <c r="K2604">
        <v>36</v>
      </c>
      <c r="L2604" s="10">
        <v>100</v>
      </c>
      <c r="M2604" s="10">
        <f t="shared" si="122"/>
        <v>3600</v>
      </c>
      <c r="N2604">
        <f>'CONDITIONS AND WORKINGS'!$D$2*M2604</f>
        <v>231.11999999999998</v>
      </c>
      <c r="O2604" s="4">
        <f>IF(Table1[[#This Row],[SALES]]&gt;='CONDITIONS AND WORKINGS'!$B$2,Table1[[#This Row],[SALES]]*'CONDITIONS AND WORKINGS'!$B$3,0)</f>
        <v>300.60000000000002</v>
      </c>
      <c r="P2604" s="10">
        <f t="shared" si="120"/>
        <v>3831.12</v>
      </c>
      <c r="Q2604" s="4" t="str">
        <f>IF(Table1[[#This Row],[STATUS]]='CONDITIONS AND WORKINGS'!$B$6,'CONDITIONS AND WORKINGS'!$B$9,'CONDITIONS AND WORKINGS'!$B$10)</f>
        <v>"COMPLETED"</v>
      </c>
      <c r="R2604" s="10">
        <f>Table1[[#This Row],[TOTAL SALES]]-Table1[[#This Row],[ 8.35% DISCOUNT]]</f>
        <v>3530.52</v>
      </c>
      <c r="S2604" s="20"/>
      <c r="AQ2604" s="11"/>
      <c r="AR2604" s="11"/>
      <c r="AS2604" s="11"/>
      <c r="AT2604" s="11"/>
      <c r="AV2604" s="11"/>
      <c r="AW2604" s="11"/>
    </row>
    <row r="2605" spans="1:49" x14ac:dyDescent="0.25">
      <c r="A2605">
        <v>2604</v>
      </c>
      <c r="B2605">
        <v>10392</v>
      </c>
      <c r="C2605">
        <v>2</v>
      </c>
      <c r="D2605" s="4" t="str">
        <f>TEXT(Table1[[#This Row],[ORDER DATE]],"MMMM")</f>
        <v>March</v>
      </c>
      <c r="E2605" s="4">
        <f t="shared" si="121"/>
        <v>2005</v>
      </c>
      <c r="F2605" s="1">
        <v>38421</v>
      </c>
      <c r="G2605" t="s">
        <v>12</v>
      </c>
      <c r="H2605" t="s">
        <v>36</v>
      </c>
      <c r="I2605">
        <v>164</v>
      </c>
      <c r="J2605" t="s">
        <v>17</v>
      </c>
      <c r="K2605">
        <v>29</v>
      </c>
      <c r="L2605" s="10">
        <v>86.92</v>
      </c>
      <c r="M2605" s="10">
        <f t="shared" si="122"/>
        <v>2520.6799999999998</v>
      </c>
      <c r="N2605">
        <f>'CONDITIONS AND WORKINGS'!$D$2*M2605</f>
        <v>161.82765599999996</v>
      </c>
      <c r="O2605" s="4">
        <f>IF(Table1[[#This Row],[SALES]]&gt;='CONDITIONS AND WORKINGS'!$B$2,Table1[[#This Row],[SALES]]*'CONDITIONS AND WORKINGS'!$B$3,0)</f>
        <v>210.47677999999999</v>
      </c>
      <c r="P2605" s="10">
        <f t="shared" si="120"/>
        <v>2682.5076559999998</v>
      </c>
      <c r="Q2605" s="4" t="str">
        <f>IF(Table1[[#This Row],[STATUS]]='CONDITIONS AND WORKINGS'!$B$6,'CONDITIONS AND WORKINGS'!$B$9,'CONDITIONS AND WORKINGS'!$B$10)</f>
        <v>"COMPLETED"</v>
      </c>
      <c r="R2605" s="10">
        <f>Table1[[#This Row],[TOTAL SALES]]-Table1[[#This Row],[ 8.35% DISCOUNT]]</f>
        <v>2472.0308759999998</v>
      </c>
      <c r="S2605" s="20"/>
      <c r="AQ2605" s="11"/>
      <c r="AR2605" s="11"/>
      <c r="AS2605" s="11"/>
      <c r="AT2605" s="11"/>
      <c r="AV2605" s="11"/>
      <c r="AW2605" s="11"/>
    </row>
    <row r="2606" spans="1:49" x14ac:dyDescent="0.25">
      <c r="A2606">
        <v>2605</v>
      </c>
      <c r="B2606">
        <v>10392</v>
      </c>
      <c r="C2606">
        <v>3</v>
      </c>
      <c r="D2606" s="4" t="str">
        <f>TEXT(Table1[[#This Row],[ORDER DATE]],"MMMM")</f>
        <v>March</v>
      </c>
      <c r="E2606" s="4">
        <f t="shared" si="121"/>
        <v>2005</v>
      </c>
      <c r="F2606" s="1">
        <v>38421</v>
      </c>
      <c r="G2606" t="s">
        <v>12</v>
      </c>
      <c r="H2606" t="s">
        <v>38</v>
      </c>
      <c r="I2606">
        <v>164</v>
      </c>
      <c r="J2606" t="s">
        <v>17</v>
      </c>
      <c r="K2606">
        <v>37</v>
      </c>
      <c r="L2606" s="10">
        <v>59.96</v>
      </c>
      <c r="M2606" s="10">
        <f t="shared" si="122"/>
        <v>2218.52</v>
      </c>
      <c r="N2606">
        <f>'CONDITIONS AND WORKINGS'!$D$2*M2606</f>
        <v>142.42898399999999</v>
      </c>
      <c r="O2606" s="4">
        <f>IF(Table1[[#This Row],[SALES]]&gt;='CONDITIONS AND WORKINGS'!$B$2,Table1[[#This Row],[SALES]]*'CONDITIONS AND WORKINGS'!$B$3,0)</f>
        <v>0</v>
      </c>
      <c r="P2606" s="10">
        <f t="shared" si="120"/>
        <v>2360.9489840000001</v>
      </c>
      <c r="Q2606" s="4" t="str">
        <f>IF(Table1[[#This Row],[STATUS]]='CONDITIONS AND WORKINGS'!$B$6,'CONDITIONS AND WORKINGS'!$B$9,'CONDITIONS AND WORKINGS'!$B$10)</f>
        <v>"COMPLETED"</v>
      </c>
      <c r="R2606" s="10">
        <f>Table1[[#This Row],[TOTAL SALES]]-Table1[[#This Row],[ 8.35% DISCOUNT]]</f>
        <v>2360.9489840000001</v>
      </c>
      <c r="S2606" s="20"/>
      <c r="AQ2606" s="11"/>
      <c r="AR2606" s="11"/>
      <c r="AS2606" s="11"/>
      <c r="AT2606" s="11"/>
      <c r="AV2606" s="11"/>
      <c r="AW2606" s="11"/>
    </row>
    <row r="2607" spans="1:49" x14ac:dyDescent="0.25">
      <c r="A2607">
        <v>2606</v>
      </c>
      <c r="B2607">
        <v>10394</v>
      </c>
      <c r="C2607">
        <v>1</v>
      </c>
      <c r="D2607" s="4" t="str">
        <f>TEXT(Table1[[#This Row],[ORDER DATE]],"MMMM")</f>
        <v>March</v>
      </c>
      <c r="E2607" s="4">
        <f t="shared" si="121"/>
        <v>2005</v>
      </c>
      <c r="F2607" s="1">
        <v>38426</v>
      </c>
      <c r="G2607" t="s">
        <v>12</v>
      </c>
      <c r="H2607" t="s">
        <v>42</v>
      </c>
      <c r="I2607">
        <v>124</v>
      </c>
      <c r="J2607" t="s">
        <v>14</v>
      </c>
      <c r="K2607">
        <v>37</v>
      </c>
      <c r="L2607" s="10">
        <v>100</v>
      </c>
      <c r="M2607" s="10">
        <f t="shared" si="122"/>
        <v>3700</v>
      </c>
      <c r="N2607">
        <f>'CONDITIONS AND WORKINGS'!$D$2*M2607</f>
        <v>237.53999999999996</v>
      </c>
      <c r="O2607" s="4">
        <f>IF(Table1[[#This Row],[SALES]]&gt;='CONDITIONS AND WORKINGS'!$B$2,Table1[[#This Row],[SALES]]*'CONDITIONS AND WORKINGS'!$B$3,0)</f>
        <v>308.95000000000005</v>
      </c>
      <c r="P2607" s="10">
        <f t="shared" si="120"/>
        <v>3937.54</v>
      </c>
      <c r="Q2607" s="4" t="str">
        <f>IF(Table1[[#This Row],[STATUS]]='CONDITIONS AND WORKINGS'!$B$6,'CONDITIONS AND WORKINGS'!$B$9,'CONDITIONS AND WORKINGS'!$B$10)</f>
        <v>"COMPLETED"</v>
      </c>
      <c r="R2607" s="10">
        <f>Table1[[#This Row],[TOTAL SALES]]-Table1[[#This Row],[ 8.35% DISCOUNT]]</f>
        <v>3628.59</v>
      </c>
      <c r="S2607" s="20"/>
      <c r="AQ2607" s="11"/>
      <c r="AR2607" s="11"/>
      <c r="AS2607" s="11"/>
      <c r="AT2607" s="11"/>
      <c r="AV2607" s="11"/>
      <c r="AW2607" s="11"/>
    </row>
    <row r="2608" spans="1:49" x14ac:dyDescent="0.25">
      <c r="A2608">
        <v>2607</v>
      </c>
      <c r="B2608">
        <v>10394</v>
      </c>
      <c r="C2608">
        <v>7</v>
      </c>
      <c r="D2608" s="4" t="str">
        <f>TEXT(Table1[[#This Row],[ORDER DATE]],"MMMM")</f>
        <v>March</v>
      </c>
      <c r="E2608" s="4">
        <f t="shared" si="121"/>
        <v>2005</v>
      </c>
      <c r="F2608" s="1">
        <v>38426</v>
      </c>
      <c r="G2608" t="s">
        <v>12</v>
      </c>
      <c r="H2608" t="s">
        <v>49</v>
      </c>
      <c r="I2608">
        <v>124</v>
      </c>
      <c r="J2608" t="s">
        <v>14</v>
      </c>
      <c r="K2608">
        <v>37</v>
      </c>
      <c r="L2608" s="10">
        <v>100</v>
      </c>
      <c r="M2608" s="10">
        <f t="shared" si="122"/>
        <v>3700</v>
      </c>
      <c r="N2608">
        <f>'CONDITIONS AND WORKINGS'!$D$2*M2608</f>
        <v>237.53999999999996</v>
      </c>
      <c r="O2608" s="4">
        <f>IF(Table1[[#This Row],[SALES]]&gt;='CONDITIONS AND WORKINGS'!$B$2,Table1[[#This Row],[SALES]]*'CONDITIONS AND WORKINGS'!$B$3,0)</f>
        <v>308.95000000000005</v>
      </c>
      <c r="P2608" s="10">
        <f t="shared" si="120"/>
        <v>3937.54</v>
      </c>
      <c r="Q2608" s="4" t="str">
        <f>IF(Table1[[#This Row],[STATUS]]='CONDITIONS AND WORKINGS'!$B$6,'CONDITIONS AND WORKINGS'!$B$9,'CONDITIONS AND WORKINGS'!$B$10)</f>
        <v>"COMPLETED"</v>
      </c>
      <c r="R2608" s="10">
        <f>Table1[[#This Row],[TOTAL SALES]]-Table1[[#This Row],[ 8.35% DISCOUNT]]</f>
        <v>3628.59</v>
      </c>
      <c r="S2608" s="20"/>
      <c r="AQ2608" s="11"/>
      <c r="AR2608" s="11"/>
      <c r="AS2608" s="11"/>
      <c r="AT2608" s="11"/>
      <c r="AV2608" s="11"/>
      <c r="AW2608" s="11"/>
    </row>
    <row r="2609" spans="1:49" x14ac:dyDescent="0.25">
      <c r="A2609">
        <v>2608</v>
      </c>
      <c r="B2609">
        <v>10394</v>
      </c>
      <c r="C2609">
        <v>5</v>
      </c>
      <c r="D2609" s="4" t="str">
        <f>TEXT(Table1[[#This Row],[ORDER DATE]],"MMMM")</f>
        <v>March</v>
      </c>
      <c r="E2609" s="4">
        <f t="shared" si="121"/>
        <v>2005</v>
      </c>
      <c r="F2609" s="1">
        <v>38426</v>
      </c>
      <c r="G2609" t="s">
        <v>12</v>
      </c>
      <c r="H2609" t="s">
        <v>44</v>
      </c>
      <c r="I2609">
        <v>124</v>
      </c>
      <c r="J2609" t="s">
        <v>14</v>
      </c>
      <c r="K2609">
        <v>22</v>
      </c>
      <c r="L2609" s="10">
        <v>100</v>
      </c>
      <c r="M2609" s="10">
        <f t="shared" si="122"/>
        <v>2200</v>
      </c>
      <c r="N2609">
        <f>'CONDITIONS AND WORKINGS'!$D$2*M2609</f>
        <v>141.23999999999998</v>
      </c>
      <c r="O2609" s="4">
        <f>IF(Table1[[#This Row],[SALES]]&gt;='CONDITIONS AND WORKINGS'!$B$2,Table1[[#This Row],[SALES]]*'CONDITIONS AND WORKINGS'!$B$3,0)</f>
        <v>0</v>
      </c>
      <c r="P2609" s="10">
        <f t="shared" si="120"/>
        <v>2341.2399999999998</v>
      </c>
      <c r="Q2609" s="4" t="str">
        <f>IF(Table1[[#This Row],[STATUS]]='CONDITIONS AND WORKINGS'!$B$6,'CONDITIONS AND WORKINGS'!$B$9,'CONDITIONS AND WORKINGS'!$B$10)</f>
        <v>"COMPLETED"</v>
      </c>
      <c r="R2609" s="10">
        <f>Table1[[#This Row],[TOTAL SALES]]-Table1[[#This Row],[ 8.35% DISCOUNT]]</f>
        <v>2341.2399999999998</v>
      </c>
      <c r="S2609" s="20"/>
      <c r="AQ2609" s="11"/>
      <c r="AR2609" s="11"/>
      <c r="AS2609" s="11"/>
      <c r="AT2609" s="11"/>
      <c r="AV2609" s="11"/>
      <c r="AW2609" s="11"/>
    </row>
    <row r="2610" spans="1:49" x14ac:dyDescent="0.25">
      <c r="A2610">
        <v>2609</v>
      </c>
      <c r="B2610">
        <v>10394</v>
      </c>
      <c r="C2610">
        <v>3</v>
      </c>
      <c r="D2610" s="4" t="str">
        <f>TEXT(Table1[[#This Row],[ORDER DATE]],"MMMM")</f>
        <v>March</v>
      </c>
      <c r="E2610" s="4">
        <f t="shared" si="121"/>
        <v>2005</v>
      </c>
      <c r="F2610" s="1">
        <v>38426</v>
      </c>
      <c r="G2610" t="s">
        <v>12</v>
      </c>
      <c r="H2610" t="s">
        <v>53</v>
      </c>
      <c r="I2610">
        <v>124</v>
      </c>
      <c r="J2610" t="s">
        <v>17</v>
      </c>
      <c r="K2610">
        <v>36</v>
      </c>
      <c r="L2610" s="10">
        <v>62.77</v>
      </c>
      <c r="M2610" s="10">
        <f t="shared" si="122"/>
        <v>2259.7200000000003</v>
      </c>
      <c r="N2610">
        <f>'CONDITIONS AND WORKINGS'!$D$2*M2610</f>
        <v>145.07402400000001</v>
      </c>
      <c r="O2610" s="4">
        <f>IF(Table1[[#This Row],[SALES]]&gt;='CONDITIONS AND WORKINGS'!$B$2,Table1[[#This Row],[SALES]]*'CONDITIONS AND WORKINGS'!$B$3,0)</f>
        <v>0</v>
      </c>
      <c r="P2610" s="10">
        <f t="shared" si="120"/>
        <v>2404.7940240000003</v>
      </c>
      <c r="Q2610" s="4" t="str">
        <f>IF(Table1[[#This Row],[STATUS]]='CONDITIONS AND WORKINGS'!$B$6,'CONDITIONS AND WORKINGS'!$B$9,'CONDITIONS AND WORKINGS'!$B$10)</f>
        <v>"COMPLETED"</v>
      </c>
      <c r="R2610" s="10">
        <f>Table1[[#This Row],[TOTAL SALES]]-Table1[[#This Row],[ 8.35% DISCOUNT]]</f>
        <v>2404.7940240000003</v>
      </c>
      <c r="S2610" s="20"/>
      <c r="AQ2610" s="11"/>
      <c r="AR2610" s="11"/>
      <c r="AS2610" s="11"/>
      <c r="AT2610" s="11"/>
      <c r="AV2610" s="11"/>
      <c r="AW2610" s="11"/>
    </row>
    <row r="2611" spans="1:49" x14ac:dyDescent="0.25">
      <c r="A2611">
        <v>2610</v>
      </c>
      <c r="B2611">
        <v>10394</v>
      </c>
      <c r="C2611">
        <v>4</v>
      </c>
      <c r="D2611" s="4" t="str">
        <f>TEXT(Table1[[#This Row],[ORDER DATE]],"MMMM")</f>
        <v>March</v>
      </c>
      <c r="E2611" s="4">
        <f t="shared" si="121"/>
        <v>2005</v>
      </c>
      <c r="F2611" s="1">
        <v>38426</v>
      </c>
      <c r="G2611" t="s">
        <v>12</v>
      </c>
      <c r="H2611" t="s">
        <v>48</v>
      </c>
      <c r="I2611">
        <v>124</v>
      </c>
      <c r="J2611" t="s">
        <v>17</v>
      </c>
      <c r="K2611">
        <v>30</v>
      </c>
      <c r="L2611" s="10">
        <v>60.28</v>
      </c>
      <c r="M2611" s="10">
        <f t="shared" si="122"/>
        <v>1808.4</v>
      </c>
      <c r="N2611">
        <f>'CONDITIONS AND WORKINGS'!$D$2*M2611</f>
        <v>116.09927999999999</v>
      </c>
      <c r="O2611" s="4">
        <f>IF(Table1[[#This Row],[SALES]]&gt;='CONDITIONS AND WORKINGS'!$B$2,Table1[[#This Row],[SALES]]*'CONDITIONS AND WORKINGS'!$B$3,0)</f>
        <v>0</v>
      </c>
      <c r="P2611" s="10">
        <f t="shared" si="120"/>
        <v>1924.49928</v>
      </c>
      <c r="Q2611" s="4" t="str">
        <f>IF(Table1[[#This Row],[STATUS]]='CONDITIONS AND WORKINGS'!$B$6,'CONDITIONS AND WORKINGS'!$B$9,'CONDITIONS AND WORKINGS'!$B$10)</f>
        <v>"COMPLETED"</v>
      </c>
      <c r="R2611" s="10">
        <f>Table1[[#This Row],[TOTAL SALES]]-Table1[[#This Row],[ 8.35% DISCOUNT]]</f>
        <v>1924.49928</v>
      </c>
      <c r="S2611" s="20"/>
      <c r="AQ2611" s="11"/>
      <c r="AR2611" s="11"/>
      <c r="AS2611" s="11"/>
      <c r="AT2611" s="11"/>
      <c r="AV2611" s="11"/>
      <c r="AW2611" s="11"/>
    </row>
    <row r="2612" spans="1:49" x14ac:dyDescent="0.25">
      <c r="A2612">
        <v>2611</v>
      </c>
      <c r="B2612">
        <v>10394</v>
      </c>
      <c r="C2612">
        <v>6</v>
      </c>
      <c r="D2612" s="4" t="str">
        <f>TEXT(Table1[[#This Row],[ORDER DATE]],"MMMM")</f>
        <v>March</v>
      </c>
      <c r="E2612" s="4">
        <f t="shared" si="121"/>
        <v>2005</v>
      </c>
      <c r="F2612" s="1">
        <v>38426</v>
      </c>
      <c r="G2612" t="s">
        <v>12</v>
      </c>
      <c r="H2612" t="s">
        <v>51</v>
      </c>
      <c r="I2612">
        <v>124</v>
      </c>
      <c r="J2612" t="s">
        <v>17</v>
      </c>
      <c r="K2612">
        <v>46</v>
      </c>
      <c r="L2612" s="10">
        <v>38.9</v>
      </c>
      <c r="M2612" s="10">
        <f t="shared" si="122"/>
        <v>1789.3999999999999</v>
      </c>
      <c r="N2612">
        <f>'CONDITIONS AND WORKINGS'!$D$2*M2612</f>
        <v>114.87947999999997</v>
      </c>
      <c r="O2612" s="4">
        <f>IF(Table1[[#This Row],[SALES]]&gt;='CONDITIONS AND WORKINGS'!$B$2,Table1[[#This Row],[SALES]]*'CONDITIONS AND WORKINGS'!$B$3,0)</f>
        <v>0</v>
      </c>
      <c r="P2612" s="10">
        <f t="shared" si="120"/>
        <v>1904.2794799999999</v>
      </c>
      <c r="Q2612" s="4" t="str">
        <f>IF(Table1[[#This Row],[STATUS]]='CONDITIONS AND WORKINGS'!$B$6,'CONDITIONS AND WORKINGS'!$B$9,'CONDITIONS AND WORKINGS'!$B$10)</f>
        <v>"COMPLETED"</v>
      </c>
      <c r="R2612" s="10">
        <f>Table1[[#This Row],[TOTAL SALES]]-Table1[[#This Row],[ 8.35% DISCOUNT]]</f>
        <v>1904.2794799999999</v>
      </c>
      <c r="S2612" s="20"/>
      <c r="AQ2612" s="11"/>
      <c r="AR2612" s="11"/>
      <c r="AS2612" s="11"/>
      <c r="AT2612" s="11"/>
      <c r="AV2612" s="11"/>
      <c r="AW2612" s="11"/>
    </row>
    <row r="2613" spans="1:49" x14ac:dyDescent="0.25">
      <c r="A2613">
        <v>2612</v>
      </c>
      <c r="B2613">
        <v>10394</v>
      </c>
      <c r="C2613">
        <v>2</v>
      </c>
      <c r="D2613" s="4" t="str">
        <f>TEXT(Table1[[#This Row],[ORDER DATE]],"MMMM")</f>
        <v>March</v>
      </c>
      <c r="E2613" s="4">
        <f t="shared" si="121"/>
        <v>2005</v>
      </c>
      <c r="F2613" s="1">
        <v>38426</v>
      </c>
      <c r="G2613" t="s">
        <v>12</v>
      </c>
      <c r="H2613" t="s">
        <v>50</v>
      </c>
      <c r="I2613">
        <v>124</v>
      </c>
      <c r="J2613" t="s">
        <v>17</v>
      </c>
      <c r="K2613">
        <v>31</v>
      </c>
      <c r="L2613" s="10">
        <v>50.29</v>
      </c>
      <c r="M2613" s="10">
        <f t="shared" si="122"/>
        <v>1558.99</v>
      </c>
      <c r="N2613">
        <f>'CONDITIONS AND WORKINGS'!$D$2*M2613</f>
        <v>100.08715799999999</v>
      </c>
      <c r="O2613" s="4">
        <f>IF(Table1[[#This Row],[SALES]]&gt;='CONDITIONS AND WORKINGS'!$B$2,Table1[[#This Row],[SALES]]*'CONDITIONS AND WORKINGS'!$B$3,0)</f>
        <v>0</v>
      </c>
      <c r="P2613" s="10">
        <f t="shared" si="120"/>
        <v>1659.0771580000001</v>
      </c>
      <c r="Q2613" s="4" t="str">
        <f>IF(Table1[[#This Row],[STATUS]]='CONDITIONS AND WORKINGS'!$B$6,'CONDITIONS AND WORKINGS'!$B$9,'CONDITIONS AND WORKINGS'!$B$10)</f>
        <v>"COMPLETED"</v>
      </c>
      <c r="R2613" s="10">
        <f>Table1[[#This Row],[TOTAL SALES]]-Table1[[#This Row],[ 8.35% DISCOUNT]]</f>
        <v>1659.0771580000001</v>
      </c>
      <c r="S2613" s="20"/>
      <c r="AQ2613" s="11"/>
      <c r="AR2613" s="11"/>
      <c r="AS2613" s="11"/>
      <c r="AT2613" s="11"/>
      <c r="AV2613" s="11"/>
      <c r="AW2613" s="11"/>
    </row>
    <row r="2614" spans="1:49" x14ac:dyDescent="0.25">
      <c r="A2614">
        <v>2613</v>
      </c>
      <c r="B2614">
        <v>10395</v>
      </c>
      <c r="C2614">
        <v>3</v>
      </c>
      <c r="D2614" s="4" t="str">
        <f>TEXT(Table1[[#This Row],[ORDER DATE]],"MMMM")</f>
        <v>March</v>
      </c>
      <c r="E2614" s="4">
        <f t="shared" si="121"/>
        <v>2005</v>
      </c>
      <c r="F2614" s="1">
        <v>38428</v>
      </c>
      <c r="G2614" t="s">
        <v>12</v>
      </c>
      <c r="H2614" t="s">
        <v>52</v>
      </c>
      <c r="I2614">
        <v>103</v>
      </c>
      <c r="J2614" t="s">
        <v>55</v>
      </c>
      <c r="K2614">
        <v>45</v>
      </c>
      <c r="L2614" s="10">
        <v>100</v>
      </c>
      <c r="M2614" s="10">
        <f t="shared" si="122"/>
        <v>4500</v>
      </c>
      <c r="N2614">
        <f>'CONDITIONS AND WORKINGS'!$D$2*M2614</f>
        <v>288.89999999999998</v>
      </c>
      <c r="O2614" s="4">
        <f>IF(Table1[[#This Row],[SALES]]&gt;='CONDITIONS AND WORKINGS'!$B$2,Table1[[#This Row],[SALES]]*'CONDITIONS AND WORKINGS'!$B$3,0)</f>
        <v>375.75</v>
      </c>
      <c r="P2614" s="10">
        <f t="shared" si="120"/>
        <v>4788.8999999999996</v>
      </c>
      <c r="Q2614" s="4" t="str">
        <f>IF(Table1[[#This Row],[STATUS]]='CONDITIONS AND WORKINGS'!$B$6,'CONDITIONS AND WORKINGS'!$B$9,'CONDITIONS AND WORKINGS'!$B$10)</f>
        <v>"COMPLETED"</v>
      </c>
      <c r="R2614" s="10">
        <f>Table1[[#This Row],[TOTAL SALES]]-Table1[[#This Row],[ 8.35% DISCOUNT]]</f>
        <v>4413.1499999999996</v>
      </c>
      <c r="S2614" s="20"/>
      <c r="AQ2614" s="11"/>
      <c r="AR2614" s="11"/>
      <c r="AS2614" s="11"/>
      <c r="AT2614" s="11"/>
      <c r="AV2614" s="11"/>
      <c r="AW2614" s="11"/>
    </row>
    <row r="2615" spans="1:49" x14ac:dyDescent="0.25">
      <c r="A2615">
        <v>2614</v>
      </c>
      <c r="B2615">
        <v>10395</v>
      </c>
      <c r="C2615">
        <v>4</v>
      </c>
      <c r="D2615" s="4" t="str">
        <f>TEXT(Table1[[#This Row],[ORDER DATE]],"MMMM")</f>
        <v>March</v>
      </c>
      <c r="E2615" s="4">
        <f t="shared" si="121"/>
        <v>2005</v>
      </c>
      <c r="F2615" s="1">
        <v>38428</v>
      </c>
      <c r="G2615" t="s">
        <v>12</v>
      </c>
      <c r="H2615" t="s">
        <v>46</v>
      </c>
      <c r="I2615">
        <v>103</v>
      </c>
      <c r="J2615" t="s">
        <v>14</v>
      </c>
      <c r="K2615">
        <v>46</v>
      </c>
      <c r="L2615" s="10">
        <v>100</v>
      </c>
      <c r="M2615" s="10">
        <f t="shared" si="122"/>
        <v>4600</v>
      </c>
      <c r="N2615">
        <f>'CONDITIONS AND WORKINGS'!$D$2*M2615</f>
        <v>295.32</v>
      </c>
      <c r="O2615" s="4">
        <f>IF(Table1[[#This Row],[SALES]]&gt;='CONDITIONS AND WORKINGS'!$B$2,Table1[[#This Row],[SALES]]*'CONDITIONS AND WORKINGS'!$B$3,0)</f>
        <v>384.1</v>
      </c>
      <c r="P2615" s="10">
        <f t="shared" si="120"/>
        <v>4895.32</v>
      </c>
      <c r="Q2615" s="4" t="str">
        <f>IF(Table1[[#This Row],[STATUS]]='CONDITIONS AND WORKINGS'!$B$6,'CONDITIONS AND WORKINGS'!$B$9,'CONDITIONS AND WORKINGS'!$B$10)</f>
        <v>"COMPLETED"</v>
      </c>
      <c r="R2615" s="10">
        <f>Table1[[#This Row],[TOTAL SALES]]-Table1[[#This Row],[ 8.35% DISCOUNT]]</f>
        <v>4511.2199999999993</v>
      </c>
      <c r="S2615" s="20"/>
      <c r="AQ2615" s="11"/>
      <c r="AR2615" s="11"/>
      <c r="AS2615" s="11"/>
      <c r="AT2615" s="11"/>
      <c r="AV2615" s="11"/>
      <c r="AW2615" s="11"/>
    </row>
    <row r="2616" spans="1:49" x14ac:dyDescent="0.25">
      <c r="A2616">
        <v>2615</v>
      </c>
      <c r="B2616">
        <v>10395</v>
      </c>
      <c r="C2616">
        <v>2</v>
      </c>
      <c r="D2616" s="4" t="str">
        <f>TEXT(Table1[[#This Row],[ORDER DATE]],"MMMM")</f>
        <v>March</v>
      </c>
      <c r="E2616" s="4">
        <f t="shared" si="121"/>
        <v>2005</v>
      </c>
      <c r="F2616" s="1">
        <v>38428</v>
      </c>
      <c r="G2616" t="s">
        <v>12</v>
      </c>
      <c r="H2616" t="s">
        <v>56</v>
      </c>
      <c r="I2616">
        <v>103</v>
      </c>
      <c r="J2616" t="s">
        <v>14</v>
      </c>
      <c r="K2616">
        <v>32</v>
      </c>
      <c r="L2616" s="10">
        <v>100</v>
      </c>
      <c r="M2616" s="10">
        <f t="shared" si="122"/>
        <v>3200</v>
      </c>
      <c r="N2616">
        <f>'CONDITIONS AND WORKINGS'!$D$2*M2616</f>
        <v>205.43999999999997</v>
      </c>
      <c r="O2616" s="4">
        <f>IF(Table1[[#This Row],[SALES]]&gt;='CONDITIONS AND WORKINGS'!$B$2,Table1[[#This Row],[SALES]]*'CONDITIONS AND WORKINGS'!$B$3,0)</f>
        <v>267.2</v>
      </c>
      <c r="P2616" s="10">
        <f t="shared" si="120"/>
        <v>3405.44</v>
      </c>
      <c r="Q2616" s="4" t="str">
        <f>IF(Table1[[#This Row],[STATUS]]='CONDITIONS AND WORKINGS'!$B$6,'CONDITIONS AND WORKINGS'!$B$9,'CONDITIONS AND WORKINGS'!$B$10)</f>
        <v>"COMPLETED"</v>
      </c>
      <c r="R2616" s="10">
        <f>Table1[[#This Row],[TOTAL SALES]]-Table1[[#This Row],[ 8.35% DISCOUNT]]</f>
        <v>3138.2400000000002</v>
      </c>
      <c r="S2616" s="20"/>
      <c r="AQ2616" s="11"/>
      <c r="AR2616" s="11"/>
      <c r="AS2616" s="11"/>
      <c r="AT2616" s="11"/>
      <c r="AV2616" s="11"/>
      <c r="AW2616" s="11"/>
    </row>
    <row r="2617" spans="1:49" x14ac:dyDescent="0.25">
      <c r="A2617">
        <v>2616</v>
      </c>
      <c r="B2617">
        <v>10395</v>
      </c>
      <c r="C2617">
        <v>1</v>
      </c>
      <c r="D2617" s="4" t="str">
        <f>TEXT(Table1[[#This Row],[ORDER DATE]],"MMMM")</f>
        <v>March</v>
      </c>
      <c r="E2617" s="4">
        <f t="shared" si="121"/>
        <v>2005</v>
      </c>
      <c r="F2617" s="1">
        <v>38428</v>
      </c>
      <c r="G2617" t="s">
        <v>12</v>
      </c>
      <c r="H2617" t="s">
        <v>54</v>
      </c>
      <c r="I2617">
        <v>103</v>
      </c>
      <c r="J2617" t="s">
        <v>17</v>
      </c>
      <c r="K2617">
        <v>33</v>
      </c>
      <c r="L2617" s="10">
        <v>69.12</v>
      </c>
      <c r="M2617" s="10">
        <f t="shared" si="122"/>
        <v>2280.96</v>
      </c>
      <c r="N2617">
        <f>'CONDITIONS AND WORKINGS'!$D$2*M2617</f>
        <v>146.43763199999998</v>
      </c>
      <c r="O2617" s="4">
        <f>IF(Table1[[#This Row],[SALES]]&gt;='CONDITIONS AND WORKINGS'!$B$2,Table1[[#This Row],[SALES]]*'CONDITIONS AND WORKINGS'!$B$3,0)</f>
        <v>0</v>
      </c>
      <c r="P2617" s="10">
        <f t="shared" si="120"/>
        <v>2427.3976320000002</v>
      </c>
      <c r="Q2617" s="4" t="str">
        <f>IF(Table1[[#This Row],[STATUS]]='CONDITIONS AND WORKINGS'!$B$6,'CONDITIONS AND WORKINGS'!$B$9,'CONDITIONS AND WORKINGS'!$B$10)</f>
        <v>"COMPLETED"</v>
      </c>
      <c r="R2617" s="10">
        <f>Table1[[#This Row],[TOTAL SALES]]-Table1[[#This Row],[ 8.35% DISCOUNT]]</f>
        <v>2427.3976320000002</v>
      </c>
      <c r="S2617" s="20"/>
      <c r="AQ2617" s="11"/>
      <c r="AR2617" s="11"/>
      <c r="AS2617" s="11"/>
      <c r="AT2617" s="11"/>
      <c r="AV2617" s="11"/>
      <c r="AW2617" s="11"/>
    </row>
    <row r="2618" spans="1:49" x14ac:dyDescent="0.25">
      <c r="A2618">
        <v>2617</v>
      </c>
      <c r="B2618">
        <v>10396</v>
      </c>
      <c r="C2618">
        <v>3</v>
      </c>
      <c r="D2618" s="4" t="str">
        <f>TEXT(Table1[[#This Row],[ORDER DATE]],"MMMM")</f>
        <v>March</v>
      </c>
      <c r="E2618" s="4">
        <f t="shared" si="121"/>
        <v>2005</v>
      </c>
      <c r="F2618" s="1">
        <v>38434</v>
      </c>
      <c r="G2618" t="s">
        <v>12</v>
      </c>
      <c r="H2618" t="s">
        <v>58</v>
      </c>
      <c r="I2618">
        <v>140</v>
      </c>
      <c r="J2618" t="s">
        <v>14</v>
      </c>
      <c r="K2618">
        <v>33</v>
      </c>
      <c r="L2618" s="10">
        <v>100</v>
      </c>
      <c r="M2618" s="10">
        <f t="shared" si="122"/>
        <v>3300</v>
      </c>
      <c r="N2618">
        <f>'CONDITIONS AND WORKINGS'!$D$2*M2618</f>
        <v>211.85999999999999</v>
      </c>
      <c r="O2618" s="4">
        <f>IF(Table1[[#This Row],[SALES]]&gt;='CONDITIONS AND WORKINGS'!$B$2,Table1[[#This Row],[SALES]]*'CONDITIONS AND WORKINGS'!$B$3,0)</f>
        <v>275.55</v>
      </c>
      <c r="P2618" s="10">
        <f t="shared" si="120"/>
        <v>3511.86</v>
      </c>
      <c r="Q2618" s="4" t="str">
        <f>IF(Table1[[#This Row],[STATUS]]='CONDITIONS AND WORKINGS'!$B$6,'CONDITIONS AND WORKINGS'!$B$9,'CONDITIONS AND WORKINGS'!$B$10)</f>
        <v>"COMPLETED"</v>
      </c>
      <c r="R2618" s="10">
        <f>Table1[[#This Row],[TOTAL SALES]]-Table1[[#This Row],[ 8.35% DISCOUNT]]</f>
        <v>3236.31</v>
      </c>
      <c r="S2618" s="20"/>
      <c r="AQ2618" s="11"/>
      <c r="AR2618" s="11"/>
      <c r="AS2618" s="11"/>
      <c r="AT2618" s="11"/>
      <c r="AV2618" s="11"/>
      <c r="AW2618" s="11"/>
    </row>
    <row r="2619" spans="1:49" x14ac:dyDescent="0.25">
      <c r="A2619">
        <v>2618</v>
      </c>
      <c r="B2619">
        <v>10396</v>
      </c>
      <c r="C2619">
        <v>6</v>
      </c>
      <c r="D2619" s="4" t="str">
        <f>TEXT(Table1[[#This Row],[ORDER DATE]],"MMMM")</f>
        <v>March</v>
      </c>
      <c r="E2619" s="4">
        <f t="shared" si="121"/>
        <v>2005</v>
      </c>
      <c r="F2619" s="1">
        <v>38434</v>
      </c>
      <c r="G2619" t="s">
        <v>12</v>
      </c>
      <c r="H2619" t="s">
        <v>57</v>
      </c>
      <c r="I2619">
        <v>140</v>
      </c>
      <c r="J2619" t="s">
        <v>14</v>
      </c>
      <c r="K2619">
        <v>49</v>
      </c>
      <c r="L2619" s="10">
        <v>100</v>
      </c>
      <c r="M2619" s="10">
        <f t="shared" si="122"/>
        <v>4900</v>
      </c>
      <c r="N2619">
        <f>'CONDITIONS AND WORKINGS'!$D$2*M2619</f>
        <v>314.58</v>
      </c>
      <c r="O2619" s="4">
        <f>IF(Table1[[#This Row],[SALES]]&gt;='CONDITIONS AND WORKINGS'!$B$2,Table1[[#This Row],[SALES]]*'CONDITIONS AND WORKINGS'!$B$3,0)</f>
        <v>409.15000000000003</v>
      </c>
      <c r="P2619" s="10">
        <f t="shared" si="120"/>
        <v>5214.58</v>
      </c>
      <c r="Q2619" s="4" t="str">
        <f>IF(Table1[[#This Row],[STATUS]]='CONDITIONS AND WORKINGS'!$B$6,'CONDITIONS AND WORKINGS'!$B$9,'CONDITIONS AND WORKINGS'!$B$10)</f>
        <v>"COMPLETED"</v>
      </c>
      <c r="R2619" s="10">
        <f>Table1[[#This Row],[TOTAL SALES]]-Table1[[#This Row],[ 8.35% DISCOUNT]]</f>
        <v>4805.43</v>
      </c>
      <c r="S2619" s="20"/>
      <c r="AQ2619" s="11"/>
      <c r="AR2619" s="11"/>
      <c r="AS2619" s="11"/>
      <c r="AT2619" s="11"/>
      <c r="AV2619" s="11"/>
      <c r="AW2619" s="11"/>
    </row>
    <row r="2620" spans="1:49" x14ac:dyDescent="0.25">
      <c r="A2620">
        <v>2619</v>
      </c>
      <c r="B2620">
        <v>10396</v>
      </c>
      <c r="C2620">
        <v>2</v>
      </c>
      <c r="D2620" s="4" t="str">
        <f>TEXT(Table1[[#This Row],[ORDER DATE]],"MMMM")</f>
        <v>March</v>
      </c>
      <c r="E2620" s="4">
        <f t="shared" si="121"/>
        <v>2005</v>
      </c>
      <c r="F2620" s="1">
        <v>38434</v>
      </c>
      <c r="G2620" t="s">
        <v>12</v>
      </c>
      <c r="H2620" t="s">
        <v>64</v>
      </c>
      <c r="I2620">
        <v>140</v>
      </c>
      <c r="J2620" t="s">
        <v>14</v>
      </c>
      <c r="K2620">
        <v>33</v>
      </c>
      <c r="L2620" s="10">
        <v>100</v>
      </c>
      <c r="M2620" s="10">
        <f t="shared" si="122"/>
        <v>3300</v>
      </c>
      <c r="N2620">
        <f>'CONDITIONS AND WORKINGS'!$D$2*M2620</f>
        <v>211.85999999999999</v>
      </c>
      <c r="O2620" s="4">
        <f>IF(Table1[[#This Row],[SALES]]&gt;='CONDITIONS AND WORKINGS'!$B$2,Table1[[#This Row],[SALES]]*'CONDITIONS AND WORKINGS'!$B$3,0)</f>
        <v>275.55</v>
      </c>
      <c r="P2620" s="10">
        <f t="shared" si="120"/>
        <v>3511.86</v>
      </c>
      <c r="Q2620" s="4" t="str">
        <f>IF(Table1[[#This Row],[STATUS]]='CONDITIONS AND WORKINGS'!$B$6,'CONDITIONS AND WORKINGS'!$B$9,'CONDITIONS AND WORKINGS'!$B$10)</f>
        <v>"COMPLETED"</v>
      </c>
      <c r="R2620" s="10">
        <f>Table1[[#This Row],[TOTAL SALES]]-Table1[[#This Row],[ 8.35% DISCOUNT]]</f>
        <v>3236.31</v>
      </c>
      <c r="S2620" s="20"/>
      <c r="AQ2620" s="11"/>
      <c r="AR2620" s="11"/>
      <c r="AS2620" s="11"/>
      <c r="AT2620" s="11"/>
      <c r="AV2620" s="11"/>
      <c r="AW2620" s="11"/>
    </row>
    <row r="2621" spans="1:49" x14ac:dyDescent="0.25">
      <c r="A2621">
        <v>2620</v>
      </c>
      <c r="B2621">
        <v>10396</v>
      </c>
      <c r="C2621">
        <v>5</v>
      </c>
      <c r="D2621" s="4" t="str">
        <f>TEXT(Table1[[#This Row],[ORDER DATE]],"MMMM")</f>
        <v>March</v>
      </c>
      <c r="E2621" s="4">
        <f t="shared" si="121"/>
        <v>2005</v>
      </c>
      <c r="F2621" s="1">
        <v>38434</v>
      </c>
      <c r="G2621" t="s">
        <v>12</v>
      </c>
      <c r="H2621" t="s">
        <v>61</v>
      </c>
      <c r="I2621">
        <v>140</v>
      </c>
      <c r="J2621" t="s">
        <v>14</v>
      </c>
      <c r="K2621">
        <v>45</v>
      </c>
      <c r="L2621" s="10">
        <v>100</v>
      </c>
      <c r="M2621" s="10">
        <f t="shared" si="122"/>
        <v>4500</v>
      </c>
      <c r="N2621">
        <f>'CONDITIONS AND WORKINGS'!$D$2*M2621</f>
        <v>288.89999999999998</v>
      </c>
      <c r="O2621" s="4">
        <f>IF(Table1[[#This Row],[SALES]]&gt;='CONDITIONS AND WORKINGS'!$B$2,Table1[[#This Row],[SALES]]*'CONDITIONS AND WORKINGS'!$B$3,0)</f>
        <v>375.75</v>
      </c>
      <c r="P2621" s="10">
        <f t="shared" si="120"/>
        <v>4788.8999999999996</v>
      </c>
      <c r="Q2621" s="4" t="str">
        <f>IF(Table1[[#This Row],[STATUS]]='CONDITIONS AND WORKINGS'!$B$6,'CONDITIONS AND WORKINGS'!$B$9,'CONDITIONS AND WORKINGS'!$B$10)</f>
        <v>"COMPLETED"</v>
      </c>
      <c r="R2621" s="10">
        <f>Table1[[#This Row],[TOTAL SALES]]-Table1[[#This Row],[ 8.35% DISCOUNT]]</f>
        <v>4413.1499999999996</v>
      </c>
      <c r="S2621" s="20"/>
      <c r="AQ2621" s="11"/>
      <c r="AR2621" s="11"/>
      <c r="AS2621" s="11"/>
      <c r="AT2621" s="11"/>
      <c r="AV2621" s="11"/>
      <c r="AW2621" s="11"/>
    </row>
    <row r="2622" spans="1:49" x14ac:dyDescent="0.25">
      <c r="A2622">
        <v>2621</v>
      </c>
      <c r="B2622">
        <v>10396</v>
      </c>
      <c r="C2622">
        <v>8</v>
      </c>
      <c r="D2622" s="4" t="str">
        <f>TEXT(Table1[[#This Row],[ORDER DATE]],"MMMM")</f>
        <v>March</v>
      </c>
      <c r="E2622" s="4">
        <f t="shared" si="121"/>
        <v>2005</v>
      </c>
      <c r="F2622" s="1">
        <v>38434</v>
      </c>
      <c r="G2622" t="s">
        <v>12</v>
      </c>
      <c r="H2622" t="s">
        <v>60</v>
      </c>
      <c r="I2622">
        <v>140</v>
      </c>
      <c r="J2622" t="s">
        <v>14</v>
      </c>
      <c r="K2622">
        <v>37</v>
      </c>
      <c r="L2622" s="10">
        <v>90.57</v>
      </c>
      <c r="M2622" s="10">
        <f t="shared" si="122"/>
        <v>3351.0899999999997</v>
      </c>
      <c r="N2622">
        <f>'CONDITIONS AND WORKINGS'!$D$2*M2622</f>
        <v>215.13997799999996</v>
      </c>
      <c r="O2622" s="4">
        <f>IF(Table1[[#This Row],[SALES]]&gt;='CONDITIONS AND WORKINGS'!$B$2,Table1[[#This Row],[SALES]]*'CONDITIONS AND WORKINGS'!$B$3,0)</f>
        <v>279.81601499999999</v>
      </c>
      <c r="P2622" s="10">
        <f t="shared" si="120"/>
        <v>3566.2299779999998</v>
      </c>
      <c r="Q2622" s="4" t="str">
        <f>IF(Table1[[#This Row],[STATUS]]='CONDITIONS AND WORKINGS'!$B$6,'CONDITIONS AND WORKINGS'!$B$9,'CONDITIONS AND WORKINGS'!$B$10)</f>
        <v>"COMPLETED"</v>
      </c>
      <c r="R2622" s="10">
        <f>Table1[[#This Row],[TOTAL SALES]]-Table1[[#This Row],[ 8.35% DISCOUNT]]</f>
        <v>3286.413963</v>
      </c>
      <c r="S2622" s="20"/>
      <c r="AQ2622" s="11"/>
      <c r="AR2622" s="11"/>
      <c r="AS2622" s="11"/>
      <c r="AT2622" s="11"/>
      <c r="AV2622" s="11"/>
      <c r="AW2622" s="11"/>
    </row>
    <row r="2623" spans="1:49" x14ac:dyDescent="0.25">
      <c r="A2623">
        <v>2622</v>
      </c>
      <c r="B2623">
        <v>10396</v>
      </c>
      <c r="C2623">
        <v>1</v>
      </c>
      <c r="D2623" s="4" t="str">
        <f>TEXT(Table1[[#This Row],[ORDER DATE]],"MMMM")</f>
        <v>March</v>
      </c>
      <c r="E2623" s="4">
        <f t="shared" si="121"/>
        <v>2005</v>
      </c>
      <c r="F2623" s="1">
        <v>38434</v>
      </c>
      <c r="G2623" t="s">
        <v>12</v>
      </c>
      <c r="H2623" t="s">
        <v>65</v>
      </c>
      <c r="I2623">
        <v>140</v>
      </c>
      <c r="J2623" t="s">
        <v>17</v>
      </c>
      <c r="K2623">
        <v>39</v>
      </c>
      <c r="L2623" s="10">
        <v>66.67</v>
      </c>
      <c r="M2623" s="10">
        <f t="shared" si="122"/>
        <v>2600.13</v>
      </c>
      <c r="N2623">
        <f>'CONDITIONS AND WORKINGS'!$D$2*M2623</f>
        <v>166.92834599999998</v>
      </c>
      <c r="O2623" s="4">
        <f>IF(Table1[[#This Row],[SALES]]&gt;='CONDITIONS AND WORKINGS'!$B$2,Table1[[#This Row],[SALES]]*'CONDITIONS AND WORKINGS'!$B$3,0)</f>
        <v>217.11085500000002</v>
      </c>
      <c r="P2623" s="10">
        <f t="shared" si="120"/>
        <v>2767.0583460000003</v>
      </c>
      <c r="Q2623" s="4" t="str">
        <f>IF(Table1[[#This Row],[STATUS]]='CONDITIONS AND WORKINGS'!$B$6,'CONDITIONS AND WORKINGS'!$B$9,'CONDITIONS AND WORKINGS'!$B$10)</f>
        <v>"COMPLETED"</v>
      </c>
      <c r="R2623" s="10">
        <f>Table1[[#This Row],[TOTAL SALES]]-Table1[[#This Row],[ 8.35% DISCOUNT]]</f>
        <v>2549.9474910000004</v>
      </c>
      <c r="S2623" s="20"/>
      <c r="AQ2623" s="11"/>
      <c r="AR2623" s="11"/>
      <c r="AS2623" s="11"/>
      <c r="AT2623" s="11"/>
      <c r="AV2623" s="11"/>
      <c r="AW2623" s="11"/>
    </row>
    <row r="2624" spans="1:49" x14ac:dyDescent="0.25">
      <c r="A2624">
        <v>2623</v>
      </c>
      <c r="B2624">
        <v>10396</v>
      </c>
      <c r="C2624">
        <v>7</v>
      </c>
      <c r="D2624" s="4" t="str">
        <f>TEXT(Table1[[#This Row],[ORDER DATE]],"MMMM")</f>
        <v>March</v>
      </c>
      <c r="E2624" s="4">
        <f t="shared" si="121"/>
        <v>2005</v>
      </c>
      <c r="F2624" s="1">
        <v>38434</v>
      </c>
      <c r="G2624" t="s">
        <v>12</v>
      </c>
      <c r="H2624" t="s">
        <v>62</v>
      </c>
      <c r="I2624">
        <v>140</v>
      </c>
      <c r="J2624" t="s">
        <v>17</v>
      </c>
      <c r="K2624">
        <v>27</v>
      </c>
      <c r="L2624" s="10">
        <v>83.2</v>
      </c>
      <c r="M2624" s="10">
        <f t="shared" si="122"/>
        <v>2246.4</v>
      </c>
      <c r="N2624">
        <f>'CONDITIONS AND WORKINGS'!$D$2*M2624</f>
        <v>144.21887999999998</v>
      </c>
      <c r="O2624" s="4">
        <f>IF(Table1[[#This Row],[SALES]]&gt;='CONDITIONS AND WORKINGS'!$B$2,Table1[[#This Row],[SALES]]*'CONDITIONS AND WORKINGS'!$B$3,0)</f>
        <v>0</v>
      </c>
      <c r="P2624" s="10">
        <f t="shared" si="120"/>
        <v>2390.61888</v>
      </c>
      <c r="Q2624" s="4" t="str">
        <f>IF(Table1[[#This Row],[STATUS]]='CONDITIONS AND WORKINGS'!$B$6,'CONDITIONS AND WORKINGS'!$B$9,'CONDITIONS AND WORKINGS'!$B$10)</f>
        <v>"COMPLETED"</v>
      </c>
      <c r="R2624" s="10">
        <f>Table1[[#This Row],[TOTAL SALES]]-Table1[[#This Row],[ 8.35% DISCOUNT]]</f>
        <v>2390.61888</v>
      </c>
      <c r="S2624" s="20"/>
      <c r="AQ2624" s="11"/>
      <c r="AR2624" s="11"/>
      <c r="AS2624" s="11"/>
      <c r="AT2624" s="11"/>
      <c r="AV2624" s="11"/>
      <c r="AW2624" s="11"/>
    </row>
    <row r="2625" spans="1:49" x14ac:dyDescent="0.25">
      <c r="A2625">
        <v>2624</v>
      </c>
      <c r="B2625">
        <v>10396</v>
      </c>
      <c r="C2625">
        <v>4</v>
      </c>
      <c r="D2625" s="4" t="str">
        <f>TEXT(Table1[[#This Row],[ORDER DATE]],"MMMM")</f>
        <v>March</v>
      </c>
      <c r="E2625" s="4">
        <f t="shared" si="121"/>
        <v>2005</v>
      </c>
      <c r="F2625" s="1">
        <v>38434</v>
      </c>
      <c r="G2625" t="s">
        <v>12</v>
      </c>
      <c r="H2625" t="s">
        <v>59</v>
      </c>
      <c r="I2625">
        <v>140</v>
      </c>
      <c r="J2625" t="s">
        <v>17</v>
      </c>
      <c r="K2625">
        <v>24</v>
      </c>
      <c r="L2625" s="10">
        <v>89.75</v>
      </c>
      <c r="M2625" s="10">
        <f t="shared" si="122"/>
        <v>2154</v>
      </c>
      <c r="N2625">
        <f>'CONDITIONS AND WORKINGS'!$D$2*M2625</f>
        <v>138.2868</v>
      </c>
      <c r="O2625" s="4">
        <f>IF(Table1[[#This Row],[SALES]]&gt;='CONDITIONS AND WORKINGS'!$B$2,Table1[[#This Row],[SALES]]*'CONDITIONS AND WORKINGS'!$B$3,0)</f>
        <v>0</v>
      </c>
      <c r="P2625" s="10">
        <f t="shared" si="120"/>
        <v>2292.2867999999999</v>
      </c>
      <c r="Q2625" s="4" t="str">
        <f>IF(Table1[[#This Row],[STATUS]]='CONDITIONS AND WORKINGS'!$B$6,'CONDITIONS AND WORKINGS'!$B$9,'CONDITIONS AND WORKINGS'!$B$10)</f>
        <v>"COMPLETED"</v>
      </c>
      <c r="R2625" s="10">
        <f>Table1[[#This Row],[TOTAL SALES]]-Table1[[#This Row],[ 8.35% DISCOUNT]]</f>
        <v>2292.2867999999999</v>
      </c>
      <c r="S2625" s="20"/>
      <c r="AQ2625" s="11"/>
      <c r="AR2625" s="11"/>
      <c r="AS2625" s="11"/>
      <c r="AT2625" s="11"/>
      <c r="AV2625" s="11"/>
      <c r="AW2625" s="11"/>
    </row>
    <row r="2626" spans="1:49" x14ac:dyDescent="0.25">
      <c r="A2626">
        <v>2625</v>
      </c>
      <c r="B2626">
        <v>10397</v>
      </c>
      <c r="C2626">
        <v>3</v>
      </c>
      <c r="D2626" s="4" t="str">
        <f>TEXT(Table1[[#This Row],[ORDER DATE]],"MMMM")</f>
        <v>March</v>
      </c>
      <c r="E2626" s="4">
        <f t="shared" si="121"/>
        <v>2005</v>
      </c>
      <c r="F2626" s="1">
        <v>38439</v>
      </c>
      <c r="G2626" t="s">
        <v>12</v>
      </c>
      <c r="H2626" t="s">
        <v>63</v>
      </c>
      <c r="I2626">
        <v>152</v>
      </c>
      <c r="J2626" t="s">
        <v>14</v>
      </c>
      <c r="K2626">
        <v>48</v>
      </c>
      <c r="L2626" s="10">
        <v>100</v>
      </c>
      <c r="M2626" s="10">
        <f t="shared" si="122"/>
        <v>4800</v>
      </c>
      <c r="N2626">
        <f>'CONDITIONS AND WORKINGS'!$D$2*M2626</f>
        <v>308.15999999999997</v>
      </c>
      <c r="O2626" s="4">
        <f>IF(Table1[[#This Row],[SALES]]&gt;='CONDITIONS AND WORKINGS'!$B$2,Table1[[#This Row],[SALES]]*'CONDITIONS AND WORKINGS'!$B$3,0)</f>
        <v>400.8</v>
      </c>
      <c r="P2626" s="10">
        <f t="shared" ref="P2626:P2689" si="123">M2626+N2626</f>
        <v>5108.16</v>
      </c>
      <c r="Q2626" s="4" t="str">
        <f>IF(Table1[[#This Row],[STATUS]]='CONDITIONS AND WORKINGS'!$B$6,'CONDITIONS AND WORKINGS'!$B$9,'CONDITIONS AND WORKINGS'!$B$10)</f>
        <v>"COMPLETED"</v>
      </c>
      <c r="R2626" s="10">
        <f>Table1[[#This Row],[TOTAL SALES]]-Table1[[#This Row],[ 8.35% DISCOUNT]]</f>
        <v>4707.3599999999997</v>
      </c>
      <c r="S2626" s="20"/>
      <c r="AQ2626" s="11"/>
      <c r="AR2626" s="11"/>
      <c r="AS2626" s="11"/>
      <c r="AT2626" s="11"/>
      <c r="AV2626" s="11"/>
      <c r="AW2626" s="11"/>
    </row>
    <row r="2627" spans="1:49" x14ac:dyDescent="0.25">
      <c r="A2627">
        <v>2626</v>
      </c>
      <c r="B2627">
        <v>10397</v>
      </c>
      <c r="C2627">
        <v>2</v>
      </c>
      <c r="D2627" s="4" t="str">
        <f>TEXT(Table1[[#This Row],[ORDER DATE]],"MMMM")</f>
        <v>March</v>
      </c>
      <c r="E2627" s="4">
        <f t="shared" ref="E2627:E2690" si="124">YEAR(F2627)</f>
        <v>2005</v>
      </c>
      <c r="F2627" s="1">
        <v>38439</v>
      </c>
      <c r="G2627" t="s">
        <v>12</v>
      </c>
      <c r="H2627" t="s">
        <v>66</v>
      </c>
      <c r="I2627">
        <v>152</v>
      </c>
      <c r="J2627" t="s">
        <v>14</v>
      </c>
      <c r="K2627">
        <v>36</v>
      </c>
      <c r="L2627" s="10">
        <v>100</v>
      </c>
      <c r="M2627" s="10">
        <f t="shared" ref="M2627:M2690" si="125">K2627*L2627</f>
        <v>3600</v>
      </c>
      <c r="N2627">
        <f>'CONDITIONS AND WORKINGS'!$D$2*M2627</f>
        <v>231.11999999999998</v>
      </c>
      <c r="O2627" s="4">
        <f>IF(Table1[[#This Row],[SALES]]&gt;='CONDITIONS AND WORKINGS'!$B$2,Table1[[#This Row],[SALES]]*'CONDITIONS AND WORKINGS'!$B$3,0)</f>
        <v>300.60000000000002</v>
      </c>
      <c r="P2627" s="10">
        <f t="shared" si="123"/>
        <v>3831.12</v>
      </c>
      <c r="Q2627" s="4" t="str">
        <f>IF(Table1[[#This Row],[STATUS]]='CONDITIONS AND WORKINGS'!$B$6,'CONDITIONS AND WORKINGS'!$B$9,'CONDITIONS AND WORKINGS'!$B$10)</f>
        <v>"COMPLETED"</v>
      </c>
      <c r="R2627" s="10">
        <f>Table1[[#This Row],[TOTAL SALES]]-Table1[[#This Row],[ 8.35% DISCOUNT]]</f>
        <v>3530.52</v>
      </c>
      <c r="S2627" s="20"/>
      <c r="AQ2627" s="11"/>
      <c r="AR2627" s="11"/>
      <c r="AS2627" s="11"/>
      <c r="AT2627" s="11"/>
      <c r="AV2627" s="11"/>
      <c r="AW2627" s="11"/>
    </row>
    <row r="2628" spans="1:49" x14ac:dyDescent="0.25">
      <c r="A2628">
        <v>2627</v>
      </c>
      <c r="B2628">
        <v>10397</v>
      </c>
      <c r="C2628">
        <v>5</v>
      </c>
      <c r="D2628" s="4" t="str">
        <f>TEXT(Table1[[#This Row],[ORDER DATE]],"MMMM")</f>
        <v>March</v>
      </c>
      <c r="E2628" s="4">
        <f t="shared" si="124"/>
        <v>2005</v>
      </c>
      <c r="F2628" s="1">
        <v>38439</v>
      </c>
      <c r="G2628" t="s">
        <v>12</v>
      </c>
      <c r="H2628" t="s">
        <v>68</v>
      </c>
      <c r="I2628">
        <v>152</v>
      </c>
      <c r="J2628" t="s">
        <v>17</v>
      </c>
      <c r="K2628">
        <v>32</v>
      </c>
      <c r="L2628" s="10">
        <v>80.55</v>
      </c>
      <c r="M2628" s="10">
        <f t="shared" si="125"/>
        <v>2577.6</v>
      </c>
      <c r="N2628">
        <f>'CONDITIONS AND WORKINGS'!$D$2*M2628</f>
        <v>165.48191999999997</v>
      </c>
      <c r="O2628" s="4">
        <f>IF(Table1[[#This Row],[SALES]]&gt;='CONDITIONS AND WORKINGS'!$B$2,Table1[[#This Row],[SALES]]*'CONDITIONS AND WORKINGS'!$B$3,0)</f>
        <v>215.2296</v>
      </c>
      <c r="P2628" s="10">
        <f t="shared" si="123"/>
        <v>2743.0819200000001</v>
      </c>
      <c r="Q2628" s="4" t="str">
        <f>IF(Table1[[#This Row],[STATUS]]='CONDITIONS AND WORKINGS'!$B$6,'CONDITIONS AND WORKINGS'!$B$9,'CONDITIONS AND WORKINGS'!$B$10)</f>
        <v>"COMPLETED"</v>
      </c>
      <c r="R2628" s="10">
        <f>Table1[[#This Row],[TOTAL SALES]]-Table1[[#This Row],[ 8.35% DISCOUNT]]</f>
        <v>2527.85232</v>
      </c>
      <c r="S2628" s="20"/>
      <c r="AQ2628" s="11"/>
      <c r="AR2628" s="11"/>
      <c r="AS2628" s="11"/>
      <c r="AT2628" s="11"/>
      <c r="AV2628" s="11"/>
      <c r="AW2628" s="11"/>
    </row>
    <row r="2629" spans="1:49" x14ac:dyDescent="0.25">
      <c r="A2629">
        <v>2628</v>
      </c>
      <c r="B2629">
        <v>10397</v>
      </c>
      <c r="C2629">
        <v>1</v>
      </c>
      <c r="D2629" s="4" t="str">
        <f>TEXT(Table1[[#This Row],[ORDER DATE]],"MMMM")</f>
        <v>March</v>
      </c>
      <c r="E2629" s="4">
        <f t="shared" si="124"/>
        <v>2005</v>
      </c>
      <c r="F2629" s="1">
        <v>38439</v>
      </c>
      <c r="G2629" t="s">
        <v>12</v>
      </c>
      <c r="H2629" t="s">
        <v>69</v>
      </c>
      <c r="I2629">
        <v>152</v>
      </c>
      <c r="J2629" t="s">
        <v>17</v>
      </c>
      <c r="K2629">
        <v>34</v>
      </c>
      <c r="L2629" s="10">
        <v>62.24</v>
      </c>
      <c r="M2629" s="10">
        <f t="shared" si="125"/>
        <v>2116.16</v>
      </c>
      <c r="N2629">
        <f>'CONDITIONS AND WORKINGS'!$D$2*M2629</f>
        <v>135.85747199999997</v>
      </c>
      <c r="O2629" s="4">
        <f>IF(Table1[[#This Row],[SALES]]&gt;='CONDITIONS AND WORKINGS'!$B$2,Table1[[#This Row],[SALES]]*'CONDITIONS AND WORKINGS'!$B$3,0)</f>
        <v>0</v>
      </c>
      <c r="P2629" s="10">
        <f t="shared" si="123"/>
        <v>2252.017472</v>
      </c>
      <c r="Q2629" s="4" t="str">
        <f>IF(Table1[[#This Row],[STATUS]]='CONDITIONS AND WORKINGS'!$B$6,'CONDITIONS AND WORKINGS'!$B$9,'CONDITIONS AND WORKINGS'!$B$10)</f>
        <v>"COMPLETED"</v>
      </c>
      <c r="R2629" s="10">
        <f>Table1[[#This Row],[TOTAL SALES]]-Table1[[#This Row],[ 8.35% DISCOUNT]]</f>
        <v>2252.017472</v>
      </c>
      <c r="S2629" s="20"/>
      <c r="AQ2629" s="11"/>
      <c r="AR2629" s="11"/>
      <c r="AS2629" s="11"/>
      <c r="AT2629" s="11"/>
      <c r="AV2629" s="11"/>
      <c r="AW2629" s="11"/>
    </row>
    <row r="2630" spans="1:49" x14ac:dyDescent="0.25">
      <c r="A2630">
        <v>2629</v>
      </c>
      <c r="B2630">
        <v>10397</v>
      </c>
      <c r="C2630">
        <v>4</v>
      </c>
      <c r="D2630" s="4" t="str">
        <f>TEXT(Table1[[#This Row],[ORDER DATE]],"MMMM")</f>
        <v>March</v>
      </c>
      <c r="E2630" s="4">
        <f t="shared" si="124"/>
        <v>2005</v>
      </c>
      <c r="F2630" s="1">
        <v>38439</v>
      </c>
      <c r="G2630" t="s">
        <v>12</v>
      </c>
      <c r="H2630" t="s">
        <v>67</v>
      </c>
      <c r="I2630">
        <v>152</v>
      </c>
      <c r="J2630" t="s">
        <v>17</v>
      </c>
      <c r="K2630">
        <v>22</v>
      </c>
      <c r="L2630" s="10">
        <v>66.5</v>
      </c>
      <c r="M2630" s="10">
        <f t="shared" si="125"/>
        <v>1463</v>
      </c>
      <c r="N2630">
        <f>'CONDITIONS AND WORKINGS'!$D$2*M2630</f>
        <v>93.924599999999984</v>
      </c>
      <c r="O2630" s="4">
        <f>IF(Table1[[#This Row],[SALES]]&gt;='CONDITIONS AND WORKINGS'!$B$2,Table1[[#This Row],[SALES]]*'CONDITIONS AND WORKINGS'!$B$3,0)</f>
        <v>0</v>
      </c>
      <c r="P2630" s="10">
        <f t="shared" si="123"/>
        <v>1556.9246000000001</v>
      </c>
      <c r="Q2630" s="4" t="str">
        <f>IF(Table1[[#This Row],[STATUS]]='CONDITIONS AND WORKINGS'!$B$6,'CONDITIONS AND WORKINGS'!$B$9,'CONDITIONS AND WORKINGS'!$B$10)</f>
        <v>"COMPLETED"</v>
      </c>
      <c r="R2630" s="10">
        <f>Table1[[#This Row],[TOTAL SALES]]-Table1[[#This Row],[ 8.35% DISCOUNT]]</f>
        <v>1556.9246000000001</v>
      </c>
      <c r="S2630" s="20"/>
      <c r="AQ2630" s="11"/>
      <c r="AR2630" s="11"/>
      <c r="AS2630" s="11"/>
      <c r="AT2630" s="11"/>
      <c r="AV2630" s="11"/>
      <c r="AW2630" s="11"/>
    </row>
    <row r="2631" spans="1:49" x14ac:dyDescent="0.25">
      <c r="A2631">
        <v>2630</v>
      </c>
      <c r="B2631">
        <v>10398</v>
      </c>
      <c r="C2631">
        <v>16</v>
      </c>
      <c r="D2631" s="4" t="str">
        <f>TEXT(Table1[[#This Row],[ORDER DATE]],"MMMM")</f>
        <v>March</v>
      </c>
      <c r="E2631" s="4">
        <f t="shared" si="124"/>
        <v>2005</v>
      </c>
      <c r="F2631" s="1">
        <v>38441</v>
      </c>
      <c r="G2631" t="s">
        <v>12</v>
      </c>
      <c r="H2631" t="s">
        <v>83</v>
      </c>
      <c r="I2631">
        <v>102</v>
      </c>
      <c r="J2631" t="s">
        <v>14</v>
      </c>
      <c r="K2631">
        <v>43</v>
      </c>
      <c r="L2631" s="10">
        <v>100</v>
      </c>
      <c r="M2631" s="10">
        <f t="shared" si="125"/>
        <v>4300</v>
      </c>
      <c r="N2631">
        <f>'CONDITIONS AND WORKINGS'!$D$2*M2631</f>
        <v>276.05999999999995</v>
      </c>
      <c r="O2631" s="4">
        <f>IF(Table1[[#This Row],[SALES]]&gt;='CONDITIONS AND WORKINGS'!$B$2,Table1[[#This Row],[SALES]]*'CONDITIONS AND WORKINGS'!$B$3,0)</f>
        <v>359.05</v>
      </c>
      <c r="P2631" s="10">
        <f t="shared" si="123"/>
        <v>4576.0599999999995</v>
      </c>
      <c r="Q2631" s="4" t="str">
        <f>IF(Table1[[#This Row],[STATUS]]='CONDITIONS AND WORKINGS'!$B$6,'CONDITIONS AND WORKINGS'!$B$9,'CONDITIONS AND WORKINGS'!$B$10)</f>
        <v>"COMPLETED"</v>
      </c>
      <c r="R2631" s="10">
        <f>Table1[[#This Row],[TOTAL SALES]]-Table1[[#This Row],[ 8.35% DISCOUNT]]</f>
        <v>4217.0099999999993</v>
      </c>
      <c r="S2631" s="20"/>
      <c r="AQ2631" s="11"/>
      <c r="AR2631" s="11"/>
      <c r="AS2631" s="11"/>
      <c r="AT2631" s="11"/>
      <c r="AV2631" s="11"/>
      <c r="AW2631" s="11"/>
    </row>
    <row r="2632" spans="1:49" x14ac:dyDescent="0.25">
      <c r="A2632">
        <v>2631</v>
      </c>
      <c r="B2632">
        <v>10398</v>
      </c>
      <c r="C2632">
        <v>17</v>
      </c>
      <c r="D2632" s="4" t="str">
        <f>TEXT(Table1[[#This Row],[ORDER DATE]],"MMMM")</f>
        <v>March</v>
      </c>
      <c r="E2632" s="4">
        <f t="shared" si="124"/>
        <v>2005</v>
      </c>
      <c r="F2632" s="1">
        <v>38441</v>
      </c>
      <c r="G2632" t="s">
        <v>12</v>
      </c>
      <c r="H2632" t="s">
        <v>71</v>
      </c>
      <c r="I2632">
        <v>102</v>
      </c>
      <c r="J2632" t="s">
        <v>14</v>
      </c>
      <c r="K2632">
        <v>45</v>
      </c>
      <c r="L2632" s="10">
        <v>100</v>
      </c>
      <c r="M2632" s="10">
        <f t="shared" si="125"/>
        <v>4500</v>
      </c>
      <c r="N2632">
        <f>'CONDITIONS AND WORKINGS'!$D$2*M2632</f>
        <v>288.89999999999998</v>
      </c>
      <c r="O2632" s="4">
        <f>IF(Table1[[#This Row],[SALES]]&gt;='CONDITIONS AND WORKINGS'!$B$2,Table1[[#This Row],[SALES]]*'CONDITIONS AND WORKINGS'!$B$3,0)</f>
        <v>375.75</v>
      </c>
      <c r="P2632" s="10">
        <f t="shared" si="123"/>
        <v>4788.8999999999996</v>
      </c>
      <c r="Q2632" s="4" t="str">
        <f>IF(Table1[[#This Row],[STATUS]]='CONDITIONS AND WORKINGS'!$B$6,'CONDITIONS AND WORKINGS'!$B$9,'CONDITIONS AND WORKINGS'!$B$10)</f>
        <v>"COMPLETED"</v>
      </c>
      <c r="R2632" s="10">
        <f>Table1[[#This Row],[TOTAL SALES]]-Table1[[#This Row],[ 8.35% DISCOUNT]]</f>
        <v>4413.1499999999996</v>
      </c>
      <c r="S2632" s="20"/>
      <c r="AQ2632" s="11"/>
      <c r="AR2632" s="11"/>
      <c r="AS2632" s="11"/>
      <c r="AT2632" s="11"/>
      <c r="AV2632" s="11"/>
      <c r="AW2632" s="11"/>
    </row>
    <row r="2633" spans="1:49" x14ac:dyDescent="0.25">
      <c r="A2633">
        <v>2632</v>
      </c>
      <c r="B2633">
        <v>10398</v>
      </c>
      <c r="C2633">
        <v>11</v>
      </c>
      <c r="D2633" s="4" t="str">
        <f>TEXT(Table1[[#This Row],[ORDER DATE]],"MMMM")</f>
        <v>March</v>
      </c>
      <c r="E2633" s="4">
        <f t="shared" si="124"/>
        <v>2005</v>
      </c>
      <c r="F2633" s="1">
        <v>38441</v>
      </c>
      <c r="G2633" t="s">
        <v>12</v>
      </c>
      <c r="H2633" t="s">
        <v>70</v>
      </c>
      <c r="I2633">
        <v>102</v>
      </c>
      <c r="J2633" t="s">
        <v>14</v>
      </c>
      <c r="K2633">
        <v>33</v>
      </c>
      <c r="L2633" s="10">
        <v>100</v>
      </c>
      <c r="M2633" s="10">
        <f t="shared" si="125"/>
        <v>3300</v>
      </c>
      <c r="N2633">
        <f>'CONDITIONS AND WORKINGS'!$D$2*M2633</f>
        <v>211.85999999999999</v>
      </c>
      <c r="O2633" s="4">
        <f>IF(Table1[[#This Row],[SALES]]&gt;='CONDITIONS AND WORKINGS'!$B$2,Table1[[#This Row],[SALES]]*'CONDITIONS AND WORKINGS'!$B$3,0)</f>
        <v>275.55</v>
      </c>
      <c r="P2633" s="10">
        <f t="shared" si="123"/>
        <v>3511.86</v>
      </c>
      <c r="Q2633" s="4" t="str">
        <f>IF(Table1[[#This Row],[STATUS]]='CONDITIONS AND WORKINGS'!$B$6,'CONDITIONS AND WORKINGS'!$B$9,'CONDITIONS AND WORKINGS'!$B$10)</f>
        <v>"COMPLETED"</v>
      </c>
      <c r="R2633" s="10">
        <f>Table1[[#This Row],[TOTAL SALES]]-Table1[[#This Row],[ 8.35% DISCOUNT]]</f>
        <v>3236.31</v>
      </c>
      <c r="S2633" s="20"/>
      <c r="AQ2633" s="11"/>
      <c r="AR2633" s="11"/>
      <c r="AS2633" s="11"/>
      <c r="AT2633" s="11"/>
      <c r="AV2633" s="11"/>
      <c r="AW2633" s="11"/>
    </row>
    <row r="2634" spans="1:49" x14ac:dyDescent="0.25">
      <c r="A2634">
        <v>2633</v>
      </c>
      <c r="B2634">
        <v>10398</v>
      </c>
      <c r="C2634">
        <v>6</v>
      </c>
      <c r="D2634" s="4" t="str">
        <f>TEXT(Table1[[#This Row],[ORDER DATE]],"MMMM")</f>
        <v>March</v>
      </c>
      <c r="E2634" s="4">
        <f t="shared" si="124"/>
        <v>2005</v>
      </c>
      <c r="F2634" s="1">
        <v>38441</v>
      </c>
      <c r="G2634" t="s">
        <v>12</v>
      </c>
      <c r="H2634" t="s">
        <v>76</v>
      </c>
      <c r="I2634">
        <v>102</v>
      </c>
      <c r="J2634" t="s">
        <v>14</v>
      </c>
      <c r="K2634">
        <v>47</v>
      </c>
      <c r="L2634" s="10">
        <v>87.69</v>
      </c>
      <c r="M2634" s="10">
        <f t="shared" si="125"/>
        <v>4121.43</v>
      </c>
      <c r="N2634">
        <f>'CONDITIONS AND WORKINGS'!$D$2*M2634</f>
        <v>264.59580599999998</v>
      </c>
      <c r="O2634" s="4">
        <f>IF(Table1[[#This Row],[SALES]]&gt;='CONDITIONS AND WORKINGS'!$B$2,Table1[[#This Row],[SALES]]*'CONDITIONS AND WORKINGS'!$B$3,0)</f>
        <v>344.13940500000007</v>
      </c>
      <c r="P2634" s="10">
        <f t="shared" si="123"/>
        <v>4386.0258060000006</v>
      </c>
      <c r="Q2634" s="4" t="str">
        <f>IF(Table1[[#This Row],[STATUS]]='CONDITIONS AND WORKINGS'!$B$6,'CONDITIONS AND WORKINGS'!$B$9,'CONDITIONS AND WORKINGS'!$B$10)</f>
        <v>"COMPLETED"</v>
      </c>
      <c r="R2634" s="10">
        <f>Table1[[#This Row],[TOTAL SALES]]-Table1[[#This Row],[ 8.35% DISCOUNT]]</f>
        <v>4041.8864010000007</v>
      </c>
      <c r="S2634" s="20"/>
      <c r="AQ2634" s="11"/>
      <c r="AR2634" s="11"/>
      <c r="AS2634" s="11"/>
      <c r="AT2634" s="11"/>
      <c r="AV2634" s="11"/>
      <c r="AW2634" s="11"/>
    </row>
    <row r="2635" spans="1:49" x14ac:dyDescent="0.25">
      <c r="A2635">
        <v>2634</v>
      </c>
      <c r="B2635">
        <v>10398</v>
      </c>
      <c r="C2635">
        <v>7</v>
      </c>
      <c r="D2635" s="4" t="str">
        <f>TEXT(Table1[[#This Row],[ORDER DATE]],"MMMM")</f>
        <v>March</v>
      </c>
      <c r="E2635" s="4">
        <f t="shared" si="124"/>
        <v>2005</v>
      </c>
      <c r="F2635" s="1">
        <v>38441</v>
      </c>
      <c r="G2635" t="s">
        <v>12</v>
      </c>
      <c r="H2635" t="s">
        <v>79</v>
      </c>
      <c r="I2635">
        <v>102</v>
      </c>
      <c r="J2635" t="s">
        <v>14</v>
      </c>
      <c r="K2635">
        <v>36</v>
      </c>
      <c r="L2635" s="10">
        <v>100</v>
      </c>
      <c r="M2635" s="10">
        <f t="shared" si="125"/>
        <v>3600</v>
      </c>
      <c r="N2635">
        <f>'CONDITIONS AND WORKINGS'!$D$2*M2635</f>
        <v>231.11999999999998</v>
      </c>
      <c r="O2635" s="4">
        <f>IF(Table1[[#This Row],[SALES]]&gt;='CONDITIONS AND WORKINGS'!$B$2,Table1[[#This Row],[SALES]]*'CONDITIONS AND WORKINGS'!$B$3,0)</f>
        <v>300.60000000000002</v>
      </c>
      <c r="P2635" s="10">
        <f t="shared" si="123"/>
        <v>3831.12</v>
      </c>
      <c r="Q2635" s="4" t="str">
        <f>IF(Table1[[#This Row],[STATUS]]='CONDITIONS AND WORKINGS'!$B$6,'CONDITIONS AND WORKINGS'!$B$9,'CONDITIONS AND WORKINGS'!$B$10)</f>
        <v>"COMPLETED"</v>
      </c>
      <c r="R2635" s="10">
        <f>Table1[[#This Row],[TOTAL SALES]]-Table1[[#This Row],[ 8.35% DISCOUNT]]</f>
        <v>3530.52</v>
      </c>
      <c r="S2635" s="20"/>
      <c r="AQ2635" s="11"/>
      <c r="AR2635" s="11"/>
      <c r="AS2635" s="11"/>
      <c r="AT2635" s="11"/>
      <c r="AV2635" s="11"/>
      <c r="AW2635" s="11"/>
    </row>
    <row r="2636" spans="1:49" x14ac:dyDescent="0.25">
      <c r="A2636">
        <v>2635</v>
      </c>
      <c r="B2636">
        <v>10398</v>
      </c>
      <c r="C2636">
        <v>14</v>
      </c>
      <c r="D2636" s="4" t="str">
        <f>TEXT(Table1[[#This Row],[ORDER DATE]],"MMMM")</f>
        <v>March</v>
      </c>
      <c r="E2636" s="4">
        <f t="shared" si="124"/>
        <v>2005</v>
      </c>
      <c r="F2636" s="1">
        <v>38441</v>
      </c>
      <c r="G2636" t="s">
        <v>12</v>
      </c>
      <c r="H2636" t="s">
        <v>85</v>
      </c>
      <c r="I2636">
        <v>102</v>
      </c>
      <c r="J2636" t="s">
        <v>14</v>
      </c>
      <c r="K2636">
        <v>45</v>
      </c>
      <c r="L2636" s="10">
        <v>78.25</v>
      </c>
      <c r="M2636" s="10">
        <f t="shared" si="125"/>
        <v>3521.25</v>
      </c>
      <c r="N2636">
        <f>'CONDITIONS AND WORKINGS'!$D$2*M2636</f>
        <v>226.06424999999999</v>
      </c>
      <c r="O2636" s="4">
        <f>IF(Table1[[#This Row],[SALES]]&gt;='CONDITIONS AND WORKINGS'!$B$2,Table1[[#This Row],[SALES]]*'CONDITIONS AND WORKINGS'!$B$3,0)</f>
        <v>294.02437500000002</v>
      </c>
      <c r="P2636" s="10">
        <f t="shared" si="123"/>
        <v>3747.3142499999999</v>
      </c>
      <c r="Q2636" s="4" t="str">
        <f>IF(Table1[[#This Row],[STATUS]]='CONDITIONS AND WORKINGS'!$B$6,'CONDITIONS AND WORKINGS'!$B$9,'CONDITIONS AND WORKINGS'!$B$10)</f>
        <v>"COMPLETED"</v>
      </c>
      <c r="R2636" s="10">
        <f>Table1[[#This Row],[TOTAL SALES]]-Table1[[#This Row],[ 8.35% DISCOUNT]]</f>
        <v>3453.2898749999999</v>
      </c>
      <c r="S2636" s="20"/>
      <c r="AQ2636" s="11"/>
      <c r="AR2636" s="11"/>
      <c r="AS2636" s="11"/>
      <c r="AT2636" s="11"/>
      <c r="AV2636" s="11"/>
      <c r="AW2636" s="11"/>
    </row>
    <row r="2637" spans="1:49" x14ac:dyDescent="0.25">
      <c r="A2637">
        <v>2636</v>
      </c>
      <c r="B2637">
        <v>10398</v>
      </c>
      <c r="C2637">
        <v>12</v>
      </c>
      <c r="D2637" s="4" t="str">
        <f>TEXT(Table1[[#This Row],[ORDER DATE]],"MMMM")</f>
        <v>March</v>
      </c>
      <c r="E2637" s="4">
        <f t="shared" si="124"/>
        <v>2005</v>
      </c>
      <c r="F2637" s="1">
        <v>38441</v>
      </c>
      <c r="G2637" t="s">
        <v>12</v>
      </c>
      <c r="H2637" t="s">
        <v>81</v>
      </c>
      <c r="I2637">
        <v>102</v>
      </c>
      <c r="J2637" t="s">
        <v>14</v>
      </c>
      <c r="K2637">
        <v>36</v>
      </c>
      <c r="L2637" s="10">
        <v>87.36</v>
      </c>
      <c r="M2637" s="10">
        <f t="shared" si="125"/>
        <v>3144.96</v>
      </c>
      <c r="N2637">
        <f>'CONDITIONS AND WORKINGS'!$D$2*M2637</f>
        <v>201.90643199999997</v>
      </c>
      <c r="O2637" s="4">
        <f>IF(Table1[[#This Row],[SALES]]&gt;='CONDITIONS AND WORKINGS'!$B$2,Table1[[#This Row],[SALES]]*'CONDITIONS AND WORKINGS'!$B$3,0)</f>
        <v>262.60416000000004</v>
      </c>
      <c r="P2637" s="10">
        <f t="shared" si="123"/>
        <v>3346.8664319999998</v>
      </c>
      <c r="Q2637" s="4" t="str">
        <f>IF(Table1[[#This Row],[STATUS]]='CONDITIONS AND WORKINGS'!$B$6,'CONDITIONS AND WORKINGS'!$B$9,'CONDITIONS AND WORKINGS'!$B$10)</f>
        <v>"COMPLETED"</v>
      </c>
      <c r="R2637" s="10">
        <f>Table1[[#This Row],[TOTAL SALES]]-Table1[[#This Row],[ 8.35% DISCOUNT]]</f>
        <v>3084.2622719999999</v>
      </c>
      <c r="S2637" s="20"/>
      <c r="AQ2637" s="11"/>
      <c r="AR2637" s="11"/>
      <c r="AS2637" s="11"/>
      <c r="AT2637" s="11"/>
      <c r="AV2637" s="11"/>
      <c r="AW2637" s="11"/>
    </row>
    <row r="2638" spans="1:49" x14ac:dyDescent="0.25">
      <c r="A2638">
        <v>2637</v>
      </c>
      <c r="B2638">
        <v>10398</v>
      </c>
      <c r="C2638">
        <v>9</v>
      </c>
      <c r="D2638" s="4" t="str">
        <f>TEXT(Table1[[#This Row],[ORDER DATE]],"MMMM")</f>
        <v>March</v>
      </c>
      <c r="E2638" s="4">
        <f t="shared" si="124"/>
        <v>2005</v>
      </c>
      <c r="F2638" s="1">
        <v>38441</v>
      </c>
      <c r="G2638" t="s">
        <v>12</v>
      </c>
      <c r="H2638" t="s">
        <v>72</v>
      </c>
      <c r="I2638">
        <v>102</v>
      </c>
      <c r="J2638" t="s">
        <v>17</v>
      </c>
      <c r="K2638">
        <v>23</v>
      </c>
      <c r="L2638" s="10">
        <v>100</v>
      </c>
      <c r="M2638" s="10">
        <f t="shared" si="125"/>
        <v>2300</v>
      </c>
      <c r="N2638">
        <f>'CONDITIONS AND WORKINGS'!$D$2*M2638</f>
        <v>147.66</v>
      </c>
      <c r="O2638" s="4">
        <f>IF(Table1[[#This Row],[SALES]]&gt;='CONDITIONS AND WORKINGS'!$B$2,Table1[[#This Row],[SALES]]*'CONDITIONS AND WORKINGS'!$B$3,0)</f>
        <v>192.05</v>
      </c>
      <c r="P2638" s="10">
        <f t="shared" si="123"/>
        <v>2447.66</v>
      </c>
      <c r="Q2638" s="4" t="str">
        <f>IF(Table1[[#This Row],[STATUS]]='CONDITIONS AND WORKINGS'!$B$6,'CONDITIONS AND WORKINGS'!$B$9,'CONDITIONS AND WORKINGS'!$B$10)</f>
        <v>"COMPLETED"</v>
      </c>
      <c r="R2638" s="10">
        <f>Table1[[#This Row],[TOTAL SALES]]-Table1[[#This Row],[ 8.35% DISCOUNT]]</f>
        <v>2255.6099999999997</v>
      </c>
      <c r="S2638" s="20"/>
      <c r="AQ2638" s="11"/>
      <c r="AR2638" s="11"/>
      <c r="AS2638" s="11"/>
      <c r="AT2638" s="11"/>
      <c r="AV2638" s="11"/>
      <c r="AW2638" s="11"/>
    </row>
    <row r="2639" spans="1:49" x14ac:dyDescent="0.25">
      <c r="A2639">
        <v>2638</v>
      </c>
      <c r="B2639">
        <v>10398</v>
      </c>
      <c r="C2639">
        <v>2</v>
      </c>
      <c r="D2639" s="4" t="str">
        <f>TEXT(Table1[[#This Row],[ORDER DATE]],"MMMM")</f>
        <v>March</v>
      </c>
      <c r="E2639" s="4">
        <f t="shared" si="124"/>
        <v>2005</v>
      </c>
      <c r="F2639" s="1">
        <v>38441</v>
      </c>
      <c r="G2639" t="s">
        <v>12</v>
      </c>
      <c r="H2639" t="s">
        <v>78</v>
      </c>
      <c r="I2639">
        <v>102</v>
      </c>
      <c r="J2639" t="s">
        <v>17</v>
      </c>
      <c r="K2639">
        <v>41</v>
      </c>
      <c r="L2639" s="10">
        <v>68.239999999999995</v>
      </c>
      <c r="M2639" s="10">
        <f t="shared" si="125"/>
        <v>2797.8399999999997</v>
      </c>
      <c r="N2639">
        <f>'CONDITIONS AND WORKINGS'!$D$2*M2639</f>
        <v>179.62132799999995</v>
      </c>
      <c r="O2639" s="4">
        <f>IF(Table1[[#This Row],[SALES]]&gt;='CONDITIONS AND WORKINGS'!$B$2,Table1[[#This Row],[SALES]]*'CONDITIONS AND WORKINGS'!$B$3,0)</f>
        <v>233.61963999999998</v>
      </c>
      <c r="P2639" s="10">
        <f t="shared" si="123"/>
        <v>2977.4613279999994</v>
      </c>
      <c r="Q2639" s="4" t="str">
        <f>IF(Table1[[#This Row],[STATUS]]='CONDITIONS AND WORKINGS'!$B$6,'CONDITIONS AND WORKINGS'!$B$9,'CONDITIONS AND WORKINGS'!$B$10)</f>
        <v>"COMPLETED"</v>
      </c>
      <c r="R2639" s="10">
        <f>Table1[[#This Row],[TOTAL SALES]]-Table1[[#This Row],[ 8.35% DISCOUNT]]</f>
        <v>2743.8416879999995</v>
      </c>
      <c r="S2639" s="20"/>
      <c r="AQ2639" s="11"/>
      <c r="AR2639" s="11"/>
      <c r="AS2639" s="11"/>
      <c r="AT2639" s="11"/>
      <c r="AV2639" s="11"/>
      <c r="AW2639" s="11"/>
    </row>
    <row r="2640" spans="1:49" x14ac:dyDescent="0.25">
      <c r="A2640">
        <v>2639</v>
      </c>
      <c r="B2640">
        <v>10398</v>
      </c>
      <c r="C2640">
        <v>15</v>
      </c>
      <c r="D2640" s="4" t="str">
        <f>TEXT(Table1[[#This Row],[ORDER DATE]],"MMMM")</f>
        <v>March</v>
      </c>
      <c r="E2640" s="4">
        <f t="shared" si="124"/>
        <v>2005</v>
      </c>
      <c r="F2640" s="1">
        <v>38441</v>
      </c>
      <c r="G2640" t="s">
        <v>12</v>
      </c>
      <c r="H2640" t="s">
        <v>80</v>
      </c>
      <c r="I2640">
        <v>102</v>
      </c>
      <c r="J2640" t="s">
        <v>17</v>
      </c>
      <c r="K2640">
        <v>34</v>
      </c>
      <c r="L2640" s="10">
        <v>76.88</v>
      </c>
      <c r="M2640" s="10">
        <f t="shared" si="125"/>
        <v>2613.92</v>
      </c>
      <c r="N2640">
        <f>'CONDITIONS AND WORKINGS'!$D$2*M2640</f>
        <v>167.81366399999999</v>
      </c>
      <c r="O2640" s="4">
        <f>IF(Table1[[#This Row],[SALES]]&gt;='CONDITIONS AND WORKINGS'!$B$2,Table1[[#This Row],[SALES]]*'CONDITIONS AND WORKINGS'!$B$3,0)</f>
        <v>218.26232000000002</v>
      </c>
      <c r="P2640" s="10">
        <f t="shared" si="123"/>
        <v>2781.7336639999999</v>
      </c>
      <c r="Q2640" s="4" t="str">
        <f>IF(Table1[[#This Row],[STATUS]]='CONDITIONS AND WORKINGS'!$B$6,'CONDITIONS AND WORKINGS'!$B$9,'CONDITIONS AND WORKINGS'!$B$10)</f>
        <v>"COMPLETED"</v>
      </c>
      <c r="R2640" s="10">
        <f>Table1[[#This Row],[TOTAL SALES]]-Table1[[#This Row],[ 8.35% DISCOUNT]]</f>
        <v>2563.471344</v>
      </c>
      <c r="S2640" s="20"/>
      <c r="AQ2640" s="11"/>
      <c r="AR2640" s="11"/>
      <c r="AS2640" s="11"/>
      <c r="AT2640" s="11"/>
      <c r="AV2640" s="11"/>
      <c r="AW2640" s="11"/>
    </row>
    <row r="2641" spans="1:49" x14ac:dyDescent="0.25">
      <c r="A2641">
        <v>2640</v>
      </c>
      <c r="B2641">
        <v>10398</v>
      </c>
      <c r="C2641">
        <v>13</v>
      </c>
      <c r="D2641" s="4" t="str">
        <f>TEXT(Table1[[#This Row],[ORDER DATE]],"MMMM")</f>
        <v>March</v>
      </c>
      <c r="E2641" s="4">
        <f t="shared" si="124"/>
        <v>2005</v>
      </c>
      <c r="F2641" s="1">
        <v>38441</v>
      </c>
      <c r="G2641" t="s">
        <v>12</v>
      </c>
      <c r="H2641" t="s">
        <v>86</v>
      </c>
      <c r="I2641">
        <v>102</v>
      </c>
      <c r="J2641" t="s">
        <v>17</v>
      </c>
      <c r="K2641">
        <v>34</v>
      </c>
      <c r="L2641" s="10">
        <v>71.67</v>
      </c>
      <c r="M2641" s="10">
        <f t="shared" si="125"/>
        <v>2436.7800000000002</v>
      </c>
      <c r="N2641">
        <f>'CONDITIONS AND WORKINGS'!$D$2*M2641</f>
        <v>156.44127599999999</v>
      </c>
      <c r="O2641" s="4">
        <f>IF(Table1[[#This Row],[SALES]]&gt;='CONDITIONS AND WORKINGS'!$B$2,Table1[[#This Row],[SALES]]*'CONDITIONS AND WORKINGS'!$B$3,0)</f>
        <v>203.47113000000002</v>
      </c>
      <c r="P2641" s="10">
        <f t="shared" si="123"/>
        <v>2593.2212760000002</v>
      </c>
      <c r="Q2641" s="4" t="str">
        <f>IF(Table1[[#This Row],[STATUS]]='CONDITIONS AND WORKINGS'!$B$6,'CONDITIONS AND WORKINGS'!$B$9,'CONDITIONS AND WORKINGS'!$B$10)</f>
        <v>"COMPLETED"</v>
      </c>
      <c r="R2641" s="10">
        <f>Table1[[#This Row],[TOTAL SALES]]-Table1[[#This Row],[ 8.35% DISCOUNT]]</f>
        <v>2389.7501460000003</v>
      </c>
      <c r="S2641" s="20"/>
      <c r="AQ2641" s="11"/>
      <c r="AR2641" s="11"/>
      <c r="AS2641" s="11"/>
      <c r="AT2641" s="11"/>
      <c r="AV2641" s="11"/>
      <c r="AW2641" s="11"/>
    </row>
    <row r="2642" spans="1:49" x14ac:dyDescent="0.25">
      <c r="A2642">
        <v>2641</v>
      </c>
      <c r="B2642">
        <v>10398</v>
      </c>
      <c r="C2642">
        <v>18</v>
      </c>
      <c r="D2642" s="4" t="str">
        <f>TEXT(Table1[[#This Row],[ORDER DATE]],"MMMM")</f>
        <v>March</v>
      </c>
      <c r="E2642" s="4">
        <f t="shared" si="124"/>
        <v>2005</v>
      </c>
      <c r="F2642" s="1">
        <v>38441</v>
      </c>
      <c r="G2642" t="s">
        <v>12</v>
      </c>
      <c r="H2642" t="s">
        <v>75</v>
      </c>
      <c r="I2642">
        <v>102</v>
      </c>
      <c r="J2642" t="s">
        <v>17</v>
      </c>
      <c r="K2642">
        <v>28</v>
      </c>
      <c r="L2642" s="10">
        <v>72.260000000000005</v>
      </c>
      <c r="M2642" s="10">
        <f t="shared" si="125"/>
        <v>2023.2800000000002</v>
      </c>
      <c r="N2642">
        <f>'CONDITIONS AND WORKINGS'!$D$2*M2642</f>
        <v>129.894576</v>
      </c>
      <c r="O2642" s="4">
        <f>IF(Table1[[#This Row],[SALES]]&gt;='CONDITIONS AND WORKINGS'!$B$2,Table1[[#This Row],[SALES]]*'CONDITIONS AND WORKINGS'!$B$3,0)</f>
        <v>0</v>
      </c>
      <c r="P2642" s="10">
        <f t="shared" si="123"/>
        <v>2153.1745760000003</v>
      </c>
      <c r="Q2642" s="4" t="str">
        <f>IF(Table1[[#This Row],[STATUS]]='CONDITIONS AND WORKINGS'!$B$6,'CONDITIONS AND WORKINGS'!$B$9,'CONDITIONS AND WORKINGS'!$B$10)</f>
        <v>"COMPLETED"</v>
      </c>
      <c r="R2642" s="10">
        <f>Table1[[#This Row],[TOTAL SALES]]-Table1[[#This Row],[ 8.35% DISCOUNT]]</f>
        <v>2153.1745760000003</v>
      </c>
      <c r="S2642" s="20"/>
      <c r="AQ2642" s="11"/>
      <c r="AR2642" s="11"/>
      <c r="AS2642" s="11"/>
      <c r="AT2642" s="11"/>
      <c r="AV2642" s="11"/>
      <c r="AW2642" s="11"/>
    </row>
    <row r="2643" spans="1:49" x14ac:dyDescent="0.25">
      <c r="A2643">
        <v>2642</v>
      </c>
      <c r="B2643">
        <v>10398</v>
      </c>
      <c r="C2643">
        <v>8</v>
      </c>
      <c r="D2643" s="4" t="str">
        <f>TEXT(Table1[[#This Row],[ORDER DATE]],"MMMM")</f>
        <v>March</v>
      </c>
      <c r="E2643" s="4">
        <f t="shared" si="124"/>
        <v>2005</v>
      </c>
      <c r="F2643" s="1">
        <v>38441</v>
      </c>
      <c r="G2643" t="s">
        <v>12</v>
      </c>
      <c r="H2643" t="s">
        <v>73</v>
      </c>
      <c r="I2643">
        <v>102</v>
      </c>
      <c r="J2643" t="s">
        <v>17</v>
      </c>
      <c r="K2643">
        <v>22</v>
      </c>
      <c r="L2643" s="10">
        <v>86.76</v>
      </c>
      <c r="M2643" s="10">
        <f t="shared" si="125"/>
        <v>1908.72</v>
      </c>
      <c r="N2643">
        <f>'CONDITIONS AND WORKINGS'!$D$2*M2643</f>
        <v>122.53982399999998</v>
      </c>
      <c r="O2643" s="4">
        <f>IF(Table1[[#This Row],[SALES]]&gt;='CONDITIONS AND WORKINGS'!$B$2,Table1[[#This Row],[SALES]]*'CONDITIONS AND WORKINGS'!$B$3,0)</f>
        <v>0</v>
      </c>
      <c r="P2643" s="10">
        <f t="shared" si="123"/>
        <v>2031.259824</v>
      </c>
      <c r="Q2643" s="4" t="str">
        <f>IF(Table1[[#This Row],[STATUS]]='CONDITIONS AND WORKINGS'!$B$6,'CONDITIONS AND WORKINGS'!$B$9,'CONDITIONS AND WORKINGS'!$B$10)</f>
        <v>"COMPLETED"</v>
      </c>
      <c r="R2643" s="10">
        <f>Table1[[#This Row],[TOTAL SALES]]-Table1[[#This Row],[ 8.35% DISCOUNT]]</f>
        <v>2031.259824</v>
      </c>
      <c r="S2643" s="20"/>
      <c r="AQ2643" s="11"/>
      <c r="AR2643" s="11"/>
      <c r="AS2643" s="11"/>
      <c r="AT2643" s="11"/>
      <c r="AV2643" s="11"/>
      <c r="AW2643" s="11"/>
    </row>
    <row r="2644" spans="1:49" x14ac:dyDescent="0.25">
      <c r="A2644">
        <v>2643</v>
      </c>
      <c r="B2644">
        <v>10398</v>
      </c>
      <c r="C2644">
        <v>10</v>
      </c>
      <c r="D2644" s="4" t="str">
        <f>TEXT(Table1[[#This Row],[ORDER DATE]],"MMMM")</f>
        <v>March</v>
      </c>
      <c r="E2644" s="4">
        <f t="shared" si="124"/>
        <v>2005</v>
      </c>
      <c r="F2644" s="1">
        <v>38441</v>
      </c>
      <c r="G2644" t="s">
        <v>12</v>
      </c>
      <c r="H2644" t="s">
        <v>77</v>
      </c>
      <c r="I2644">
        <v>102</v>
      </c>
      <c r="J2644" t="s">
        <v>17</v>
      </c>
      <c r="K2644">
        <v>29</v>
      </c>
      <c r="L2644" s="10">
        <v>65.599999999999994</v>
      </c>
      <c r="M2644" s="10">
        <f t="shared" si="125"/>
        <v>1902.3999999999999</v>
      </c>
      <c r="N2644">
        <f>'CONDITIONS AND WORKINGS'!$D$2*M2644</f>
        <v>122.13407999999998</v>
      </c>
      <c r="O2644" s="4">
        <f>IF(Table1[[#This Row],[SALES]]&gt;='CONDITIONS AND WORKINGS'!$B$2,Table1[[#This Row],[SALES]]*'CONDITIONS AND WORKINGS'!$B$3,0)</f>
        <v>0</v>
      </c>
      <c r="P2644" s="10">
        <f t="shared" si="123"/>
        <v>2024.5340799999999</v>
      </c>
      <c r="Q2644" s="4" t="str">
        <f>IF(Table1[[#This Row],[STATUS]]='CONDITIONS AND WORKINGS'!$B$6,'CONDITIONS AND WORKINGS'!$B$9,'CONDITIONS AND WORKINGS'!$B$10)</f>
        <v>"COMPLETED"</v>
      </c>
      <c r="R2644" s="10">
        <f>Table1[[#This Row],[TOTAL SALES]]-Table1[[#This Row],[ 8.35% DISCOUNT]]</f>
        <v>2024.5340799999999</v>
      </c>
      <c r="S2644" s="20"/>
      <c r="AQ2644" s="11"/>
      <c r="AR2644" s="11"/>
      <c r="AS2644" s="11"/>
      <c r="AT2644" s="11"/>
      <c r="AV2644" s="11"/>
      <c r="AW2644" s="11"/>
    </row>
    <row r="2645" spans="1:49" x14ac:dyDescent="0.25">
      <c r="A2645">
        <v>2644</v>
      </c>
      <c r="B2645">
        <v>10398</v>
      </c>
      <c r="C2645">
        <v>5</v>
      </c>
      <c r="D2645" s="4" t="str">
        <f>TEXT(Table1[[#This Row],[ORDER DATE]],"MMMM")</f>
        <v>March</v>
      </c>
      <c r="E2645" s="4">
        <f t="shared" si="124"/>
        <v>2005</v>
      </c>
      <c r="F2645" s="1">
        <v>38441</v>
      </c>
      <c r="G2645" t="s">
        <v>12</v>
      </c>
      <c r="H2645" t="s">
        <v>87</v>
      </c>
      <c r="I2645">
        <v>102</v>
      </c>
      <c r="J2645" t="s">
        <v>17</v>
      </c>
      <c r="K2645">
        <v>49</v>
      </c>
      <c r="L2645" s="10">
        <v>36.659999999999997</v>
      </c>
      <c r="M2645" s="10">
        <f t="shared" si="125"/>
        <v>1796.34</v>
      </c>
      <c r="N2645">
        <f>'CONDITIONS AND WORKINGS'!$D$2*M2645</f>
        <v>115.32502799999999</v>
      </c>
      <c r="O2645" s="4">
        <f>IF(Table1[[#This Row],[SALES]]&gt;='CONDITIONS AND WORKINGS'!$B$2,Table1[[#This Row],[SALES]]*'CONDITIONS AND WORKINGS'!$B$3,0)</f>
        <v>0</v>
      </c>
      <c r="P2645" s="10">
        <f t="shared" si="123"/>
        <v>1911.6650279999999</v>
      </c>
      <c r="Q2645" s="4" t="str">
        <f>IF(Table1[[#This Row],[STATUS]]='CONDITIONS AND WORKINGS'!$B$6,'CONDITIONS AND WORKINGS'!$B$9,'CONDITIONS AND WORKINGS'!$B$10)</f>
        <v>"COMPLETED"</v>
      </c>
      <c r="R2645" s="10">
        <f>Table1[[#This Row],[TOTAL SALES]]-Table1[[#This Row],[ 8.35% DISCOUNT]]</f>
        <v>1911.6650279999999</v>
      </c>
      <c r="S2645" s="20"/>
      <c r="AQ2645" s="11"/>
      <c r="AR2645" s="11"/>
      <c r="AS2645" s="11"/>
      <c r="AT2645" s="11"/>
      <c r="AV2645" s="11"/>
      <c r="AW2645" s="11"/>
    </row>
    <row r="2646" spans="1:49" x14ac:dyDescent="0.25">
      <c r="A2646">
        <v>2645</v>
      </c>
      <c r="B2646">
        <v>10398</v>
      </c>
      <c r="C2646">
        <v>3</v>
      </c>
      <c r="D2646" s="4" t="str">
        <f>TEXT(Table1[[#This Row],[ORDER DATE]],"MMMM")</f>
        <v>March</v>
      </c>
      <c r="E2646" s="4">
        <f t="shared" si="124"/>
        <v>2005</v>
      </c>
      <c r="F2646" s="1">
        <v>38441</v>
      </c>
      <c r="G2646" t="s">
        <v>12</v>
      </c>
      <c r="H2646" t="s">
        <v>74</v>
      </c>
      <c r="I2646">
        <v>102</v>
      </c>
      <c r="J2646" t="s">
        <v>17</v>
      </c>
      <c r="K2646">
        <v>28</v>
      </c>
      <c r="L2646" s="10">
        <v>57.55</v>
      </c>
      <c r="M2646" s="10">
        <f t="shared" si="125"/>
        <v>1611.3999999999999</v>
      </c>
      <c r="N2646">
        <f>'CONDITIONS AND WORKINGS'!$D$2*M2646</f>
        <v>103.45187999999997</v>
      </c>
      <c r="O2646" s="4">
        <f>IF(Table1[[#This Row],[SALES]]&gt;='CONDITIONS AND WORKINGS'!$B$2,Table1[[#This Row],[SALES]]*'CONDITIONS AND WORKINGS'!$B$3,0)</f>
        <v>0</v>
      </c>
      <c r="P2646" s="10">
        <f t="shared" si="123"/>
        <v>1714.8518799999999</v>
      </c>
      <c r="Q2646" s="4" t="str">
        <f>IF(Table1[[#This Row],[STATUS]]='CONDITIONS AND WORKINGS'!$B$6,'CONDITIONS AND WORKINGS'!$B$9,'CONDITIONS AND WORKINGS'!$B$10)</f>
        <v>"COMPLETED"</v>
      </c>
      <c r="R2646" s="10">
        <f>Table1[[#This Row],[TOTAL SALES]]-Table1[[#This Row],[ 8.35% DISCOUNT]]</f>
        <v>1714.8518799999999</v>
      </c>
      <c r="S2646" s="20"/>
      <c r="AQ2646" s="11"/>
      <c r="AR2646" s="11"/>
      <c r="AS2646" s="11"/>
      <c r="AT2646" s="11"/>
      <c r="AV2646" s="11"/>
      <c r="AW2646" s="11"/>
    </row>
    <row r="2647" spans="1:49" x14ac:dyDescent="0.25">
      <c r="A2647">
        <v>2646</v>
      </c>
      <c r="B2647">
        <v>10398</v>
      </c>
      <c r="C2647">
        <v>4</v>
      </c>
      <c r="D2647" s="4" t="str">
        <f>TEXT(Table1[[#This Row],[ORDER DATE]],"MMMM")</f>
        <v>March</v>
      </c>
      <c r="E2647" s="4">
        <f t="shared" si="124"/>
        <v>2005</v>
      </c>
      <c r="F2647" s="1">
        <v>38441</v>
      </c>
      <c r="G2647" t="s">
        <v>12</v>
      </c>
      <c r="H2647" t="s">
        <v>84</v>
      </c>
      <c r="I2647">
        <v>102</v>
      </c>
      <c r="J2647" t="s">
        <v>17</v>
      </c>
      <c r="K2647">
        <v>22</v>
      </c>
      <c r="L2647" s="10">
        <v>67.41</v>
      </c>
      <c r="M2647" s="10">
        <f t="shared" si="125"/>
        <v>1483.02</v>
      </c>
      <c r="N2647">
        <f>'CONDITIONS AND WORKINGS'!$D$2*M2647</f>
        <v>95.209883999999988</v>
      </c>
      <c r="O2647" s="4">
        <f>IF(Table1[[#This Row],[SALES]]&gt;='CONDITIONS AND WORKINGS'!$B$2,Table1[[#This Row],[SALES]]*'CONDITIONS AND WORKINGS'!$B$3,0)</f>
        <v>0</v>
      </c>
      <c r="P2647" s="10">
        <f t="shared" si="123"/>
        <v>1578.2298839999999</v>
      </c>
      <c r="Q2647" s="4" t="str">
        <f>IF(Table1[[#This Row],[STATUS]]='CONDITIONS AND WORKINGS'!$B$6,'CONDITIONS AND WORKINGS'!$B$9,'CONDITIONS AND WORKINGS'!$B$10)</f>
        <v>"COMPLETED"</v>
      </c>
      <c r="R2647" s="10">
        <f>Table1[[#This Row],[TOTAL SALES]]-Table1[[#This Row],[ 8.35% DISCOUNT]]</f>
        <v>1578.2298839999999</v>
      </c>
      <c r="S2647" s="20"/>
      <c r="AQ2647" s="11"/>
      <c r="AR2647" s="11"/>
      <c r="AS2647" s="11"/>
      <c r="AT2647" s="11"/>
      <c r="AV2647" s="11"/>
      <c r="AW2647" s="11"/>
    </row>
    <row r="2648" spans="1:49" x14ac:dyDescent="0.25">
      <c r="A2648">
        <v>2647</v>
      </c>
      <c r="B2648">
        <v>10398</v>
      </c>
      <c r="C2648">
        <v>1</v>
      </c>
      <c r="D2648" s="4" t="str">
        <f>TEXT(Table1[[#This Row],[ORDER DATE]],"MMMM")</f>
        <v>March</v>
      </c>
      <c r="E2648" s="4">
        <f t="shared" si="124"/>
        <v>2005</v>
      </c>
      <c r="F2648" s="1">
        <v>38441</v>
      </c>
      <c r="G2648" t="s">
        <v>12</v>
      </c>
      <c r="H2648" t="s">
        <v>82</v>
      </c>
      <c r="I2648">
        <v>102</v>
      </c>
      <c r="J2648" t="s">
        <v>17</v>
      </c>
      <c r="K2648">
        <v>34</v>
      </c>
      <c r="L2648" s="10">
        <v>40.22</v>
      </c>
      <c r="M2648" s="10">
        <f t="shared" si="125"/>
        <v>1367.48</v>
      </c>
      <c r="N2648">
        <f>'CONDITIONS AND WORKINGS'!$D$2*M2648</f>
        <v>87.792215999999996</v>
      </c>
      <c r="O2648" s="4">
        <f>IF(Table1[[#This Row],[SALES]]&gt;='CONDITIONS AND WORKINGS'!$B$2,Table1[[#This Row],[SALES]]*'CONDITIONS AND WORKINGS'!$B$3,0)</f>
        <v>0</v>
      </c>
      <c r="P2648" s="10">
        <f t="shared" si="123"/>
        <v>1455.2722160000001</v>
      </c>
      <c r="Q2648" s="4" t="str">
        <f>IF(Table1[[#This Row],[STATUS]]='CONDITIONS AND WORKINGS'!$B$6,'CONDITIONS AND WORKINGS'!$B$9,'CONDITIONS AND WORKINGS'!$B$10)</f>
        <v>"COMPLETED"</v>
      </c>
      <c r="R2648" s="10">
        <f>Table1[[#This Row],[TOTAL SALES]]-Table1[[#This Row],[ 8.35% DISCOUNT]]</f>
        <v>1455.2722160000001</v>
      </c>
      <c r="S2648" s="20"/>
      <c r="AQ2648" s="11"/>
      <c r="AR2648" s="11"/>
      <c r="AS2648" s="11"/>
      <c r="AT2648" s="11"/>
      <c r="AV2648" s="11"/>
      <c r="AW2648" s="11"/>
    </row>
    <row r="2649" spans="1:49" x14ac:dyDescent="0.25">
      <c r="A2649">
        <v>2648</v>
      </c>
      <c r="B2649">
        <v>10400</v>
      </c>
      <c r="C2649">
        <v>9</v>
      </c>
      <c r="D2649" s="4" t="str">
        <f>TEXT(Table1[[#This Row],[ORDER DATE]],"MMMM")</f>
        <v>April</v>
      </c>
      <c r="E2649" s="4">
        <f t="shared" si="124"/>
        <v>2005</v>
      </c>
      <c r="F2649" s="1">
        <v>38443</v>
      </c>
      <c r="G2649" t="s">
        <v>12</v>
      </c>
      <c r="H2649" t="s">
        <v>56</v>
      </c>
      <c r="I2649">
        <v>162</v>
      </c>
      <c r="J2649" t="s">
        <v>55</v>
      </c>
      <c r="K2649">
        <v>64</v>
      </c>
      <c r="L2649" s="10">
        <v>100</v>
      </c>
      <c r="M2649" s="10">
        <f t="shared" si="125"/>
        <v>6400</v>
      </c>
      <c r="N2649">
        <f>'CONDITIONS AND WORKINGS'!$D$2*M2649</f>
        <v>410.87999999999994</v>
      </c>
      <c r="O2649" s="4">
        <f>IF(Table1[[#This Row],[SALES]]&gt;='CONDITIONS AND WORKINGS'!$B$2,Table1[[#This Row],[SALES]]*'CONDITIONS AND WORKINGS'!$B$3,0)</f>
        <v>534.4</v>
      </c>
      <c r="P2649" s="10">
        <f t="shared" si="123"/>
        <v>6810.88</v>
      </c>
      <c r="Q2649" s="4" t="str">
        <f>IF(Table1[[#This Row],[STATUS]]='CONDITIONS AND WORKINGS'!$B$6,'CONDITIONS AND WORKINGS'!$B$9,'CONDITIONS AND WORKINGS'!$B$10)</f>
        <v>"COMPLETED"</v>
      </c>
      <c r="R2649" s="10">
        <f>Table1[[#This Row],[TOTAL SALES]]-Table1[[#This Row],[ 8.35% DISCOUNT]]</f>
        <v>6276.4800000000005</v>
      </c>
      <c r="S2649" s="20"/>
      <c r="AQ2649" s="11"/>
      <c r="AR2649" s="11"/>
      <c r="AS2649" s="11"/>
      <c r="AT2649" s="11"/>
      <c r="AV2649" s="11"/>
      <c r="AW2649" s="11"/>
    </row>
    <row r="2650" spans="1:49" x14ac:dyDescent="0.25">
      <c r="A2650">
        <v>2649</v>
      </c>
      <c r="B2650">
        <v>10400</v>
      </c>
      <c r="C2650">
        <v>6</v>
      </c>
      <c r="D2650" s="4" t="str">
        <f>TEXT(Table1[[#This Row],[ORDER DATE]],"MMMM")</f>
        <v>April</v>
      </c>
      <c r="E2650" s="4">
        <f t="shared" si="124"/>
        <v>2005</v>
      </c>
      <c r="F2650" s="1">
        <v>38443</v>
      </c>
      <c r="G2650" t="s">
        <v>12</v>
      </c>
      <c r="H2650" t="s">
        <v>71</v>
      </c>
      <c r="I2650">
        <v>162</v>
      </c>
      <c r="J2650" t="s">
        <v>55</v>
      </c>
      <c r="K2650">
        <v>58</v>
      </c>
      <c r="L2650" s="10">
        <v>100</v>
      </c>
      <c r="M2650" s="10">
        <f t="shared" si="125"/>
        <v>5800</v>
      </c>
      <c r="N2650">
        <f>'CONDITIONS AND WORKINGS'!$D$2*M2650</f>
        <v>372.35999999999996</v>
      </c>
      <c r="O2650" s="4">
        <f>IF(Table1[[#This Row],[SALES]]&gt;='CONDITIONS AND WORKINGS'!$B$2,Table1[[#This Row],[SALES]]*'CONDITIONS AND WORKINGS'!$B$3,0)</f>
        <v>484.3</v>
      </c>
      <c r="P2650" s="10">
        <f t="shared" si="123"/>
        <v>6172.36</v>
      </c>
      <c r="Q2650" s="4" t="str">
        <f>IF(Table1[[#This Row],[STATUS]]='CONDITIONS AND WORKINGS'!$B$6,'CONDITIONS AND WORKINGS'!$B$9,'CONDITIONS AND WORKINGS'!$B$10)</f>
        <v>"COMPLETED"</v>
      </c>
      <c r="R2650" s="10">
        <f>Table1[[#This Row],[TOTAL SALES]]-Table1[[#This Row],[ 8.35% DISCOUNT]]</f>
        <v>5688.0599999999995</v>
      </c>
      <c r="S2650" s="20"/>
      <c r="AQ2650" s="11"/>
      <c r="AR2650" s="11"/>
      <c r="AS2650" s="11"/>
      <c r="AT2650" s="11"/>
      <c r="AV2650" s="11"/>
      <c r="AW2650" s="11"/>
    </row>
    <row r="2651" spans="1:49" x14ac:dyDescent="0.25">
      <c r="A2651">
        <v>2650</v>
      </c>
      <c r="B2651">
        <v>10400</v>
      </c>
      <c r="C2651">
        <v>1</v>
      </c>
      <c r="D2651" s="4" t="str">
        <f>TEXT(Table1[[#This Row],[ORDER DATE]],"MMMM")</f>
        <v>April</v>
      </c>
      <c r="E2651" s="4">
        <f t="shared" si="124"/>
        <v>2005</v>
      </c>
      <c r="F2651" s="1">
        <v>38443</v>
      </c>
      <c r="G2651" t="s">
        <v>12</v>
      </c>
      <c r="H2651" t="s">
        <v>70</v>
      </c>
      <c r="I2651">
        <v>162</v>
      </c>
      <c r="J2651" t="s">
        <v>14</v>
      </c>
      <c r="K2651">
        <v>34</v>
      </c>
      <c r="L2651" s="10">
        <v>100</v>
      </c>
      <c r="M2651" s="10">
        <f t="shared" si="125"/>
        <v>3400</v>
      </c>
      <c r="N2651">
        <f>'CONDITIONS AND WORKINGS'!$D$2*M2651</f>
        <v>218.27999999999997</v>
      </c>
      <c r="O2651" s="4">
        <f>IF(Table1[[#This Row],[SALES]]&gt;='CONDITIONS AND WORKINGS'!$B$2,Table1[[#This Row],[SALES]]*'CONDITIONS AND WORKINGS'!$B$3,0)</f>
        <v>283.90000000000003</v>
      </c>
      <c r="P2651" s="10">
        <f t="shared" si="123"/>
        <v>3618.2799999999997</v>
      </c>
      <c r="Q2651" s="4" t="str">
        <f>IF(Table1[[#This Row],[STATUS]]='CONDITIONS AND WORKINGS'!$B$6,'CONDITIONS AND WORKINGS'!$B$9,'CONDITIONS AND WORKINGS'!$B$10)</f>
        <v>"COMPLETED"</v>
      </c>
      <c r="R2651" s="10">
        <f>Table1[[#This Row],[TOTAL SALES]]-Table1[[#This Row],[ 8.35% DISCOUNT]]</f>
        <v>3334.3799999999997</v>
      </c>
      <c r="S2651" s="20"/>
      <c r="AQ2651" s="11"/>
      <c r="AR2651" s="11"/>
      <c r="AS2651" s="11"/>
      <c r="AT2651" s="11"/>
      <c r="AV2651" s="11"/>
      <c r="AW2651" s="11"/>
    </row>
    <row r="2652" spans="1:49" x14ac:dyDescent="0.25">
      <c r="A2652">
        <v>2651</v>
      </c>
      <c r="B2652">
        <v>10400</v>
      </c>
      <c r="C2652">
        <v>5</v>
      </c>
      <c r="D2652" s="4" t="str">
        <f>TEXT(Table1[[#This Row],[ORDER DATE]],"MMMM")</f>
        <v>April</v>
      </c>
      <c r="E2652" s="4">
        <f t="shared" si="124"/>
        <v>2005</v>
      </c>
      <c r="F2652" s="1">
        <v>38443</v>
      </c>
      <c r="G2652" t="s">
        <v>12</v>
      </c>
      <c r="H2652" t="s">
        <v>79</v>
      </c>
      <c r="I2652">
        <v>162</v>
      </c>
      <c r="J2652" t="s">
        <v>14</v>
      </c>
      <c r="K2652">
        <v>46</v>
      </c>
      <c r="L2652" s="10">
        <v>87.8</v>
      </c>
      <c r="M2652" s="10">
        <f t="shared" si="125"/>
        <v>4038.7999999999997</v>
      </c>
      <c r="N2652">
        <f>'CONDITIONS AND WORKINGS'!$D$2*M2652</f>
        <v>259.29095999999993</v>
      </c>
      <c r="O2652" s="4">
        <f>IF(Table1[[#This Row],[SALES]]&gt;='CONDITIONS AND WORKINGS'!$B$2,Table1[[#This Row],[SALES]]*'CONDITIONS AND WORKINGS'!$B$3,0)</f>
        <v>337.2398</v>
      </c>
      <c r="P2652" s="10">
        <f t="shared" si="123"/>
        <v>4298.0909599999995</v>
      </c>
      <c r="Q2652" s="4" t="str">
        <f>IF(Table1[[#This Row],[STATUS]]='CONDITIONS AND WORKINGS'!$B$6,'CONDITIONS AND WORKINGS'!$B$9,'CONDITIONS AND WORKINGS'!$B$10)</f>
        <v>"COMPLETED"</v>
      </c>
      <c r="R2652" s="10">
        <f>Table1[[#This Row],[TOTAL SALES]]-Table1[[#This Row],[ 8.35% DISCOUNT]]</f>
        <v>3960.8511599999997</v>
      </c>
      <c r="S2652" s="20"/>
      <c r="AQ2652" s="11"/>
      <c r="AR2652" s="11"/>
      <c r="AS2652" s="11"/>
      <c r="AT2652" s="11"/>
      <c r="AV2652" s="11"/>
      <c r="AW2652" s="11"/>
    </row>
    <row r="2653" spans="1:49" x14ac:dyDescent="0.25">
      <c r="A2653">
        <v>2652</v>
      </c>
      <c r="B2653">
        <v>10400</v>
      </c>
      <c r="C2653">
        <v>8</v>
      </c>
      <c r="D2653" s="4" t="str">
        <f>TEXT(Table1[[#This Row],[ORDER DATE]],"MMMM")</f>
        <v>April</v>
      </c>
      <c r="E2653" s="4">
        <f t="shared" si="124"/>
        <v>2005</v>
      </c>
      <c r="F2653" s="1">
        <v>38443</v>
      </c>
      <c r="G2653" t="s">
        <v>12</v>
      </c>
      <c r="H2653" t="s">
        <v>60</v>
      </c>
      <c r="I2653">
        <v>162</v>
      </c>
      <c r="J2653" t="s">
        <v>14</v>
      </c>
      <c r="K2653">
        <v>42</v>
      </c>
      <c r="L2653" s="10">
        <v>72.959999999999994</v>
      </c>
      <c r="M2653" s="10">
        <f t="shared" si="125"/>
        <v>3064.3199999999997</v>
      </c>
      <c r="N2653">
        <f>'CONDITIONS AND WORKINGS'!$D$2*M2653</f>
        <v>196.72934399999997</v>
      </c>
      <c r="O2653" s="4">
        <f>IF(Table1[[#This Row],[SALES]]&gt;='CONDITIONS AND WORKINGS'!$B$2,Table1[[#This Row],[SALES]]*'CONDITIONS AND WORKINGS'!$B$3,0)</f>
        <v>255.87071999999998</v>
      </c>
      <c r="P2653" s="10">
        <f t="shared" si="123"/>
        <v>3261.0493439999996</v>
      </c>
      <c r="Q2653" s="4" t="str">
        <f>IF(Table1[[#This Row],[STATUS]]='CONDITIONS AND WORKINGS'!$B$6,'CONDITIONS AND WORKINGS'!$B$9,'CONDITIONS AND WORKINGS'!$B$10)</f>
        <v>"COMPLETED"</v>
      </c>
      <c r="R2653" s="10">
        <f>Table1[[#This Row],[TOTAL SALES]]-Table1[[#This Row],[ 8.35% DISCOUNT]]</f>
        <v>3005.1786239999997</v>
      </c>
      <c r="S2653" s="20"/>
      <c r="AQ2653" s="11"/>
      <c r="AR2653" s="11"/>
      <c r="AS2653" s="11"/>
      <c r="AT2653" s="11"/>
      <c r="AV2653" s="11"/>
      <c r="AW2653" s="11"/>
    </row>
    <row r="2654" spans="1:49" x14ac:dyDescent="0.25">
      <c r="A2654">
        <v>2653</v>
      </c>
      <c r="B2654">
        <v>10400</v>
      </c>
      <c r="C2654">
        <v>7</v>
      </c>
      <c r="D2654" s="4" t="str">
        <f>TEXT(Table1[[#This Row],[ORDER DATE]],"MMMM")</f>
        <v>April</v>
      </c>
      <c r="E2654" s="4">
        <f t="shared" si="124"/>
        <v>2005</v>
      </c>
      <c r="F2654" s="1">
        <v>38443</v>
      </c>
      <c r="G2654" t="s">
        <v>12</v>
      </c>
      <c r="H2654" t="s">
        <v>75</v>
      </c>
      <c r="I2654">
        <v>162</v>
      </c>
      <c r="J2654" t="s">
        <v>17</v>
      </c>
      <c r="K2654">
        <v>30</v>
      </c>
      <c r="L2654" s="10">
        <v>74.84</v>
      </c>
      <c r="M2654" s="10">
        <f t="shared" si="125"/>
        <v>2245.2000000000003</v>
      </c>
      <c r="N2654">
        <f>'CONDITIONS AND WORKINGS'!$D$2*M2654</f>
        <v>144.14184</v>
      </c>
      <c r="O2654" s="4">
        <f>IF(Table1[[#This Row],[SALES]]&gt;='CONDITIONS AND WORKINGS'!$B$2,Table1[[#This Row],[SALES]]*'CONDITIONS AND WORKINGS'!$B$3,0)</f>
        <v>0</v>
      </c>
      <c r="P2654" s="10">
        <f t="shared" si="123"/>
        <v>2389.34184</v>
      </c>
      <c r="Q2654" s="4" t="str">
        <f>IF(Table1[[#This Row],[STATUS]]='CONDITIONS AND WORKINGS'!$B$6,'CONDITIONS AND WORKINGS'!$B$9,'CONDITIONS AND WORKINGS'!$B$10)</f>
        <v>"COMPLETED"</v>
      </c>
      <c r="R2654" s="10">
        <f>Table1[[#This Row],[TOTAL SALES]]-Table1[[#This Row],[ 8.35% DISCOUNT]]</f>
        <v>2389.34184</v>
      </c>
      <c r="S2654" s="20"/>
      <c r="AQ2654" s="11"/>
      <c r="AR2654" s="11"/>
      <c r="AS2654" s="11"/>
      <c r="AT2654" s="11"/>
      <c r="AV2654" s="11"/>
      <c r="AW2654" s="11"/>
    </row>
    <row r="2655" spans="1:49" x14ac:dyDescent="0.25">
      <c r="A2655">
        <v>2654</v>
      </c>
      <c r="B2655">
        <v>10400</v>
      </c>
      <c r="C2655">
        <v>3</v>
      </c>
      <c r="D2655" s="4" t="str">
        <f>TEXT(Table1[[#This Row],[ORDER DATE]],"MMMM")</f>
        <v>April</v>
      </c>
      <c r="E2655" s="4">
        <f t="shared" si="124"/>
        <v>2005</v>
      </c>
      <c r="F2655" s="1">
        <v>38443</v>
      </c>
      <c r="G2655" t="s">
        <v>12</v>
      </c>
      <c r="H2655" t="s">
        <v>86</v>
      </c>
      <c r="I2655">
        <v>162</v>
      </c>
      <c r="J2655" t="s">
        <v>17</v>
      </c>
      <c r="K2655">
        <v>38</v>
      </c>
      <c r="L2655" s="10">
        <v>57.2</v>
      </c>
      <c r="M2655" s="10">
        <f t="shared" si="125"/>
        <v>2173.6</v>
      </c>
      <c r="N2655">
        <f>'CONDITIONS AND WORKINGS'!$D$2*M2655</f>
        <v>139.54511999999997</v>
      </c>
      <c r="O2655" s="4">
        <f>IF(Table1[[#This Row],[SALES]]&gt;='CONDITIONS AND WORKINGS'!$B$2,Table1[[#This Row],[SALES]]*'CONDITIONS AND WORKINGS'!$B$3,0)</f>
        <v>0</v>
      </c>
      <c r="P2655" s="10">
        <f t="shared" si="123"/>
        <v>2313.1451199999997</v>
      </c>
      <c r="Q2655" s="4" t="str">
        <f>IF(Table1[[#This Row],[STATUS]]='CONDITIONS AND WORKINGS'!$B$6,'CONDITIONS AND WORKINGS'!$B$9,'CONDITIONS AND WORKINGS'!$B$10)</f>
        <v>"COMPLETED"</v>
      </c>
      <c r="R2655" s="10">
        <f>Table1[[#This Row],[TOTAL SALES]]-Table1[[#This Row],[ 8.35% DISCOUNT]]</f>
        <v>2313.1451199999997</v>
      </c>
      <c r="S2655" s="20"/>
      <c r="AQ2655" s="11"/>
      <c r="AR2655" s="11"/>
      <c r="AS2655" s="11"/>
      <c r="AT2655" s="11"/>
      <c r="AV2655" s="11"/>
      <c r="AW2655" s="11"/>
    </row>
    <row r="2656" spans="1:49" x14ac:dyDescent="0.25">
      <c r="A2656">
        <v>2655</v>
      </c>
      <c r="B2656">
        <v>10400</v>
      </c>
      <c r="C2656">
        <v>2</v>
      </c>
      <c r="D2656" s="4" t="str">
        <f>TEXT(Table1[[#This Row],[ORDER DATE]],"MMMM")</f>
        <v>April</v>
      </c>
      <c r="E2656" s="4">
        <f t="shared" si="124"/>
        <v>2005</v>
      </c>
      <c r="F2656" s="1">
        <v>38443</v>
      </c>
      <c r="G2656" t="s">
        <v>12</v>
      </c>
      <c r="H2656" t="s">
        <v>74</v>
      </c>
      <c r="I2656">
        <v>162</v>
      </c>
      <c r="J2656" t="s">
        <v>17</v>
      </c>
      <c r="K2656">
        <v>24</v>
      </c>
      <c r="L2656" s="10">
        <v>61.66</v>
      </c>
      <c r="M2656" s="10">
        <f t="shared" si="125"/>
        <v>1479.84</v>
      </c>
      <c r="N2656">
        <f>'CONDITIONS AND WORKINGS'!$D$2*M2656</f>
        <v>95.005727999999991</v>
      </c>
      <c r="O2656" s="4">
        <f>IF(Table1[[#This Row],[SALES]]&gt;='CONDITIONS AND WORKINGS'!$B$2,Table1[[#This Row],[SALES]]*'CONDITIONS AND WORKINGS'!$B$3,0)</f>
        <v>0</v>
      </c>
      <c r="P2656" s="10">
        <f t="shared" si="123"/>
        <v>1574.845728</v>
      </c>
      <c r="Q2656" s="4" t="str">
        <f>IF(Table1[[#This Row],[STATUS]]='CONDITIONS AND WORKINGS'!$B$6,'CONDITIONS AND WORKINGS'!$B$9,'CONDITIONS AND WORKINGS'!$B$10)</f>
        <v>"COMPLETED"</v>
      </c>
      <c r="R2656" s="10">
        <f>Table1[[#This Row],[TOTAL SALES]]-Table1[[#This Row],[ 8.35% DISCOUNT]]</f>
        <v>1574.845728</v>
      </c>
      <c r="S2656" s="20"/>
      <c r="AQ2656" s="11"/>
      <c r="AR2656" s="11"/>
      <c r="AS2656" s="11"/>
      <c r="AT2656" s="11"/>
      <c r="AV2656" s="11"/>
      <c r="AW2656" s="11"/>
    </row>
    <row r="2657" spans="1:49" x14ac:dyDescent="0.25">
      <c r="A2657">
        <v>2656</v>
      </c>
      <c r="B2657">
        <v>10400</v>
      </c>
      <c r="C2657">
        <v>4</v>
      </c>
      <c r="D2657" s="4" t="str">
        <f>TEXT(Table1[[#This Row],[ORDER DATE]],"MMMM")</f>
        <v>April</v>
      </c>
      <c r="E2657" s="4">
        <f t="shared" si="124"/>
        <v>2005</v>
      </c>
      <c r="F2657" s="1">
        <v>38443</v>
      </c>
      <c r="G2657" t="s">
        <v>12</v>
      </c>
      <c r="H2657" t="s">
        <v>82</v>
      </c>
      <c r="I2657">
        <v>162</v>
      </c>
      <c r="J2657" t="s">
        <v>17</v>
      </c>
      <c r="K2657">
        <v>20</v>
      </c>
      <c r="L2657" s="10">
        <v>56.12</v>
      </c>
      <c r="M2657" s="10">
        <f t="shared" si="125"/>
        <v>1122.3999999999999</v>
      </c>
      <c r="N2657">
        <f>'CONDITIONS AND WORKINGS'!$D$2*M2657</f>
        <v>72.05807999999999</v>
      </c>
      <c r="O2657" s="4">
        <f>IF(Table1[[#This Row],[SALES]]&gt;='CONDITIONS AND WORKINGS'!$B$2,Table1[[#This Row],[SALES]]*'CONDITIONS AND WORKINGS'!$B$3,0)</f>
        <v>0</v>
      </c>
      <c r="P2657" s="10">
        <f t="shared" si="123"/>
        <v>1194.4580799999999</v>
      </c>
      <c r="Q2657" s="4" t="str">
        <f>IF(Table1[[#This Row],[STATUS]]='CONDITIONS AND WORKINGS'!$B$6,'CONDITIONS AND WORKINGS'!$B$9,'CONDITIONS AND WORKINGS'!$B$10)</f>
        <v>"COMPLETED"</v>
      </c>
      <c r="R2657" s="10">
        <f>Table1[[#This Row],[TOTAL SALES]]-Table1[[#This Row],[ 8.35% DISCOUNT]]</f>
        <v>1194.4580799999999</v>
      </c>
      <c r="S2657" s="20"/>
      <c r="AQ2657" s="11"/>
      <c r="AR2657" s="11"/>
      <c r="AS2657" s="11"/>
      <c r="AT2657" s="11"/>
      <c r="AV2657" s="11"/>
      <c r="AW2657" s="11"/>
    </row>
    <row r="2658" spans="1:49" x14ac:dyDescent="0.25">
      <c r="A2658">
        <v>2657</v>
      </c>
      <c r="B2658">
        <v>10401</v>
      </c>
      <c r="C2658">
        <v>10</v>
      </c>
      <c r="D2658" s="4" t="str">
        <f>TEXT(Table1[[#This Row],[ORDER DATE]],"MMMM")</f>
        <v>April</v>
      </c>
      <c r="E2658" s="4">
        <f t="shared" si="124"/>
        <v>2005</v>
      </c>
      <c r="F2658" s="1">
        <v>38445</v>
      </c>
      <c r="G2658" t="s">
        <v>127</v>
      </c>
      <c r="H2658" t="s">
        <v>73</v>
      </c>
      <c r="I2658">
        <v>113</v>
      </c>
      <c r="J2658" t="s">
        <v>55</v>
      </c>
      <c r="K2658">
        <v>85</v>
      </c>
      <c r="L2658" s="10">
        <v>88.75</v>
      </c>
      <c r="M2658" s="10">
        <f t="shared" si="125"/>
        <v>7543.75</v>
      </c>
      <c r="N2658">
        <f>'CONDITIONS AND WORKINGS'!$D$2*M2658</f>
        <v>484.30874999999997</v>
      </c>
      <c r="O2658" s="4">
        <f>IF(Table1[[#This Row],[SALES]]&gt;='CONDITIONS AND WORKINGS'!$B$2,Table1[[#This Row],[SALES]]*'CONDITIONS AND WORKINGS'!$B$3,0)</f>
        <v>629.90312500000005</v>
      </c>
      <c r="P2658" s="10">
        <f t="shared" si="123"/>
        <v>8028.0587500000001</v>
      </c>
      <c r="Q2658" s="4" t="str">
        <f>IF(Table1[[#This Row],[STATUS]]='CONDITIONS AND WORKINGS'!$B$6,'CONDITIONS AND WORKINGS'!$B$9,'CONDITIONS AND WORKINGS'!$B$10)</f>
        <v>"UNDER PREVIEW"</v>
      </c>
      <c r="R2658" s="10">
        <f>Table1[[#This Row],[TOTAL SALES]]-Table1[[#This Row],[ 8.35% DISCOUNT]]</f>
        <v>7398.1556250000003</v>
      </c>
      <c r="S2658" s="20"/>
      <c r="AQ2658" s="11"/>
      <c r="AR2658" s="11"/>
      <c r="AS2658" s="11"/>
      <c r="AT2658" s="11"/>
      <c r="AV2658" s="11"/>
      <c r="AW2658" s="11"/>
    </row>
    <row r="2659" spans="1:49" x14ac:dyDescent="0.25">
      <c r="A2659">
        <v>2658</v>
      </c>
      <c r="B2659">
        <v>10401</v>
      </c>
      <c r="C2659">
        <v>9</v>
      </c>
      <c r="D2659" s="4" t="str">
        <f>TEXT(Table1[[#This Row],[ORDER DATE]],"MMMM")</f>
        <v>April</v>
      </c>
      <c r="E2659" s="4">
        <f t="shared" si="124"/>
        <v>2005</v>
      </c>
      <c r="F2659" s="1">
        <v>38445</v>
      </c>
      <c r="G2659" t="s">
        <v>127</v>
      </c>
      <c r="H2659" t="s">
        <v>77</v>
      </c>
      <c r="I2659">
        <v>113</v>
      </c>
      <c r="J2659" t="s">
        <v>55</v>
      </c>
      <c r="K2659">
        <v>77</v>
      </c>
      <c r="L2659" s="10">
        <v>92</v>
      </c>
      <c r="M2659" s="10">
        <f t="shared" si="125"/>
        <v>7084</v>
      </c>
      <c r="N2659">
        <f>'CONDITIONS AND WORKINGS'!$D$2*M2659</f>
        <v>454.79279999999994</v>
      </c>
      <c r="O2659" s="4">
        <f>IF(Table1[[#This Row],[SALES]]&gt;='CONDITIONS AND WORKINGS'!$B$2,Table1[[#This Row],[SALES]]*'CONDITIONS AND WORKINGS'!$B$3,0)</f>
        <v>591.51400000000001</v>
      </c>
      <c r="P2659" s="10">
        <f t="shared" si="123"/>
        <v>7538.7928000000002</v>
      </c>
      <c r="Q2659" s="4" t="str">
        <f>IF(Table1[[#This Row],[STATUS]]='CONDITIONS AND WORKINGS'!$B$6,'CONDITIONS AND WORKINGS'!$B$9,'CONDITIONS AND WORKINGS'!$B$10)</f>
        <v>"UNDER PREVIEW"</v>
      </c>
      <c r="R2659" s="10">
        <f>Table1[[#This Row],[TOTAL SALES]]-Table1[[#This Row],[ 8.35% DISCOUNT]]</f>
        <v>6947.2788</v>
      </c>
      <c r="S2659" s="20"/>
      <c r="AQ2659" s="11"/>
      <c r="AR2659" s="11"/>
      <c r="AS2659" s="11"/>
      <c r="AT2659" s="11"/>
      <c r="AV2659" s="11"/>
      <c r="AW2659" s="11"/>
    </row>
    <row r="2660" spans="1:49" x14ac:dyDescent="0.25">
      <c r="A2660">
        <v>2659</v>
      </c>
      <c r="B2660">
        <v>10401</v>
      </c>
      <c r="C2660">
        <v>1</v>
      </c>
      <c r="D2660" s="4" t="str">
        <f>TEXT(Table1[[#This Row],[ORDER DATE]],"MMMM")</f>
        <v>April</v>
      </c>
      <c r="E2660" s="4">
        <f t="shared" si="124"/>
        <v>2005</v>
      </c>
      <c r="F2660" s="1">
        <v>38445</v>
      </c>
      <c r="G2660" t="s">
        <v>127</v>
      </c>
      <c r="H2660" t="s">
        <v>95</v>
      </c>
      <c r="I2660">
        <v>113</v>
      </c>
      <c r="J2660" t="s">
        <v>14</v>
      </c>
      <c r="K2660">
        <v>49</v>
      </c>
      <c r="L2660" s="10">
        <v>100</v>
      </c>
      <c r="M2660" s="10">
        <f t="shared" si="125"/>
        <v>4900</v>
      </c>
      <c r="N2660">
        <f>'CONDITIONS AND WORKINGS'!$D$2*M2660</f>
        <v>314.58</v>
      </c>
      <c r="O2660" s="4">
        <f>IF(Table1[[#This Row],[SALES]]&gt;='CONDITIONS AND WORKINGS'!$B$2,Table1[[#This Row],[SALES]]*'CONDITIONS AND WORKINGS'!$B$3,0)</f>
        <v>409.15000000000003</v>
      </c>
      <c r="P2660" s="10">
        <f t="shared" si="123"/>
        <v>5214.58</v>
      </c>
      <c r="Q2660" s="4" t="str">
        <f>IF(Table1[[#This Row],[STATUS]]='CONDITIONS AND WORKINGS'!$B$6,'CONDITIONS AND WORKINGS'!$B$9,'CONDITIONS AND WORKINGS'!$B$10)</f>
        <v>"UNDER PREVIEW"</v>
      </c>
      <c r="R2660" s="10">
        <f>Table1[[#This Row],[TOTAL SALES]]-Table1[[#This Row],[ 8.35% DISCOUNT]]</f>
        <v>4805.43</v>
      </c>
      <c r="S2660" s="20"/>
      <c r="AQ2660" s="11"/>
      <c r="AR2660" s="11"/>
      <c r="AS2660" s="11"/>
      <c r="AT2660" s="11"/>
      <c r="AV2660" s="11"/>
      <c r="AW2660" s="11"/>
    </row>
    <row r="2661" spans="1:49" x14ac:dyDescent="0.25">
      <c r="A2661">
        <v>2660</v>
      </c>
      <c r="B2661">
        <v>10401</v>
      </c>
      <c r="C2661">
        <v>6</v>
      </c>
      <c r="D2661" s="4" t="str">
        <f>TEXT(Table1[[#This Row],[ORDER DATE]],"MMMM")</f>
        <v>April</v>
      </c>
      <c r="E2661" s="4">
        <f t="shared" si="124"/>
        <v>2005</v>
      </c>
      <c r="F2661" s="1">
        <v>38445</v>
      </c>
      <c r="G2661" t="s">
        <v>127</v>
      </c>
      <c r="H2661" t="s">
        <v>84</v>
      </c>
      <c r="I2661">
        <v>113</v>
      </c>
      <c r="J2661" t="s">
        <v>14</v>
      </c>
      <c r="K2661">
        <v>62</v>
      </c>
      <c r="L2661" s="10">
        <v>77.73</v>
      </c>
      <c r="M2661" s="10">
        <f t="shared" si="125"/>
        <v>4819.26</v>
      </c>
      <c r="N2661">
        <f>'CONDITIONS AND WORKINGS'!$D$2*M2661</f>
        <v>309.39649199999997</v>
      </c>
      <c r="O2661" s="4">
        <f>IF(Table1[[#This Row],[SALES]]&gt;='CONDITIONS AND WORKINGS'!$B$2,Table1[[#This Row],[SALES]]*'CONDITIONS AND WORKINGS'!$B$3,0)</f>
        <v>402.40821000000005</v>
      </c>
      <c r="P2661" s="10">
        <f t="shared" si="123"/>
        <v>5128.6564920000001</v>
      </c>
      <c r="Q2661" s="4" t="str">
        <f>IF(Table1[[#This Row],[STATUS]]='CONDITIONS AND WORKINGS'!$B$6,'CONDITIONS AND WORKINGS'!$B$9,'CONDITIONS AND WORKINGS'!$B$10)</f>
        <v>"UNDER PREVIEW"</v>
      </c>
      <c r="R2661" s="10">
        <f>Table1[[#This Row],[TOTAL SALES]]-Table1[[#This Row],[ 8.35% DISCOUNT]]</f>
        <v>4726.2482820000005</v>
      </c>
      <c r="S2661" s="20"/>
      <c r="AQ2661" s="11"/>
      <c r="AR2661" s="11"/>
      <c r="AS2661" s="11"/>
      <c r="AT2661" s="11"/>
      <c r="AV2661" s="11"/>
      <c r="AW2661" s="11"/>
    </row>
    <row r="2662" spans="1:49" x14ac:dyDescent="0.25">
      <c r="A2662">
        <v>2661</v>
      </c>
      <c r="B2662">
        <v>10401</v>
      </c>
      <c r="C2662">
        <v>4</v>
      </c>
      <c r="D2662" s="4" t="str">
        <f>TEXT(Table1[[#This Row],[ORDER DATE]],"MMMM")</f>
        <v>April</v>
      </c>
      <c r="E2662" s="4">
        <f t="shared" si="124"/>
        <v>2005</v>
      </c>
      <c r="F2662" s="1">
        <v>38445</v>
      </c>
      <c r="G2662" t="s">
        <v>127</v>
      </c>
      <c r="H2662" t="s">
        <v>85</v>
      </c>
      <c r="I2662">
        <v>113</v>
      </c>
      <c r="J2662" t="s">
        <v>14</v>
      </c>
      <c r="K2662">
        <v>52</v>
      </c>
      <c r="L2662" s="10">
        <v>81.14</v>
      </c>
      <c r="M2662" s="10">
        <f t="shared" si="125"/>
        <v>4219.28</v>
      </c>
      <c r="N2662">
        <f>'CONDITIONS AND WORKINGS'!$D$2*M2662</f>
        <v>270.87777599999998</v>
      </c>
      <c r="O2662" s="4">
        <f>IF(Table1[[#This Row],[SALES]]&gt;='CONDITIONS AND WORKINGS'!$B$2,Table1[[#This Row],[SALES]]*'CONDITIONS AND WORKINGS'!$B$3,0)</f>
        <v>352.30988000000002</v>
      </c>
      <c r="P2662" s="10">
        <f t="shared" si="123"/>
        <v>4490.157776</v>
      </c>
      <c r="Q2662" s="4" t="str">
        <f>IF(Table1[[#This Row],[STATUS]]='CONDITIONS AND WORKINGS'!$B$6,'CONDITIONS AND WORKINGS'!$B$9,'CONDITIONS AND WORKINGS'!$B$10)</f>
        <v>"UNDER PREVIEW"</v>
      </c>
      <c r="R2662" s="10">
        <f>Table1[[#This Row],[TOTAL SALES]]-Table1[[#This Row],[ 8.35% DISCOUNT]]</f>
        <v>4137.8478960000002</v>
      </c>
      <c r="S2662" s="20"/>
      <c r="AQ2662" s="11"/>
      <c r="AR2662" s="11"/>
      <c r="AS2662" s="11"/>
      <c r="AT2662" s="11"/>
      <c r="AV2662" s="11"/>
      <c r="AW2662" s="11"/>
    </row>
    <row r="2663" spans="1:49" x14ac:dyDescent="0.25">
      <c r="A2663">
        <v>2662</v>
      </c>
      <c r="B2663">
        <v>10401</v>
      </c>
      <c r="C2663">
        <v>12</v>
      </c>
      <c r="D2663" s="4" t="str">
        <f>TEXT(Table1[[#This Row],[ORDER DATE]],"MMMM")</f>
        <v>April</v>
      </c>
      <c r="E2663" s="4">
        <f t="shared" si="124"/>
        <v>2005</v>
      </c>
      <c r="F2663" s="1">
        <v>38445</v>
      </c>
      <c r="G2663" t="s">
        <v>127</v>
      </c>
      <c r="H2663" t="s">
        <v>78</v>
      </c>
      <c r="I2663">
        <v>113</v>
      </c>
      <c r="J2663" t="s">
        <v>14</v>
      </c>
      <c r="K2663">
        <v>64</v>
      </c>
      <c r="L2663" s="10">
        <v>60.05</v>
      </c>
      <c r="M2663" s="10">
        <f t="shared" si="125"/>
        <v>3843.2</v>
      </c>
      <c r="N2663">
        <f>'CONDITIONS AND WORKINGS'!$D$2*M2663</f>
        <v>246.73343999999997</v>
      </c>
      <c r="O2663" s="4">
        <f>IF(Table1[[#This Row],[SALES]]&gt;='CONDITIONS AND WORKINGS'!$B$2,Table1[[#This Row],[SALES]]*'CONDITIONS AND WORKINGS'!$B$3,0)</f>
        <v>320.90719999999999</v>
      </c>
      <c r="P2663" s="10">
        <f t="shared" si="123"/>
        <v>4089.9334399999998</v>
      </c>
      <c r="Q2663" s="4" t="str">
        <f>IF(Table1[[#This Row],[STATUS]]='CONDITIONS AND WORKINGS'!$B$6,'CONDITIONS AND WORKINGS'!$B$9,'CONDITIONS AND WORKINGS'!$B$10)</f>
        <v>"UNDER PREVIEW"</v>
      </c>
      <c r="R2663" s="10">
        <f>Table1[[#This Row],[TOTAL SALES]]-Table1[[#This Row],[ 8.35% DISCOUNT]]</f>
        <v>3769.0262399999997</v>
      </c>
      <c r="S2663" s="20"/>
      <c r="AQ2663" s="11"/>
      <c r="AR2663" s="11"/>
      <c r="AS2663" s="11"/>
      <c r="AT2663" s="11"/>
      <c r="AV2663" s="11"/>
      <c r="AW2663" s="11"/>
    </row>
    <row r="2664" spans="1:49" x14ac:dyDescent="0.25">
      <c r="A2664">
        <v>2663</v>
      </c>
      <c r="B2664">
        <v>10401</v>
      </c>
      <c r="C2664">
        <v>5</v>
      </c>
      <c r="D2664" s="4" t="str">
        <f>TEXT(Table1[[#This Row],[ORDER DATE]],"MMMM")</f>
        <v>April</v>
      </c>
      <c r="E2664" s="4">
        <f t="shared" si="124"/>
        <v>2005</v>
      </c>
      <c r="F2664" s="1">
        <v>38445</v>
      </c>
      <c r="G2664" t="s">
        <v>127</v>
      </c>
      <c r="H2664" t="s">
        <v>83</v>
      </c>
      <c r="I2664">
        <v>113</v>
      </c>
      <c r="J2664" t="s">
        <v>14</v>
      </c>
      <c r="K2664">
        <v>38</v>
      </c>
      <c r="L2664" s="10">
        <v>96.29</v>
      </c>
      <c r="M2664" s="10">
        <f t="shared" si="125"/>
        <v>3659.0200000000004</v>
      </c>
      <c r="N2664">
        <f>'CONDITIONS AND WORKINGS'!$D$2*M2664</f>
        <v>234.90908400000001</v>
      </c>
      <c r="O2664" s="4">
        <f>IF(Table1[[#This Row],[SALES]]&gt;='CONDITIONS AND WORKINGS'!$B$2,Table1[[#This Row],[SALES]]*'CONDITIONS AND WORKINGS'!$B$3,0)</f>
        <v>305.52817000000005</v>
      </c>
      <c r="P2664" s="10">
        <f t="shared" si="123"/>
        <v>3893.9290840000003</v>
      </c>
      <c r="Q2664" s="4" t="str">
        <f>IF(Table1[[#This Row],[STATUS]]='CONDITIONS AND WORKINGS'!$B$6,'CONDITIONS AND WORKINGS'!$B$9,'CONDITIONS AND WORKINGS'!$B$10)</f>
        <v>"UNDER PREVIEW"</v>
      </c>
      <c r="R2664" s="10">
        <f>Table1[[#This Row],[TOTAL SALES]]-Table1[[#This Row],[ 8.35% DISCOUNT]]</f>
        <v>3588.4009140000003</v>
      </c>
      <c r="S2664" s="20"/>
      <c r="AQ2664" s="11"/>
      <c r="AR2664" s="11"/>
      <c r="AS2664" s="11"/>
      <c r="AT2664" s="11"/>
      <c r="AV2664" s="11"/>
      <c r="AW2664" s="11"/>
    </row>
    <row r="2665" spans="1:49" x14ac:dyDescent="0.25">
      <c r="A2665">
        <v>2664</v>
      </c>
      <c r="B2665">
        <v>10401</v>
      </c>
      <c r="C2665">
        <v>3</v>
      </c>
      <c r="D2665" s="4" t="str">
        <f>TEXT(Table1[[#This Row],[ORDER DATE]],"MMMM")</f>
        <v>April</v>
      </c>
      <c r="E2665" s="4">
        <f t="shared" si="124"/>
        <v>2005</v>
      </c>
      <c r="F2665" s="1">
        <v>38445</v>
      </c>
      <c r="G2665" t="s">
        <v>127</v>
      </c>
      <c r="H2665" t="s">
        <v>80</v>
      </c>
      <c r="I2665">
        <v>113</v>
      </c>
      <c r="J2665" t="s">
        <v>14</v>
      </c>
      <c r="K2665">
        <v>42</v>
      </c>
      <c r="L2665" s="10">
        <v>76.03</v>
      </c>
      <c r="M2665" s="10">
        <f t="shared" si="125"/>
        <v>3193.26</v>
      </c>
      <c r="N2665">
        <f>'CONDITIONS AND WORKINGS'!$D$2*M2665</f>
        <v>205.00729199999998</v>
      </c>
      <c r="O2665" s="4">
        <f>IF(Table1[[#This Row],[SALES]]&gt;='CONDITIONS AND WORKINGS'!$B$2,Table1[[#This Row],[SALES]]*'CONDITIONS AND WORKINGS'!$B$3,0)</f>
        <v>266.63721000000004</v>
      </c>
      <c r="P2665" s="10">
        <f t="shared" si="123"/>
        <v>3398.267292</v>
      </c>
      <c r="Q2665" s="4" t="str">
        <f>IF(Table1[[#This Row],[STATUS]]='CONDITIONS AND WORKINGS'!$B$6,'CONDITIONS AND WORKINGS'!$B$9,'CONDITIONS AND WORKINGS'!$B$10)</f>
        <v>"UNDER PREVIEW"</v>
      </c>
      <c r="R2665" s="10">
        <f>Table1[[#This Row],[TOTAL SALES]]-Table1[[#This Row],[ 8.35% DISCOUNT]]</f>
        <v>3131.6300820000001</v>
      </c>
      <c r="S2665" s="20"/>
      <c r="AQ2665" s="11"/>
      <c r="AR2665" s="11"/>
      <c r="AS2665" s="11"/>
      <c r="AT2665" s="11"/>
      <c r="AV2665" s="11"/>
      <c r="AW2665" s="11"/>
    </row>
    <row r="2666" spans="1:49" x14ac:dyDescent="0.25">
      <c r="A2666">
        <v>2665</v>
      </c>
      <c r="B2666">
        <v>10401</v>
      </c>
      <c r="C2666">
        <v>11</v>
      </c>
      <c r="D2666" s="4" t="str">
        <f>TEXT(Table1[[#This Row],[ORDER DATE]],"MMMM")</f>
        <v>April</v>
      </c>
      <c r="E2666" s="4">
        <f t="shared" si="124"/>
        <v>2005</v>
      </c>
      <c r="F2666" s="1">
        <v>38445</v>
      </c>
      <c r="G2666" t="s">
        <v>127</v>
      </c>
      <c r="H2666" t="s">
        <v>81</v>
      </c>
      <c r="I2666">
        <v>113</v>
      </c>
      <c r="J2666" t="s">
        <v>17</v>
      </c>
      <c r="K2666">
        <v>28</v>
      </c>
      <c r="L2666" s="10">
        <v>72.55</v>
      </c>
      <c r="M2666" s="10">
        <f t="shared" si="125"/>
        <v>2031.3999999999999</v>
      </c>
      <c r="N2666">
        <f>'CONDITIONS AND WORKINGS'!$D$2*M2666</f>
        <v>130.41587999999999</v>
      </c>
      <c r="O2666" s="4">
        <f>IF(Table1[[#This Row],[SALES]]&gt;='CONDITIONS AND WORKINGS'!$B$2,Table1[[#This Row],[SALES]]*'CONDITIONS AND WORKINGS'!$B$3,0)</f>
        <v>0</v>
      </c>
      <c r="P2666" s="10">
        <f t="shared" si="123"/>
        <v>2161.8158799999997</v>
      </c>
      <c r="Q2666" s="4" t="str">
        <f>IF(Table1[[#This Row],[STATUS]]='CONDITIONS AND WORKINGS'!$B$6,'CONDITIONS AND WORKINGS'!$B$9,'CONDITIONS AND WORKINGS'!$B$10)</f>
        <v>"UNDER PREVIEW"</v>
      </c>
      <c r="R2666" s="10">
        <f>Table1[[#This Row],[TOTAL SALES]]-Table1[[#This Row],[ 8.35% DISCOUNT]]</f>
        <v>2161.8158799999997</v>
      </c>
      <c r="S2666" s="20"/>
      <c r="AQ2666" s="11"/>
      <c r="AR2666" s="11"/>
      <c r="AS2666" s="11"/>
      <c r="AT2666" s="11"/>
      <c r="AV2666" s="11"/>
      <c r="AW2666" s="11"/>
    </row>
    <row r="2667" spans="1:49" x14ac:dyDescent="0.25">
      <c r="A2667">
        <v>2666</v>
      </c>
      <c r="B2667">
        <v>10401</v>
      </c>
      <c r="C2667">
        <v>2</v>
      </c>
      <c r="D2667" s="4" t="str">
        <f>TEXT(Table1[[#This Row],[ORDER DATE]],"MMMM")</f>
        <v>April</v>
      </c>
      <c r="E2667" s="4">
        <f t="shared" si="124"/>
        <v>2005</v>
      </c>
      <c r="F2667" s="1">
        <v>38445</v>
      </c>
      <c r="G2667" t="s">
        <v>127</v>
      </c>
      <c r="H2667" t="s">
        <v>72</v>
      </c>
      <c r="I2667">
        <v>113</v>
      </c>
      <c r="J2667" t="s">
        <v>17</v>
      </c>
      <c r="K2667">
        <v>21</v>
      </c>
      <c r="L2667" s="10">
        <v>96.11</v>
      </c>
      <c r="M2667" s="10">
        <f t="shared" si="125"/>
        <v>2018.31</v>
      </c>
      <c r="N2667">
        <f>'CONDITIONS AND WORKINGS'!$D$2*M2667</f>
        <v>129.57550199999997</v>
      </c>
      <c r="O2667" s="4">
        <f>IF(Table1[[#This Row],[SALES]]&gt;='CONDITIONS AND WORKINGS'!$B$2,Table1[[#This Row],[SALES]]*'CONDITIONS AND WORKINGS'!$B$3,0)</f>
        <v>0</v>
      </c>
      <c r="P2667" s="10">
        <f t="shared" si="123"/>
        <v>2147.8855020000001</v>
      </c>
      <c r="Q2667" s="4" t="str">
        <f>IF(Table1[[#This Row],[STATUS]]='CONDITIONS AND WORKINGS'!$B$6,'CONDITIONS AND WORKINGS'!$B$9,'CONDITIONS AND WORKINGS'!$B$10)</f>
        <v>"UNDER PREVIEW"</v>
      </c>
      <c r="R2667" s="10">
        <f>Table1[[#This Row],[TOTAL SALES]]-Table1[[#This Row],[ 8.35% DISCOUNT]]</f>
        <v>2147.8855020000001</v>
      </c>
      <c r="S2667" s="20"/>
      <c r="AQ2667" s="11"/>
      <c r="AR2667" s="11"/>
      <c r="AS2667" s="11"/>
      <c r="AT2667" s="11"/>
      <c r="AV2667" s="11"/>
      <c r="AW2667" s="11"/>
    </row>
    <row r="2668" spans="1:49" x14ac:dyDescent="0.25">
      <c r="A2668">
        <v>2667</v>
      </c>
      <c r="B2668">
        <v>10401</v>
      </c>
      <c r="C2668">
        <v>7</v>
      </c>
      <c r="D2668" s="4" t="str">
        <f>TEXT(Table1[[#This Row],[ORDER DATE]],"MMMM")</f>
        <v>April</v>
      </c>
      <c r="E2668" s="4">
        <f t="shared" si="124"/>
        <v>2005</v>
      </c>
      <c r="F2668" s="1">
        <v>38445</v>
      </c>
      <c r="G2668" t="s">
        <v>127</v>
      </c>
      <c r="H2668" t="s">
        <v>87</v>
      </c>
      <c r="I2668">
        <v>113</v>
      </c>
      <c r="J2668" t="s">
        <v>17</v>
      </c>
      <c r="K2668">
        <v>56</v>
      </c>
      <c r="L2668" s="10">
        <v>35.35</v>
      </c>
      <c r="M2668" s="10">
        <f t="shared" si="125"/>
        <v>1979.6000000000001</v>
      </c>
      <c r="N2668">
        <f>'CONDITIONS AND WORKINGS'!$D$2*M2668</f>
        <v>127.09031999999999</v>
      </c>
      <c r="O2668" s="4">
        <f>IF(Table1[[#This Row],[SALES]]&gt;='CONDITIONS AND WORKINGS'!$B$2,Table1[[#This Row],[SALES]]*'CONDITIONS AND WORKINGS'!$B$3,0)</f>
        <v>0</v>
      </c>
      <c r="P2668" s="10">
        <f t="shared" si="123"/>
        <v>2106.6903200000002</v>
      </c>
      <c r="Q2668" s="4" t="str">
        <f>IF(Table1[[#This Row],[STATUS]]='CONDITIONS AND WORKINGS'!$B$6,'CONDITIONS AND WORKINGS'!$B$9,'CONDITIONS AND WORKINGS'!$B$10)</f>
        <v>"UNDER PREVIEW"</v>
      </c>
      <c r="R2668" s="10">
        <f>Table1[[#This Row],[TOTAL SALES]]-Table1[[#This Row],[ 8.35% DISCOUNT]]</f>
        <v>2106.6903200000002</v>
      </c>
      <c r="S2668" s="20"/>
      <c r="AQ2668" s="11"/>
      <c r="AR2668" s="11"/>
      <c r="AS2668" s="11"/>
      <c r="AT2668" s="11"/>
      <c r="AV2668" s="11"/>
      <c r="AW2668" s="11"/>
    </row>
    <row r="2669" spans="1:49" x14ac:dyDescent="0.25">
      <c r="A2669">
        <v>2668</v>
      </c>
      <c r="B2669">
        <v>10401</v>
      </c>
      <c r="C2669">
        <v>8</v>
      </c>
      <c r="D2669" s="4" t="str">
        <f>TEXT(Table1[[#This Row],[ORDER DATE]],"MMMM")</f>
        <v>April</v>
      </c>
      <c r="E2669" s="4">
        <f t="shared" si="124"/>
        <v>2005</v>
      </c>
      <c r="F2669" s="1">
        <v>38445</v>
      </c>
      <c r="G2669" t="s">
        <v>127</v>
      </c>
      <c r="H2669" t="s">
        <v>76</v>
      </c>
      <c r="I2669">
        <v>113</v>
      </c>
      <c r="J2669" t="s">
        <v>17</v>
      </c>
      <c r="K2669">
        <v>11</v>
      </c>
      <c r="L2669" s="10">
        <v>100</v>
      </c>
      <c r="M2669" s="10">
        <f t="shared" si="125"/>
        <v>1100</v>
      </c>
      <c r="N2669">
        <f>'CONDITIONS AND WORKINGS'!$D$2*M2669</f>
        <v>70.61999999999999</v>
      </c>
      <c r="O2669" s="4">
        <f>IF(Table1[[#This Row],[SALES]]&gt;='CONDITIONS AND WORKINGS'!$B$2,Table1[[#This Row],[SALES]]*'CONDITIONS AND WORKINGS'!$B$3,0)</f>
        <v>0</v>
      </c>
      <c r="P2669" s="10">
        <f t="shared" si="123"/>
        <v>1170.6199999999999</v>
      </c>
      <c r="Q2669" s="4" t="str">
        <f>IF(Table1[[#This Row],[STATUS]]='CONDITIONS AND WORKINGS'!$B$6,'CONDITIONS AND WORKINGS'!$B$9,'CONDITIONS AND WORKINGS'!$B$10)</f>
        <v>"UNDER PREVIEW"</v>
      </c>
      <c r="R2669" s="10">
        <f>Table1[[#This Row],[TOTAL SALES]]-Table1[[#This Row],[ 8.35% DISCOUNT]]</f>
        <v>1170.6199999999999</v>
      </c>
      <c r="S2669" s="20"/>
      <c r="AQ2669" s="11"/>
      <c r="AR2669" s="11"/>
      <c r="AS2669" s="11"/>
      <c r="AT2669" s="11"/>
      <c r="AV2669" s="11"/>
      <c r="AW2669" s="11"/>
    </row>
    <row r="2670" spans="1:49" x14ac:dyDescent="0.25">
      <c r="A2670">
        <v>2669</v>
      </c>
      <c r="B2670">
        <v>10402</v>
      </c>
      <c r="C2670">
        <v>1</v>
      </c>
      <c r="D2670" s="4" t="str">
        <f>TEXT(Table1[[#This Row],[ORDER DATE]],"MMMM")</f>
        <v>April</v>
      </c>
      <c r="E2670" s="4">
        <f t="shared" si="124"/>
        <v>2005</v>
      </c>
      <c r="F2670" s="1">
        <v>38449</v>
      </c>
      <c r="G2670" t="s">
        <v>12</v>
      </c>
      <c r="H2670" t="s">
        <v>89</v>
      </c>
      <c r="I2670">
        <v>110</v>
      </c>
      <c r="J2670" t="s">
        <v>14</v>
      </c>
      <c r="K2670">
        <v>45</v>
      </c>
      <c r="L2670" s="10">
        <v>100</v>
      </c>
      <c r="M2670" s="10">
        <f t="shared" si="125"/>
        <v>4500</v>
      </c>
      <c r="N2670">
        <f>'CONDITIONS AND WORKINGS'!$D$2*M2670</f>
        <v>288.89999999999998</v>
      </c>
      <c r="O2670" s="4">
        <f>IF(Table1[[#This Row],[SALES]]&gt;='CONDITIONS AND WORKINGS'!$B$2,Table1[[#This Row],[SALES]]*'CONDITIONS AND WORKINGS'!$B$3,0)</f>
        <v>375.75</v>
      </c>
      <c r="P2670" s="10">
        <f t="shared" si="123"/>
        <v>4788.8999999999996</v>
      </c>
      <c r="Q2670" s="4" t="str">
        <f>IF(Table1[[#This Row],[STATUS]]='CONDITIONS AND WORKINGS'!$B$6,'CONDITIONS AND WORKINGS'!$B$9,'CONDITIONS AND WORKINGS'!$B$10)</f>
        <v>"COMPLETED"</v>
      </c>
      <c r="R2670" s="10">
        <f>Table1[[#This Row],[TOTAL SALES]]-Table1[[#This Row],[ 8.35% DISCOUNT]]</f>
        <v>4413.1499999999996</v>
      </c>
      <c r="S2670" s="20"/>
      <c r="AQ2670" s="11"/>
      <c r="AR2670" s="11"/>
      <c r="AS2670" s="11"/>
      <c r="AT2670" s="11"/>
      <c r="AV2670" s="11"/>
      <c r="AW2670" s="11"/>
    </row>
    <row r="2671" spans="1:49" x14ac:dyDescent="0.25">
      <c r="A2671">
        <v>2670</v>
      </c>
      <c r="B2671">
        <v>10402</v>
      </c>
      <c r="C2671">
        <v>3</v>
      </c>
      <c r="D2671" s="4" t="str">
        <f>TEXT(Table1[[#This Row],[ORDER DATE]],"MMMM")</f>
        <v>April</v>
      </c>
      <c r="E2671" s="4">
        <f t="shared" si="124"/>
        <v>2005</v>
      </c>
      <c r="F2671" s="1">
        <v>38449</v>
      </c>
      <c r="G2671" t="s">
        <v>12</v>
      </c>
      <c r="H2671" t="s">
        <v>90</v>
      </c>
      <c r="I2671">
        <v>110</v>
      </c>
      <c r="J2671" t="s">
        <v>14</v>
      </c>
      <c r="K2671">
        <v>59</v>
      </c>
      <c r="L2671" s="10">
        <v>87.6</v>
      </c>
      <c r="M2671" s="10">
        <f t="shared" si="125"/>
        <v>5168.3999999999996</v>
      </c>
      <c r="N2671">
        <f>'CONDITIONS AND WORKINGS'!$D$2*M2671</f>
        <v>331.81127999999995</v>
      </c>
      <c r="O2671" s="4">
        <f>IF(Table1[[#This Row],[SALES]]&gt;='CONDITIONS AND WORKINGS'!$B$2,Table1[[#This Row],[SALES]]*'CONDITIONS AND WORKINGS'!$B$3,0)</f>
        <v>431.56139999999999</v>
      </c>
      <c r="P2671" s="10">
        <f t="shared" si="123"/>
        <v>5500.2112799999995</v>
      </c>
      <c r="Q2671" s="4" t="str">
        <f>IF(Table1[[#This Row],[STATUS]]='CONDITIONS AND WORKINGS'!$B$6,'CONDITIONS AND WORKINGS'!$B$9,'CONDITIONS AND WORKINGS'!$B$10)</f>
        <v>"COMPLETED"</v>
      </c>
      <c r="R2671" s="10">
        <f>Table1[[#This Row],[TOTAL SALES]]-Table1[[#This Row],[ 8.35% DISCOUNT]]</f>
        <v>5068.6498799999999</v>
      </c>
      <c r="S2671" s="20"/>
      <c r="AQ2671" s="11"/>
      <c r="AR2671" s="11"/>
      <c r="AS2671" s="11"/>
      <c r="AT2671" s="11"/>
      <c r="AV2671" s="11"/>
      <c r="AW2671" s="11"/>
    </row>
    <row r="2672" spans="1:49" x14ac:dyDescent="0.25">
      <c r="A2672">
        <v>2671</v>
      </c>
      <c r="B2672">
        <v>10402</v>
      </c>
      <c r="C2672">
        <v>2</v>
      </c>
      <c r="D2672" s="4" t="str">
        <f>TEXT(Table1[[#This Row],[ORDER DATE]],"MMMM")</f>
        <v>April</v>
      </c>
      <c r="E2672" s="4">
        <f t="shared" si="124"/>
        <v>2005</v>
      </c>
      <c r="F2672" s="1">
        <v>38449</v>
      </c>
      <c r="G2672" t="s">
        <v>12</v>
      </c>
      <c r="H2672" t="s">
        <v>94</v>
      </c>
      <c r="I2672">
        <v>110</v>
      </c>
      <c r="J2672" t="s">
        <v>14</v>
      </c>
      <c r="K2672">
        <v>55</v>
      </c>
      <c r="L2672" s="10">
        <v>55.72</v>
      </c>
      <c r="M2672" s="10">
        <f t="shared" si="125"/>
        <v>3064.6</v>
      </c>
      <c r="N2672">
        <f>'CONDITIONS AND WORKINGS'!$D$2*M2672</f>
        <v>196.74731999999997</v>
      </c>
      <c r="O2672" s="4">
        <f>IF(Table1[[#This Row],[SALES]]&gt;='CONDITIONS AND WORKINGS'!$B$2,Table1[[#This Row],[SALES]]*'CONDITIONS AND WORKINGS'!$B$3,0)</f>
        <v>255.89410000000001</v>
      </c>
      <c r="P2672" s="10">
        <f t="shared" si="123"/>
        <v>3261.3473199999999</v>
      </c>
      <c r="Q2672" s="4" t="str">
        <f>IF(Table1[[#This Row],[STATUS]]='CONDITIONS AND WORKINGS'!$B$6,'CONDITIONS AND WORKINGS'!$B$9,'CONDITIONS AND WORKINGS'!$B$10)</f>
        <v>"COMPLETED"</v>
      </c>
      <c r="R2672" s="10">
        <f>Table1[[#This Row],[TOTAL SALES]]-Table1[[#This Row],[ 8.35% DISCOUNT]]</f>
        <v>3005.4532199999999</v>
      </c>
      <c r="S2672" s="20"/>
      <c r="AQ2672" s="11"/>
      <c r="AR2672" s="11"/>
      <c r="AS2672" s="11"/>
      <c r="AT2672" s="11"/>
      <c r="AV2672" s="11"/>
      <c r="AW2672" s="11"/>
    </row>
    <row r="2673" spans="1:49" x14ac:dyDescent="0.25">
      <c r="A2673">
        <v>2672</v>
      </c>
      <c r="B2673">
        <v>10403</v>
      </c>
      <c r="C2673">
        <v>9</v>
      </c>
      <c r="D2673" s="4" t="str">
        <f>TEXT(Table1[[#This Row],[ORDER DATE]],"MMMM")</f>
        <v>April</v>
      </c>
      <c r="E2673" s="4">
        <f t="shared" si="124"/>
        <v>2005</v>
      </c>
      <c r="F2673" s="1">
        <v>38450</v>
      </c>
      <c r="G2673" t="s">
        <v>12</v>
      </c>
      <c r="H2673" t="s">
        <v>88</v>
      </c>
      <c r="I2673">
        <v>123</v>
      </c>
      <c r="J2673" t="s">
        <v>55</v>
      </c>
      <c r="K2673">
        <v>66</v>
      </c>
      <c r="L2673" s="10">
        <v>100</v>
      </c>
      <c r="M2673" s="10">
        <f t="shared" si="125"/>
        <v>6600</v>
      </c>
      <c r="N2673">
        <f>'CONDITIONS AND WORKINGS'!$D$2*M2673</f>
        <v>423.71999999999997</v>
      </c>
      <c r="O2673" s="4">
        <f>IF(Table1[[#This Row],[SALES]]&gt;='CONDITIONS AND WORKINGS'!$B$2,Table1[[#This Row],[SALES]]*'CONDITIONS AND WORKINGS'!$B$3,0)</f>
        <v>551.1</v>
      </c>
      <c r="P2673" s="10">
        <f t="shared" si="123"/>
        <v>7023.72</v>
      </c>
      <c r="Q2673" s="4" t="str">
        <f>IF(Table1[[#This Row],[STATUS]]='CONDITIONS AND WORKINGS'!$B$6,'CONDITIONS AND WORKINGS'!$B$9,'CONDITIONS AND WORKINGS'!$B$10)</f>
        <v>"COMPLETED"</v>
      </c>
      <c r="R2673" s="10">
        <f>Table1[[#This Row],[TOTAL SALES]]-Table1[[#This Row],[ 8.35% DISCOUNT]]</f>
        <v>6472.62</v>
      </c>
      <c r="S2673" s="20"/>
      <c r="AQ2673" s="11"/>
      <c r="AR2673" s="11"/>
      <c r="AS2673" s="11"/>
      <c r="AT2673" s="11"/>
      <c r="AV2673" s="11"/>
      <c r="AW2673" s="11"/>
    </row>
    <row r="2674" spans="1:49" x14ac:dyDescent="0.25">
      <c r="A2674">
        <v>2673</v>
      </c>
      <c r="B2674">
        <v>10403</v>
      </c>
      <c r="C2674">
        <v>6</v>
      </c>
      <c r="D2674" s="4" t="str">
        <f>TEXT(Table1[[#This Row],[ORDER DATE]],"MMMM")</f>
        <v>April</v>
      </c>
      <c r="E2674" s="4">
        <f t="shared" si="124"/>
        <v>2005</v>
      </c>
      <c r="F2674" s="1">
        <v>38450</v>
      </c>
      <c r="G2674" t="s">
        <v>12</v>
      </c>
      <c r="H2674" t="s">
        <v>91</v>
      </c>
      <c r="I2674">
        <v>123</v>
      </c>
      <c r="J2674" t="s">
        <v>55</v>
      </c>
      <c r="K2674">
        <v>66</v>
      </c>
      <c r="L2674" s="10">
        <v>100</v>
      </c>
      <c r="M2674" s="10">
        <f t="shared" si="125"/>
        <v>6600</v>
      </c>
      <c r="N2674">
        <f>'CONDITIONS AND WORKINGS'!$D$2*M2674</f>
        <v>423.71999999999997</v>
      </c>
      <c r="O2674" s="4">
        <f>IF(Table1[[#This Row],[SALES]]&gt;='CONDITIONS AND WORKINGS'!$B$2,Table1[[#This Row],[SALES]]*'CONDITIONS AND WORKINGS'!$B$3,0)</f>
        <v>551.1</v>
      </c>
      <c r="P2674" s="10">
        <f t="shared" si="123"/>
        <v>7023.72</v>
      </c>
      <c r="Q2674" s="4" t="str">
        <f>IF(Table1[[#This Row],[STATUS]]='CONDITIONS AND WORKINGS'!$B$6,'CONDITIONS AND WORKINGS'!$B$9,'CONDITIONS AND WORKINGS'!$B$10)</f>
        <v>"COMPLETED"</v>
      </c>
      <c r="R2674" s="10">
        <f>Table1[[#This Row],[TOTAL SALES]]-Table1[[#This Row],[ 8.35% DISCOUNT]]</f>
        <v>6472.62</v>
      </c>
      <c r="S2674" s="20"/>
      <c r="AQ2674" s="11"/>
      <c r="AR2674" s="11"/>
      <c r="AS2674" s="11"/>
      <c r="AT2674" s="11"/>
      <c r="AV2674" s="11"/>
      <c r="AW2674" s="11"/>
    </row>
    <row r="2675" spans="1:49" x14ac:dyDescent="0.25">
      <c r="A2675">
        <v>2674</v>
      </c>
      <c r="B2675">
        <v>10403</v>
      </c>
      <c r="C2675">
        <v>8</v>
      </c>
      <c r="D2675" s="4" t="str">
        <f>TEXT(Table1[[#This Row],[ORDER DATE]],"MMMM")</f>
        <v>April</v>
      </c>
      <c r="E2675" s="4">
        <f t="shared" si="124"/>
        <v>2005</v>
      </c>
      <c r="F2675" s="1">
        <v>38450</v>
      </c>
      <c r="G2675" t="s">
        <v>12</v>
      </c>
      <c r="H2675" t="s">
        <v>93</v>
      </c>
      <c r="I2675">
        <v>123</v>
      </c>
      <c r="J2675" t="s">
        <v>14</v>
      </c>
      <c r="K2675">
        <v>46</v>
      </c>
      <c r="L2675" s="10">
        <v>100</v>
      </c>
      <c r="M2675" s="10">
        <f t="shared" si="125"/>
        <v>4600</v>
      </c>
      <c r="N2675">
        <f>'CONDITIONS AND WORKINGS'!$D$2*M2675</f>
        <v>295.32</v>
      </c>
      <c r="O2675" s="4">
        <f>IF(Table1[[#This Row],[SALES]]&gt;='CONDITIONS AND WORKINGS'!$B$2,Table1[[#This Row],[SALES]]*'CONDITIONS AND WORKINGS'!$B$3,0)</f>
        <v>384.1</v>
      </c>
      <c r="P2675" s="10">
        <f t="shared" si="123"/>
        <v>4895.32</v>
      </c>
      <c r="Q2675" s="4" t="str">
        <f>IF(Table1[[#This Row],[STATUS]]='CONDITIONS AND WORKINGS'!$B$6,'CONDITIONS AND WORKINGS'!$B$9,'CONDITIONS AND WORKINGS'!$B$10)</f>
        <v>"COMPLETED"</v>
      </c>
      <c r="R2675" s="10">
        <f>Table1[[#This Row],[TOTAL SALES]]-Table1[[#This Row],[ 8.35% DISCOUNT]]</f>
        <v>4511.2199999999993</v>
      </c>
      <c r="S2675" s="20"/>
      <c r="AQ2675" s="11"/>
      <c r="AR2675" s="11"/>
      <c r="AS2675" s="11"/>
      <c r="AT2675" s="11"/>
      <c r="AV2675" s="11"/>
      <c r="AW2675" s="11"/>
    </row>
    <row r="2676" spans="1:49" x14ac:dyDescent="0.25">
      <c r="A2676">
        <v>2675</v>
      </c>
      <c r="B2676">
        <v>10403</v>
      </c>
      <c r="C2676">
        <v>5</v>
      </c>
      <c r="D2676" s="4" t="str">
        <f>TEXT(Table1[[#This Row],[ORDER DATE]],"MMMM")</f>
        <v>April</v>
      </c>
      <c r="E2676" s="4">
        <f t="shared" si="124"/>
        <v>2005</v>
      </c>
      <c r="F2676" s="1">
        <v>38450</v>
      </c>
      <c r="G2676" t="s">
        <v>12</v>
      </c>
      <c r="H2676" t="s">
        <v>102</v>
      </c>
      <c r="I2676">
        <v>123</v>
      </c>
      <c r="J2676" t="s">
        <v>14</v>
      </c>
      <c r="K2676">
        <v>45</v>
      </c>
      <c r="L2676" s="10">
        <v>100</v>
      </c>
      <c r="M2676" s="10">
        <f t="shared" si="125"/>
        <v>4500</v>
      </c>
      <c r="N2676">
        <f>'CONDITIONS AND WORKINGS'!$D$2*M2676</f>
        <v>288.89999999999998</v>
      </c>
      <c r="O2676" s="4">
        <f>IF(Table1[[#This Row],[SALES]]&gt;='CONDITIONS AND WORKINGS'!$B$2,Table1[[#This Row],[SALES]]*'CONDITIONS AND WORKINGS'!$B$3,0)</f>
        <v>375.75</v>
      </c>
      <c r="P2676" s="10">
        <f t="shared" si="123"/>
        <v>4788.8999999999996</v>
      </c>
      <c r="Q2676" s="4" t="str">
        <f>IF(Table1[[#This Row],[STATUS]]='CONDITIONS AND WORKINGS'!$B$6,'CONDITIONS AND WORKINGS'!$B$9,'CONDITIONS AND WORKINGS'!$B$10)</f>
        <v>"COMPLETED"</v>
      </c>
      <c r="R2676" s="10">
        <f>Table1[[#This Row],[TOTAL SALES]]-Table1[[#This Row],[ 8.35% DISCOUNT]]</f>
        <v>4413.1499999999996</v>
      </c>
      <c r="S2676" s="20"/>
      <c r="AQ2676" s="11"/>
      <c r="AR2676" s="11"/>
      <c r="AS2676" s="11"/>
      <c r="AT2676" s="11"/>
      <c r="AV2676" s="11"/>
      <c r="AW2676" s="11"/>
    </row>
    <row r="2677" spans="1:49" x14ac:dyDescent="0.25">
      <c r="A2677">
        <v>2676</v>
      </c>
      <c r="B2677">
        <v>10403</v>
      </c>
      <c r="C2677">
        <v>7</v>
      </c>
      <c r="D2677" s="4" t="str">
        <f>TEXT(Table1[[#This Row],[ORDER DATE]],"MMMM")</f>
        <v>April</v>
      </c>
      <c r="E2677" s="4">
        <f t="shared" si="124"/>
        <v>2005</v>
      </c>
      <c r="F2677" s="1">
        <v>38450</v>
      </c>
      <c r="G2677" t="s">
        <v>12</v>
      </c>
      <c r="H2677" t="s">
        <v>92</v>
      </c>
      <c r="I2677">
        <v>123</v>
      </c>
      <c r="J2677" t="s">
        <v>17</v>
      </c>
      <c r="K2677">
        <v>24</v>
      </c>
      <c r="L2677" s="10">
        <v>100</v>
      </c>
      <c r="M2677" s="10">
        <f t="shared" si="125"/>
        <v>2400</v>
      </c>
      <c r="N2677">
        <f>'CONDITIONS AND WORKINGS'!$D$2*M2677</f>
        <v>154.07999999999998</v>
      </c>
      <c r="O2677" s="4">
        <f>IF(Table1[[#This Row],[SALES]]&gt;='CONDITIONS AND WORKINGS'!$B$2,Table1[[#This Row],[SALES]]*'CONDITIONS AND WORKINGS'!$B$3,0)</f>
        <v>200.4</v>
      </c>
      <c r="P2677" s="10">
        <f t="shared" si="123"/>
        <v>2554.08</v>
      </c>
      <c r="Q2677" s="4" t="str">
        <f>IF(Table1[[#This Row],[STATUS]]='CONDITIONS AND WORKINGS'!$B$6,'CONDITIONS AND WORKINGS'!$B$9,'CONDITIONS AND WORKINGS'!$B$10)</f>
        <v>"COMPLETED"</v>
      </c>
      <c r="R2677" s="10">
        <f>Table1[[#This Row],[TOTAL SALES]]-Table1[[#This Row],[ 8.35% DISCOUNT]]</f>
        <v>2353.6799999999998</v>
      </c>
      <c r="S2677" s="20"/>
      <c r="AQ2677" s="11"/>
      <c r="AR2677" s="11"/>
      <c r="AS2677" s="11"/>
      <c r="AT2677" s="11"/>
      <c r="AV2677" s="11"/>
      <c r="AW2677" s="11"/>
    </row>
    <row r="2678" spans="1:49" x14ac:dyDescent="0.25">
      <c r="A2678">
        <v>2677</v>
      </c>
      <c r="B2678">
        <v>10403</v>
      </c>
      <c r="C2678">
        <v>4</v>
      </c>
      <c r="D2678" s="4" t="str">
        <f>TEXT(Table1[[#This Row],[ORDER DATE]],"MMMM")</f>
        <v>April</v>
      </c>
      <c r="E2678" s="4">
        <f t="shared" si="124"/>
        <v>2005</v>
      </c>
      <c r="F2678" s="1">
        <v>38450</v>
      </c>
      <c r="G2678" t="s">
        <v>12</v>
      </c>
      <c r="H2678" t="s">
        <v>108</v>
      </c>
      <c r="I2678">
        <v>123</v>
      </c>
      <c r="J2678" t="s">
        <v>17</v>
      </c>
      <c r="K2678">
        <v>27</v>
      </c>
      <c r="L2678" s="10">
        <v>79.650000000000006</v>
      </c>
      <c r="M2678" s="10">
        <f t="shared" si="125"/>
        <v>2150.5500000000002</v>
      </c>
      <c r="N2678">
        <f>'CONDITIONS AND WORKINGS'!$D$2*M2678</f>
        <v>138.06531000000001</v>
      </c>
      <c r="O2678" s="4">
        <f>IF(Table1[[#This Row],[SALES]]&gt;='CONDITIONS AND WORKINGS'!$B$2,Table1[[#This Row],[SALES]]*'CONDITIONS AND WORKINGS'!$B$3,0)</f>
        <v>0</v>
      </c>
      <c r="P2678" s="10">
        <f t="shared" si="123"/>
        <v>2288.6153100000001</v>
      </c>
      <c r="Q2678" s="4" t="str">
        <f>IF(Table1[[#This Row],[STATUS]]='CONDITIONS AND WORKINGS'!$B$6,'CONDITIONS AND WORKINGS'!$B$9,'CONDITIONS AND WORKINGS'!$B$10)</f>
        <v>"COMPLETED"</v>
      </c>
      <c r="R2678" s="10">
        <f>Table1[[#This Row],[TOTAL SALES]]-Table1[[#This Row],[ 8.35% DISCOUNT]]</f>
        <v>2288.6153100000001</v>
      </c>
      <c r="S2678" s="20"/>
      <c r="AQ2678" s="11"/>
      <c r="AR2678" s="11"/>
      <c r="AS2678" s="11"/>
      <c r="AT2678" s="11"/>
      <c r="AV2678" s="11"/>
      <c r="AW2678" s="11"/>
    </row>
    <row r="2679" spans="1:49" x14ac:dyDescent="0.25">
      <c r="A2679">
        <v>2678</v>
      </c>
      <c r="B2679">
        <v>10403</v>
      </c>
      <c r="C2679">
        <v>3</v>
      </c>
      <c r="D2679" s="4" t="str">
        <f>TEXT(Table1[[#This Row],[ORDER DATE]],"MMMM")</f>
        <v>April</v>
      </c>
      <c r="E2679" s="4">
        <f t="shared" si="124"/>
        <v>2005</v>
      </c>
      <c r="F2679" s="1">
        <v>38450</v>
      </c>
      <c r="G2679" t="s">
        <v>12</v>
      </c>
      <c r="H2679" t="s">
        <v>106</v>
      </c>
      <c r="I2679">
        <v>123</v>
      </c>
      <c r="J2679" t="s">
        <v>17</v>
      </c>
      <c r="K2679">
        <v>31</v>
      </c>
      <c r="L2679" s="10">
        <v>68.34</v>
      </c>
      <c r="M2679" s="10">
        <f t="shared" si="125"/>
        <v>2118.54</v>
      </c>
      <c r="N2679">
        <f>'CONDITIONS AND WORKINGS'!$D$2*M2679</f>
        <v>136.010268</v>
      </c>
      <c r="O2679" s="4">
        <f>IF(Table1[[#This Row],[SALES]]&gt;='CONDITIONS AND WORKINGS'!$B$2,Table1[[#This Row],[SALES]]*'CONDITIONS AND WORKINGS'!$B$3,0)</f>
        <v>0</v>
      </c>
      <c r="P2679" s="10">
        <f t="shared" si="123"/>
        <v>2254.550268</v>
      </c>
      <c r="Q2679" s="4" t="str">
        <f>IF(Table1[[#This Row],[STATUS]]='CONDITIONS AND WORKINGS'!$B$6,'CONDITIONS AND WORKINGS'!$B$9,'CONDITIONS AND WORKINGS'!$B$10)</f>
        <v>"COMPLETED"</v>
      </c>
      <c r="R2679" s="10">
        <f>Table1[[#This Row],[TOTAL SALES]]-Table1[[#This Row],[ 8.35% DISCOUNT]]</f>
        <v>2254.550268</v>
      </c>
      <c r="S2679" s="20"/>
      <c r="AQ2679" s="11"/>
      <c r="AR2679" s="11"/>
      <c r="AS2679" s="11"/>
      <c r="AT2679" s="11"/>
      <c r="AV2679" s="11"/>
      <c r="AW2679" s="11"/>
    </row>
    <row r="2680" spans="1:49" x14ac:dyDescent="0.25">
      <c r="A2680">
        <v>2679</v>
      </c>
      <c r="B2680">
        <v>10403</v>
      </c>
      <c r="C2680">
        <v>1</v>
      </c>
      <c r="D2680" s="4" t="str">
        <f>TEXT(Table1[[#This Row],[ORDER DATE]],"MMMM")</f>
        <v>April</v>
      </c>
      <c r="E2680" s="4">
        <f t="shared" si="124"/>
        <v>2005</v>
      </c>
      <c r="F2680" s="1">
        <v>38450</v>
      </c>
      <c r="G2680" t="s">
        <v>12</v>
      </c>
      <c r="H2680" t="s">
        <v>105</v>
      </c>
      <c r="I2680">
        <v>123</v>
      </c>
      <c r="J2680" t="s">
        <v>17</v>
      </c>
      <c r="K2680">
        <v>36</v>
      </c>
      <c r="L2680" s="10">
        <v>52.22</v>
      </c>
      <c r="M2680" s="10">
        <f t="shared" si="125"/>
        <v>1879.92</v>
      </c>
      <c r="N2680">
        <f>'CONDITIONS AND WORKINGS'!$D$2*M2680</f>
        <v>120.69086399999999</v>
      </c>
      <c r="O2680" s="4">
        <f>IF(Table1[[#This Row],[SALES]]&gt;='CONDITIONS AND WORKINGS'!$B$2,Table1[[#This Row],[SALES]]*'CONDITIONS AND WORKINGS'!$B$3,0)</f>
        <v>0</v>
      </c>
      <c r="P2680" s="10">
        <f t="shared" si="123"/>
        <v>2000.610864</v>
      </c>
      <c r="Q2680" s="4" t="str">
        <f>IF(Table1[[#This Row],[STATUS]]='CONDITIONS AND WORKINGS'!$B$6,'CONDITIONS AND WORKINGS'!$B$9,'CONDITIONS AND WORKINGS'!$B$10)</f>
        <v>"COMPLETED"</v>
      </c>
      <c r="R2680" s="10">
        <f>Table1[[#This Row],[TOTAL SALES]]-Table1[[#This Row],[ 8.35% DISCOUNT]]</f>
        <v>2000.610864</v>
      </c>
      <c r="S2680" s="20"/>
      <c r="AQ2680" s="11"/>
      <c r="AR2680" s="11"/>
      <c r="AS2680" s="11"/>
      <c r="AT2680" s="11"/>
      <c r="AV2680" s="11"/>
      <c r="AW2680" s="11"/>
    </row>
    <row r="2681" spans="1:49" x14ac:dyDescent="0.25">
      <c r="A2681">
        <v>2680</v>
      </c>
      <c r="B2681">
        <v>10403</v>
      </c>
      <c r="C2681">
        <v>2</v>
      </c>
      <c r="D2681" s="4" t="str">
        <f>TEXT(Table1[[#This Row],[ORDER DATE]],"MMMM")</f>
        <v>April</v>
      </c>
      <c r="E2681" s="4">
        <f t="shared" si="124"/>
        <v>2005</v>
      </c>
      <c r="F2681" s="1">
        <v>38450</v>
      </c>
      <c r="G2681" t="s">
        <v>12</v>
      </c>
      <c r="H2681" t="s">
        <v>111</v>
      </c>
      <c r="I2681">
        <v>123</v>
      </c>
      <c r="J2681" t="s">
        <v>17</v>
      </c>
      <c r="K2681">
        <v>30</v>
      </c>
      <c r="L2681" s="10">
        <v>40.229999999999997</v>
      </c>
      <c r="M2681" s="10">
        <f t="shared" si="125"/>
        <v>1206.8999999999999</v>
      </c>
      <c r="N2681">
        <f>'CONDITIONS AND WORKINGS'!$D$2*M2681</f>
        <v>77.482979999999984</v>
      </c>
      <c r="O2681" s="4">
        <f>IF(Table1[[#This Row],[SALES]]&gt;='CONDITIONS AND WORKINGS'!$B$2,Table1[[#This Row],[SALES]]*'CONDITIONS AND WORKINGS'!$B$3,0)</f>
        <v>0</v>
      </c>
      <c r="P2681" s="10">
        <f t="shared" si="123"/>
        <v>1284.3829799999999</v>
      </c>
      <c r="Q2681" s="4" t="str">
        <f>IF(Table1[[#This Row],[STATUS]]='CONDITIONS AND WORKINGS'!$B$6,'CONDITIONS AND WORKINGS'!$B$9,'CONDITIONS AND WORKINGS'!$B$10)</f>
        <v>"COMPLETED"</v>
      </c>
      <c r="R2681" s="10">
        <f>Table1[[#This Row],[TOTAL SALES]]-Table1[[#This Row],[ 8.35% DISCOUNT]]</f>
        <v>1284.3829799999999</v>
      </c>
      <c r="S2681" s="20"/>
      <c r="AQ2681" s="11"/>
      <c r="AR2681" s="11"/>
      <c r="AS2681" s="11"/>
      <c r="AT2681" s="11"/>
      <c r="AV2681" s="11"/>
      <c r="AW2681" s="11"/>
    </row>
    <row r="2682" spans="1:49" x14ac:dyDescent="0.25">
      <c r="A2682">
        <v>2681</v>
      </c>
      <c r="B2682">
        <v>10405</v>
      </c>
      <c r="C2682">
        <v>3</v>
      </c>
      <c r="D2682" s="4" t="str">
        <f>TEXT(Table1[[#This Row],[ORDER DATE]],"MMMM")</f>
        <v>April</v>
      </c>
      <c r="E2682" s="4">
        <f t="shared" si="124"/>
        <v>2005</v>
      </c>
      <c r="F2682" s="1">
        <v>38456</v>
      </c>
      <c r="G2682" t="s">
        <v>12</v>
      </c>
      <c r="H2682" t="s">
        <v>98</v>
      </c>
      <c r="I2682">
        <v>184</v>
      </c>
      <c r="J2682" t="s">
        <v>55</v>
      </c>
      <c r="K2682">
        <v>76</v>
      </c>
      <c r="L2682" s="10">
        <v>100</v>
      </c>
      <c r="M2682" s="10">
        <f t="shared" si="125"/>
        <v>7600</v>
      </c>
      <c r="N2682">
        <f>'CONDITIONS AND WORKINGS'!$D$2*M2682</f>
        <v>487.91999999999996</v>
      </c>
      <c r="O2682" s="4">
        <f>IF(Table1[[#This Row],[SALES]]&gt;='CONDITIONS AND WORKINGS'!$B$2,Table1[[#This Row],[SALES]]*'CONDITIONS AND WORKINGS'!$B$3,0)</f>
        <v>634.6</v>
      </c>
      <c r="P2682" s="10">
        <f t="shared" si="123"/>
        <v>8087.92</v>
      </c>
      <c r="Q2682" s="4" t="str">
        <f>IF(Table1[[#This Row],[STATUS]]='CONDITIONS AND WORKINGS'!$B$6,'CONDITIONS AND WORKINGS'!$B$9,'CONDITIONS AND WORKINGS'!$B$10)</f>
        <v>"COMPLETED"</v>
      </c>
      <c r="R2682" s="10">
        <f>Table1[[#This Row],[TOTAL SALES]]-Table1[[#This Row],[ 8.35% DISCOUNT]]</f>
        <v>7453.32</v>
      </c>
      <c r="S2682" s="20"/>
      <c r="AQ2682" s="11"/>
      <c r="AR2682" s="11"/>
      <c r="AS2682" s="11"/>
      <c r="AT2682" s="11"/>
      <c r="AV2682" s="11"/>
      <c r="AW2682" s="11"/>
    </row>
    <row r="2683" spans="1:49" x14ac:dyDescent="0.25">
      <c r="A2683">
        <v>2682</v>
      </c>
      <c r="B2683">
        <v>10405</v>
      </c>
      <c r="C2683">
        <v>5</v>
      </c>
      <c r="D2683" s="4" t="str">
        <f>TEXT(Table1[[#This Row],[ORDER DATE]],"MMMM")</f>
        <v>April</v>
      </c>
      <c r="E2683" s="4">
        <f t="shared" si="124"/>
        <v>2005</v>
      </c>
      <c r="F2683" s="1">
        <v>38456</v>
      </c>
      <c r="G2683" t="s">
        <v>12</v>
      </c>
      <c r="H2683" t="s">
        <v>101</v>
      </c>
      <c r="I2683">
        <v>184</v>
      </c>
      <c r="J2683" t="s">
        <v>55</v>
      </c>
      <c r="K2683">
        <v>97</v>
      </c>
      <c r="L2683" s="10">
        <v>93.28</v>
      </c>
      <c r="M2683" s="10">
        <f t="shared" si="125"/>
        <v>9048.16</v>
      </c>
      <c r="N2683">
        <f>'CONDITIONS AND WORKINGS'!$D$2*M2683</f>
        <v>580.89187199999992</v>
      </c>
      <c r="O2683" s="4">
        <f>IF(Table1[[#This Row],[SALES]]&gt;='CONDITIONS AND WORKINGS'!$B$2,Table1[[#This Row],[SALES]]*'CONDITIONS AND WORKINGS'!$B$3,0)</f>
        <v>755.52136000000007</v>
      </c>
      <c r="P2683" s="10">
        <f t="shared" si="123"/>
        <v>9629.051872</v>
      </c>
      <c r="Q2683" s="4" t="str">
        <f>IF(Table1[[#This Row],[STATUS]]='CONDITIONS AND WORKINGS'!$B$6,'CONDITIONS AND WORKINGS'!$B$9,'CONDITIONS AND WORKINGS'!$B$10)</f>
        <v>"COMPLETED"</v>
      </c>
      <c r="R2683" s="10">
        <f>Table1[[#This Row],[TOTAL SALES]]-Table1[[#This Row],[ 8.35% DISCOUNT]]</f>
        <v>8873.5305119999994</v>
      </c>
      <c r="S2683" s="20"/>
      <c r="AQ2683" s="11"/>
      <c r="AR2683" s="11"/>
      <c r="AS2683" s="11"/>
      <c r="AT2683" s="11"/>
      <c r="AV2683" s="11"/>
      <c r="AW2683" s="11"/>
    </row>
    <row r="2684" spans="1:49" x14ac:dyDescent="0.25">
      <c r="A2684">
        <v>2683</v>
      </c>
      <c r="B2684">
        <v>10405</v>
      </c>
      <c r="C2684">
        <v>1</v>
      </c>
      <c r="D2684" s="4" t="str">
        <f>TEXT(Table1[[#This Row],[ORDER DATE]],"MMMM")</f>
        <v>April</v>
      </c>
      <c r="E2684" s="4">
        <f t="shared" si="124"/>
        <v>2005</v>
      </c>
      <c r="F2684" s="1">
        <v>38456</v>
      </c>
      <c r="G2684" t="s">
        <v>12</v>
      </c>
      <c r="H2684" t="s">
        <v>44</v>
      </c>
      <c r="I2684">
        <v>184</v>
      </c>
      <c r="J2684" t="s">
        <v>55</v>
      </c>
      <c r="K2684">
        <v>55</v>
      </c>
      <c r="L2684" s="10">
        <v>100</v>
      </c>
      <c r="M2684" s="10">
        <f t="shared" si="125"/>
        <v>5500</v>
      </c>
      <c r="N2684">
        <f>'CONDITIONS AND WORKINGS'!$D$2*M2684</f>
        <v>353.09999999999997</v>
      </c>
      <c r="O2684" s="4">
        <f>IF(Table1[[#This Row],[SALES]]&gt;='CONDITIONS AND WORKINGS'!$B$2,Table1[[#This Row],[SALES]]*'CONDITIONS AND WORKINGS'!$B$3,0)</f>
        <v>459.25</v>
      </c>
      <c r="P2684" s="10">
        <f t="shared" si="123"/>
        <v>5853.1</v>
      </c>
      <c r="Q2684" s="4" t="str">
        <f>IF(Table1[[#This Row],[STATUS]]='CONDITIONS AND WORKINGS'!$B$6,'CONDITIONS AND WORKINGS'!$B$9,'CONDITIONS AND WORKINGS'!$B$10)</f>
        <v>"COMPLETED"</v>
      </c>
      <c r="R2684" s="10">
        <f>Table1[[#This Row],[TOTAL SALES]]-Table1[[#This Row],[ 8.35% DISCOUNT]]</f>
        <v>5393.85</v>
      </c>
      <c r="S2684" s="20"/>
      <c r="AQ2684" s="11"/>
      <c r="AR2684" s="11"/>
      <c r="AS2684" s="11"/>
      <c r="AT2684" s="11"/>
      <c r="AV2684" s="11"/>
      <c r="AW2684" s="11"/>
    </row>
    <row r="2685" spans="1:49" x14ac:dyDescent="0.25">
      <c r="A2685">
        <v>2684</v>
      </c>
      <c r="B2685">
        <v>10405</v>
      </c>
      <c r="C2685">
        <v>4</v>
      </c>
      <c r="D2685" s="4" t="str">
        <f>TEXT(Table1[[#This Row],[ORDER DATE]],"MMMM")</f>
        <v>April</v>
      </c>
      <c r="E2685" s="4">
        <f t="shared" si="124"/>
        <v>2005</v>
      </c>
      <c r="F2685" s="1">
        <v>38456</v>
      </c>
      <c r="G2685" t="s">
        <v>12</v>
      </c>
      <c r="H2685" t="s">
        <v>104</v>
      </c>
      <c r="I2685">
        <v>184</v>
      </c>
      <c r="J2685" t="s">
        <v>14</v>
      </c>
      <c r="K2685">
        <v>61</v>
      </c>
      <c r="L2685" s="10">
        <v>73.92</v>
      </c>
      <c r="M2685" s="10">
        <f t="shared" si="125"/>
        <v>4509.12</v>
      </c>
      <c r="N2685">
        <f>'CONDITIONS AND WORKINGS'!$D$2*M2685</f>
        <v>289.48550399999993</v>
      </c>
      <c r="O2685" s="4">
        <f>IF(Table1[[#This Row],[SALES]]&gt;='CONDITIONS AND WORKINGS'!$B$2,Table1[[#This Row],[SALES]]*'CONDITIONS AND WORKINGS'!$B$3,0)</f>
        <v>376.51152000000002</v>
      </c>
      <c r="P2685" s="10">
        <f t="shared" si="123"/>
        <v>4798.6055040000001</v>
      </c>
      <c r="Q2685" s="4" t="str">
        <f>IF(Table1[[#This Row],[STATUS]]='CONDITIONS AND WORKINGS'!$B$6,'CONDITIONS AND WORKINGS'!$B$9,'CONDITIONS AND WORKINGS'!$B$10)</f>
        <v>"COMPLETED"</v>
      </c>
      <c r="R2685" s="10">
        <f>Table1[[#This Row],[TOTAL SALES]]-Table1[[#This Row],[ 8.35% DISCOUNT]]</f>
        <v>4422.0939840000001</v>
      </c>
      <c r="S2685" s="20"/>
      <c r="AQ2685" s="11"/>
      <c r="AR2685" s="11"/>
      <c r="AS2685" s="11"/>
      <c r="AT2685" s="11"/>
      <c r="AV2685" s="11"/>
      <c r="AW2685" s="11"/>
    </row>
    <row r="2686" spans="1:49" x14ac:dyDescent="0.25">
      <c r="A2686">
        <v>2685</v>
      </c>
      <c r="B2686">
        <v>10405</v>
      </c>
      <c r="C2686">
        <v>2</v>
      </c>
      <c r="D2686" s="4" t="str">
        <f>TEXT(Table1[[#This Row],[ORDER DATE]],"MMMM")</f>
        <v>April</v>
      </c>
      <c r="E2686" s="4">
        <f t="shared" si="124"/>
        <v>2005</v>
      </c>
      <c r="F2686" s="1">
        <v>38456</v>
      </c>
      <c r="G2686" t="s">
        <v>12</v>
      </c>
      <c r="H2686" t="s">
        <v>116</v>
      </c>
      <c r="I2686">
        <v>184</v>
      </c>
      <c r="J2686" t="s">
        <v>17</v>
      </c>
      <c r="K2686">
        <v>47</v>
      </c>
      <c r="L2686" s="10">
        <v>44.56</v>
      </c>
      <c r="M2686" s="10">
        <f t="shared" si="125"/>
        <v>2094.3200000000002</v>
      </c>
      <c r="N2686">
        <f>'CONDITIONS AND WORKINGS'!$D$2*M2686</f>
        <v>134.455344</v>
      </c>
      <c r="O2686" s="4">
        <f>IF(Table1[[#This Row],[SALES]]&gt;='CONDITIONS AND WORKINGS'!$B$2,Table1[[#This Row],[SALES]]*'CONDITIONS AND WORKINGS'!$B$3,0)</f>
        <v>0</v>
      </c>
      <c r="P2686" s="10">
        <f t="shared" si="123"/>
        <v>2228.7753440000001</v>
      </c>
      <c r="Q2686" s="4" t="str">
        <f>IF(Table1[[#This Row],[STATUS]]='CONDITIONS AND WORKINGS'!$B$6,'CONDITIONS AND WORKINGS'!$B$9,'CONDITIONS AND WORKINGS'!$B$10)</f>
        <v>"COMPLETED"</v>
      </c>
      <c r="R2686" s="10">
        <f>Table1[[#This Row],[TOTAL SALES]]-Table1[[#This Row],[ 8.35% DISCOUNT]]</f>
        <v>2228.7753440000001</v>
      </c>
      <c r="S2686" s="20"/>
      <c r="AQ2686" s="11"/>
      <c r="AR2686" s="11"/>
      <c r="AS2686" s="11"/>
      <c r="AT2686" s="11"/>
      <c r="AV2686" s="11"/>
      <c r="AW2686" s="11"/>
    </row>
    <row r="2687" spans="1:49" x14ac:dyDescent="0.25">
      <c r="A2687">
        <v>2686</v>
      </c>
      <c r="B2687">
        <v>10406</v>
      </c>
      <c r="C2687">
        <v>1</v>
      </c>
      <c r="D2687" s="4" t="str">
        <f>TEXT(Table1[[#This Row],[ORDER DATE]],"MMMM")</f>
        <v>April</v>
      </c>
      <c r="E2687" s="4">
        <f t="shared" si="124"/>
        <v>2005</v>
      </c>
      <c r="F2687" s="1">
        <v>38457</v>
      </c>
      <c r="G2687" t="s">
        <v>128</v>
      </c>
      <c r="H2687" t="s">
        <v>112</v>
      </c>
      <c r="I2687">
        <v>149</v>
      </c>
      <c r="J2687" t="s">
        <v>55</v>
      </c>
      <c r="K2687">
        <v>65</v>
      </c>
      <c r="L2687" s="10">
        <v>100</v>
      </c>
      <c r="M2687" s="10">
        <f t="shared" si="125"/>
        <v>6500</v>
      </c>
      <c r="N2687">
        <f>'CONDITIONS AND WORKINGS'!$D$2*M2687</f>
        <v>417.29999999999995</v>
      </c>
      <c r="O2687" s="4">
        <f>IF(Table1[[#This Row],[SALES]]&gt;='CONDITIONS AND WORKINGS'!$B$2,Table1[[#This Row],[SALES]]*'CONDITIONS AND WORKINGS'!$B$3,0)</f>
        <v>542.75</v>
      </c>
      <c r="P2687" s="10">
        <f t="shared" si="123"/>
        <v>6917.3</v>
      </c>
      <c r="Q2687" s="4" t="str">
        <f>IF(Table1[[#This Row],[STATUS]]='CONDITIONS AND WORKINGS'!$B$6,'CONDITIONS AND WORKINGS'!$B$9,'CONDITIONS AND WORKINGS'!$B$10)</f>
        <v>"UNDER PREVIEW"</v>
      </c>
      <c r="R2687" s="10">
        <f>Table1[[#This Row],[TOTAL SALES]]-Table1[[#This Row],[ 8.35% DISCOUNT]]</f>
        <v>6374.55</v>
      </c>
      <c r="S2687" s="20"/>
      <c r="AQ2687" s="11"/>
      <c r="AR2687" s="11"/>
      <c r="AS2687" s="11"/>
      <c r="AT2687" s="11"/>
      <c r="AV2687" s="11"/>
      <c r="AW2687" s="11"/>
    </row>
    <row r="2688" spans="1:49" x14ac:dyDescent="0.25">
      <c r="A2688">
        <v>2687</v>
      </c>
      <c r="B2688">
        <v>10406</v>
      </c>
      <c r="C2688">
        <v>3</v>
      </c>
      <c r="D2688" s="4" t="str">
        <f>TEXT(Table1[[#This Row],[ORDER DATE]],"MMMM")</f>
        <v>April</v>
      </c>
      <c r="E2688" s="4">
        <f t="shared" si="124"/>
        <v>2005</v>
      </c>
      <c r="F2688" s="1">
        <v>38457</v>
      </c>
      <c r="G2688" t="s">
        <v>128</v>
      </c>
      <c r="H2688" t="s">
        <v>114</v>
      </c>
      <c r="I2688">
        <v>149</v>
      </c>
      <c r="J2688" t="s">
        <v>55</v>
      </c>
      <c r="K2688">
        <v>61</v>
      </c>
      <c r="L2688" s="10">
        <v>100</v>
      </c>
      <c r="M2688" s="10">
        <f t="shared" si="125"/>
        <v>6100</v>
      </c>
      <c r="N2688">
        <f>'CONDITIONS AND WORKINGS'!$D$2*M2688</f>
        <v>391.61999999999995</v>
      </c>
      <c r="O2688" s="4">
        <f>IF(Table1[[#This Row],[SALES]]&gt;='CONDITIONS AND WORKINGS'!$B$2,Table1[[#This Row],[SALES]]*'CONDITIONS AND WORKINGS'!$B$3,0)</f>
        <v>509.35</v>
      </c>
      <c r="P2688" s="10">
        <f t="shared" si="123"/>
        <v>6491.62</v>
      </c>
      <c r="Q2688" s="4" t="str">
        <f>IF(Table1[[#This Row],[STATUS]]='CONDITIONS AND WORKINGS'!$B$6,'CONDITIONS AND WORKINGS'!$B$9,'CONDITIONS AND WORKINGS'!$B$10)</f>
        <v>"UNDER PREVIEW"</v>
      </c>
      <c r="R2688" s="10">
        <f>Table1[[#This Row],[TOTAL SALES]]-Table1[[#This Row],[ 8.35% DISCOUNT]]</f>
        <v>5982.2699999999995</v>
      </c>
      <c r="S2688" s="20"/>
      <c r="AQ2688" s="11"/>
      <c r="AR2688" s="11"/>
      <c r="AS2688" s="11"/>
      <c r="AT2688" s="11"/>
      <c r="AV2688" s="11"/>
      <c r="AW2688" s="11"/>
    </row>
    <row r="2689" spans="1:49" x14ac:dyDescent="0.25">
      <c r="A2689">
        <v>2688</v>
      </c>
      <c r="B2689">
        <v>10406</v>
      </c>
      <c r="C2689">
        <v>2</v>
      </c>
      <c r="D2689" s="4" t="str">
        <f>TEXT(Table1[[#This Row],[ORDER DATE]],"MMMM")</f>
        <v>April</v>
      </c>
      <c r="E2689" s="4">
        <f t="shared" si="124"/>
        <v>2005</v>
      </c>
      <c r="F2689" s="1">
        <v>38457</v>
      </c>
      <c r="G2689" t="s">
        <v>128</v>
      </c>
      <c r="H2689" t="s">
        <v>113</v>
      </c>
      <c r="I2689">
        <v>149</v>
      </c>
      <c r="J2689" t="s">
        <v>55</v>
      </c>
      <c r="K2689">
        <v>48</v>
      </c>
      <c r="L2689" s="10">
        <v>100</v>
      </c>
      <c r="M2689" s="10">
        <f t="shared" si="125"/>
        <v>4800</v>
      </c>
      <c r="N2689">
        <f>'CONDITIONS AND WORKINGS'!$D$2*M2689</f>
        <v>308.15999999999997</v>
      </c>
      <c r="O2689" s="4">
        <f>IF(Table1[[#This Row],[SALES]]&gt;='CONDITIONS AND WORKINGS'!$B$2,Table1[[#This Row],[SALES]]*'CONDITIONS AND WORKINGS'!$B$3,0)</f>
        <v>400.8</v>
      </c>
      <c r="P2689" s="10">
        <f t="shared" si="123"/>
        <v>5108.16</v>
      </c>
      <c r="Q2689" s="4" t="str">
        <f>IF(Table1[[#This Row],[STATUS]]='CONDITIONS AND WORKINGS'!$B$6,'CONDITIONS AND WORKINGS'!$B$9,'CONDITIONS AND WORKINGS'!$B$10)</f>
        <v>"UNDER PREVIEW"</v>
      </c>
      <c r="R2689" s="10">
        <f>Table1[[#This Row],[TOTAL SALES]]-Table1[[#This Row],[ 8.35% DISCOUNT]]</f>
        <v>4707.3599999999997</v>
      </c>
      <c r="S2689" s="20"/>
      <c r="AQ2689" s="11"/>
      <c r="AR2689" s="11"/>
      <c r="AS2689" s="11"/>
      <c r="AT2689" s="11"/>
      <c r="AV2689" s="11"/>
      <c r="AW2689" s="11"/>
    </row>
    <row r="2690" spans="1:49" x14ac:dyDescent="0.25">
      <c r="A2690">
        <v>2689</v>
      </c>
      <c r="B2690">
        <v>10407</v>
      </c>
      <c r="C2690">
        <v>2</v>
      </c>
      <c r="D2690" s="4" t="str">
        <f>TEXT(Table1[[#This Row],[ORDER DATE]],"MMMM")</f>
        <v>April</v>
      </c>
      <c r="E2690" s="4">
        <f t="shared" si="124"/>
        <v>2005</v>
      </c>
      <c r="F2690" s="1">
        <v>38464</v>
      </c>
      <c r="G2690" t="s">
        <v>127</v>
      </c>
      <c r="H2690" t="s">
        <v>13</v>
      </c>
      <c r="I2690">
        <v>162</v>
      </c>
      <c r="J2690" t="s">
        <v>55</v>
      </c>
      <c r="K2690">
        <v>76</v>
      </c>
      <c r="L2690" s="10">
        <v>100</v>
      </c>
      <c r="M2690" s="10">
        <f t="shared" si="125"/>
        <v>7600</v>
      </c>
      <c r="N2690">
        <f>'CONDITIONS AND WORKINGS'!$D$2*M2690</f>
        <v>487.91999999999996</v>
      </c>
      <c r="O2690" s="4">
        <f>IF(Table1[[#This Row],[SALES]]&gt;='CONDITIONS AND WORKINGS'!$B$2,Table1[[#This Row],[SALES]]*'CONDITIONS AND WORKINGS'!$B$3,0)</f>
        <v>634.6</v>
      </c>
      <c r="P2690" s="10">
        <f t="shared" ref="P2690:P2753" si="126">M2690+N2690</f>
        <v>8087.92</v>
      </c>
      <c r="Q2690" s="4" t="str">
        <f>IF(Table1[[#This Row],[STATUS]]='CONDITIONS AND WORKINGS'!$B$6,'CONDITIONS AND WORKINGS'!$B$9,'CONDITIONS AND WORKINGS'!$B$10)</f>
        <v>"UNDER PREVIEW"</v>
      </c>
      <c r="R2690" s="10">
        <f>Table1[[#This Row],[TOTAL SALES]]-Table1[[#This Row],[ 8.35% DISCOUNT]]</f>
        <v>7453.32</v>
      </c>
      <c r="S2690" s="20"/>
      <c r="AQ2690" s="11"/>
      <c r="AR2690" s="11"/>
      <c r="AS2690" s="11"/>
      <c r="AT2690" s="11"/>
      <c r="AV2690" s="11"/>
      <c r="AW2690" s="11"/>
    </row>
    <row r="2691" spans="1:49" x14ac:dyDescent="0.25">
      <c r="A2691">
        <v>2690</v>
      </c>
      <c r="B2691">
        <v>10407</v>
      </c>
      <c r="C2691">
        <v>6</v>
      </c>
      <c r="D2691" s="4" t="str">
        <f>TEXT(Table1[[#This Row],[ORDER DATE]],"MMMM")</f>
        <v>April</v>
      </c>
      <c r="E2691" s="4">
        <f t="shared" ref="E2691:E2754" si="127">YEAR(F2691)</f>
        <v>2005</v>
      </c>
      <c r="F2691" s="1">
        <v>38464</v>
      </c>
      <c r="G2691" t="s">
        <v>127</v>
      </c>
      <c r="H2691" t="s">
        <v>120</v>
      </c>
      <c r="I2691">
        <v>162</v>
      </c>
      <c r="J2691" t="s">
        <v>55</v>
      </c>
      <c r="K2691">
        <v>76</v>
      </c>
      <c r="L2691" s="10">
        <v>94.5</v>
      </c>
      <c r="M2691" s="10">
        <f t="shared" ref="M2691:M2754" si="128">K2691*L2691</f>
        <v>7182</v>
      </c>
      <c r="N2691">
        <f>'CONDITIONS AND WORKINGS'!$D$2*M2691</f>
        <v>461.08439999999996</v>
      </c>
      <c r="O2691" s="4">
        <f>IF(Table1[[#This Row],[SALES]]&gt;='CONDITIONS AND WORKINGS'!$B$2,Table1[[#This Row],[SALES]]*'CONDITIONS AND WORKINGS'!$B$3,0)</f>
        <v>599.697</v>
      </c>
      <c r="P2691" s="10">
        <f t="shared" si="126"/>
        <v>7643.0843999999997</v>
      </c>
      <c r="Q2691" s="4" t="str">
        <f>IF(Table1[[#This Row],[STATUS]]='CONDITIONS AND WORKINGS'!$B$6,'CONDITIONS AND WORKINGS'!$B$9,'CONDITIONS AND WORKINGS'!$B$10)</f>
        <v>"UNDER PREVIEW"</v>
      </c>
      <c r="R2691" s="10">
        <f>Table1[[#This Row],[TOTAL SALES]]-Table1[[#This Row],[ 8.35% DISCOUNT]]</f>
        <v>7043.3873999999996</v>
      </c>
      <c r="S2691" s="20"/>
      <c r="AQ2691" s="11"/>
      <c r="AR2691" s="11"/>
      <c r="AS2691" s="11"/>
      <c r="AT2691" s="11"/>
      <c r="AV2691" s="11"/>
      <c r="AW2691" s="11"/>
    </row>
    <row r="2692" spans="1:49" x14ac:dyDescent="0.25">
      <c r="A2692">
        <v>2691</v>
      </c>
      <c r="B2692">
        <v>10407</v>
      </c>
      <c r="C2692">
        <v>11</v>
      </c>
      <c r="D2692" s="4" t="str">
        <f>TEXT(Table1[[#This Row],[ORDER DATE]],"MMMM")</f>
        <v>April</v>
      </c>
      <c r="E2692" s="4">
        <f t="shared" si="127"/>
        <v>2005</v>
      </c>
      <c r="F2692" s="1">
        <v>38464</v>
      </c>
      <c r="G2692" t="s">
        <v>127</v>
      </c>
      <c r="H2692" t="s">
        <v>118</v>
      </c>
      <c r="I2692">
        <v>162</v>
      </c>
      <c r="J2692" t="s">
        <v>55</v>
      </c>
      <c r="K2692">
        <v>59</v>
      </c>
      <c r="L2692" s="10">
        <v>100</v>
      </c>
      <c r="M2692" s="10">
        <f t="shared" si="128"/>
        <v>5900</v>
      </c>
      <c r="N2692">
        <f>'CONDITIONS AND WORKINGS'!$D$2*M2692</f>
        <v>378.78</v>
      </c>
      <c r="O2692" s="4">
        <f>IF(Table1[[#This Row],[SALES]]&gt;='CONDITIONS AND WORKINGS'!$B$2,Table1[[#This Row],[SALES]]*'CONDITIONS AND WORKINGS'!$B$3,0)</f>
        <v>492.65000000000003</v>
      </c>
      <c r="P2692" s="10">
        <f t="shared" si="126"/>
        <v>6278.78</v>
      </c>
      <c r="Q2692" s="4" t="str">
        <f>IF(Table1[[#This Row],[STATUS]]='CONDITIONS AND WORKINGS'!$B$6,'CONDITIONS AND WORKINGS'!$B$9,'CONDITIONS AND WORKINGS'!$B$10)</f>
        <v>"UNDER PREVIEW"</v>
      </c>
      <c r="R2692" s="10">
        <f>Table1[[#This Row],[TOTAL SALES]]-Table1[[#This Row],[ 8.35% DISCOUNT]]</f>
        <v>5786.13</v>
      </c>
      <c r="S2692" s="20"/>
      <c r="AQ2692" s="11"/>
      <c r="AR2692" s="11"/>
      <c r="AS2692" s="11"/>
      <c r="AT2692" s="11"/>
      <c r="AV2692" s="11"/>
      <c r="AW2692" s="11"/>
    </row>
    <row r="2693" spans="1:49" x14ac:dyDescent="0.25">
      <c r="A2693">
        <v>2692</v>
      </c>
      <c r="B2693">
        <v>10407</v>
      </c>
      <c r="C2693">
        <v>12</v>
      </c>
      <c r="D2693" s="4" t="str">
        <f>TEXT(Table1[[#This Row],[ORDER DATE]],"MMMM")</f>
        <v>April</v>
      </c>
      <c r="E2693" s="4">
        <f t="shared" si="127"/>
        <v>2005</v>
      </c>
      <c r="F2693" s="1">
        <v>38464</v>
      </c>
      <c r="G2693" t="s">
        <v>127</v>
      </c>
      <c r="H2693" t="s">
        <v>115</v>
      </c>
      <c r="I2693">
        <v>162</v>
      </c>
      <c r="J2693" t="s">
        <v>14</v>
      </c>
      <c r="K2693">
        <v>41</v>
      </c>
      <c r="L2693" s="10">
        <v>100</v>
      </c>
      <c r="M2693" s="10">
        <f t="shared" si="128"/>
        <v>4100</v>
      </c>
      <c r="N2693">
        <f>'CONDITIONS AND WORKINGS'!$D$2*M2693</f>
        <v>263.21999999999997</v>
      </c>
      <c r="O2693" s="4">
        <f>IF(Table1[[#This Row],[SALES]]&gt;='CONDITIONS AND WORKINGS'!$B$2,Table1[[#This Row],[SALES]]*'CONDITIONS AND WORKINGS'!$B$3,0)</f>
        <v>342.35</v>
      </c>
      <c r="P2693" s="10">
        <f t="shared" si="126"/>
        <v>4363.22</v>
      </c>
      <c r="Q2693" s="4" t="str">
        <f>IF(Table1[[#This Row],[STATUS]]='CONDITIONS AND WORKINGS'!$B$6,'CONDITIONS AND WORKINGS'!$B$9,'CONDITIONS AND WORKINGS'!$B$10)</f>
        <v>"UNDER PREVIEW"</v>
      </c>
      <c r="R2693" s="10">
        <f>Table1[[#This Row],[TOTAL SALES]]-Table1[[#This Row],[ 8.35% DISCOUNT]]</f>
        <v>4020.8700000000003</v>
      </c>
      <c r="S2693" s="20"/>
      <c r="AQ2693" s="11"/>
      <c r="AR2693" s="11"/>
      <c r="AS2693" s="11"/>
      <c r="AT2693" s="11"/>
      <c r="AV2693" s="11"/>
      <c r="AW2693" s="11"/>
    </row>
    <row r="2694" spans="1:49" x14ac:dyDescent="0.25">
      <c r="A2694">
        <v>2693</v>
      </c>
      <c r="B2694">
        <v>10407</v>
      </c>
      <c r="C2694">
        <v>5</v>
      </c>
      <c r="D2694" s="4" t="str">
        <f>TEXT(Table1[[#This Row],[ORDER DATE]],"MMMM")</f>
        <v>April</v>
      </c>
      <c r="E2694" s="4">
        <f t="shared" si="127"/>
        <v>2005</v>
      </c>
      <c r="F2694" s="1">
        <v>38464</v>
      </c>
      <c r="G2694" t="s">
        <v>127</v>
      </c>
      <c r="H2694" t="s">
        <v>117</v>
      </c>
      <c r="I2694">
        <v>162</v>
      </c>
      <c r="J2694" t="s">
        <v>14</v>
      </c>
      <c r="K2694">
        <v>59</v>
      </c>
      <c r="L2694" s="10">
        <v>98.65</v>
      </c>
      <c r="M2694" s="10">
        <f t="shared" si="128"/>
        <v>5820.35</v>
      </c>
      <c r="N2694">
        <f>'CONDITIONS AND WORKINGS'!$D$2*M2694</f>
        <v>373.66647</v>
      </c>
      <c r="O2694" s="4">
        <f>IF(Table1[[#This Row],[SALES]]&gt;='CONDITIONS AND WORKINGS'!$B$2,Table1[[#This Row],[SALES]]*'CONDITIONS AND WORKINGS'!$B$3,0)</f>
        <v>485.99922500000008</v>
      </c>
      <c r="P2694" s="10">
        <f t="shared" si="126"/>
        <v>6194.0164700000005</v>
      </c>
      <c r="Q2694" s="4" t="str">
        <f>IF(Table1[[#This Row],[STATUS]]='CONDITIONS AND WORKINGS'!$B$6,'CONDITIONS AND WORKINGS'!$B$9,'CONDITIONS AND WORKINGS'!$B$10)</f>
        <v>"UNDER PREVIEW"</v>
      </c>
      <c r="R2694" s="10">
        <f>Table1[[#This Row],[TOTAL SALES]]-Table1[[#This Row],[ 8.35% DISCOUNT]]</f>
        <v>5708.017245</v>
      </c>
      <c r="S2694" s="20"/>
      <c r="AQ2694" s="11"/>
      <c r="AR2694" s="11"/>
      <c r="AS2694" s="11"/>
      <c r="AT2694" s="11"/>
      <c r="AV2694" s="11"/>
      <c r="AW2694" s="11"/>
    </row>
    <row r="2695" spans="1:49" x14ac:dyDescent="0.25">
      <c r="A2695">
        <v>2694</v>
      </c>
      <c r="B2695">
        <v>10407</v>
      </c>
      <c r="C2695">
        <v>4</v>
      </c>
      <c r="D2695" s="4" t="str">
        <f>TEXT(Table1[[#This Row],[ORDER DATE]],"MMMM")</f>
        <v>April</v>
      </c>
      <c r="E2695" s="4">
        <f t="shared" si="127"/>
        <v>2005</v>
      </c>
      <c r="F2695" s="1">
        <v>38464</v>
      </c>
      <c r="G2695" t="s">
        <v>127</v>
      </c>
      <c r="H2695" t="s">
        <v>122</v>
      </c>
      <c r="I2695">
        <v>162</v>
      </c>
      <c r="J2695" t="s">
        <v>14</v>
      </c>
      <c r="K2695">
        <v>66</v>
      </c>
      <c r="L2695" s="10">
        <v>66.989999999999995</v>
      </c>
      <c r="M2695" s="10">
        <f t="shared" si="128"/>
        <v>4421.3399999999992</v>
      </c>
      <c r="N2695">
        <f>'CONDITIONS AND WORKINGS'!$D$2*M2695</f>
        <v>283.8500279999999</v>
      </c>
      <c r="O2695" s="4">
        <f>IF(Table1[[#This Row],[SALES]]&gt;='CONDITIONS AND WORKINGS'!$B$2,Table1[[#This Row],[SALES]]*'CONDITIONS AND WORKINGS'!$B$3,0)</f>
        <v>369.18188999999995</v>
      </c>
      <c r="P2695" s="10">
        <f t="shared" si="126"/>
        <v>4705.1900279999991</v>
      </c>
      <c r="Q2695" s="4" t="str">
        <f>IF(Table1[[#This Row],[STATUS]]='CONDITIONS AND WORKINGS'!$B$6,'CONDITIONS AND WORKINGS'!$B$9,'CONDITIONS AND WORKINGS'!$B$10)</f>
        <v>"UNDER PREVIEW"</v>
      </c>
      <c r="R2695" s="10">
        <f>Table1[[#This Row],[TOTAL SALES]]-Table1[[#This Row],[ 8.35% DISCOUNT]]</f>
        <v>4336.0081379999992</v>
      </c>
      <c r="S2695" s="20"/>
      <c r="AQ2695" s="11"/>
      <c r="AR2695" s="11"/>
      <c r="AS2695" s="11"/>
      <c r="AT2695" s="11"/>
      <c r="AV2695" s="11"/>
      <c r="AW2695" s="11"/>
    </row>
    <row r="2696" spans="1:49" x14ac:dyDescent="0.25">
      <c r="A2696">
        <v>2695</v>
      </c>
      <c r="B2696">
        <v>10407</v>
      </c>
      <c r="C2696">
        <v>9</v>
      </c>
      <c r="D2696" s="4" t="str">
        <f>TEXT(Table1[[#This Row],[ORDER DATE]],"MMMM")</f>
        <v>April</v>
      </c>
      <c r="E2696" s="4">
        <f t="shared" si="127"/>
        <v>2005</v>
      </c>
      <c r="F2696" s="1">
        <v>38464</v>
      </c>
      <c r="G2696" t="s">
        <v>127</v>
      </c>
      <c r="H2696" t="s">
        <v>119</v>
      </c>
      <c r="I2696">
        <v>162</v>
      </c>
      <c r="J2696" t="s">
        <v>14</v>
      </c>
      <c r="K2696">
        <v>43</v>
      </c>
      <c r="L2696" s="10">
        <v>86.73</v>
      </c>
      <c r="M2696" s="10">
        <f t="shared" si="128"/>
        <v>3729.3900000000003</v>
      </c>
      <c r="N2696">
        <f>'CONDITIONS AND WORKINGS'!$D$2*M2696</f>
        <v>239.426838</v>
      </c>
      <c r="O2696" s="4">
        <f>IF(Table1[[#This Row],[SALES]]&gt;='CONDITIONS AND WORKINGS'!$B$2,Table1[[#This Row],[SALES]]*'CONDITIONS AND WORKINGS'!$B$3,0)</f>
        <v>311.40406500000006</v>
      </c>
      <c r="P2696" s="10">
        <f t="shared" si="126"/>
        <v>3968.8168380000002</v>
      </c>
      <c r="Q2696" s="4" t="str">
        <f>IF(Table1[[#This Row],[STATUS]]='CONDITIONS AND WORKINGS'!$B$6,'CONDITIONS AND WORKINGS'!$B$9,'CONDITIONS AND WORKINGS'!$B$10)</f>
        <v>"UNDER PREVIEW"</v>
      </c>
      <c r="R2696" s="10">
        <f>Table1[[#This Row],[TOTAL SALES]]-Table1[[#This Row],[ 8.35% DISCOUNT]]</f>
        <v>3657.412773</v>
      </c>
      <c r="S2696" s="20"/>
      <c r="AQ2696" s="11"/>
      <c r="AR2696" s="11"/>
      <c r="AS2696" s="11"/>
      <c r="AT2696" s="11"/>
      <c r="AV2696" s="11"/>
      <c r="AW2696" s="11"/>
    </row>
    <row r="2697" spans="1:49" x14ac:dyDescent="0.25">
      <c r="A2697">
        <v>2696</v>
      </c>
      <c r="B2697">
        <v>10407</v>
      </c>
      <c r="C2697">
        <v>1</v>
      </c>
      <c r="D2697" s="4" t="str">
        <f>TEXT(Table1[[#This Row],[ORDER DATE]],"MMMM")</f>
        <v>April</v>
      </c>
      <c r="E2697" s="4">
        <f t="shared" si="127"/>
        <v>2005</v>
      </c>
      <c r="F2697" s="1">
        <v>38464</v>
      </c>
      <c r="G2697" t="s">
        <v>127</v>
      </c>
      <c r="H2697" t="s">
        <v>15</v>
      </c>
      <c r="I2697">
        <v>162</v>
      </c>
      <c r="J2697" t="s">
        <v>14</v>
      </c>
      <c r="K2697">
        <v>42</v>
      </c>
      <c r="L2697" s="10">
        <v>72.650000000000006</v>
      </c>
      <c r="M2697" s="10">
        <f t="shared" si="128"/>
        <v>3051.3</v>
      </c>
      <c r="N2697">
        <f>'CONDITIONS AND WORKINGS'!$D$2*M2697</f>
        <v>195.89346</v>
      </c>
      <c r="O2697" s="4">
        <f>IF(Table1[[#This Row],[SALES]]&gt;='CONDITIONS AND WORKINGS'!$B$2,Table1[[#This Row],[SALES]]*'CONDITIONS AND WORKINGS'!$B$3,0)</f>
        <v>254.78355000000002</v>
      </c>
      <c r="P2697" s="10">
        <f t="shared" si="126"/>
        <v>3247.1934600000004</v>
      </c>
      <c r="Q2697" s="4" t="str">
        <f>IF(Table1[[#This Row],[STATUS]]='CONDITIONS AND WORKINGS'!$B$6,'CONDITIONS AND WORKINGS'!$B$9,'CONDITIONS AND WORKINGS'!$B$10)</f>
        <v>"UNDER PREVIEW"</v>
      </c>
      <c r="R2697" s="10">
        <f>Table1[[#This Row],[TOTAL SALES]]-Table1[[#This Row],[ 8.35% DISCOUNT]]</f>
        <v>2992.4099100000003</v>
      </c>
      <c r="S2697" s="20"/>
      <c r="AQ2697" s="11"/>
      <c r="AR2697" s="11"/>
      <c r="AS2697" s="11"/>
      <c r="AT2697" s="11"/>
      <c r="AV2697" s="11"/>
      <c r="AW2697" s="11"/>
    </row>
    <row r="2698" spans="1:49" x14ac:dyDescent="0.25">
      <c r="A2698">
        <v>2697</v>
      </c>
      <c r="B2698">
        <v>10407</v>
      </c>
      <c r="C2698">
        <v>10</v>
      </c>
      <c r="D2698" s="4" t="str">
        <f>TEXT(Table1[[#This Row],[ORDER DATE]],"MMMM")</f>
        <v>April</v>
      </c>
      <c r="E2698" s="4">
        <f t="shared" si="127"/>
        <v>2005</v>
      </c>
      <c r="F2698" s="1">
        <v>38464</v>
      </c>
      <c r="G2698" t="s">
        <v>127</v>
      </c>
      <c r="H2698" t="s">
        <v>124</v>
      </c>
      <c r="I2698">
        <v>162</v>
      </c>
      <c r="J2698" t="s">
        <v>17</v>
      </c>
      <c r="K2698">
        <v>64</v>
      </c>
      <c r="L2698" s="10">
        <v>40.25</v>
      </c>
      <c r="M2698" s="10">
        <f t="shared" si="128"/>
        <v>2576</v>
      </c>
      <c r="N2698">
        <f>'CONDITIONS AND WORKINGS'!$D$2*M2698</f>
        <v>165.37919999999997</v>
      </c>
      <c r="O2698" s="4">
        <f>IF(Table1[[#This Row],[SALES]]&gt;='CONDITIONS AND WORKINGS'!$B$2,Table1[[#This Row],[SALES]]*'CONDITIONS AND WORKINGS'!$B$3,0)</f>
        <v>215.096</v>
      </c>
      <c r="P2698" s="10">
        <f t="shared" si="126"/>
        <v>2741.3791999999999</v>
      </c>
      <c r="Q2698" s="4" t="str">
        <f>IF(Table1[[#This Row],[STATUS]]='CONDITIONS AND WORKINGS'!$B$6,'CONDITIONS AND WORKINGS'!$B$9,'CONDITIONS AND WORKINGS'!$B$10)</f>
        <v>"UNDER PREVIEW"</v>
      </c>
      <c r="R2698" s="10">
        <f>Table1[[#This Row],[TOTAL SALES]]-Table1[[#This Row],[ 8.35% DISCOUNT]]</f>
        <v>2526.2831999999999</v>
      </c>
      <c r="S2698" s="20"/>
      <c r="AQ2698" s="11"/>
      <c r="AR2698" s="11"/>
      <c r="AS2698" s="11"/>
      <c r="AT2698" s="11"/>
      <c r="AV2698" s="11"/>
      <c r="AW2698" s="11"/>
    </row>
    <row r="2699" spans="1:49" x14ac:dyDescent="0.25">
      <c r="A2699">
        <v>2698</v>
      </c>
      <c r="B2699">
        <v>10407</v>
      </c>
      <c r="C2699">
        <v>8</v>
      </c>
      <c r="D2699" s="4" t="str">
        <f>TEXT(Table1[[#This Row],[ORDER DATE]],"MMMM")</f>
        <v>April</v>
      </c>
      <c r="E2699" s="4">
        <f t="shared" si="127"/>
        <v>2005</v>
      </c>
      <c r="F2699" s="1">
        <v>38464</v>
      </c>
      <c r="G2699" t="s">
        <v>127</v>
      </c>
      <c r="H2699" t="s">
        <v>121</v>
      </c>
      <c r="I2699">
        <v>162</v>
      </c>
      <c r="J2699" t="s">
        <v>17</v>
      </c>
      <c r="K2699">
        <v>26</v>
      </c>
      <c r="L2699" s="10">
        <v>76.430000000000007</v>
      </c>
      <c r="M2699" s="10">
        <f t="shared" si="128"/>
        <v>1987.1800000000003</v>
      </c>
      <c r="N2699">
        <f>'CONDITIONS AND WORKINGS'!$D$2*M2699</f>
        <v>127.57695600000001</v>
      </c>
      <c r="O2699" s="4">
        <f>IF(Table1[[#This Row],[SALES]]&gt;='CONDITIONS AND WORKINGS'!$B$2,Table1[[#This Row],[SALES]]*'CONDITIONS AND WORKINGS'!$B$3,0)</f>
        <v>0</v>
      </c>
      <c r="P2699" s="10">
        <f t="shared" si="126"/>
        <v>2114.7569560000002</v>
      </c>
      <c r="Q2699" s="4" t="str">
        <f>IF(Table1[[#This Row],[STATUS]]='CONDITIONS AND WORKINGS'!$B$6,'CONDITIONS AND WORKINGS'!$B$9,'CONDITIONS AND WORKINGS'!$B$10)</f>
        <v>"UNDER PREVIEW"</v>
      </c>
      <c r="R2699" s="10">
        <f>Table1[[#This Row],[TOTAL SALES]]-Table1[[#This Row],[ 8.35% DISCOUNT]]</f>
        <v>2114.7569560000002</v>
      </c>
      <c r="S2699" s="20"/>
      <c r="AQ2699" s="11"/>
      <c r="AR2699" s="11"/>
      <c r="AS2699" s="11"/>
      <c r="AT2699" s="11"/>
      <c r="AV2699" s="11"/>
      <c r="AW2699" s="11"/>
    </row>
    <row r="2700" spans="1:49" x14ac:dyDescent="0.25">
      <c r="A2700">
        <v>2699</v>
      </c>
      <c r="B2700">
        <v>10407</v>
      </c>
      <c r="C2700">
        <v>7</v>
      </c>
      <c r="D2700" s="4" t="str">
        <f>TEXT(Table1[[#This Row],[ORDER DATE]],"MMMM")</f>
        <v>April</v>
      </c>
      <c r="E2700" s="4">
        <f t="shared" si="127"/>
        <v>2005</v>
      </c>
      <c r="F2700" s="1">
        <v>38464</v>
      </c>
      <c r="G2700" t="s">
        <v>127</v>
      </c>
      <c r="H2700" t="s">
        <v>123</v>
      </c>
      <c r="I2700">
        <v>162</v>
      </c>
      <c r="J2700" t="s">
        <v>17</v>
      </c>
      <c r="K2700">
        <v>13</v>
      </c>
      <c r="L2700" s="10">
        <v>81.33</v>
      </c>
      <c r="M2700" s="10">
        <f t="shared" si="128"/>
        <v>1057.29</v>
      </c>
      <c r="N2700">
        <f>'CONDITIONS AND WORKINGS'!$D$2*M2700</f>
        <v>67.878017999999997</v>
      </c>
      <c r="O2700" s="4">
        <f>IF(Table1[[#This Row],[SALES]]&gt;='CONDITIONS AND WORKINGS'!$B$2,Table1[[#This Row],[SALES]]*'CONDITIONS AND WORKINGS'!$B$3,0)</f>
        <v>0</v>
      </c>
      <c r="P2700" s="10">
        <f t="shared" si="126"/>
        <v>1125.1680179999998</v>
      </c>
      <c r="Q2700" s="4" t="str">
        <f>IF(Table1[[#This Row],[STATUS]]='CONDITIONS AND WORKINGS'!$B$6,'CONDITIONS AND WORKINGS'!$B$9,'CONDITIONS AND WORKINGS'!$B$10)</f>
        <v>"UNDER PREVIEW"</v>
      </c>
      <c r="R2700" s="10">
        <f>Table1[[#This Row],[TOTAL SALES]]-Table1[[#This Row],[ 8.35% DISCOUNT]]</f>
        <v>1125.1680179999998</v>
      </c>
      <c r="S2700" s="20"/>
      <c r="AQ2700" s="11"/>
      <c r="AR2700" s="11"/>
      <c r="AS2700" s="11"/>
      <c r="AT2700" s="11"/>
      <c r="AV2700" s="11"/>
      <c r="AW2700" s="11"/>
    </row>
    <row r="2701" spans="1:49" x14ac:dyDescent="0.25">
      <c r="A2701">
        <v>2700</v>
      </c>
      <c r="B2701">
        <v>10407</v>
      </c>
      <c r="C2701">
        <v>3</v>
      </c>
      <c r="D2701" s="4" t="str">
        <f>TEXT(Table1[[#This Row],[ORDER DATE]],"MMMM")</f>
        <v>April</v>
      </c>
      <c r="E2701" s="4">
        <f t="shared" si="127"/>
        <v>2005</v>
      </c>
      <c r="F2701" s="1">
        <v>38464</v>
      </c>
      <c r="G2701" t="s">
        <v>127</v>
      </c>
      <c r="H2701" t="s">
        <v>16</v>
      </c>
      <c r="I2701">
        <v>162</v>
      </c>
      <c r="J2701" t="s">
        <v>17</v>
      </c>
      <c r="K2701">
        <v>6</v>
      </c>
      <c r="L2701" s="10">
        <v>90.19</v>
      </c>
      <c r="M2701" s="10">
        <f t="shared" si="128"/>
        <v>541.14</v>
      </c>
      <c r="N2701">
        <f>'CONDITIONS AND WORKINGS'!$D$2*M2701</f>
        <v>34.741187999999994</v>
      </c>
      <c r="O2701" s="4">
        <f>IF(Table1[[#This Row],[SALES]]&gt;='CONDITIONS AND WORKINGS'!$B$2,Table1[[#This Row],[SALES]]*'CONDITIONS AND WORKINGS'!$B$3,0)</f>
        <v>0</v>
      </c>
      <c r="P2701" s="10">
        <f t="shared" si="126"/>
        <v>575.88118799999995</v>
      </c>
      <c r="Q2701" s="4" t="str">
        <f>IF(Table1[[#This Row],[STATUS]]='CONDITIONS AND WORKINGS'!$B$6,'CONDITIONS AND WORKINGS'!$B$9,'CONDITIONS AND WORKINGS'!$B$10)</f>
        <v>"UNDER PREVIEW"</v>
      </c>
      <c r="R2701" s="10">
        <f>Table1[[#This Row],[TOTAL SALES]]-Table1[[#This Row],[ 8.35% DISCOUNT]]</f>
        <v>575.88118799999995</v>
      </c>
      <c r="S2701" s="20"/>
      <c r="AQ2701" s="11"/>
      <c r="AR2701" s="11"/>
      <c r="AS2701" s="11"/>
      <c r="AT2701" s="11"/>
      <c r="AV2701" s="11"/>
      <c r="AW2701" s="11"/>
    </row>
    <row r="2702" spans="1:49" x14ac:dyDescent="0.25">
      <c r="A2702">
        <v>2701</v>
      </c>
      <c r="B2702">
        <v>10408</v>
      </c>
      <c r="C2702">
        <v>1</v>
      </c>
      <c r="D2702" s="4" t="str">
        <f>TEXT(Table1[[#This Row],[ORDER DATE]],"MMMM")</f>
        <v>April</v>
      </c>
      <c r="E2702" s="4">
        <f t="shared" si="127"/>
        <v>2005</v>
      </c>
      <c r="F2702" s="1">
        <v>38464</v>
      </c>
      <c r="G2702" t="s">
        <v>12</v>
      </c>
      <c r="H2702" t="s">
        <v>18</v>
      </c>
      <c r="I2702">
        <v>136</v>
      </c>
      <c r="J2702" t="s">
        <v>17</v>
      </c>
      <c r="K2702">
        <v>15</v>
      </c>
      <c r="L2702" s="10">
        <v>36.93</v>
      </c>
      <c r="M2702" s="10">
        <f t="shared" si="128"/>
        <v>553.95000000000005</v>
      </c>
      <c r="N2702">
        <f>'CONDITIONS AND WORKINGS'!$D$2*M2702</f>
        <v>35.563589999999998</v>
      </c>
      <c r="O2702" s="4">
        <f>IF(Table1[[#This Row],[SALES]]&gt;='CONDITIONS AND WORKINGS'!$B$2,Table1[[#This Row],[SALES]]*'CONDITIONS AND WORKINGS'!$B$3,0)</f>
        <v>0</v>
      </c>
      <c r="P2702" s="10">
        <f t="shared" si="126"/>
        <v>589.51359000000002</v>
      </c>
      <c r="Q2702" s="4" t="str">
        <f>IF(Table1[[#This Row],[STATUS]]='CONDITIONS AND WORKINGS'!$B$6,'CONDITIONS AND WORKINGS'!$B$9,'CONDITIONS AND WORKINGS'!$B$10)</f>
        <v>"COMPLETED"</v>
      </c>
      <c r="R2702" s="10">
        <f>Table1[[#This Row],[TOTAL SALES]]-Table1[[#This Row],[ 8.35% DISCOUNT]]</f>
        <v>589.51359000000002</v>
      </c>
      <c r="S2702" s="20"/>
      <c r="AQ2702" s="11"/>
      <c r="AR2702" s="11"/>
      <c r="AS2702" s="11"/>
      <c r="AT2702" s="11"/>
      <c r="AV2702" s="11"/>
      <c r="AW2702" s="11"/>
    </row>
    <row r="2703" spans="1:49" x14ac:dyDescent="0.25">
      <c r="A2703">
        <v>2702</v>
      </c>
      <c r="B2703">
        <v>10409</v>
      </c>
      <c r="C2703">
        <v>1</v>
      </c>
      <c r="D2703" s="4" t="str">
        <f>TEXT(Table1[[#This Row],[ORDER DATE]],"MMMM")</f>
        <v>April</v>
      </c>
      <c r="E2703" s="4">
        <f t="shared" si="127"/>
        <v>2005</v>
      </c>
      <c r="F2703" s="1">
        <v>38465</v>
      </c>
      <c r="G2703" t="s">
        <v>12</v>
      </c>
      <c r="H2703" t="s">
        <v>22</v>
      </c>
      <c r="I2703">
        <v>166</v>
      </c>
      <c r="J2703" t="s">
        <v>17</v>
      </c>
      <c r="K2703">
        <v>61</v>
      </c>
      <c r="L2703" s="10">
        <v>29.54</v>
      </c>
      <c r="M2703" s="10">
        <f t="shared" si="128"/>
        <v>1801.94</v>
      </c>
      <c r="N2703">
        <f>'CONDITIONS AND WORKINGS'!$D$2*M2703</f>
        <v>115.68454799999999</v>
      </c>
      <c r="O2703" s="4">
        <f>IF(Table1[[#This Row],[SALES]]&gt;='CONDITIONS AND WORKINGS'!$B$2,Table1[[#This Row],[SALES]]*'CONDITIONS AND WORKINGS'!$B$3,0)</f>
        <v>0</v>
      </c>
      <c r="P2703" s="10">
        <f t="shared" si="126"/>
        <v>1917.624548</v>
      </c>
      <c r="Q2703" s="4" t="str">
        <f>IF(Table1[[#This Row],[STATUS]]='CONDITIONS AND WORKINGS'!$B$6,'CONDITIONS AND WORKINGS'!$B$9,'CONDITIONS AND WORKINGS'!$B$10)</f>
        <v>"COMPLETED"</v>
      </c>
      <c r="R2703" s="10">
        <f>Table1[[#This Row],[TOTAL SALES]]-Table1[[#This Row],[ 8.35% DISCOUNT]]</f>
        <v>1917.624548</v>
      </c>
      <c r="S2703" s="20"/>
      <c r="AQ2703" s="11"/>
      <c r="AR2703" s="11"/>
      <c r="AS2703" s="11"/>
      <c r="AT2703" s="11"/>
      <c r="AV2703" s="11"/>
      <c r="AW2703" s="11"/>
    </row>
    <row r="2704" spans="1:49" x14ac:dyDescent="0.25">
      <c r="A2704">
        <v>2703</v>
      </c>
      <c r="B2704">
        <v>10409</v>
      </c>
      <c r="C2704">
        <v>2</v>
      </c>
      <c r="D2704" s="4" t="str">
        <f>TEXT(Table1[[#This Row],[ORDER DATE]],"MMMM")</f>
        <v>April</v>
      </c>
      <c r="E2704" s="4">
        <f t="shared" si="127"/>
        <v>2005</v>
      </c>
      <c r="F2704" s="1">
        <v>38465</v>
      </c>
      <c r="G2704" t="s">
        <v>12</v>
      </c>
      <c r="H2704" t="s">
        <v>19</v>
      </c>
      <c r="I2704">
        <v>166</v>
      </c>
      <c r="J2704" t="s">
        <v>17</v>
      </c>
      <c r="K2704">
        <v>6</v>
      </c>
      <c r="L2704" s="10">
        <v>100</v>
      </c>
      <c r="M2704" s="10">
        <f t="shared" si="128"/>
        <v>600</v>
      </c>
      <c r="N2704">
        <f>'CONDITIONS AND WORKINGS'!$D$2*M2704</f>
        <v>38.519999999999996</v>
      </c>
      <c r="O2704" s="4">
        <f>IF(Table1[[#This Row],[SALES]]&gt;='CONDITIONS AND WORKINGS'!$B$2,Table1[[#This Row],[SALES]]*'CONDITIONS AND WORKINGS'!$B$3,0)</f>
        <v>0</v>
      </c>
      <c r="P2704" s="10">
        <f t="shared" si="126"/>
        <v>638.52</v>
      </c>
      <c r="Q2704" s="4" t="str">
        <f>IF(Table1[[#This Row],[STATUS]]='CONDITIONS AND WORKINGS'!$B$6,'CONDITIONS AND WORKINGS'!$B$9,'CONDITIONS AND WORKINGS'!$B$10)</f>
        <v>"COMPLETED"</v>
      </c>
      <c r="R2704" s="10">
        <f>Table1[[#This Row],[TOTAL SALES]]-Table1[[#This Row],[ 8.35% DISCOUNT]]</f>
        <v>638.52</v>
      </c>
      <c r="S2704" s="20"/>
      <c r="AQ2704" s="11"/>
      <c r="AR2704" s="11"/>
      <c r="AS2704" s="11"/>
      <c r="AT2704" s="11"/>
      <c r="AV2704" s="11"/>
      <c r="AW2704" s="11"/>
    </row>
    <row r="2705" spans="1:49" x14ac:dyDescent="0.25">
      <c r="A2705">
        <v>2704</v>
      </c>
      <c r="B2705">
        <v>10411</v>
      </c>
      <c r="C2705">
        <v>6</v>
      </c>
      <c r="D2705" s="4" t="str">
        <f>TEXT(Table1[[#This Row],[ORDER DATE]],"MMMM")</f>
        <v>May</v>
      </c>
      <c r="E2705" s="4">
        <f t="shared" si="127"/>
        <v>2005</v>
      </c>
      <c r="F2705" s="1">
        <v>38473</v>
      </c>
      <c r="G2705" t="s">
        <v>12</v>
      </c>
      <c r="H2705" t="s">
        <v>33</v>
      </c>
      <c r="I2705">
        <v>144</v>
      </c>
      <c r="J2705" t="s">
        <v>14</v>
      </c>
      <c r="K2705">
        <v>40</v>
      </c>
      <c r="L2705" s="10">
        <v>100</v>
      </c>
      <c r="M2705" s="10">
        <f t="shared" si="128"/>
        <v>4000</v>
      </c>
      <c r="N2705">
        <f>'CONDITIONS AND WORKINGS'!$D$2*M2705</f>
        <v>256.79999999999995</v>
      </c>
      <c r="O2705" s="4">
        <f>IF(Table1[[#This Row],[SALES]]&gt;='CONDITIONS AND WORKINGS'!$B$2,Table1[[#This Row],[SALES]]*'CONDITIONS AND WORKINGS'!$B$3,0)</f>
        <v>334</v>
      </c>
      <c r="P2705" s="10">
        <f t="shared" si="126"/>
        <v>4256.8</v>
      </c>
      <c r="Q2705" s="4" t="str">
        <f>IF(Table1[[#This Row],[STATUS]]='CONDITIONS AND WORKINGS'!$B$6,'CONDITIONS AND WORKINGS'!$B$9,'CONDITIONS AND WORKINGS'!$B$10)</f>
        <v>"COMPLETED"</v>
      </c>
      <c r="R2705" s="10">
        <f>Table1[[#This Row],[TOTAL SALES]]-Table1[[#This Row],[ 8.35% DISCOUNT]]</f>
        <v>3922.8</v>
      </c>
      <c r="S2705" s="20"/>
      <c r="AQ2705" s="11"/>
      <c r="AR2705" s="11"/>
      <c r="AS2705" s="11"/>
      <c r="AT2705" s="11"/>
      <c r="AV2705" s="11"/>
      <c r="AW2705" s="11"/>
    </row>
    <row r="2706" spans="1:49" x14ac:dyDescent="0.25">
      <c r="A2706">
        <v>2705</v>
      </c>
      <c r="B2706">
        <v>10411</v>
      </c>
      <c r="C2706">
        <v>3</v>
      </c>
      <c r="D2706" s="4" t="str">
        <f>TEXT(Table1[[#This Row],[ORDER DATE]],"MMMM")</f>
        <v>May</v>
      </c>
      <c r="E2706" s="4">
        <f t="shared" si="127"/>
        <v>2005</v>
      </c>
      <c r="F2706" s="1">
        <v>38473</v>
      </c>
      <c r="G2706" t="s">
        <v>12</v>
      </c>
      <c r="H2706" t="s">
        <v>29</v>
      </c>
      <c r="I2706">
        <v>144</v>
      </c>
      <c r="J2706" t="s">
        <v>14</v>
      </c>
      <c r="K2706">
        <v>46</v>
      </c>
      <c r="L2706" s="10">
        <v>100</v>
      </c>
      <c r="M2706" s="10">
        <f t="shared" si="128"/>
        <v>4600</v>
      </c>
      <c r="N2706">
        <f>'CONDITIONS AND WORKINGS'!$D$2*M2706</f>
        <v>295.32</v>
      </c>
      <c r="O2706" s="4">
        <f>IF(Table1[[#This Row],[SALES]]&gt;='CONDITIONS AND WORKINGS'!$B$2,Table1[[#This Row],[SALES]]*'CONDITIONS AND WORKINGS'!$B$3,0)</f>
        <v>384.1</v>
      </c>
      <c r="P2706" s="10">
        <f t="shared" si="126"/>
        <v>4895.32</v>
      </c>
      <c r="Q2706" s="4" t="str">
        <f>IF(Table1[[#This Row],[STATUS]]='CONDITIONS AND WORKINGS'!$B$6,'CONDITIONS AND WORKINGS'!$B$9,'CONDITIONS AND WORKINGS'!$B$10)</f>
        <v>"COMPLETED"</v>
      </c>
      <c r="R2706" s="10">
        <f>Table1[[#This Row],[TOTAL SALES]]-Table1[[#This Row],[ 8.35% DISCOUNT]]</f>
        <v>4511.2199999999993</v>
      </c>
      <c r="S2706" s="20"/>
      <c r="AQ2706" s="11"/>
      <c r="AR2706" s="11"/>
      <c r="AS2706" s="11"/>
      <c r="AT2706" s="11"/>
      <c r="AV2706" s="11"/>
      <c r="AW2706" s="11"/>
    </row>
    <row r="2707" spans="1:49" x14ac:dyDescent="0.25">
      <c r="A2707">
        <v>2706</v>
      </c>
      <c r="B2707">
        <v>10411</v>
      </c>
      <c r="C2707">
        <v>2</v>
      </c>
      <c r="D2707" s="4" t="str">
        <f>TEXT(Table1[[#This Row],[ORDER DATE]],"MMMM")</f>
        <v>May</v>
      </c>
      <c r="E2707" s="4">
        <f t="shared" si="127"/>
        <v>2005</v>
      </c>
      <c r="F2707" s="1">
        <v>38473</v>
      </c>
      <c r="G2707" t="s">
        <v>12</v>
      </c>
      <c r="H2707" t="s">
        <v>26</v>
      </c>
      <c r="I2707">
        <v>144</v>
      </c>
      <c r="J2707" t="s">
        <v>14</v>
      </c>
      <c r="K2707">
        <v>27</v>
      </c>
      <c r="L2707" s="10">
        <v>100</v>
      </c>
      <c r="M2707" s="10">
        <f t="shared" si="128"/>
        <v>2700</v>
      </c>
      <c r="N2707">
        <f>'CONDITIONS AND WORKINGS'!$D$2*M2707</f>
        <v>173.33999999999997</v>
      </c>
      <c r="O2707" s="4">
        <f>IF(Table1[[#This Row],[SALES]]&gt;='CONDITIONS AND WORKINGS'!$B$2,Table1[[#This Row],[SALES]]*'CONDITIONS AND WORKINGS'!$B$3,0)</f>
        <v>225.45000000000002</v>
      </c>
      <c r="P2707" s="10">
        <f t="shared" si="126"/>
        <v>2873.34</v>
      </c>
      <c r="Q2707" s="4" t="str">
        <f>IF(Table1[[#This Row],[STATUS]]='CONDITIONS AND WORKINGS'!$B$6,'CONDITIONS AND WORKINGS'!$B$9,'CONDITIONS AND WORKINGS'!$B$10)</f>
        <v>"COMPLETED"</v>
      </c>
      <c r="R2707" s="10">
        <f>Table1[[#This Row],[TOTAL SALES]]-Table1[[#This Row],[ 8.35% DISCOUNT]]</f>
        <v>2647.8900000000003</v>
      </c>
      <c r="S2707" s="20"/>
      <c r="AQ2707" s="11"/>
      <c r="AR2707" s="11"/>
      <c r="AS2707" s="11"/>
      <c r="AT2707" s="11"/>
      <c r="AV2707" s="11"/>
      <c r="AW2707" s="11"/>
    </row>
    <row r="2708" spans="1:49" x14ac:dyDescent="0.25">
      <c r="A2708">
        <v>2707</v>
      </c>
      <c r="B2708">
        <v>10411</v>
      </c>
      <c r="C2708">
        <v>9</v>
      </c>
      <c r="D2708" s="4" t="str">
        <f>TEXT(Table1[[#This Row],[ORDER DATE]],"MMMM")</f>
        <v>May</v>
      </c>
      <c r="E2708" s="4">
        <f t="shared" si="127"/>
        <v>2005</v>
      </c>
      <c r="F2708" s="1">
        <v>38473</v>
      </c>
      <c r="G2708" t="s">
        <v>12</v>
      </c>
      <c r="H2708" t="s">
        <v>25</v>
      </c>
      <c r="I2708">
        <v>144</v>
      </c>
      <c r="J2708" t="s">
        <v>14</v>
      </c>
      <c r="K2708">
        <v>23</v>
      </c>
      <c r="L2708" s="10">
        <v>100</v>
      </c>
      <c r="M2708" s="10">
        <f t="shared" si="128"/>
        <v>2300</v>
      </c>
      <c r="N2708">
        <f>'CONDITIONS AND WORKINGS'!$D$2*M2708</f>
        <v>147.66</v>
      </c>
      <c r="O2708" s="4">
        <f>IF(Table1[[#This Row],[SALES]]&gt;='CONDITIONS AND WORKINGS'!$B$2,Table1[[#This Row],[SALES]]*'CONDITIONS AND WORKINGS'!$B$3,0)</f>
        <v>192.05</v>
      </c>
      <c r="P2708" s="10">
        <f t="shared" si="126"/>
        <v>2447.66</v>
      </c>
      <c r="Q2708" s="4" t="str">
        <f>IF(Table1[[#This Row],[STATUS]]='CONDITIONS AND WORKINGS'!$B$6,'CONDITIONS AND WORKINGS'!$B$9,'CONDITIONS AND WORKINGS'!$B$10)</f>
        <v>"COMPLETED"</v>
      </c>
      <c r="R2708" s="10">
        <f>Table1[[#This Row],[TOTAL SALES]]-Table1[[#This Row],[ 8.35% DISCOUNT]]</f>
        <v>2255.6099999999997</v>
      </c>
      <c r="S2708" s="20"/>
      <c r="AQ2708" s="11"/>
      <c r="AR2708" s="11"/>
      <c r="AS2708" s="11"/>
      <c r="AT2708" s="11"/>
      <c r="AV2708" s="11"/>
      <c r="AW2708" s="11"/>
    </row>
    <row r="2709" spans="1:49" x14ac:dyDescent="0.25">
      <c r="A2709">
        <v>2708</v>
      </c>
      <c r="B2709">
        <v>10411</v>
      </c>
      <c r="C2709">
        <v>4</v>
      </c>
      <c r="D2709" s="4" t="str">
        <f>TEXT(Table1[[#This Row],[ORDER DATE]],"MMMM")</f>
        <v>May</v>
      </c>
      <c r="E2709" s="4">
        <f t="shared" si="127"/>
        <v>2005</v>
      </c>
      <c r="F2709" s="1">
        <v>38473</v>
      </c>
      <c r="G2709" t="s">
        <v>12</v>
      </c>
      <c r="H2709" t="s">
        <v>28</v>
      </c>
      <c r="I2709">
        <v>144</v>
      </c>
      <c r="J2709" t="s">
        <v>14</v>
      </c>
      <c r="K2709">
        <v>34</v>
      </c>
      <c r="L2709" s="10">
        <v>100</v>
      </c>
      <c r="M2709" s="10">
        <f t="shared" si="128"/>
        <v>3400</v>
      </c>
      <c r="N2709">
        <f>'CONDITIONS AND WORKINGS'!$D$2*M2709</f>
        <v>218.27999999999997</v>
      </c>
      <c r="O2709" s="4">
        <f>IF(Table1[[#This Row],[SALES]]&gt;='CONDITIONS AND WORKINGS'!$B$2,Table1[[#This Row],[SALES]]*'CONDITIONS AND WORKINGS'!$B$3,0)</f>
        <v>283.90000000000003</v>
      </c>
      <c r="P2709" s="10">
        <f t="shared" si="126"/>
        <v>3618.2799999999997</v>
      </c>
      <c r="Q2709" s="4" t="str">
        <f>IF(Table1[[#This Row],[STATUS]]='CONDITIONS AND WORKINGS'!$B$6,'CONDITIONS AND WORKINGS'!$B$9,'CONDITIONS AND WORKINGS'!$B$10)</f>
        <v>"COMPLETED"</v>
      </c>
      <c r="R2709" s="10">
        <f>Table1[[#This Row],[TOTAL SALES]]-Table1[[#This Row],[ 8.35% DISCOUNT]]</f>
        <v>3334.3799999999997</v>
      </c>
      <c r="S2709" s="20"/>
      <c r="AQ2709" s="11"/>
      <c r="AR2709" s="11"/>
      <c r="AS2709" s="11"/>
      <c r="AT2709" s="11"/>
      <c r="AV2709" s="11"/>
      <c r="AW2709" s="11"/>
    </row>
    <row r="2710" spans="1:49" x14ac:dyDescent="0.25">
      <c r="A2710">
        <v>2709</v>
      </c>
      <c r="B2710">
        <v>10411</v>
      </c>
      <c r="C2710">
        <v>8</v>
      </c>
      <c r="D2710" s="4" t="str">
        <f>TEXT(Table1[[#This Row],[ORDER DATE]],"MMMM")</f>
        <v>May</v>
      </c>
      <c r="E2710" s="4">
        <f t="shared" si="127"/>
        <v>2005</v>
      </c>
      <c r="F2710" s="1">
        <v>38473</v>
      </c>
      <c r="G2710" t="s">
        <v>12</v>
      </c>
      <c r="H2710" t="s">
        <v>30</v>
      </c>
      <c r="I2710">
        <v>144</v>
      </c>
      <c r="J2710" t="s">
        <v>14</v>
      </c>
      <c r="K2710">
        <v>27</v>
      </c>
      <c r="L2710" s="10">
        <v>100</v>
      </c>
      <c r="M2710" s="10">
        <f t="shared" si="128"/>
        <v>2700</v>
      </c>
      <c r="N2710">
        <f>'CONDITIONS AND WORKINGS'!$D$2*M2710</f>
        <v>173.33999999999997</v>
      </c>
      <c r="O2710" s="4">
        <f>IF(Table1[[#This Row],[SALES]]&gt;='CONDITIONS AND WORKINGS'!$B$2,Table1[[#This Row],[SALES]]*'CONDITIONS AND WORKINGS'!$B$3,0)</f>
        <v>225.45000000000002</v>
      </c>
      <c r="P2710" s="10">
        <f t="shared" si="126"/>
        <v>2873.34</v>
      </c>
      <c r="Q2710" s="4" t="str">
        <f>IF(Table1[[#This Row],[STATUS]]='CONDITIONS AND WORKINGS'!$B$6,'CONDITIONS AND WORKINGS'!$B$9,'CONDITIONS AND WORKINGS'!$B$10)</f>
        <v>"COMPLETED"</v>
      </c>
      <c r="R2710" s="10">
        <f>Table1[[#This Row],[TOTAL SALES]]-Table1[[#This Row],[ 8.35% DISCOUNT]]</f>
        <v>2647.8900000000003</v>
      </c>
      <c r="S2710" s="20"/>
      <c r="AQ2710" s="11"/>
      <c r="AR2710" s="11"/>
      <c r="AS2710" s="11"/>
      <c r="AT2710" s="11"/>
      <c r="AV2710" s="11"/>
      <c r="AW2710" s="11"/>
    </row>
    <row r="2711" spans="1:49" x14ac:dyDescent="0.25">
      <c r="A2711">
        <v>2710</v>
      </c>
      <c r="B2711">
        <v>10411</v>
      </c>
      <c r="C2711">
        <v>1</v>
      </c>
      <c r="D2711" s="4" t="str">
        <f>TEXT(Table1[[#This Row],[ORDER DATE]],"MMMM")</f>
        <v>May</v>
      </c>
      <c r="E2711" s="4">
        <f t="shared" si="127"/>
        <v>2005</v>
      </c>
      <c r="F2711" s="1">
        <v>38473</v>
      </c>
      <c r="G2711" t="s">
        <v>12</v>
      </c>
      <c r="H2711" t="s">
        <v>34</v>
      </c>
      <c r="I2711">
        <v>144</v>
      </c>
      <c r="J2711" t="s">
        <v>17</v>
      </c>
      <c r="K2711">
        <v>26</v>
      </c>
      <c r="L2711" s="10">
        <v>100</v>
      </c>
      <c r="M2711" s="10">
        <f t="shared" si="128"/>
        <v>2600</v>
      </c>
      <c r="N2711">
        <f>'CONDITIONS AND WORKINGS'!$D$2*M2711</f>
        <v>166.92</v>
      </c>
      <c r="O2711" s="4">
        <f>IF(Table1[[#This Row],[SALES]]&gt;='CONDITIONS AND WORKINGS'!$B$2,Table1[[#This Row],[SALES]]*'CONDITIONS AND WORKINGS'!$B$3,0)</f>
        <v>217.10000000000002</v>
      </c>
      <c r="P2711" s="10">
        <f t="shared" si="126"/>
        <v>2766.92</v>
      </c>
      <c r="Q2711" s="4" t="str">
        <f>IF(Table1[[#This Row],[STATUS]]='CONDITIONS AND WORKINGS'!$B$6,'CONDITIONS AND WORKINGS'!$B$9,'CONDITIONS AND WORKINGS'!$B$10)</f>
        <v>"COMPLETED"</v>
      </c>
      <c r="R2711" s="10">
        <f>Table1[[#This Row],[TOTAL SALES]]-Table1[[#This Row],[ 8.35% DISCOUNT]]</f>
        <v>2549.8200000000002</v>
      </c>
      <c r="S2711" s="20"/>
      <c r="AQ2711" s="11"/>
      <c r="AR2711" s="11"/>
      <c r="AS2711" s="11"/>
      <c r="AT2711" s="11"/>
      <c r="AV2711" s="11"/>
      <c r="AW2711" s="11"/>
    </row>
    <row r="2712" spans="1:49" x14ac:dyDescent="0.25">
      <c r="A2712">
        <v>2711</v>
      </c>
      <c r="B2712">
        <v>10411</v>
      </c>
      <c r="C2712">
        <v>7</v>
      </c>
      <c r="D2712" s="4" t="str">
        <f>TEXT(Table1[[#This Row],[ORDER DATE]],"MMMM")</f>
        <v>May</v>
      </c>
      <c r="E2712" s="4">
        <f t="shared" si="127"/>
        <v>2005</v>
      </c>
      <c r="F2712" s="1">
        <v>38473</v>
      </c>
      <c r="G2712" t="s">
        <v>12</v>
      </c>
      <c r="H2712" t="s">
        <v>39</v>
      </c>
      <c r="I2712">
        <v>144</v>
      </c>
      <c r="J2712" t="s">
        <v>17</v>
      </c>
      <c r="K2712">
        <v>35</v>
      </c>
      <c r="L2712" s="10">
        <v>59.87</v>
      </c>
      <c r="M2712" s="10">
        <f t="shared" si="128"/>
        <v>2095.4499999999998</v>
      </c>
      <c r="N2712">
        <f>'CONDITIONS AND WORKINGS'!$D$2*M2712</f>
        <v>134.52788999999999</v>
      </c>
      <c r="O2712" s="4">
        <f>IF(Table1[[#This Row],[SALES]]&gt;='CONDITIONS AND WORKINGS'!$B$2,Table1[[#This Row],[SALES]]*'CONDITIONS AND WORKINGS'!$B$3,0)</f>
        <v>0</v>
      </c>
      <c r="P2712" s="10">
        <f t="shared" si="126"/>
        <v>2229.9778899999997</v>
      </c>
      <c r="Q2712" s="4" t="str">
        <f>IF(Table1[[#This Row],[STATUS]]='CONDITIONS AND WORKINGS'!$B$6,'CONDITIONS AND WORKINGS'!$B$9,'CONDITIONS AND WORKINGS'!$B$10)</f>
        <v>"COMPLETED"</v>
      </c>
      <c r="R2712" s="10">
        <f>Table1[[#This Row],[TOTAL SALES]]-Table1[[#This Row],[ 8.35% DISCOUNT]]</f>
        <v>2229.9778899999997</v>
      </c>
      <c r="S2712" s="20"/>
      <c r="AQ2712" s="11"/>
      <c r="AR2712" s="11"/>
      <c r="AS2712" s="11"/>
      <c r="AT2712" s="11"/>
      <c r="AV2712" s="11"/>
      <c r="AW2712" s="11"/>
    </row>
    <row r="2713" spans="1:49" x14ac:dyDescent="0.25">
      <c r="A2713">
        <v>2712</v>
      </c>
      <c r="B2713">
        <v>10411</v>
      </c>
      <c r="C2713">
        <v>5</v>
      </c>
      <c r="D2713" s="4" t="str">
        <f>TEXT(Table1[[#This Row],[ORDER DATE]],"MMMM")</f>
        <v>May</v>
      </c>
      <c r="E2713" s="4">
        <f t="shared" si="127"/>
        <v>2005</v>
      </c>
      <c r="F2713" s="1">
        <v>38473</v>
      </c>
      <c r="G2713" t="s">
        <v>12</v>
      </c>
      <c r="H2713" t="s">
        <v>32</v>
      </c>
      <c r="I2713">
        <v>144</v>
      </c>
      <c r="J2713" t="s">
        <v>17</v>
      </c>
      <c r="K2713">
        <v>27</v>
      </c>
      <c r="L2713" s="10">
        <v>69.16</v>
      </c>
      <c r="M2713" s="10">
        <f t="shared" si="128"/>
        <v>1867.32</v>
      </c>
      <c r="N2713">
        <f>'CONDITIONS AND WORKINGS'!$D$2*M2713</f>
        <v>119.88194399999999</v>
      </c>
      <c r="O2713" s="4">
        <f>IF(Table1[[#This Row],[SALES]]&gt;='CONDITIONS AND WORKINGS'!$B$2,Table1[[#This Row],[SALES]]*'CONDITIONS AND WORKINGS'!$B$3,0)</f>
        <v>0</v>
      </c>
      <c r="P2713" s="10">
        <f t="shared" si="126"/>
        <v>1987.2019439999999</v>
      </c>
      <c r="Q2713" s="4" t="str">
        <f>IF(Table1[[#This Row],[STATUS]]='CONDITIONS AND WORKINGS'!$B$6,'CONDITIONS AND WORKINGS'!$B$9,'CONDITIONS AND WORKINGS'!$B$10)</f>
        <v>"COMPLETED"</v>
      </c>
      <c r="R2713" s="10">
        <f>Table1[[#This Row],[TOTAL SALES]]-Table1[[#This Row],[ 8.35% DISCOUNT]]</f>
        <v>1987.2019439999999</v>
      </c>
      <c r="S2713" s="20"/>
      <c r="AQ2713" s="11"/>
      <c r="AR2713" s="11"/>
      <c r="AS2713" s="11"/>
      <c r="AT2713" s="11"/>
      <c r="AV2713" s="11"/>
      <c r="AW2713" s="11"/>
    </row>
    <row r="2714" spans="1:49" x14ac:dyDescent="0.25">
      <c r="A2714">
        <v>2713</v>
      </c>
      <c r="B2714">
        <v>10412</v>
      </c>
      <c r="C2714">
        <v>9</v>
      </c>
      <c r="D2714" s="4" t="str">
        <f>TEXT(Table1[[#This Row],[ORDER DATE]],"MMMM")</f>
        <v>May</v>
      </c>
      <c r="E2714" s="4">
        <f t="shared" si="127"/>
        <v>2005</v>
      </c>
      <c r="F2714" s="1">
        <v>38475</v>
      </c>
      <c r="G2714" t="s">
        <v>12</v>
      </c>
      <c r="H2714" t="s">
        <v>44</v>
      </c>
      <c r="I2714">
        <v>124</v>
      </c>
      <c r="J2714" t="s">
        <v>55</v>
      </c>
      <c r="K2714">
        <v>60</v>
      </c>
      <c r="L2714" s="10">
        <v>100</v>
      </c>
      <c r="M2714" s="10">
        <f t="shared" si="128"/>
        <v>6000</v>
      </c>
      <c r="N2714">
        <f>'CONDITIONS AND WORKINGS'!$D$2*M2714</f>
        <v>385.19999999999993</v>
      </c>
      <c r="O2714" s="4">
        <f>IF(Table1[[#This Row],[SALES]]&gt;='CONDITIONS AND WORKINGS'!$B$2,Table1[[#This Row],[SALES]]*'CONDITIONS AND WORKINGS'!$B$3,0)</f>
        <v>501.00000000000006</v>
      </c>
      <c r="P2714" s="10">
        <f t="shared" si="126"/>
        <v>6385.2</v>
      </c>
      <c r="Q2714" s="4" t="str">
        <f>IF(Table1[[#This Row],[STATUS]]='CONDITIONS AND WORKINGS'!$B$6,'CONDITIONS AND WORKINGS'!$B$9,'CONDITIONS AND WORKINGS'!$B$10)</f>
        <v>"COMPLETED"</v>
      </c>
      <c r="R2714" s="10">
        <f>Table1[[#This Row],[TOTAL SALES]]-Table1[[#This Row],[ 8.35% DISCOUNT]]</f>
        <v>5884.2</v>
      </c>
      <c r="S2714" s="20"/>
      <c r="AQ2714" s="11"/>
      <c r="AR2714" s="11"/>
      <c r="AS2714" s="11"/>
      <c r="AT2714" s="11"/>
      <c r="AV2714" s="11"/>
      <c r="AW2714" s="11"/>
    </row>
    <row r="2715" spans="1:49" x14ac:dyDescent="0.25">
      <c r="A2715">
        <v>2714</v>
      </c>
      <c r="B2715">
        <v>10412</v>
      </c>
      <c r="C2715">
        <v>10</v>
      </c>
      <c r="D2715" s="4" t="str">
        <f>TEXT(Table1[[#This Row],[ORDER DATE]],"MMMM")</f>
        <v>May</v>
      </c>
      <c r="E2715" s="4">
        <f t="shared" si="127"/>
        <v>2005</v>
      </c>
      <c r="F2715" s="1">
        <v>38475</v>
      </c>
      <c r="G2715" t="s">
        <v>12</v>
      </c>
      <c r="H2715" t="s">
        <v>31</v>
      </c>
      <c r="I2715">
        <v>124</v>
      </c>
      <c r="J2715" t="s">
        <v>55</v>
      </c>
      <c r="K2715">
        <v>70</v>
      </c>
      <c r="L2715" s="10">
        <v>100</v>
      </c>
      <c r="M2715" s="10">
        <f t="shared" si="128"/>
        <v>7000</v>
      </c>
      <c r="N2715">
        <f>'CONDITIONS AND WORKINGS'!$D$2*M2715</f>
        <v>449.4</v>
      </c>
      <c r="O2715" s="4">
        <f>IF(Table1[[#This Row],[SALES]]&gt;='CONDITIONS AND WORKINGS'!$B$2,Table1[[#This Row],[SALES]]*'CONDITIONS AND WORKINGS'!$B$3,0)</f>
        <v>584.5</v>
      </c>
      <c r="P2715" s="10">
        <f t="shared" si="126"/>
        <v>7449.4</v>
      </c>
      <c r="Q2715" s="4" t="str">
        <f>IF(Table1[[#This Row],[STATUS]]='CONDITIONS AND WORKINGS'!$B$6,'CONDITIONS AND WORKINGS'!$B$9,'CONDITIONS AND WORKINGS'!$B$10)</f>
        <v>"COMPLETED"</v>
      </c>
      <c r="R2715" s="10">
        <f>Table1[[#This Row],[TOTAL SALES]]-Table1[[#This Row],[ 8.35% DISCOUNT]]</f>
        <v>6864.9</v>
      </c>
      <c r="S2715" s="20"/>
      <c r="AQ2715" s="11"/>
      <c r="AR2715" s="11"/>
      <c r="AS2715" s="11"/>
      <c r="AT2715" s="11"/>
      <c r="AV2715" s="11"/>
      <c r="AW2715" s="11"/>
    </row>
    <row r="2716" spans="1:49" x14ac:dyDescent="0.25">
      <c r="A2716">
        <v>2715</v>
      </c>
      <c r="B2716">
        <v>10412</v>
      </c>
      <c r="C2716">
        <v>4</v>
      </c>
      <c r="D2716" s="4" t="str">
        <f>TEXT(Table1[[#This Row],[ORDER DATE]],"MMMM")</f>
        <v>May</v>
      </c>
      <c r="E2716" s="4">
        <f t="shared" si="127"/>
        <v>2005</v>
      </c>
      <c r="F2716" s="1">
        <v>38475</v>
      </c>
      <c r="G2716" t="s">
        <v>12</v>
      </c>
      <c r="H2716" t="s">
        <v>47</v>
      </c>
      <c r="I2716">
        <v>124</v>
      </c>
      <c r="J2716" t="s">
        <v>14</v>
      </c>
      <c r="K2716">
        <v>41</v>
      </c>
      <c r="L2716" s="10">
        <v>100</v>
      </c>
      <c r="M2716" s="10">
        <f t="shared" si="128"/>
        <v>4100</v>
      </c>
      <c r="N2716">
        <f>'CONDITIONS AND WORKINGS'!$D$2*M2716</f>
        <v>263.21999999999997</v>
      </c>
      <c r="O2716" s="4">
        <f>IF(Table1[[#This Row],[SALES]]&gt;='CONDITIONS AND WORKINGS'!$B$2,Table1[[#This Row],[SALES]]*'CONDITIONS AND WORKINGS'!$B$3,0)</f>
        <v>342.35</v>
      </c>
      <c r="P2716" s="10">
        <f t="shared" si="126"/>
        <v>4363.22</v>
      </c>
      <c r="Q2716" s="4" t="str">
        <f>IF(Table1[[#This Row],[STATUS]]='CONDITIONS AND WORKINGS'!$B$6,'CONDITIONS AND WORKINGS'!$B$9,'CONDITIONS AND WORKINGS'!$B$10)</f>
        <v>"COMPLETED"</v>
      </c>
      <c r="R2716" s="10">
        <f>Table1[[#This Row],[TOTAL SALES]]-Table1[[#This Row],[ 8.35% DISCOUNT]]</f>
        <v>4020.8700000000003</v>
      </c>
      <c r="S2716" s="20"/>
      <c r="AQ2716" s="11"/>
      <c r="AR2716" s="11"/>
      <c r="AS2716" s="11"/>
      <c r="AT2716" s="11"/>
      <c r="AV2716" s="11"/>
      <c r="AW2716" s="11"/>
    </row>
    <row r="2717" spans="1:49" x14ac:dyDescent="0.25">
      <c r="A2717">
        <v>2716</v>
      </c>
      <c r="B2717">
        <v>10412</v>
      </c>
      <c r="C2717">
        <v>5</v>
      </c>
      <c r="D2717" s="4" t="str">
        <f>TEXT(Table1[[#This Row],[ORDER DATE]],"MMMM")</f>
        <v>May</v>
      </c>
      <c r="E2717" s="4">
        <f t="shared" si="127"/>
        <v>2005</v>
      </c>
      <c r="F2717" s="1">
        <v>38475</v>
      </c>
      <c r="G2717" t="s">
        <v>12</v>
      </c>
      <c r="H2717" t="s">
        <v>43</v>
      </c>
      <c r="I2717">
        <v>124</v>
      </c>
      <c r="J2717" t="s">
        <v>14</v>
      </c>
      <c r="K2717">
        <v>54</v>
      </c>
      <c r="L2717" s="10">
        <v>100</v>
      </c>
      <c r="M2717" s="10">
        <f t="shared" si="128"/>
        <v>5400</v>
      </c>
      <c r="N2717">
        <f>'CONDITIONS AND WORKINGS'!$D$2*M2717</f>
        <v>346.67999999999995</v>
      </c>
      <c r="O2717" s="4">
        <f>IF(Table1[[#This Row],[SALES]]&gt;='CONDITIONS AND WORKINGS'!$B$2,Table1[[#This Row],[SALES]]*'CONDITIONS AND WORKINGS'!$B$3,0)</f>
        <v>450.90000000000003</v>
      </c>
      <c r="P2717" s="10">
        <f t="shared" si="126"/>
        <v>5746.68</v>
      </c>
      <c r="Q2717" s="4" t="str">
        <f>IF(Table1[[#This Row],[STATUS]]='CONDITIONS AND WORKINGS'!$B$6,'CONDITIONS AND WORKINGS'!$B$9,'CONDITIONS AND WORKINGS'!$B$10)</f>
        <v>"COMPLETED"</v>
      </c>
      <c r="R2717" s="10">
        <f>Table1[[#This Row],[TOTAL SALES]]-Table1[[#This Row],[ 8.35% DISCOUNT]]</f>
        <v>5295.7800000000007</v>
      </c>
      <c r="S2717" s="20"/>
      <c r="AQ2717" s="11"/>
      <c r="AR2717" s="11"/>
      <c r="AS2717" s="11"/>
      <c r="AT2717" s="11"/>
      <c r="AV2717" s="11"/>
      <c r="AW2717" s="11"/>
    </row>
    <row r="2718" spans="1:49" x14ac:dyDescent="0.25">
      <c r="A2718">
        <v>2717</v>
      </c>
      <c r="B2718">
        <v>10412</v>
      </c>
      <c r="C2718">
        <v>8</v>
      </c>
      <c r="D2718" s="4" t="str">
        <f>TEXT(Table1[[#This Row],[ORDER DATE]],"MMMM")</f>
        <v>May</v>
      </c>
      <c r="E2718" s="4">
        <f t="shared" si="127"/>
        <v>2005</v>
      </c>
      <c r="F2718" s="1">
        <v>38475</v>
      </c>
      <c r="G2718" t="s">
        <v>12</v>
      </c>
      <c r="H2718" t="s">
        <v>45</v>
      </c>
      <c r="I2718">
        <v>124</v>
      </c>
      <c r="J2718" t="s">
        <v>14</v>
      </c>
      <c r="K2718">
        <v>56</v>
      </c>
      <c r="L2718" s="10">
        <v>98.18</v>
      </c>
      <c r="M2718" s="10">
        <f t="shared" si="128"/>
        <v>5498.08</v>
      </c>
      <c r="N2718">
        <f>'CONDITIONS AND WORKINGS'!$D$2*M2718</f>
        <v>352.97673599999996</v>
      </c>
      <c r="O2718" s="4">
        <f>IF(Table1[[#This Row],[SALES]]&gt;='CONDITIONS AND WORKINGS'!$B$2,Table1[[#This Row],[SALES]]*'CONDITIONS AND WORKINGS'!$B$3,0)</f>
        <v>459.08968000000004</v>
      </c>
      <c r="P2718" s="10">
        <f t="shared" si="126"/>
        <v>5851.0567359999995</v>
      </c>
      <c r="Q2718" s="4" t="str">
        <f>IF(Table1[[#This Row],[STATUS]]='CONDITIONS AND WORKINGS'!$B$6,'CONDITIONS AND WORKINGS'!$B$9,'CONDITIONS AND WORKINGS'!$B$10)</f>
        <v>"COMPLETED"</v>
      </c>
      <c r="R2718" s="10">
        <f>Table1[[#This Row],[TOTAL SALES]]-Table1[[#This Row],[ 8.35% DISCOUNT]]</f>
        <v>5391.9670559999995</v>
      </c>
      <c r="S2718" s="20"/>
      <c r="AQ2718" s="11"/>
      <c r="AR2718" s="11"/>
      <c r="AS2718" s="11"/>
      <c r="AT2718" s="11"/>
      <c r="AV2718" s="11"/>
      <c r="AW2718" s="11"/>
    </row>
    <row r="2719" spans="1:49" x14ac:dyDescent="0.25">
      <c r="A2719">
        <v>2718</v>
      </c>
      <c r="B2719">
        <v>10412</v>
      </c>
      <c r="C2719">
        <v>1</v>
      </c>
      <c r="D2719" s="4" t="str">
        <f>TEXT(Table1[[#This Row],[ORDER DATE]],"MMMM")</f>
        <v>May</v>
      </c>
      <c r="E2719" s="4">
        <f t="shared" si="127"/>
        <v>2005</v>
      </c>
      <c r="F2719" s="1">
        <v>38475</v>
      </c>
      <c r="G2719" t="s">
        <v>12</v>
      </c>
      <c r="H2719" t="s">
        <v>49</v>
      </c>
      <c r="I2719">
        <v>124</v>
      </c>
      <c r="J2719" t="s">
        <v>14</v>
      </c>
      <c r="K2719">
        <v>31</v>
      </c>
      <c r="L2719" s="10">
        <v>100</v>
      </c>
      <c r="M2719" s="10">
        <f t="shared" si="128"/>
        <v>3100</v>
      </c>
      <c r="N2719">
        <f>'CONDITIONS AND WORKINGS'!$D$2*M2719</f>
        <v>199.01999999999998</v>
      </c>
      <c r="O2719" s="4">
        <f>IF(Table1[[#This Row],[SALES]]&gt;='CONDITIONS AND WORKINGS'!$B$2,Table1[[#This Row],[SALES]]*'CONDITIONS AND WORKINGS'!$B$3,0)</f>
        <v>258.85000000000002</v>
      </c>
      <c r="P2719" s="10">
        <f t="shared" si="126"/>
        <v>3299.02</v>
      </c>
      <c r="Q2719" s="4" t="str">
        <f>IF(Table1[[#This Row],[STATUS]]='CONDITIONS AND WORKINGS'!$B$6,'CONDITIONS AND WORKINGS'!$B$9,'CONDITIONS AND WORKINGS'!$B$10)</f>
        <v>"COMPLETED"</v>
      </c>
      <c r="R2719" s="10">
        <f>Table1[[#This Row],[TOTAL SALES]]-Table1[[#This Row],[ 8.35% DISCOUNT]]</f>
        <v>3040.17</v>
      </c>
      <c r="S2719" s="20"/>
      <c r="AQ2719" s="11"/>
      <c r="AR2719" s="11"/>
      <c r="AS2719" s="11"/>
      <c r="AT2719" s="11"/>
      <c r="AV2719" s="11"/>
      <c r="AW2719" s="11"/>
    </row>
    <row r="2720" spans="1:49" x14ac:dyDescent="0.25">
      <c r="A2720">
        <v>2719</v>
      </c>
      <c r="B2720">
        <v>10412</v>
      </c>
      <c r="C2720">
        <v>3</v>
      </c>
      <c r="D2720" s="4" t="str">
        <f>TEXT(Table1[[#This Row],[ORDER DATE]],"MMMM")</f>
        <v>May</v>
      </c>
      <c r="E2720" s="4">
        <f t="shared" si="127"/>
        <v>2005</v>
      </c>
      <c r="F2720" s="1">
        <v>38475</v>
      </c>
      <c r="G2720" t="s">
        <v>12</v>
      </c>
      <c r="H2720" t="s">
        <v>46</v>
      </c>
      <c r="I2720">
        <v>124</v>
      </c>
      <c r="J2720" t="s">
        <v>14</v>
      </c>
      <c r="K2720">
        <v>26</v>
      </c>
      <c r="L2720" s="10">
        <v>100</v>
      </c>
      <c r="M2720" s="10">
        <f t="shared" si="128"/>
        <v>2600</v>
      </c>
      <c r="N2720">
        <f>'CONDITIONS AND WORKINGS'!$D$2*M2720</f>
        <v>166.92</v>
      </c>
      <c r="O2720" s="4">
        <f>IF(Table1[[#This Row],[SALES]]&gt;='CONDITIONS AND WORKINGS'!$B$2,Table1[[#This Row],[SALES]]*'CONDITIONS AND WORKINGS'!$B$3,0)</f>
        <v>217.10000000000002</v>
      </c>
      <c r="P2720" s="10">
        <f t="shared" si="126"/>
        <v>2766.92</v>
      </c>
      <c r="Q2720" s="4" t="str">
        <f>IF(Table1[[#This Row],[STATUS]]='CONDITIONS AND WORKINGS'!$B$6,'CONDITIONS AND WORKINGS'!$B$9,'CONDITIONS AND WORKINGS'!$B$10)</f>
        <v>"COMPLETED"</v>
      </c>
      <c r="R2720" s="10">
        <f>Table1[[#This Row],[TOTAL SALES]]-Table1[[#This Row],[ 8.35% DISCOUNT]]</f>
        <v>2549.8200000000002</v>
      </c>
      <c r="S2720" s="20"/>
      <c r="AQ2720" s="11"/>
      <c r="AR2720" s="11"/>
      <c r="AS2720" s="11"/>
      <c r="AT2720" s="11"/>
      <c r="AV2720" s="11"/>
      <c r="AW2720" s="11"/>
    </row>
    <row r="2721" spans="1:49" x14ac:dyDescent="0.25">
      <c r="A2721">
        <v>2720</v>
      </c>
      <c r="B2721">
        <v>10412</v>
      </c>
      <c r="C2721">
        <v>11</v>
      </c>
      <c r="D2721" s="4" t="str">
        <f>TEXT(Table1[[#This Row],[ORDER DATE]],"MMMM")</f>
        <v>May</v>
      </c>
      <c r="E2721" s="4">
        <f t="shared" si="127"/>
        <v>2005</v>
      </c>
      <c r="F2721" s="1">
        <v>38475</v>
      </c>
      <c r="G2721" t="s">
        <v>12</v>
      </c>
      <c r="H2721" t="s">
        <v>40</v>
      </c>
      <c r="I2721">
        <v>124</v>
      </c>
      <c r="J2721" t="s">
        <v>17</v>
      </c>
      <c r="K2721">
        <v>47</v>
      </c>
      <c r="L2721" s="10">
        <v>61.99</v>
      </c>
      <c r="M2721" s="10">
        <f t="shared" si="128"/>
        <v>2913.53</v>
      </c>
      <c r="N2721">
        <f>'CONDITIONS AND WORKINGS'!$D$2*M2721</f>
        <v>187.04862599999998</v>
      </c>
      <c r="O2721" s="4">
        <f>IF(Table1[[#This Row],[SALES]]&gt;='CONDITIONS AND WORKINGS'!$B$2,Table1[[#This Row],[SALES]]*'CONDITIONS AND WORKINGS'!$B$3,0)</f>
        <v>243.27975500000002</v>
      </c>
      <c r="P2721" s="10">
        <f t="shared" si="126"/>
        <v>3100.578626</v>
      </c>
      <c r="Q2721" s="4" t="str">
        <f>IF(Table1[[#This Row],[STATUS]]='CONDITIONS AND WORKINGS'!$B$6,'CONDITIONS AND WORKINGS'!$B$9,'CONDITIONS AND WORKINGS'!$B$10)</f>
        <v>"COMPLETED"</v>
      </c>
      <c r="R2721" s="10">
        <f>Table1[[#This Row],[TOTAL SALES]]-Table1[[#This Row],[ 8.35% DISCOUNT]]</f>
        <v>2857.298871</v>
      </c>
      <c r="S2721" s="20"/>
      <c r="AQ2721" s="11"/>
      <c r="AR2721" s="11"/>
      <c r="AS2721" s="11"/>
      <c r="AT2721" s="11"/>
      <c r="AV2721" s="11"/>
      <c r="AW2721" s="11"/>
    </row>
    <row r="2722" spans="1:49" x14ac:dyDescent="0.25">
      <c r="A2722">
        <v>2721</v>
      </c>
      <c r="B2722">
        <v>10412</v>
      </c>
      <c r="C2722">
        <v>2</v>
      </c>
      <c r="D2722" s="4" t="str">
        <f>TEXT(Table1[[#This Row],[ORDER DATE]],"MMMM")</f>
        <v>May</v>
      </c>
      <c r="E2722" s="4">
        <f t="shared" si="127"/>
        <v>2005</v>
      </c>
      <c r="F2722" s="1">
        <v>38475</v>
      </c>
      <c r="G2722" t="s">
        <v>12</v>
      </c>
      <c r="H2722" t="s">
        <v>50</v>
      </c>
      <c r="I2722">
        <v>124</v>
      </c>
      <c r="J2722" t="s">
        <v>17</v>
      </c>
      <c r="K2722">
        <v>21</v>
      </c>
      <c r="L2722" s="10">
        <v>52.6</v>
      </c>
      <c r="M2722" s="10">
        <f t="shared" si="128"/>
        <v>1104.6000000000001</v>
      </c>
      <c r="N2722">
        <f>'CONDITIONS AND WORKINGS'!$D$2*M2722</f>
        <v>70.915319999999994</v>
      </c>
      <c r="O2722" s="4">
        <f>IF(Table1[[#This Row],[SALES]]&gt;='CONDITIONS AND WORKINGS'!$B$2,Table1[[#This Row],[SALES]]*'CONDITIONS AND WORKINGS'!$B$3,0)</f>
        <v>0</v>
      </c>
      <c r="P2722" s="10">
        <f t="shared" si="126"/>
        <v>1175.5153200000002</v>
      </c>
      <c r="Q2722" s="4" t="str">
        <f>IF(Table1[[#This Row],[STATUS]]='CONDITIONS AND WORKINGS'!$B$6,'CONDITIONS AND WORKINGS'!$B$9,'CONDITIONS AND WORKINGS'!$B$10)</f>
        <v>"COMPLETED"</v>
      </c>
      <c r="R2722" s="10">
        <f>Table1[[#This Row],[TOTAL SALES]]-Table1[[#This Row],[ 8.35% DISCOUNT]]</f>
        <v>1175.5153200000002</v>
      </c>
      <c r="S2722" s="20"/>
      <c r="AQ2722" s="11"/>
      <c r="AR2722" s="11"/>
      <c r="AS2722" s="11"/>
      <c r="AT2722" s="11"/>
      <c r="AV2722" s="11"/>
      <c r="AW2722" s="11"/>
    </row>
    <row r="2723" spans="1:49" x14ac:dyDescent="0.25">
      <c r="A2723">
        <v>2722</v>
      </c>
      <c r="B2723">
        <v>10412</v>
      </c>
      <c r="C2723">
        <v>6</v>
      </c>
      <c r="D2723" s="4" t="str">
        <f>TEXT(Table1[[#This Row],[ORDER DATE]],"MMMM")</f>
        <v>May</v>
      </c>
      <c r="E2723" s="4">
        <f t="shared" si="127"/>
        <v>2005</v>
      </c>
      <c r="F2723" s="1">
        <v>38475</v>
      </c>
      <c r="G2723" t="s">
        <v>12</v>
      </c>
      <c r="H2723" t="s">
        <v>51</v>
      </c>
      <c r="I2723">
        <v>124</v>
      </c>
      <c r="J2723" t="s">
        <v>17</v>
      </c>
      <c r="K2723">
        <v>30</v>
      </c>
      <c r="L2723" s="10">
        <v>36.07</v>
      </c>
      <c r="M2723" s="10">
        <f t="shared" si="128"/>
        <v>1082.0999999999999</v>
      </c>
      <c r="N2723">
        <f>'CONDITIONS AND WORKINGS'!$D$2*M2723</f>
        <v>69.470819999999989</v>
      </c>
      <c r="O2723" s="4">
        <f>IF(Table1[[#This Row],[SALES]]&gt;='CONDITIONS AND WORKINGS'!$B$2,Table1[[#This Row],[SALES]]*'CONDITIONS AND WORKINGS'!$B$3,0)</f>
        <v>0</v>
      </c>
      <c r="P2723" s="10">
        <f t="shared" si="126"/>
        <v>1151.5708199999999</v>
      </c>
      <c r="Q2723" s="4" t="str">
        <f>IF(Table1[[#This Row],[STATUS]]='CONDITIONS AND WORKINGS'!$B$6,'CONDITIONS AND WORKINGS'!$B$9,'CONDITIONS AND WORKINGS'!$B$10)</f>
        <v>"COMPLETED"</v>
      </c>
      <c r="R2723" s="10">
        <f>Table1[[#This Row],[TOTAL SALES]]-Table1[[#This Row],[ 8.35% DISCOUNT]]</f>
        <v>1151.5708199999999</v>
      </c>
      <c r="S2723" s="20"/>
      <c r="AQ2723" s="11"/>
      <c r="AR2723" s="11"/>
      <c r="AS2723" s="11"/>
      <c r="AT2723" s="11"/>
      <c r="AV2723" s="11"/>
      <c r="AW2723" s="11"/>
    </row>
    <row r="2724" spans="1:49" x14ac:dyDescent="0.25">
      <c r="A2724">
        <v>2723</v>
      </c>
      <c r="B2724">
        <v>10412</v>
      </c>
      <c r="C2724">
        <v>7</v>
      </c>
      <c r="D2724" s="4" t="str">
        <f>TEXT(Table1[[#This Row],[ORDER DATE]],"MMMM")</f>
        <v>May</v>
      </c>
      <c r="E2724" s="4">
        <f t="shared" si="127"/>
        <v>2005</v>
      </c>
      <c r="F2724" s="1">
        <v>38475</v>
      </c>
      <c r="G2724" t="s">
        <v>12</v>
      </c>
      <c r="H2724" t="s">
        <v>53</v>
      </c>
      <c r="I2724">
        <v>124</v>
      </c>
      <c r="J2724" t="s">
        <v>17</v>
      </c>
      <c r="K2724">
        <v>19</v>
      </c>
      <c r="L2724" s="10">
        <v>48.7</v>
      </c>
      <c r="M2724" s="10">
        <f t="shared" si="128"/>
        <v>925.30000000000007</v>
      </c>
      <c r="N2724">
        <f>'CONDITIONS AND WORKINGS'!$D$2*M2724</f>
        <v>59.404260000000001</v>
      </c>
      <c r="O2724" s="4">
        <f>IF(Table1[[#This Row],[SALES]]&gt;='CONDITIONS AND WORKINGS'!$B$2,Table1[[#This Row],[SALES]]*'CONDITIONS AND WORKINGS'!$B$3,0)</f>
        <v>0</v>
      </c>
      <c r="P2724" s="10">
        <f t="shared" si="126"/>
        <v>984.70426000000009</v>
      </c>
      <c r="Q2724" s="4" t="str">
        <f>IF(Table1[[#This Row],[STATUS]]='CONDITIONS AND WORKINGS'!$B$6,'CONDITIONS AND WORKINGS'!$B$9,'CONDITIONS AND WORKINGS'!$B$10)</f>
        <v>"COMPLETED"</v>
      </c>
      <c r="R2724" s="10">
        <f>Table1[[#This Row],[TOTAL SALES]]-Table1[[#This Row],[ 8.35% DISCOUNT]]</f>
        <v>984.70426000000009</v>
      </c>
      <c r="S2724" s="20"/>
      <c r="AQ2724" s="11"/>
      <c r="AR2724" s="11"/>
      <c r="AS2724" s="11"/>
      <c r="AT2724" s="11"/>
      <c r="AV2724" s="11"/>
      <c r="AW2724" s="11"/>
    </row>
    <row r="2725" spans="1:49" x14ac:dyDescent="0.25">
      <c r="A2725">
        <v>2724</v>
      </c>
      <c r="B2725">
        <v>10413</v>
      </c>
      <c r="C2725">
        <v>2</v>
      </c>
      <c r="D2725" s="4" t="str">
        <f>TEXT(Table1[[#This Row],[ORDER DATE]],"MMMM")</f>
        <v>May</v>
      </c>
      <c r="E2725" s="4">
        <f t="shared" si="127"/>
        <v>2005</v>
      </c>
      <c r="F2725" s="1">
        <v>38477</v>
      </c>
      <c r="G2725" t="s">
        <v>12</v>
      </c>
      <c r="H2725" t="s">
        <v>54</v>
      </c>
      <c r="I2725">
        <v>114</v>
      </c>
      <c r="J2725" t="s">
        <v>55</v>
      </c>
      <c r="K2725">
        <v>36</v>
      </c>
      <c r="L2725" s="10">
        <v>100</v>
      </c>
      <c r="M2725" s="10">
        <f t="shared" si="128"/>
        <v>3600</v>
      </c>
      <c r="N2725">
        <f>'CONDITIONS AND WORKINGS'!$D$2*M2725</f>
        <v>231.11999999999998</v>
      </c>
      <c r="O2725" s="4">
        <f>IF(Table1[[#This Row],[SALES]]&gt;='CONDITIONS AND WORKINGS'!$B$2,Table1[[#This Row],[SALES]]*'CONDITIONS AND WORKINGS'!$B$3,0)</f>
        <v>300.60000000000002</v>
      </c>
      <c r="P2725" s="10">
        <f t="shared" si="126"/>
        <v>3831.12</v>
      </c>
      <c r="Q2725" s="4" t="str">
        <f>IF(Table1[[#This Row],[STATUS]]='CONDITIONS AND WORKINGS'!$B$6,'CONDITIONS AND WORKINGS'!$B$9,'CONDITIONS AND WORKINGS'!$B$10)</f>
        <v>"COMPLETED"</v>
      </c>
      <c r="R2725" s="10">
        <f>Table1[[#This Row],[TOTAL SALES]]-Table1[[#This Row],[ 8.35% DISCOUNT]]</f>
        <v>3530.52</v>
      </c>
      <c r="S2725" s="20"/>
      <c r="AQ2725" s="11"/>
      <c r="AR2725" s="11"/>
      <c r="AS2725" s="11"/>
      <c r="AT2725" s="11"/>
      <c r="AV2725" s="11"/>
      <c r="AW2725" s="11"/>
    </row>
    <row r="2726" spans="1:49" x14ac:dyDescent="0.25">
      <c r="A2726">
        <v>2725</v>
      </c>
      <c r="B2726">
        <v>10413</v>
      </c>
      <c r="C2726">
        <v>3</v>
      </c>
      <c r="D2726" s="4" t="str">
        <f>TEXT(Table1[[#This Row],[ORDER DATE]],"MMMM")</f>
        <v>May</v>
      </c>
      <c r="E2726" s="4">
        <f t="shared" si="127"/>
        <v>2005</v>
      </c>
      <c r="F2726" s="1">
        <v>38477</v>
      </c>
      <c r="G2726" t="s">
        <v>12</v>
      </c>
      <c r="H2726" t="s">
        <v>41</v>
      </c>
      <c r="I2726">
        <v>114</v>
      </c>
      <c r="J2726" t="s">
        <v>55</v>
      </c>
      <c r="K2726">
        <v>47</v>
      </c>
      <c r="L2726" s="10">
        <v>100</v>
      </c>
      <c r="M2726" s="10">
        <f t="shared" si="128"/>
        <v>4700</v>
      </c>
      <c r="N2726">
        <f>'CONDITIONS AND WORKINGS'!$D$2*M2726</f>
        <v>301.73999999999995</v>
      </c>
      <c r="O2726" s="4">
        <f>IF(Table1[[#This Row],[SALES]]&gt;='CONDITIONS AND WORKINGS'!$B$2,Table1[[#This Row],[SALES]]*'CONDITIONS AND WORKINGS'!$B$3,0)</f>
        <v>392.45000000000005</v>
      </c>
      <c r="P2726" s="10">
        <f t="shared" si="126"/>
        <v>5001.74</v>
      </c>
      <c r="Q2726" s="4" t="str">
        <f>IF(Table1[[#This Row],[STATUS]]='CONDITIONS AND WORKINGS'!$B$6,'CONDITIONS AND WORKINGS'!$B$9,'CONDITIONS AND WORKINGS'!$B$10)</f>
        <v>"COMPLETED"</v>
      </c>
      <c r="R2726" s="10">
        <f>Table1[[#This Row],[TOTAL SALES]]-Table1[[#This Row],[ 8.35% DISCOUNT]]</f>
        <v>4609.29</v>
      </c>
      <c r="S2726" s="20"/>
      <c r="AQ2726" s="11"/>
      <c r="AR2726" s="11"/>
      <c r="AS2726" s="11"/>
      <c r="AT2726" s="11"/>
      <c r="AV2726" s="11"/>
      <c r="AW2726" s="11"/>
    </row>
    <row r="2727" spans="1:49" x14ac:dyDescent="0.25">
      <c r="A2727">
        <v>2726</v>
      </c>
      <c r="B2727">
        <v>10413</v>
      </c>
      <c r="C2727">
        <v>5</v>
      </c>
      <c r="D2727" s="4" t="str">
        <f>TEXT(Table1[[#This Row],[ORDER DATE]],"MMMM")</f>
        <v>May</v>
      </c>
      <c r="E2727" s="4">
        <f t="shared" si="127"/>
        <v>2005</v>
      </c>
      <c r="F2727" s="1">
        <v>38477</v>
      </c>
      <c r="G2727" t="s">
        <v>12</v>
      </c>
      <c r="H2727" t="s">
        <v>42</v>
      </c>
      <c r="I2727">
        <v>114</v>
      </c>
      <c r="J2727" t="s">
        <v>14</v>
      </c>
      <c r="K2727">
        <v>49</v>
      </c>
      <c r="L2727" s="10">
        <v>100</v>
      </c>
      <c r="M2727" s="10">
        <f t="shared" si="128"/>
        <v>4900</v>
      </c>
      <c r="N2727">
        <f>'CONDITIONS AND WORKINGS'!$D$2*M2727</f>
        <v>314.58</v>
      </c>
      <c r="O2727" s="4">
        <f>IF(Table1[[#This Row],[SALES]]&gt;='CONDITIONS AND WORKINGS'!$B$2,Table1[[#This Row],[SALES]]*'CONDITIONS AND WORKINGS'!$B$3,0)</f>
        <v>409.15000000000003</v>
      </c>
      <c r="P2727" s="10">
        <f t="shared" si="126"/>
        <v>5214.58</v>
      </c>
      <c r="Q2727" s="4" t="str">
        <f>IF(Table1[[#This Row],[STATUS]]='CONDITIONS AND WORKINGS'!$B$6,'CONDITIONS AND WORKINGS'!$B$9,'CONDITIONS AND WORKINGS'!$B$10)</f>
        <v>"COMPLETED"</v>
      </c>
      <c r="R2727" s="10">
        <f>Table1[[#This Row],[TOTAL SALES]]-Table1[[#This Row],[ 8.35% DISCOUNT]]</f>
        <v>4805.43</v>
      </c>
      <c r="S2727" s="20"/>
      <c r="AQ2727" s="11"/>
      <c r="AR2727" s="11"/>
      <c r="AS2727" s="11"/>
      <c r="AT2727" s="11"/>
      <c r="AV2727" s="11"/>
      <c r="AW2727" s="11"/>
    </row>
    <row r="2728" spans="1:49" x14ac:dyDescent="0.25">
      <c r="A2728">
        <v>2727</v>
      </c>
      <c r="B2728">
        <v>10413</v>
      </c>
      <c r="C2728">
        <v>1</v>
      </c>
      <c r="D2728" s="4" t="str">
        <f>TEXT(Table1[[#This Row],[ORDER DATE]],"MMMM")</f>
        <v>May</v>
      </c>
      <c r="E2728" s="4">
        <f t="shared" si="127"/>
        <v>2005</v>
      </c>
      <c r="F2728" s="1">
        <v>38477</v>
      </c>
      <c r="G2728" t="s">
        <v>12</v>
      </c>
      <c r="H2728" t="s">
        <v>58</v>
      </c>
      <c r="I2728">
        <v>114</v>
      </c>
      <c r="J2728" t="s">
        <v>14</v>
      </c>
      <c r="K2728">
        <v>22</v>
      </c>
      <c r="L2728" s="10">
        <v>100</v>
      </c>
      <c r="M2728" s="10">
        <f t="shared" si="128"/>
        <v>2200</v>
      </c>
      <c r="N2728">
        <f>'CONDITIONS AND WORKINGS'!$D$2*M2728</f>
        <v>141.23999999999998</v>
      </c>
      <c r="O2728" s="4">
        <f>IF(Table1[[#This Row],[SALES]]&gt;='CONDITIONS AND WORKINGS'!$B$2,Table1[[#This Row],[SALES]]*'CONDITIONS AND WORKINGS'!$B$3,0)</f>
        <v>0</v>
      </c>
      <c r="P2728" s="10">
        <f t="shared" si="126"/>
        <v>2341.2399999999998</v>
      </c>
      <c r="Q2728" s="4" t="str">
        <f>IF(Table1[[#This Row],[STATUS]]='CONDITIONS AND WORKINGS'!$B$6,'CONDITIONS AND WORKINGS'!$B$9,'CONDITIONS AND WORKINGS'!$B$10)</f>
        <v>"COMPLETED"</v>
      </c>
      <c r="R2728" s="10">
        <f>Table1[[#This Row],[TOTAL SALES]]-Table1[[#This Row],[ 8.35% DISCOUNT]]</f>
        <v>2341.2399999999998</v>
      </c>
      <c r="S2728" s="20"/>
      <c r="AQ2728" s="11"/>
      <c r="AR2728" s="11"/>
      <c r="AS2728" s="11"/>
      <c r="AT2728" s="11"/>
      <c r="AV2728" s="11"/>
      <c r="AW2728" s="11"/>
    </row>
    <row r="2729" spans="1:49" x14ac:dyDescent="0.25">
      <c r="A2729">
        <v>2728</v>
      </c>
      <c r="B2729">
        <v>10413</v>
      </c>
      <c r="C2729">
        <v>4</v>
      </c>
      <c r="D2729" s="4" t="str">
        <f>TEXT(Table1[[#This Row],[ORDER DATE]],"MMMM")</f>
        <v>May</v>
      </c>
      <c r="E2729" s="4">
        <f t="shared" si="127"/>
        <v>2005</v>
      </c>
      <c r="F2729" s="1">
        <v>38477</v>
      </c>
      <c r="G2729" t="s">
        <v>12</v>
      </c>
      <c r="H2729" t="s">
        <v>52</v>
      </c>
      <c r="I2729">
        <v>114</v>
      </c>
      <c r="J2729" t="s">
        <v>14</v>
      </c>
      <c r="K2729">
        <v>51</v>
      </c>
      <c r="L2729" s="10">
        <v>63.85</v>
      </c>
      <c r="M2729" s="10">
        <f t="shared" si="128"/>
        <v>3256.35</v>
      </c>
      <c r="N2729">
        <f>'CONDITIONS AND WORKINGS'!$D$2*M2729</f>
        <v>209.05766999999997</v>
      </c>
      <c r="O2729" s="4">
        <f>IF(Table1[[#This Row],[SALES]]&gt;='CONDITIONS AND WORKINGS'!$B$2,Table1[[#This Row],[SALES]]*'CONDITIONS AND WORKINGS'!$B$3,0)</f>
        <v>271.90522500000003</v>
      </c>
      <c r="P2729" s="10">
        <f t="shared" si="126"/>
        <v>3465.4076700000001</v>
      </c>
      <c r="Q2729" s="4" t="str">
        <f>IF(Table1[[#This Row],[STATUS]]='CONDITIONS AND WORKINGS'!$B$6,'CONDITIONS AND WORKINGS'!$B$9,'CONDITIONS AND WORKINGS'!$B$10)</f>
        <v>"COMPLETED"</v>
      </c>
      <c r="R2729" s="10">
        <f>Table1[[#This Row],[TOTAL SALES]]-Table1[[#This Row],[ 8.35% DISCOUNT]]</f>
        <v>3193.5024450000001</v>
      </c>
      <c r="S2729" s="20"/>
      <c r="AQ2729" s="11"/>
      <c r="AR2729" s="11"/>
      <c r="AS2729" s="11"/>
      <c r="AT2729" s="11"/>
      <c r="AV2729" s="11"/>
      <c r="AW2729" s="11"/>
    </row>
    <row r="2730" spans="1:49" x14ac:dyDescent="0.25">
      <c r="A2730">
        <v>2729</v>
      </c>
      <c r="B2730">
        <v>10413</v>
      </c>
      <c r="C2730">
        <v>6</v>
      </c>
      <c r="D2730" s="4" t="str">
        <f>TEXT(Table1[[#This Row],[ORDER DATE]],"MMMM")</f>
        <v>May</v>
      </c>
      <c r="E2730" s="4">
        <f t="shared" si="127"/>
        <v>2005</v>
      </c>
      <c r="F2730" s="1">
        <v>38477</v>
      </c>
      <c r="G2730" t="s">
        <v>12</v>
      </c>
      <c r="H2730" t="s">
        <v>48</v>
      </c>
      <c r="I2730">
        <v>114</v>
      </c>
      <c r="J2730" t="s">
        <v>17</v>
      </c>
      <c r="K2730">
        <v>24</v>
      </c>
      <c r="L2730" s="10">
        <v>49.71</v>
      </c>
      <c r="M2730" s="10">
        <f t="shared" si="128"/>
        <v>1193.04</v>
      </c>
      <c r="N2730">
        <f>'CONDITIONS AND WORKINGS'!$D$2*M2730</f>
        <v>76.593167999999991</v>
      </c>
      <c r="O2730" s="4">
        <f>IF(Table1[[#This Row],[SALES]]&gt;='CONDITIONS AND WORKINGS'!$B$2,Table1[[#This Row],[SALES]]*'CONDITIONS AND WORKINGS'!$B$3,0)</f>
        <v>0</v>
      </c>
      <c r="P2730" s="10">
        <f t="shared" si="126"/>
        <v>1269.6331679999998</v>
      </c>
      <c r="Q2730" s="4" t="str">
        <f>IF(Table1[[#This Row],[STATUS]]='CONDITIONS AND WORKINGS'!$B$6,'CONDITIONS AND WORKINGS'!$B$9,'CONDITIONS AND WORKINGS'!$B$10)</f>
        <v>"COMPLETED"</v>
      </c>
      <c r="R2730" s="10">
        <f>Table1[[#This Row],[TOTAL SALES]]-Table1[[#This Row],[ 8.35% DISCOUNT]]</f>
        <v>1269.6331679999998</v>
      </c>
      <c r="S2730" s="20"/>
      <c r="AQ2730" s="11"/>
      <c r="AR2730" s="11"/>
      <c r="AS2730" s="11"/>
      <c r="AT2730" s="11"/>
      <c r="AV2730" s="11"/>
      <c r="AW2730" s="11"/>
    </row>
    <row r="2731" spans="1:49" x14ac:dyDescent="0.25">
      <c r="A2731">
        <v>2730</v>
      </c>
      <c r="B2731">
        <v>10414</v>
      </c>
      <c r="C2731">
        <v>5</v>
      </c>
      <c r="D2731" s="4" t="str">
        <f>TEXT(Table1[[#This Row],[ORDER DATE]],"MMMM")</f>
        <v>May</v>
      </c>
      <c r="E2731" s="4">
        <f t="shared" si="127"/>
        <v>2005</v>
      </c>
      <c r="F2731" s="1">
        <v>38478</v>
      </c>
      <c r="G2731" t="s">
        <v>127</v>
      </c>
      <c r="H2731" t="s">
        <v>62</v>
      </c>
      <c r="I2731">
        <v>159</v>
      </c>
      <c r="J2731" t="s">
        <v>14</v>
      </c>
      <c r="K2731">
        <v>60</v>
      </c>
      <c r="L2731" s="10">
        <v>100</v>
      </c>
      <c r="M2731" s="10">
        <f t="shared" si="128"/>
        <v>6000</v>
      </c>
      <c r="N2731">
        <f>'CONDITIONS AND WORKINGS'!$D$2*M2731</f>
        <v>385.19999999999993</v>
      </c>
      <c r="O2731" s="4">
        <f>IF(Table1[[#This Row],[SALES]]&gt;='CONDITIONS AND WORKINGS'!$B$2,Table1[[#This Row],[SALES]]*'CONDITIONS AND WORKINGS'!$B$3,0)</f>
        <v>501.00000000000006</v>
      </c>
      <c r="P2731" s="10">
        <f t="shared" si="126"/>
        <v>6385.2</v>
      </c>
      <c r="Q2731" s="4" t="str">
        <f>IF(Table1[[#This Row],[STATUS]]='CONDITIONS AND WORKINGS'!$B$6,'CONDITIONS AND WORKINGS'!$B$9,'CONDITIONS AND WORKINGS'!$B$10)</f>
        <v>"UNDER PREVIEW"</v>
      </c>
      <c r="R2731" s="10">
        <f>Table1[[#This Row],[TOTAL SALES]]-Table1[[#This Row],[ 8.35% DISCOUNT]]</f>
        <v>5884.2</v>
      </c>
      <c r="S2731" s="20"/>
      <c r="AQ2731" s="11"/>
      <c r="AR2731" s="11"/>
      <c r="AS2731" s="11"/>
      <c r="AT2731" s="11"/>
      <c r="AV2731" s="11"/>
      <c r="AW2731" s="11"/>
    </row>
    <row r="2732" spans="1:49" x14ac:dyDescent="0.25">
      <c r="A2732">
        <v>2731</v>
      </c>
      <c r="B2732">
        <v>10414</v>
      </c>
      <c r="C2732">
        <v>14</v>
      </c>
      <c r="D2732" s="4" t="str">
        <f>TEXT(Table1[[#This Row],[ORDER DATE]],"MMMM")</f>
        <v>May</v>
      </c>
      <c r="E2732" s="4">
        <f t="shared" si="127"/>
        <v>2005</v>
      </c>
      <c r="F2732" s="1">
        <v>38478</v>
      </c>
      <c r="G2732" t="s">
        <v>127</v>
      </c>
      <c r="H2732" t="s">
        <v>59</v>
      </c>
      <c r="I2732">
        <v>159</v>
      </c>
      <c r="J2732" t="s">
        <v>14</v>
      </c>
      <c r="K2732">
        <v>48</v>
      </c>
      <c r="L2732" s="10">
        <v>100</v>
      </c>
      <c r="M2732" s="10">
        <f t="shared" si="128"/>
        <v>4800</v>
      </c>
      <c r="N2732">
        <f>'CONDITIONS AND WORKINGS'!$D$2*M2732</f>
        <v>308.15999999999997</v>
      </c>
      <c r="O2732" s="4">
        <f>IF(Table1[[#This Row],[SALES]]&gt;='CONDITIONS AND WORKINGS'!$B$2,Table1[[#This Row],[SALES]]*'CONDITIONS AND WORKINGS'!$B$3,0)</f>
        <v>400.8</v>
      </c>
      <c r="P2732" s="10">
        <f t="shared" si="126"/>
        <v>5108.16</v>
      </c>
      <c r="Q2732" s="4" t="str">
        <f>IF(Table1[[#This Row],[STATUS]]='CONDITIONS AND WORKINGS'!$B$6,'CONDITIONS AND WORKINGS'!$B$9,'CONDITIONS AND WORKINGS'!$B$10)</f>
        <v>"UNDER PREVIEW"</v>
      </c>
      <c r="R2732" s="10">
        <f>Table1[[#This Row],[TOTAL SALES]]-Table1[[#This Row],[ 8.35% DISCOUNT]]</f>
        <v>4707.3599999999997</v>
      </c>
      <c r="S2732" s="20"/>
      <c r="AQ2732" s="11"/>
      <c r="AR2732" s="11"/>
      <c r="AS2732" s="11"/>
      <c r="AT2732" s="11"/>
      <c r="AV2732" s="11"/>
      <c r="AW2732" s="11"/>
    </row>
    <row r="2733" spans="1:49" x14ac:dyDescent="0.25">
      <c r="A2733">
        <v>2732</v>
      </c>
      <c r="B2733">
        <v>10414</v>
      </c>
      <c r="C2733">
        <v>12</v>
      </c>
      <c r="D2733" s="4" t="str">
        <f>TEXT(Table1[[#This Row],[ORDER DATE]],"MMMM")</f>
        <v>May</v>
      </c>
      <c r="E2733" s="4">
        <f t="shared" si="127"/>
        <v>2005</v>
      </c>
      <c r="F2733" s="1">
        <v>38478</v>
      </c>
      <c r="G2733" t="s">
        <v>127</v>
      </c>
      <c r="H2733" t="s">
        <v>64</v>
      </c>
      <c r="I2733">
        <v>159</v>
      </c>
      <c r="J2733" t="s">
        <v>14</v>
      </c>
      <c r="K2733">
        <v>41</v>
      </c>
      <c r="L2733" s="10">
        <v>100</v>
      </c>
      <c r="M2733" s="10">
        <f t="shared" si="128"/>
        <v>4100</v>
      </c>
      <c r="N2733">
        <f>'CONDITIONS AND WORKINGS'!$D$2*M2733</f>
        <v>263.21999999999997</v>
      </c>
      <c r="O2733" s="4">
        <f>IF(Table1[[#This Row],[SALES]]&gt;='CONDITIONS AND WORKINGS'!$B$2,Table1[[#This Row],[SALES]]*'CONDITIONS AND WORKINGS'!$B$3,0)</f>
        <v>342.35</v>
      </c>
      <c r="P2733" s="10">
        <f t="shared" si="126"/>
        <v>4363.22</v>
      </c>
      <c r="Q2733" s="4" t="str">
        <f>IF(Table1[[#This Row],[STATUS]]='CONDITIONS AND WORKINGS'!$B$6,'CONDITIONS AND WORKINGS'!$B$9,'CONDITIONS AND WORKINGS'!$B$10)</f>
        <v>"UNDER PREVIEW"</v>
      </c>
      <c r="R2733" s="10">
        <f>Table1[[#This Row],[TOTAL SALES]]-Table1[[#This Row],[ 8.35% DISCOUNT]]</f>
        <v>4020.8700000000003</v>
      </c>
      <c r="S2733" s="20"/>
      <c r="AQ2733" s="11"/>
      <c r="AR2733" s="11"/>
      <c r="AS2733" s="11"/>
      <c r="AT2733" s="11"/>
      <c r="AV2733" s="11"/>
      <c r="AW2733" s="11"/>
    </row>
    <row r="2734" spans="1:49" x14ac:dyDescent="0.25">
      <c r="A2734">
        <v>2733</v>
      </c>
      <c r="B2734">
        <v>10414</v>
      </c>
      <c r="C2734">
        <v>2</v>
      </c>
      <c r="D2734" s="4" t="str">
        <f>TEXT(Table1[[#This Row],[ORDER DATE]],"MMMM")</f>
        <v>May</v>
      </c>
      <c r="E2734" s="4">
        <f t="shared" si="127"/>
        <v>2005</v>
      </c>
      <c r="F2734" s="1">
        <v>38478</v>
      </c>
      <c r="G2734" t="s">
        <v>127</v>
      </c>
      <c r="H2734" t="s">
        <v>60</v>
      </c>
      <c r="I2734">
        <v>159</v>
      </c>
      <c r="J2734" t="s">
        <v>14</v>
      </c>
      <c r="K2734">
        <v>51</v>
      </c>
      <c r="L2734" s="10">
        <v>76.31</v>
      </c>
      <c r="M2734" s="10">
        <f t="shared" si="128"/>
        <v>3891.81</v>
      </c>
      <c r="N2734">
        <f>'CONDITIONS AND WORKINGS'!$D$2*M2734</f>
        <v>249.85420199999996</v>
      </c>
      <c r="O2734" s="4">
        <f>IF(Table1[[#This Row],[SALES]]&gt;='CONDITIONS AND WORKINGS'!$B$2,Table1[[#This Row],[SALES]]*'CONDITIONS AND WORKINGS'!$B$3,0)</f>
        <v>324.96613500000001</v>
      </c>
      <c r="P2734" s="10">
        <f t="shared" si="126"/>
        <v>4141.6642019999999</v>
      </c>
      <c r="Q2734" s="4" t="str">
        <f>IF(Table1[[#This Row],[STATUS]]='CONDITIONS AND WORKINGS'!$B$6,'CONDITIONS AND WORKINGS'!$B$9,'CONDITIONS AND WORKINGS'!$B$10)</f>
        <v>"UNDER PREVIEW"</v>
      </c>
      <c r="R2734" s="10">
        <f>Table1[[#This Row],[TOTAL SALES]]-Table1[[#This Row],[ 8.35% DISCOUNT]]</f>
        <v>3816.6980669999998</v>
      </c>
      <c r="S2734" s="20"/>
      <c r="AQ2734" s="11"/>
      <c r="AR2734" s="11"/>
      <c r="AS2734" s="11"/>
      <c r="AT2734" s="11"/>
      <c r="AV2734" s="11"/>
      <c r="AW2734" s="11"/>
    </row>
    <row r="2735" spans="1:49" x14ac:dyDescent="0.25">
      <c r="A2735">
        <v>2734</v>
      </c>
      <c r="B2735">
        <v>10414</v>
      </c>
      <c r="C2735">
        <v>13</v>
      </c>
      <c r="D2735" s="4" t="str">
        <f>TEXT(Table1[[#This Row],[ORDER DATE]],"MMMM")</f>
        <v>May</v>
      </c>
      <c r="E2735" s="4">
        <f t="shared" si="127"/>
        <v>2005</v>
      </c>
      <c r="F2735" s="1">
        <v>38478</v>
      </c>
      <c r="G2735" t="s">
        <v>127</v>
      </c>
      <c r="H2735" t="s">
        <v>68</v>
      </c>
      <c r="I2735">
        <v>159</v>
      </c>
      <c r="J2735" t="s">
        <v>14</v>
      </c>
      <c r="K2735">
        <v>34</v>
      </c>
      <c r="L2735" s="10">
        <v>100</v>
      </c>
      <c r="M2735" s="10">
        <f t="shared" si="128"/>
        <v>3400</v>
      </c>
      <c r="N2735">
        <f>'CONDITIONS AND WORKINGS'!$D$2*M2735</f>
        <v>218.27999999999997</v>
      </c>
      <c r="O2735" s="4">
        <f>IF(Table1[[#This Row],[SALES]]&gt;='CONDITIONS AND WORKINGS'!$B$2,Table1[[#This Row],[SALES]]*'CONDITIONS AND WORKINGS'!$B$3,0)</f>
        <v>283.90000000000003</v>
      </c>
      <c r="P2735" s="10">
        <f t="shared" si="126"/>
        <v>3618.2799999999997</v>
      </c>
      <c r="Q2735" s="4" t="str">
        <f>IF(Table1[[#This Row],[STATUS]]='CONDITIONS AND WORKINGS'!$B$6,'CONDITIONS AND WORKINGS'!$B$9,'CONDITIONS AND WORKINGS'!$B$10)</f>
        <v>"UNDER PREVIEW"</v>
      </c>
      <c r="R2735" s="10">
        <f>Table1[[#This Row],[TOTAL SALES]]-Table1[[#This Row],[ 8.35% DISCOUNT]]</f>
        <v>3334.3799999999997</v>
      </c>
      <c r="S2735" s="20"/>
      <c r="AQ2735" s="11"/>
      <c r="AR2735" s="11"/>
      <c r="AS2735" s="11"/>
      <c r="AT2735" s="11"/>
      <c r="AV2735" s="11"/>
      <c r="AW2735" s="11"/>
    </row>
    <row r="2736" spans="1:49" x14ac:dyDescent="0.25">
      <c r="A2736">
        <v>2735</v>
      </c>
      <c r="B2736">
        <v>10414</v>
      </c>
      <c r="C2736">
        <v>10</v>
      </c>
      <c r="D2736" s="4" t="str">
        <f>TEXT(Table1[[#This Row],[ORDER DATE]],"MMMM")</f>
        <v>May</v>
      </c>
      <c r="E2736" s="4">
        <f t="shared" si="127"/>
        <v>2005</v>
      </c>
      <c r="F2736" s="1">
        <v>38478</v>
      </c>
      <c r="G2736" t="s">
        <v>127</v>
      </c>
      <c r="H2736" t="s">
        <v>57</v>
      </c>
      <c r="I2736">
        <v>159</v>
      </c>
      <c r="J2736" t="s">
        <v>14</v>
      </c>
      <c r="K2736">
        <v>23</v>
      </c>
      <c r="L2736" s="10">
        <v>100</v>
      </c>
      <c r="M2736" s="10">
        <f t="shared" si="128"/>
        <v>2300</v>
      </c>
      <c r="N2736">
        <f>'CONDITIONS AND WORKINGS'!$D$2*M2736</f>
        <v>147.66</v>
      </c>
      <c r="O2736" s="4">
        <f>IF(Table1[[#This Row],[SALES]]&gt;='CONDITIONS AND WORKINGS'!$B$2,Table1[[#This Row],[SALES]]*'CONDITIONS AND WORKINGS'!$B$3,0)</f>
        <v>192.05</v>
      </c>
      <c r="P2736" s="10">
        <f t="shared" si="126"/>
        <v>2447.66</v>
      </c>
      <c r="Q2736" s="4" t="str">
        <f>IF(Table1[[#This Row],[STATUS]]='CONDITIONS AND WORKINGS'!$B$6,'CONDITIONS AND WORKINGS'!$B$9,'CONDITIONS AND WORKINGS'!$B$10)</f>
        <v>"UNDER PREVIEW"</v>
      </c>
      <c r="R2736" s="10">
        <f>Table1[[#This Row],[TOTAL SALES]]-Table1[[#This Row],[ 8.35% DISCOUNT]]</f>
        <v>2255.6099999999997</v>
      </c>
      <c r="S2736" s="20"/>
      <c r="AQ2736" s="11"/>
      <c r="AR2736" s="11"/>
      <c r="AS2736" s="11"/>
      <c r="AT2736" s="11"/>
      <c r="AV2736" s="11"/>
      <c r="AW2736" s="11"/>
    </row>
    <row r="2737" spans="1:49" x14ac:dyDescent="0.25">
      <c r="A2737">
        <v>2736</v>
      </c>
      <c r="B2737">
        <v>10414</v>
      </c>
      <c r="C2737">
        <v>1</v>
      </c>
      <c r="D2737" s="4" t="str">
        <f>TEXT(Table1[[#This Row],[ORDER DATE]],"MMMM")</f>
        <v>May</v>
      </c>
      <c r="E2737" s="4">
        <f t="shared" si="127"/>
        <v>2005</v>
      </c>
      <c r="F2737" s="1">
        <v>38478</v>
      </c>
      <c r="G2737" t="s">
        <v>127</v>
      </c>
      <c r="H2737" t="s">
        <v>75</v>
      </c>
      <c r="I2737">
        <v>159</v>
      </c>
      <c r="J2737" t="s">
        <v>14</v>
      </c>
      <c r="K2737">
        <v>44</v>
      </c>
      <c r="L2737" s="10">
        <v>73.98</v>
      </c>
      <c r="M2737" s="10">
        <f t="shared" si="128"/>
        <v>3255.1200000000003</v>
      </c>
      <c r="N2737">
        <f>'CONDITIONS AND WORKINGS'!$D$2*M2737</f>
        <v>208.97870399999999</v>
      </c>
      <c r="O2737" s="4">
        <f>IF(Table1[[#This Row],[SALES]]&gt;='CONDITIONS AND WORKINGS'!$B$2,Table1[[#This Row],[SALES]]*'CONDITIONS AND WORKINGS'!$B$3,0)</f>
        <v>271.80252000000007</v>
      </c>
      <c r="P2737" s="10">
        <f t="shared" si="126"/>
        <v>3464.0987040000005</v>
      </c>
      <c r="Q2737" s="4" t="str">
        <f>IF(Table1[[#This Row],[STATUS]]='CONDITIONS AND WORKINGS'!$B$6,'CONDITIONS AND WORKINGS'!$B$9,'CONDITIONS AND WORKINGS'!$B$10)</f>
        <v>"UNDER PREVIEW"</v>
      </c>
      <c r="R2737" s="10">
        <f>Table1[[#This Row],[TOTAL SALES]]-Table1[[#This Row],[ 8.35% DISCOUNT]]</f>
        <v>3192.2961840000003</v>
      </c>
      <c r="S2737" s="20"/>
      <c r="AQ2737" s="11"/>
      <c r="AR2737" s="11"/>
      <c r="AS2737" s="11"/>
      <c r="AT2737" s="11"/>
      <c r="AV2737" s="11"/>
      <c r="AW2737" s="11"/>
    </row>
    <row r="2738" spans="1:49" x14ac:dyDescent="0.25">
      <c r="A2738">
        <v>2737</v>
      </c>
      <c r="B2738">
        <v>10414</v>
      </c>
      <c r="C2738">
        <v>9</v>
      </c>
      <c r="D2738" s="4" t="str">
        <f>TEXT(Table1[[#This Row],[ORDER DATE]],"MMMM")</f>
        <v>May</v>
      </c>
      <c r="E2738" s="4">
        <f t="shared" si="127"/>
        <v>2005</v>
      </c>
      <c r="F2738" s="1">
        <v>38478</v>
      </c>
      <c r="G2738" t="s">
        <v>127</v>
      </c>
      <c r="H2738" t="s">
        <v>69</v>
      </c>
      <c r="I2738">
        <v>159</v>
      </c>
      <c r="J2738" t="s">
        <v>14</v>
      </c>
      <c r="K2738">
        <v>47</v>
      </c>
      <c r="L2738" s="10">
        <v>65.52</v>
      </c>
      <c r="M2738" s="10">
        <f t="shared" si="128"/>
        <v>3079.4399999999996</v>
      </c>
      <c r="N2738">
        <f>'CONDITIONS AND WORKINGS'!$D$2*M2738</f>
        <v>197.70004799999995</v>
      </c>
      <c r="O2738" s="4">
        <f>IF(Table1[[#This Row],[SALES]]&gt;='CONDITIONS AND WORKINGS'!$B$2,Table1[[#This Row],[SALES]]*'CONDITIONS AND WORKINGS'!$B$3,0)</f>
        <v>257.13324</v>
      </c>
      <c r="P2738" s="10">
        <f t="shared" si="126"/>
        <v>3277.1400479999998</v>
      </c>
      <c r="Q2738" s="4" t="str">
        <f>IF(Table1[[#This Row],[STATUS]]='CONDITIONS AND WORKINGS'!$B$6,'CONDITIONS AND WORKINGS'!$B$9,'CONDITIONS AND WORKINGS'!$B$10)</f>
        <v>"UNDER PREVIEW"</v>
      </c>
      <c r="R2738" s="10">
        <f>Table1[[#This Row],[TOTAL SALES]]-Table1[[#This Row],[ 8.35% DISCOUNT]]</f>
        <v>3020.0068079999996</v>
      </c>
      <c r="S2738" s="20"/>
      <c r="AQ2738" s="11"/>
      <c r="AR2738" s="11"/>
      <c r="AS2738" s="11"/>
      <c r="AT2738" s="11"/>
      <c r="AV2738" s="11"/>
      <c r="AW2738" s="11"/>
    </row>
    <row r="2739" spans="1:49" x14ac:dyDescent="0.25">
      <c r="A2739">
        <v>2738</v>
      </c>
      <c r="B2739">
        <v>10414</v>
      </c>
      <c r="C2739">
        <v>7</v>
      </c>
      <c r="D2739" s="4" t="str">
        <f>TEXT(Table1[[#This Row],[ORDER DATE]],"MMMM")</f>
        <v>May</v>
      </c>
      <c r="E2739" s="4">
        <f t="shared" si="127"/>
        <v>2005</v>
      </c>
      <c r="F2739" s="1">
        <v>38478</v>
      </c>
      <c r="G2739" t="s">
        <v>127</v>
      </c>
      <c r="H2739" t="s">
        <v>63</v>
      </c>
      <c r="I2739">
        <v>159</v>
      </c>
      <c r="J2739" t="s">
        <v>14</v>
      </c>
      <c r="K2739">
        <v>28</v>
      </c>
      <c r="L2739" s="10">
        <v>100</v>
      </c>
      <c r="M2739" s="10">
        <f t="shared" si="128"/>
        <v>2800</v>
      </c>
      <c r="N2739">
        <f>'CONDITIONS AND WORKINGS'!$D$2*M2739</f>
        <v>179.76</v>
      </c>
      <c r="O2739" s="4">
        <f>IF(Table1[[#This Row],[SALES]]&gt;='CONDITIONS AND WORKINGS'!$B$2,Table1[[#This Row],[SALES]]*'CONDITIONS AND WORKINGS'!$B$3,0)</f>
        <v>233.8</v>
      </c>
      <c r="P2739" s="10">
        <f t="shared" si="126"/>
        <v>2979.76</v>
      </c>
      <c r="Q2739" s="4" t="str">
        <f>IF(Table1[[#This Row],[STATUS]]='CONDITIONS AND WORKINGS'!$B$6,'CONDITIONS AND WORKINGS'!$B$9,'CONDITIONS AND WORKINGS'!$B$10)</f>
        <v>"UNDER PREVIEW"</v>
      </c>
      <c r="R2739" s="10">
        <f>Table1[[#This Row],[TOTAL SALES]]-Table1[[#This Row],[ 8.35% DISCOUNT]]</f>
        <v>2745.96</v>
      </c>
      <c r="S2739" s="20"/>
      <c r="AQ2739" s="11"/>
      <c r="AR2739" s="11"/>
      <c r="AS2739" s="11"/>
      <c r="AT2739" s="11"/>
      <c r="AV2739" s="11"/>
      <c r="AW2739" s="11"/>
    </row>
    <row r="2740" spans="1:49" x14ac:dyDescent="0.25">
      <c r="A2740">
        <v>2739</v>
      </c>
      <c r="B2740">
        <v>10414</v>
      </c>
      <c r="C2740">
        <v>3</v>
      </c>
      <c r="D2740" s="4" t="str">
        <f>TEXT(Table1[[#This Row],[ORDER DATE]],"MMMM")</f>
        <v>May</v>
      </c>
      <c r="E2740" s="4">
        <f t="shared" si="127"/>
        <v>2005</v>
      </c>
      <c r="F2740" s="1">
        <v>38478</v>
      </c>
      <c r="G2740" t="s">
        <v>127</v>
      </c>
      <c r="H2740" t="s">
        <v>56</v>
      </c>
      <c r="I2740">
        <v>159</v>
      </c>
      <c r="J2740" t="s">
        <v>17</v>
      </c>
      <c r="K2740">
        <v>19</v>
      </c>
      <c r="L2740" s="10">
        <v>100</v>
      </c>
      <c r="M2740" s="10">
        <f t="shared" si="128"/>
        <v>1900</v>
      </c>
      <c r="N2740">
        <f>'CONDITIONS AND WORKINGS'!$D$2*M2740</f>
        <v>121.97999999999999</v>
      </c>
      <c r="O2740" s="4">
        <f>IF(Table1[[#This Row],[SALES]]&gt;='CONDITIONS AND WORKINGS'!$B$2,Table1[[#This Row],[SALES]]*'CONDITIONS AND WORKINGS'!$B$3,0)</f>
        <v>0</v>
      </c>
      <c r="P2740" s="10">
        <f t="shared" si="126"/>
        <v>2021.98</v>
      </c>
      <c r="Q2740" s="4" t="str">
        <f>IF(Table1[[#This Row],[STATUS]]='CONDITIONS AND WORKINGS'!$B$6,'CONDITIONS AND WORKINGS'!$B$9,'CONDITIONS AND WORKINGS'!$B$10)</f>
        <v>"UNDER PREVIEW"</v>
      </c>
      <c r="R2740" s="10">
        <f>Table1[[#This Row],[TOTAL SALES]]-Table1[[#This Row],[ 8.35% DISCOUNT]]</f>
        <v>2021.98</v>
      </c>
      <c r="S2740" s="20"/>
      <c r="AQ2740" s="11"/>
      <c r="AR2740" s="11"/>
      <c r="AS2740" s="11"/>
      <c r="AT2740" s="11"/>
      <c r="AV2740" s="11"/>
      <c r="AW2740" s="11"/>
    </row>
    <row r="2741" spans="1:49" x14ac:dyDescent="0.25">
      <c r="A2741">
        <v>2740</v>
      </c>
      <c r="B2741">
        <v>10414</v>
      </c>
      <c r="C2741">
        <v>6</v>
      </c>
      <c r="D2741" s="4" t="str">
        <f>TEXT(Table1[[#This Row],[ORDER DATE]],"MMMM")</f>
        <v>May</v>
      </c>
      <c r="E2741" s="4">
        <f t="shared" si="127"/>
        <v>2005</v>
      </c>
      <c r="F2741" s="1">
        <v>38478</v>
      </c>
      <c r="G2741" t="s">
        <v>127</v>
      </c>
      <c r="H2741" t="s">
        <v>65</v>
      </c>
      <c r="I2741">
        <v>159</v>
      </c>
      <c r="J2741" t="s">
        <v>17</v>
      </c>
      <c r="K2741">
        <v>37</v>
      </c>
      <c r="L2741" s="10">
        <v>71.34</v>
      </c>
      <c r="M2741" s="10">
        <f t="shared" si="128"/>
        <v>2639.58</v>
      </c>
      <c r="N2741">
        <f>'CONDITIONS AND WORKINGS'!$D$2*M2741</f>
        <v>169.46103599999998</v>
      </c>
      <c r="O2741" s="4">
        <f>IF(Table1[[#This Row],[SALES]]&gt;='CONDITIONS AND WORKINGS'!$B$2,Table1[[#This Row],[SALES]]*'CONDITIONS AND WORKINGS'!$B$3,0)</f>
        <v>220.40493000000001</v>
      </c>
      <c r="P2741" s="10">
        <f t="shared" si="126"/>
        <v>2809.0410360000001</v>
      </c>
      <c r="Q2741" s="4" t="str">
        <f>IF(Table1[[#This Row],[STATUS]]='CONDITIONS AND WORKINGS'!$B$6,'CONDITIONS AND WORKINGS'!$B$9,'CONDITIONS AND WORKINGS'!$B$10)</f>
        <v>"UNDER PREVIEW"</v>
      </c>
      <c r="R2741" s="10">
        <f>Table1[[#This Row],[TOTAL SALES]]-Table1[[#This Row],[ 8.35% DISCOUNT]]</f>
        <v>2588.6361059999999</v>
      </c>
      <c r="S2741" s="20"/>
      <c r="AQ2741" s="11"/>
      <c r="AR2741" s="11"/>
      <c r="AS2741" s="11"/>
      <c r="AT2741" s="11"/>
      <c r="AV2741" s="11"/>
      <c r="AW2741" s="11"/>
    </row>
    <row r="2742" spans="1:49" x14ac:dyDescent="0.25">
      <c r="A2742">
        <v>2741</v>
      </c>
      <c r="B2742">
        <v>10414</v>
      </c>
      <c r="C2742">
        <v>8</v>
      </c>
      <c r="D2742" s="4" t="str">
        <f>TEXT(Table1[[#This Row],[ORDER DATE]],"MMMM")</f>
        <v>May</v>
      </c>
      <c r="E2742" s="4">
        <f t="shared" si="127"/>
        <v>2005</v>
      </c>
      <c r="F2742" s="1">
        <v>38478</v>
      </c>
      <c r="G2742" t="s">
        <v>127</v>
      </c>
      <c r="H2742" t="s">
        <v>66</v>
      </c>
      <c r="I2742">
        <v>159</v>
      </c>
      <c r="J2742" t="s">
        <v>17</v>
      </c>
      <c r="K2742">
        <v>27</v>
      </c>
      <c r="L2742" s="10">
        <v>90.37</v>
      </c>
      <c r="M2742" s="10">
        <f t="shared" si="128"/>
        <v>2439.9900000000002</v>
      </c>
      <c r="N2742">
        <f>'CONDITIONS AND WORKINGS'!$D$2*M2742</f>
        <v>156.647358</v>
      </c>
      <c r="O2742" s="4">
        <f>IF(Table1[[#This Row],[SALES]]&gt;='CONDITIONS AND WORKINGS'!$B$2,Table1[[#This Row],[SALES]]*'CONDITIONS AND WORKINGS'!$B$3,0)</f>
        <v>203.73916500000004</v>
      </c>
      <c r="P2742" s="10">
        <f t="shared" si="126"/>
        <v>2596.6373580000004</v>
      </c>
      <c r="Q2742" s="4" t="str">
        <f>IF(Table1[[#This Row],[STATUS]]='CONDITIONS AND WORKINGS'!$B$6,'CONDITIONS AND WORKINGS'!$B$9,'CONDITIONS AND WORKINGS'!$B$10)</f>
        <v>"UNDER PREVIEW"</v>
      </c>
      <c r="R2742" s="10">
        <f>Table1[[#This Row],[TOTAL SALES]]-Table1[[#This Row],[ 8.35% DISCOUNT]]</f>
        <v>2392.8981930000004</v>
      </c>
      <c r="S2742" s="20"/>
      <c r="AQ2742" s="11"/>
      <c r="AR2742" s="11"/>
      <c r="AS2742" s="11"/>
      <c r="AT2742" s="11"/>
      <c r="AV2742" s="11"/>
      <c r="AW2742" s="11"/>
    </row>
    <row r="2743" spans="1:49" x14ac:dyDescent="0.25">
      <c r="A2743">
        <v>2742</v>
      </c>
      <c r="B2743">
        <v>10414</v>
      </c>
      <c r="C2743">
        <v>4</v>
      </c>
      <c r="D2743" s="4" t="str">
        <f>TEXT(Table1[[#This Row],[ORDER DATE]],"MMMM")</f>
        <v>May</v>
      </c>
      <c r="E2743" s="4">
        <f t="shared" si="127"/>
        <v>2005</v>
      </c>
      <c r="F2743" s="1">
        <v>38478</v>
      </c>
      <c r="G2743" t="s">
        <v>127</v>
      </c>
      <c r="H2743" t="s">
        <v>67</v>
      </c>
      <c r="I2743">
        <v>159</v>
      </c>
      <c r="J2743" t="s">
        <v>17</v>
      </c>
      <c r="K2743">
        <v>31</v>
      </c>
      <c r="L2743" s="10">
        <v>75.89</v>
      </c>
      <c r="M2743" s="10">
        <f t="shared" si="128"/>
        <v>2352.59</v>
      </c>
      <c r="N2743">
        <f>'CONDITIONS AND WORKINGS'!$D$2*M2743</f>
        <v>151.03627799999998</v>
      </c>
      <c r="O2743" s="4">
        <f>IF(Table1[[#This Row],[SALES]]&gt;='CONDITIONS AND WORKINGS'!$B$2,Table1[[#This Row],[SALES]]*'CONDITIONS AND WORKINGS'!$B$3,0)</f>
        <v>196.44126500000002</v>
      </c>
      <c r="P2743" s="10">
        <f t="shared" si="126"/>
        <v>2503.6262780000002</v>
      </c>
      <c r="Q2743" s="4" t="str">
        <f>IF(Table1[[#This Row],[STATUS]]='CONDITIONS AND WORKINGS'!$B$6,'CONDITIONS AND WORKINGS'!$B$9,'CONDITIONS AND WORKINGS'!$B$10)</f>
        <v>"UNDER PREVIEW"</v>
      </c>
      <c r="R2743" s="10">
        <f>Table1[[#This Row],[TOTAL SALES]]-Table1[[#This Row],[ 8.35% DISCOUNT]]</f>
        <v>2307.1850130000003</v>
      </c>
      <c r="S2743" s="20"/>
      <c r="AQ2743" s="11"/>
      <c r="AR2743" s="11"/>
      <c r="AS2743" s="11"/>
      <c r="AT2743" s="11"/>
      <c r="AV2743" s="11"/>
      <c r="AW2743" s="11"/>
    </row>
    <row r="2744" spans="1:49" x14ac:dyDescent="0.25">
      <c r="A2744">
        <v>2743</v>
      </c>
      <c r="B2744">
        <v>10414</v>
      </c>
      <c r="C2744">
        <v>11</v>
      </c>
      <c r="D2744" s="4" t="str">
        <f>TEXT(Table1[[#This Row],[ORDER DATE]],"MMMM")</f>
        <v>May</v>
      </c>
      <c r="E2744" s="4">
        <f t="shared" si="127"/>
        <v>2005</v>
      </c>
      <c r="F2744" s="1">
        <v>38478</v>
      </c>
      <c r="G2744" t="s">
        <v>127</v>
      </c>
      <c r="H2744" t="s">
        <v>61</v>
      </c>
      <c r="I2744">
        <v>159</v>
      </c>
      <c r="J2744" t="s">
        <v>17</v>
      </c>
      <c r="K2744">
        <v>16</v>
      </c>
      <c r="L2744" s="10">
        <v>75.48</v>
      </c>
      <c r="M2744" s="10">
        <f t="shared" si="128"/>
        <v>1207.68</v>
      </c>
      <c r="N2744">
        <f>'CONDITIONS AND WORKINGS'!$D$2*M2744</f>
        <v>77.533056000000002</v>
      </c>
      <c r="O2744" s="4">
        <f>IF(Table1[[#This Row],[SALES]]&gt;='CONDITIONS AND WORKINGS'!$B$2,Table1[[#This Row],[SALES]]*'CONDITIONS AND WORKINGS'!$B$3,0)</f>
        <v>0</v>
      </c>
      <c r="P2744" s="10">
        <f t="shared" si="126"/>
        <v>1285.2130560000001</v>
      </c>
      <c r="Q2744" s="4" t="str">
        <f>IF(Table1[[#This Row],[STATUS]]='CONDITIONS AND WORKINGS'!$B$6,'CONDITIONS AND WORKINGS'!$B$9,'CONDITIONS AND WORKINGS'!$B$10)</f>
        <v>"UNDER PREVIEW"</v>
      </c>
      <c r="R2744" s="10">
        <f>Table1[[#This Row],[TOTAL SALES]]-Table1[[#This Row],[ 8.35% DISCOUNT]]</f>
        <v>1285.2130560000001</v>
      </c>
      <c r="S2744" s="20"/>
      <c r="AQ2744" s="11"/>
      <c r="AR2744" s="11"/>
      <c r="AS2744" s="11"/>
      <c r="AT2744" s="11"/>
      <c r="AV2744" s="11"/>
      <c r="AW2744" s="11"/>
    </row>
    <row r="2745" spans="1:49" x14ac:dyDescent="0.25">
      <c r="A2745">
        <v>2744</v>
      </c>
      <c r="B2745">
        <v>10415</v>
      </c>
      <c r="C2745">
        <v>5</v>
      </c>
      <c r="D2745" s="4" t="str">
        <f>TEXT(Table1[[#This Row],[ORDER DATE]],"MMMM")</f>
        <v>May</v>
      </c>
      <c r="E2745" s="4">
        <f t="shared" si="127"/>
        <v>2005</v>
      </c>
      <c r="F2745" s="1">
        <v>38481</v>
      </c>
      <c r="G2745" t="s">
        <v>128</v>
      </c>
      <c r="H2745" t="s">
        <v>71</v>
      </c>
      <c r="I2745">
        <v>188</v>
      </c>
      <c r="J2745" t="s">
        <v>14</v>
      </c>
      <c r="K2745">
        <v>51</v>
      </c>
      <c r="L2745" s="10">
        <v>100</v>
      </c>
      <c r="M2745" s="10">
        <f t="shared" si="128"/>
        <v>5100</v>
      </c>
      <c r="N2745">
        <f>'CONDITIONS AND WORKINGS'!$D$2*M2745</f>
        <v>327.41999999999996</v>
      </c>
      <c r="O2745" s="4">
        <f>IF(Table1[[#This Row],[SALES]]&gt;='CONDITIONS AND WORKINGS'!$B$2,Table1[[#This Row],[SALES]]*'CONDITIONS AND WORKINGS'!$B$3,0)</f>
        <v>425.85</v>
      </c>
      <c r="P2745" s="10">
        <f t="shared" si="126"/>
        <v>5427.42</v>
      </c>
      <c r="Q2745" s="4" t="str">
        <f>IF(Table1[[#This Row],[STATUS]]='CONDITIONS AND WORKINGS'!$B$6,'CONDITIONS AND WORKINGS'!$B$9,'CONDITIONS AND WORKINGS'!$B$10)</f>
        <v>"UNDER PREVIEW"</v>
      </c>
      <c r="R2745" s="10">
        <f>Table1[[#This Row],[TOTAL SALES]]-Table1[[#This Row],[ 8.35% DISCOUNT]]</f>
        <v>5001.57</v>
      </c>
      <c r="S2745" s="20"/>
      <c r="AQ2745" s="11"/>
      <c r="AR2745" s="11"/>
      <c r="AS2745" s="11"/>
      <c r="AT2745" s="11"/>
      <c r="AV2745" s="11"/>
      <c r="AW2745" s="11"/>
    </row>
    <row r="2746" spans="1:49" x14ac:dyDescent="0.25">
      <c r="A2746">
        <v>2745</v>
      </c>
      <c r="B2746">
        <v>10415</v>
      </c>
      <c r="C2746">
        <v>4</v>
      </c>
      <c r="D2746" s="4" t="str">
        <f>TEXT(Table1[[#This Row],[ORDER DATE]],"MMMM")</f>
        <v>May</v>
      </c>
      <c r="E2746" s="4">
        <f t="shared" si="127"/>
        <v>2005</v>
      </c>
      <c r="F2746" s="1">
        <v>38481</v>
      </c>
      <c r="G2746" t="s">
        <v>128</v>
      </c>
      <c r="H2746" t="s">
        <v>79</v>
      </c>
      <c r="I2746">
        <v>188</v>
      </c>
      <c r="J2746" t="s">
        <v>14</v>
      </c>
      <c r="K2746">
        <v>32</v>
      </c>
      <c r="L2746" s="10">
        <v>95.95</v>
      </c>
      <c r="M2746" s="10">
        <f t="shared" si="128"/>
        <v>3070.4</v>
      </c>
      <c r="N2746">
        <f>'CONDITIONS AND WORKINGS'!$D$2*M2746</f>
        <v>197.11967999999999</v>
      </c>
      <c r="O2746" s="4">
        <f>IF(Table1[[#This Row],[SALES]]&gt;='CONDITIONS AND WORKINGS'!$B$2,Table1[[#This Row],[SALES]]*'CONDITIONS AND WORKINGS'!$B$3,0)</f>
        <v>256.3784</v>
      </c>
      <c r="P2746" s="10">
        <f t="shared" si="126"/>
        <v>3267.5196799999999</v>
      </c>
      <c r="Q2746" s="4" t="str">
        <f>IF(Table1[[#This Row],[STATUS]]='CONDITIONS AND WORKINGS'!$B$6,'CONDITIONS AND WORKINGS'!$B$9,'CONDITIONS AND WORKINGS'!$B$10)</f>
        <v>"UNDER PREVIEW"</v>
      </c>
      <c r="R2746" s="10">
        <f>Table1[[#This Row],[TOTAL SALES]]-Table1[[#This Row],[ 8.35% DISCOUNT]]</f>
        <v>3011.1412799999998</v>
      </c>
      <c r="S2746" s="20"/>
      <c r="AQ2746" s="11"/>
      <c r="AR2746" s="11"/>
      <c r="AS2746" s="11"/>
      <c r="AT2746" s="11"/>
      <c r="AV2746" s="11"/>
      <c r="AW2746" s="11"/>
    </row>
    <row r="2747" spans="1:49" x14ac:dyDescent="0.25">
      <c r="A2747">
        <v>2746</v>
      </c>
      <c r="B2747">
        <v>10415</v>
      </c>
      <c r="C2747">
        <v>3</v>
      </c>
      <c r="D2747" s="4" t="str">
        <f>TEXT(Table1[[#This Row],[ORDER DATE]],"MMMM")</f>
        <v>May</v>
      </c>
      <c r="E2747" s="4">
        <f t="shared" si="127"/>
        <v>2005</v>
      </c>
      <c r="F2747" s="1">
        <v>38481</v>
      </c>
      <c r="G2747" t="s">
        <v>128</v>
      </c>
      <c r="H2747" t="s">
        <v>82</v>
      </c>
      <c r="I2747">
        <v>188</v>
      </c>
      <c r="J2747" t="s">
        <v>17</v>
      </c>
      <c r="K2747">
        <v>42</v>
      </c>
      <c r="L2747" s="10">
        <v>57.61</v>
      </c>
      <c r="M2747" s="10">
        <f t="shared" si="128"/>
        <v>2419.62</v>
      </c>
      <c r="N2747">
        <f>'CONDITIONS AND WORKINGS'!$D$2*M2747</f>
        <v>155.33960399999998</v>
      </c>
      <c r="O2747" s="4">
        <f>IF(Table1[[#This Row],[SALES]]&gt;='CONDITIONS AND WORKINGS'!$B$2,Table1[[#This Row],[SALES]]*'CONDITIONS AND WORKINGS'!$B$3,0)</f>
        <v>202.03827000000001</v>
      </c>
      <c r="P2747" s="10">
        <f t="shared" si="126"/>
        <v>2574.9596039999997</v>
      </c>
      <c r="Q2747" s="4" t="str">
        <f>IF(Table1[[#This Row],[STATUS]]='CONDITIONS AND WORKINGS'!$B$6,'CONDITIONS AND WORKINGS'!$B$9,'CONDITIONS AND WORKINGS'!$B$10)</f>
        <v>"UNDER PREVIEW"</v>
      </c>
      <c r="R2747" s="10">
        <f>Table1[[#This Row],[TOTAL SALES]]-Table1[[#This Row],[ 8.35% DISCOUNT]]</f>
        <v>2372.9213339999997</v>
      </c>
      <c r="S2747" s="20"/>
      <c r="AQ2747" s="11"/>
      <c r="AR2747" s="11"/>
      <c r="AS2747" s="11"/>
      <c r="AT2747" s="11"/>
      <c r="AV2747" s="11"/>
      <c r="AW2747" s="11"/>
    </row>
    <row r="2748" spans="1:49" x14ac:dyDescent="0.25">
      <c r="A2748">
        <v>2747</v>
      </c>
      <c r="B2748">
        <v>10415</v>
      </c>
      <c r="C2748">
        <v>1</v>
      </c>
      <c r="D2748" s="4" t="str">
        <f>TEXT(Table1[[#This Row],[ORDER DATE]],"MMMM")</f>
        <v>May</v>
      </c>
      <c r="E2748" s="4">
        <f t="shared" si="127"/>
        <v>2005</v>
      </c>
      <c r="F2748" s="1">
        <v>38481</v>
      </c>
      <c r="G2748" t="s">
        <v>128</v>
      </c>
      <c r="H2748" t="s">
        <v>74</v>
      </c>
      <c r="I2748">
        <v>188</v>
      </c>
      <c r="J2748" t="s">
        <v>17</v>
      </c>
      <c r="K2748">
        <v>21</v>
      </c>
      <c r="L2748" s="10">
        <v>67.819999999999993</v>
      </c>
      <c r="M2748" s="10">
        <f t="shared" si="128"/>
        <v>1424.2199999999998</v>
      </c>
      <c r="N2748">
        <f>'CONDITIONS AND WORKINGS'!$D$2*M2748</f>
        <v>91.434923999999981</v>
      </c>
      <c r="O2748" s="4">
        <f>IF(Table1[[#This Row],[SALES]]&gt;='CONDITIONS AND WORKINGS'!$B$2,Table1[[#This Row],[SALES]]*'CONDITIONS AND WORKINGS'!$B$3,0)</f>
        <v>0</v>
      </c>
      <c r="P2748" s="10">
        <f t="shared" si="126"/>
        <v>1515.6549239999997</v>
      </c>
      <c r="Q2748" s="4" t="str">
        <f>IF(Table1[[#This Row],[STATUS]]='CONDITIONS AND WORKINGS'!$B$6,'CONDITIONS AND WORKINGS'!$B$9,'CONDITIONS AND WORKINGS'!$B$10)</f>
        <v>"UNDER PREVIEW"</v>
      </c>
      <c r="R2748" s="10">
        <f>Table1[[#This Row],[TOTAL SALES]]-Table1[[#This Row],[ 8.35% DISCOUNT]]</f>
        <v>1515.6549239999997</v>
      </c>
      <c r="S2748" s="20"/>
      <c r="AQ2748" s="11"/>
      <c r="AR2748" s="11"/>
      <c r="AS2748" s="11"/>
      <c r="AT2748" s="11"/>
      <c r="AV2748" s="11"/>
      <c r="AW2748" s="11"/>
    </row>
    <row r="2749" spans="1:49" x14ac:dyDescent="0.25">
      <c r="A2749">
        <v>2748</v>
      </c>
      <c r="B2749">
        <v>10415</v>
      </c>
      <c r="C2749">
        <v>2</v>
      </c>
      <c r="D2749" s="4" t="str">
        <f>TEXT(Table1[[#This Row],[ORDER DATE]],"MMMM")</f>
        <v>May</v>
      </c>
      <c r="E2749" s="4">
        <f t="shared" si="127"/>
        <v>2005</v>
      </c>
      <c r="F2749" s="1">
        <v>38481</v>
      </c>
      <c r="G2749" t="s">
        <v>128</v>
      </c>
      <c r="H2749" t="s">
        <v>86</v>
      </c>
      <c r="I2749">
        <v>188</v>
      </c>
      <c r="J2749" t="s">
        <v>17</v>
      </c>
      <c r="K2749">
        <v>18</v>
      </c>
      <c r="L2749" s="10">
        <v>69.7</v>
      </c>
      <c r="M2749" s="10">
        <f t="shared" si="128"/>
        <v>1254.6000000000001</v>
      </c>
      <c r="N2749">
        <f>'CONDITIONS AND WORKINGS'!$D$2*M2749</f>
        <v>80.545320000000004</v>
      </c>
      <c r="O2749" s="4">
        <f>IF(Table1[[#This Row],[SALES]]&gt;='CONDITIONS AND WORKINGS'!$B$2,Table1[[#This Row],[SALES]]*'CONDITIONS AND WORKINGS'!$B$3,0)</f>
        <v>0</v>
      </c>
      <c r="P2749" s="10">
        <f t="shared" si="126"/>
        <v>1335.1453200000001</v>
      </c>
      <c r="Q2749" s="4" t="str">
        <f>IF(Table1[[#This Row],[STATUS]]='CONDITIONS AND WORKINGS'!$B$6,'CONDITIONS AND WORKINGS'!$B$9,'CONDITIONS AND WORKINGS'!$B$10)</f>
        <v>"UNDER PREVIEW"</v>
      </c>
      <c r="R2749" s="10">
        <f>Table1[[#This Row],[TOTAL SALES]]-Table1[[#This Row],[ 8.35% DISCOUNT]]</f>
        <v>1335.1453200000001</v>
      </c>
      <c r="S2749" s="20"/>
      <c r="AQ2749" s="11"/>
      <c r="AR2749" s="11"/>
      <c r="AS2749" s="11"/>
      <c r="AT2749" s="11"/>
      <c r="AV2749" s="11"/>
      <c r="AW2749" s="11"/>
    </row>
    <row r="2750" spans="1:49" x14ac:dyDescent="0.25">
      <c r="A2750">
        <v>2749</v>
      </c>
      <c r="B2750">
        <v>10416</v>
      </c>
      <c r="C2750">
        <v>3</v>
      </c>
      <c r="D2750" s="4" t="str">
        <f>TEXT(Table1[[#This Row],[ORDER DATE]],"MMMM")</f>
        <v>May</v>
      </c>
      <c r="E2750" s="4">
        <f t="shared" si="127"/>
        <v>2005</v>
      </c>
      <c r="F2750" s="1">
        <v>38482</v>
      </c>
      <c r="G2750" t="s">
        <v>12</v>
      </c>
      <c r="H2750" t="s">
        <v>72</v>
      </c>
      <c r="I2750">
        <v>171</v>
      </c>
      <c r="J2750" t="s">
        <v>14</v>
      </c>
      <c r="K2750">
        <v>41</v>
      </c>
      <c r="L2750" s="10">
        <v>100</v>
      </c>
      <c r="M2750" s="10">
        <f t="shared" si="128"/>
        <v>4100</v>
      </c>
      <c r="N2750">
        <f>'CONDITIONS AND WORKINGS'!$D$2*M2750</f>
        <v>263.21999999999997</v>
      </c>
      <c r="O2750" s="4">
        <f>IF(Table1[[#This Row],[SALES]]&gt;='CONDITIONS AND WORKINGS'!$B$2,Table1[[#This Row],[SALES]]*'CONDITIONS AND WORKINGS'!$B$3,0)</f>
        <v>342.35</v>
      </c>
      <c r="P2750" s="10">
        <f t="shared" si="126"/>
        <v>4363.22</v>
      </c>
      <c r="Q2750" s="4" t="str">
        <f>IF(Table1[[#This Row],[STATUS]]='CONDITIONS AND WORKINGS'!$B$6,'CONDITIONS AND WORKINGS'!$B$9,'CONDITIONS AND WORKINGS'!$B$10)</f>
        <v>"COMPLETED"</v>
      </c>
      <c r="R2750" s="10">
        <f>Table1[[#This Row],[TOTAL SALES]]-Table1[[#This Row],[ 8.35% DISCOUNT]]</f>
        <v>4020.8700000000003</v>
      </c>
      <c r="S2750" s="20"/>
      <c r="AQ2750" s="11"/>
      <c r="AR2750" s="11"/>
      <c r="AS2750" s="11"/>
      <c r="AT2750" s="11"/>
      <c r="AV2750" s="11"/>
      <c r="AW2750" s="11"/>
    </row>
    <row r="2751" spans="1:49" x14ac:dyDescent="0.25">
      <c r="A2751">
        <v>2750</v>
      </c>
      <c r="B2751">
        <v>10416</v>
      </c>
      <c r="C2751">
        <v>2</v>
      </c>
      <c r="D2751" s="4" t="str">
        <f>TEXT(Table1[[#This Row],[ORDER DATE]],"MMMM")</f>
        <v>May</v>
      </c>
      <c r="E2751" s="4">
        <f t="shared" si="127"/>
        <v>2005</v>
      </c>
      <c r="F2751" s="1">
        <v>38482</v>
      </c>
      <c r="G2751" t="s">
        <v>12</v>
      </c>
      <c r="H2751" t="s">
        <v>95</v>
      </c>
      <c r="I2751">
        <v>171</v>
      </c>
      <c r="J2751" t="s">
        <v>14</v>
      </c>
      <c r="K2751">
        <v>45</v>
      </c>
      <c r="L2751" s="10">
        <v>100</v>
      </c>
      <c r="M2751" s="10">
        <f t="shared" si="128"/>
        <v>4500</v>
      </c>
      <c r="N2751">
        <f>'CONDITIONS AND WORKINGS'!$D$2*M2751</f>
        <v>288.89999999999998</v>
      </c>
      <c r="O2751" s="4">
        <f>IF(Table1[[#This Row],[SALES]]&gt;='CONDITIONS AND WORKINGS'!$B$2,Table1[[#This Row],[SALES]]*'CONDITIONS AND WORKINGS'!$B$3,0)</f>
        <v>375.75</v>
      </c>
      <c r="P2751" s="10">
        <f t="shared" si="126"/>
        <v>4788.8999999999996</v>
      </c>
      <c r="Q2751" s="4" t="str">
        <f>IF(Table1[[#This Row],[STATUS]]='CONDITIONS AND WORKINGS'!$B$6,'CONDITIONS AND WORKINGS'!$B$9,'CONDITIONS AND WORKINGS'!$B$10)</f>
        <v>"COMPLETED"</v>
      </c>
      <c r="R2751" s="10">
        <f>Table1[[#This Row],[TOTAL SALES]]-Table1[[#This Row],[ 8.35% DISCOUNT]]</f>
        <v>4413.1499999999996</v>
      </c>
      <c r="S2751" s="20"/>
      <c r="AQ2751" s="11"/>
      <c r="AR2751" s="11"/>
      <c r="AS2751" s="11"/>
      <c r="AT2751" s="11"/>
      <c r="AV2751" s="11"/>
      <c r="AW2751" s="11"/>
    </row>
    <row r="2752" spans="1:49" x14ac:dyDescent="0.25">
      <c r="A2752">
        <v>2751</v>
      </c>
      <c r="B2752">
        <v>10416</v>
      </c>
      <c r="C2752">
        <v>14</v>
      </c>
      <c r="D2752" s="4" t="str">
        <f>TEXT(Table1[[#This Row],[ORDER DATE]],"MMMM")</f>
        <v>May</v>
      </c>
      <c r="E2752" s="4">
        <f t="shared" si="127"/>
        <v>2005</v>
      </c>
      <c r="F2752" s="1">
        <v>38482</v>
      </c>
      <c r="G2752" t="s">
        <v>12</v>
      </c>
      <c r="H2752" t="s">
        <v>70</v>
      </c>
      <c r="I2752">
        <v>171</v>
      </c>
      <c r="J2752" t="s">
        <v>14</v>
      </c>
      <c r="K2752">
        <v>24</v>
      </c>
      <c r="L2752" s="10">
        <v>100</v>
      </c>
      <c r="M2752" s="10">
        <f t="shared" si="128"/>
        <v>2400</v>
      </c>
      <c r="N2752">
        <f>'CONDITIONS AND WORKINGS'!$D$2*M2752</f>
        <v>154.07999999999998</v>
      </c>
      <c r="O2752" s="4">
        <f>IF(Table1[[#This Row],[SALES]]&gt;='CONDITIONS AND WORKINGS'!$B$2,Table1[[#This Row],[SALES]]*'CONDITIONS AND WORKINGS'!$B$3,0)</f>
        <v>200.4</v>
      </c>
      <c r="P2752" s="10">
        <f t="shared" si="126"/>
        <v>2554.08</v>
      </c>
      <c r="Q2752" s="4" t="str">
        <f>IF(Table1[[#This Row],[STATUS]]='CONDITIONS AND WORKINGS'!$B$6,'CONDITIONS AND WORKINGS'!$B$9,'CONDITIONS AND WORKINGS'!$B$10)</f>
        <v>"COMPLETED"</v>
      </c>
      <c r="R2752" s="10">
        <f>Table1[[#This Row],[TOTAL SALES]]-Table1[[#This Row],[ 8.35% DISCOUNT]]</f>
        <v>2353.6799999999998</v>
      </c>
      <c r="S2752" s="20"/>
      <c r="AQ2752" s="11"/>
      <c r="AR2752" s="11"/>
      <c r="AS2752" s="11"/>
      <c r="AT2752" s="11"/>
      <c r="AV2752" s="11"/>
      <c r="AW2752" s="11"/>
    </row>
    <row r="2753" spans="1:49" x14ac:dyDescent="0.25">
      <c r="A2753">
        <v>2752</v>
      </c>
      <c r="B2753">
        <v>10416</v>
      </c>
      <c r="C2753">
        <v>6</v>
      </c>
      <c r="D2753" s="4" t="str">
        <f>TEXT(Table1[[#This Row],[ORDER DATE]],"MMMM")</f>
        <v>May</v>
      </c>
      <c r="E2753" s="4">
        <f t="shared" si="127"/>
        <v>2005</v>
      </c>
      <c r="F2753" s="1">
        <v>38482</v>
      </c>
      <c r="G2753" t="s">
        <v>12</v>
      </c>
      <c r="H2753" t="s">
        <v>83</v>
      </c>
      <c r="I2753">
        <v>171</v>
      </c>
      <c r="J2753" t="s">
        <v>14</v>
      </c>
      <c r="K2753">
        <v>47</v>
      </c>
      <c r="L2753" s="10">
        <v>88.63</v>
      </c>
      <c r="M2753" s="10">
        <f t="shared" si="128"/>
        <v>4165.6099999999997</v>
      </c>
      <c r="N2753">
        <f>'CONDITIONS AND WORKINGS'!$D$2*M2753</f>
        <v>267.43216199999995</v>
      </c>
      <c r="O2753" s="4">
        <f>IF(Table1[[#This Row],[SALES]]&gt;='CONDITIONS AND WORKINGS'!$B$2,Table1[[#This Row],[SALES]]*'CONDITIONS AND WORKINGS'!$B$3,0)</f>
        <v>347.82843500000001</v>
      </c>
      <c r="P2753" s="10">
        <f t="shared" si="126"/>
        <v>4433.0421619999997</v>
      </c>
      <c r="Q2753" s="4" t="str">
        <f>IF(Table1[[#This Row],[STATUS]]='CONDITIONS AND WORKINGS'!$B$6,'CONDITIONS AND WORKINGS'!$B$9,'CONDITIONS AND WORKINGS'!$B$10)</f>
        <v>"COMPLETED"</v>
      </c>
      <c r="R2753" s="10">
        <f>Table1[[#This Row],[TOTAL SALES]]-Table1[[#This Row],[ 8.35% DISCOUNT]]</f>
        <v>4085.2137269999998</v>
      </c>
      <c r="S2753" s="20"/>
      <c r="AQ2753" s="11"/>
      <c r="AR2753" s="11"/>
      <c r="AS2753" s="11"/>
      <c r="AT2753" s="11"/>
      <c r="AV2753" s="11"/>
      <c r="AW2753" s="11"/>
    </row>
    <row r="2754" spans="1:49" x14ac:dyDescent="0.25">
      <c r="A2754">
        <v>2753</v>
      </c>
      <c r="B2754">
        <v>10416</v>
      </c>
      <c r="C2754">
        <v>5</v>
      </c>
      <c r="D2754" s="4" t="str">
        <f>TEXT(Table1[[#This Row],[ORDER DATE]],"MMMM")</f>
        <v>May</v>
      </c>
      <c r="E2754" s="4">
        <f t="shared" si="127"/>
        <v>2005</v>
      </c>
      <c r="F2754" s="1">
        <v>38482</v>
      </c>
      <c r="G2754" t="s">
        <v>12</v>
      </c>
      <c r="H2754" t="s">
        <v>85</v>
      </c>
      <c r="I2754">
        <v>171</v>
      </c>
      <c r="J2754" t="s">
        <v>14</v>
      </c>
      <c r="K2754">
        <v>48</v>
      </c>
      <c r="L2754" s="10">
        <v>74.62</v>
      </c>
      <c r="M2754" s="10">
        <f t="shared" si="128"/>
        <v>3581.76</v>
      </c>
      <c r="N2754">
        <f>'CONDITIONS AND WORKINGS'!$D$2*M2754</f>
        <v>229.94899199999998</v>
      </c>
      <c r="O2754" s="4">
        <f>IF(Table1[[#This Row],[SALES]]&gt;='CONDITIONS AND WORKINGS'!$B$2,Table1[[#This Row],[SALES]]*'CONDITIONS AND WORKINGS'!$B$3,0)</f>
        <v>299.07696000000004</v>
      </c>
      <c r="P2754" s="10">
        <f t="shared" ref="P2754:P2818" si="129">M2754+N2754</f>
        <v>3811.7089920000003</v>
      </c>
      <c r="Q2754" s="4" t="str">
        <f>IF(Table1[[#This Row],[STATUS]]='CONDITIONS AND WORKINGS'!$B$6,'CONDITIONS AND WORKINGS'!$B$9,'CONDITIONS AND WORKINGS'!$B$10)</f>
        <v>"COMPLETED"</v>
      </c>
      <c r="R2754" s="10">
        <f>Table1[[#This Row],[TOTAL SALES]]-Table1[[#This Row],[ 8.35% DISCOUNT]]</f>
        <v>3512.6320320000004</v>
      </c>
      <c r="S2754" s="20"/>
      <c r="AQ2754" s="11"/>
      <c r="AR2754" s="11"/>
      <c r="AS2754" s="11"/>
      <c r="AT2754" s="11"/>
      <c r="AV2754" s="11"/>
      <c r="AW2754" s="11"/>
    </row>
    <row r="2755" spans="1:49" x14ac:dyDescent="0.25">
      <c r="A2755">
        <v>2754</v>
      </c>
      <c r="B2755">
        <v>10416</v>
      </c>
      <c r="C2755">
        <v>1</v>
      </c>
      <c r="D2755" s="4" t="str">
        <f>TEXT(Table1[[#This Row],[ORDER DATE]],"MMMM")</f>
        <v>May</v>
      </c>
      <c r="E2755" s="4">
        <f t="shared" ref="E2755:E2818" si="130">YEAR(F2755)</f>
        <v>2005</v>
      </c>
      <c r="F2755" s="1">
        <v>38482</v>
      </c>
      <c r="G2755" t="s">
        <v>12</v>
      </c>
      <c r="H2755" t="s">
        <v>90</v>
      </c>
      <c r="I2755">
        <v>171</v>
      </c>
      <c r="J2755" t="s">
        <v>17</v>
      </c>
      <c r="K2755">
        <v>32</v>
      </c>
      <c r="L2755" s="10">
        <v>87.6</v>
      </c>
      <c r="M2755" s="10">
        <f t="shared" ref="M2755:M2818" si="131">K2755*L2755</f>
        <v>2803.2</v>
      </c>
      <c r="N2755">
        <f>'CONDITIONS AND WORKINGS'!$D$2*M2755</f>
        <v>179.96543999999997</v>
      </c>
      <c r="O2755" s="4">
        <f>IF(Table1[[#This Row],[SALES]]&gt;='CONDITIONS AND WORKINGS'!$B$2,Table1[[#This Row],[SALES]]*'CONDITIONS AND WORKINGS'!$B$3,0)</f>
        <v>234.06719999999999</v>
      </c>
      <c r="P2755" s="10">
        <f t="shared" si="129"/>
        <v>2983.1654399999998</v>
      </c>
      <c r="Q2755" s="4" t="str">
        <f>IF(Table1[[#This Row],[STATUS]]='CONDITIONS AND WORKINGS'!$B$6,'CONDITIONS AND WORKINGS'!$B$9,'CONDITIONS AND WORKINGS'!$B$10)</f>
        <v>"COMPLETED"</v>
      </c>
      <c r="R2755" s="10">
        <f>Table1[[#This Row],[TOTAL SALES]]-Table1[[#This Row],[ 8.35% DISCOUNT]]</f>
        <v>2749.0982399999998</v>
      </c>
      <c r="S2755" s="20"/>
      <c r="AQ2755" s="11"/>
      <c r="AR2755" s="11"/>
      <c r="AS2755" s="11"/>
      <c r="AT2755" s="11"/>
      <c r="AV2755" s="11"/>
      <c r="AW2755" s="11"/>
    </row>
    <row r="2756" spans="1:49" x14ac:dyDescent="0.25">
      <c r="A2756">
        <v>2755</v>
      </c>
      <c r="B2756">
        <v>10416</v>
      </c>
      <c r="C2756">
        <v>12</v>
      </c>
      <c r="D2756" s="4" t="str">
        <f>TEXT(Table1[[#This Row],[ORDER DATE]],"MMMM")</f>
        <v>May</v>
      </c>
      <c r="E2756" s="4">
        <f t="shared" si="130"/>
        <v>2005</v>
      </c>
      <c r="F2756" s="1">
        <v>38482</v>
      </c>
      <c r="G2756" t="s">
        <v>12</v>
      </c>
      <c r="H2756" t="s">
        <v>81</v>
      </c>
      <c r="I2756">
        <v>171</v>
      </c>
      <c r="J2756" t="s">
        <v>17</v>
      </c>
      <c r="K2756">
        <v>43</v>
      </c>
      <c r="L2756" s="10">
        <v>62.19</v>
      </c>
      <c r="M2756" s="10">
        <f t="shared" si="131"/>
        <v>2674.17</v>
      </c>
      <c r="N2756">
        <f>'CONDITIONS AND WORKINGS'!$D$2*M2756</f>
        <v>171.681714</v>
      </c>
      <c r="O2756" s="4">
        <f>IF(Table1[[#This Row],[SALES]]&gt;='CONDITIONS AND WORKINGS'!$B$2,Table1[[#This Row],[SALES]]*'CONDITIONS AND WORKINGS'!$B$3,0)</f>
        <v>223.29319500000003</v>
      </c>
      <c r="P2756" s="10">
        <f t="shared" si="129"/>
        <v>2845.8517139999999</v>
      </c>
      <c r="Q2756" s="4" t="str">
        <f>IF(Table1[[#This Row],[STATUS]]='CONDITIONS AND WORKINGS'!$B$6,'CONDITIONS AND WORKINGS'!$B$9,'CONDITIONS AND WORKINGS'!$B$10)</f>
        <v>"COMPLETED"</v>
      </c>
      <c r="R2756" s="10">
        <f>Table1[[#This Row],[TOTAL SALES]]-Table1[[#This Row],[ 8.35% DISCOUNT]]</f>
        <v>2622.5585189999997</v>
      </c>
      <c r="S2756" s="20"/>
      <c r="AQ2756" s="11"/>
      <c r="AR2756" s="11"/>
      <c r="AS2756" s="11"/>
      <c r="AT2756" s="11"/>
      <c r="AV2756" s="11"/>
      <c r="AW2756" s="11"/>
    </row>
    <row r="2757" spans="1:49" x14ac:dyDescent="0.25">
      <c r="A2757">
        <v>2756</v>
      </c>
      <c r="B2757">
        <v>10416</v>
      </c>
      <c r="C2757">
        <v>10</v>
      </c>
      <c r="D2757" s="4" t="str">
        <f>TEXT(Table1[[#This Row],[ORDER DATE]],"MMMM")</f>
        <v>May</v>
      </c>
      <c r="E2757" s="4">
        <f t="shared" si="130"/>
        <v>2005</v>
      </c>
      <c r="F2757" s="1">
        <v>38482</v>
      </c>
      <c r="G2757" t="s">
        <v>12</v>
      </c>
      <c r="H2757" t="s">
        <v>77</v>
      </c>
      <c r="I2757">
        <v>171</v>
      </c>
      <c r="J2757" t="s">
        <v>17</v>
      </c>
      <c r="K2757">
        <v>39</v>
      </c>
      <c r="L2757" s="10">
        <v>67.2</v>
      </c>
      <c r="M2757" s="10">
        <f t="shared" si="131"/>
        <v>2620.8000000000002</v>
      </c>
      <c r="N2757">
        <f>'CONDITIONS AND WORKINGS'!$D$2*M2757</f>
        <v>168.25536</v>
      </c>
      <c r="O2757" s="4">
        <f>IF(Table1[[#This Row],[SALES]]&gt;='CONDITIONS AND WORKINGS'!$B$2,Table1[[#This Row],[SALES]]*'CONDITIONS AND WORKINGS'!$B$3,0)</f>
        <v>218.83680000000004</v>
      </c>
      <c r="P2757" s="10">
        <f t="shared" si="129"/>
        <v>2789.0553600000003</v>
      </c>
      <c r="Q2757" s="4" t="str">
        <f>IF(Table1[[#This Row],[STATUS]]='CONDITIONS AND WORKINGS'!$B$6,'CONDITIONS AND WORKINGS'!$B$9,'CONDITIONS AND WORKINGS'!$B$10)</f>
        <v>"COMPLETED"</v>
      </c>
      <c r="R2757" s="10">
        <f>Table1[[#This Row],[TOTAL SALES]]-Table1[[#This Row],[ 8.35% DISCOUNT]]</f>
        <v>2570.2185600000003</v>
      </c>
      <c r="S2757" s="20"/>
      <c r="AQ2757" s="11"/>
      <c r="AR2757" s="11"/>
      <c r="AS2757" s="11"/>
      <c r="AT2757" s="11"/>
      <c r="AV2757" s="11"/>
      <c r="AW2757" s="11"/>
    </row>
    <row r="2758" spans="1:49" x14ac:dyDescent="0.25">
      <c r="A2758">
        <v>2757</v>
      </c>
      <c r="B2758">
        <v>10416</v>
      </c>
      <c r="C2758">
        <v>11</v>
      </c>
      <c r="D2758" s="4" t="str">
        <f>TEXT(Table1[[#This Row],[ORDER DATE]],"MMMM")</f>
        <v>May</v>
      </c>
      <c r="E2758" s="4">
        <f t="shared" si="130"/>
        <v>2005</v>
      </c>
      <c r="F2758" s="1">
        <v>38482</v>
      </c>
      <c r="G2758" t="s">
        <v>12</v>
      </c>
      <c r="H2758" t="s">
        <v>73</v>
      </c>
      <c r="I2758">
        <v>171</v>
      </c>
      <c r="J2758" t="s">
        <v>17</v>
      </c>
      <c r="K2758">
        <v>22</v>
      </c>
      <c r="L2758" s="10">
        <v>100</v>
      </c>
      <c r="M2758" s="10">
        <f t="shared" si="131"/>
        <v>2200</v>
      </c>
      <c r="N2758">
        <f>'CONDITIONS AND WORKINGS'!$D$2*M2758</f>
        <v>141.23999999999998</v>
      </c>
      <c r="O2758" s="4">
        <f>IF(Table1[[#This Row],[SALES]]&gt;='CONDITIONS AND WORKINGS'!$B$2,Table1[[#This Row],[SALES]]*'CONDITIONS AND WORKINGS'!$B$3,0)</f>
        <v>0</v>
      </c>
      <c r="P2758" s="10">
        <f t="shared" si="129"/>
        <v>2341.2399999999998</v>
      </c>
      <c r="Q2758" s="4" t="str">
        <f>IF(Table1[[#This Row],[STATUS]]='CONDITIONS AND WORKINGS'!$B$6,'CONDITIONS AND WORKINGS'!$B$9,'CONDITIONS AND WORKINGS'!$B$10)</f>
        <v>"COMPLETED"</v>
      </c>
      <c r="R2758" s="10">
        <f>Table1[[#This Row],[TOTAL SALES]]-Table1[[#This Row],[ 8.35% DISCOUNT]]</f>
        <v>2341.2399999999998</v>
      </c>
      <c r="S2758" s="20"/>
      <c r="AQ2758" s="11"/>
      <c r="AR2758" s="11"/>
      <c r="AS2758" s="11"/>
      <c r="AT2758" s="11"/>
      <c r="AV2758" s="11"/>
      <c r="AW2758" s="11"/>
    </row>
    <row r="2759" spans="1:49" x14ac:dyDescent="0.25">
      <c r="A2759">
        <v>2758</v>
      </c>
      <c r="B2759">
        <v>10416</v>
      </c>
      <c r="C2759">
        <v>9</v>
      </c>
      <c r="D2759" s="4" t="str">
        <f>TEXT(Table1[[#This Row],[ORDER DATE]],"MMMM")</f>
        <v>May</v>
      </c>
      <c r="E2759" s="4">
        <f t="shared" si="130"/>
        <v>2005</v>
      </c>
      <c r="F2759" s="1">
        <v>38482</v>
      </c>
      <c r="G2759" t="s">
        <v>12</v>
      </c>
      <c r="H2759" t="s">
        <v>76</v>
      </c>
      <c r="I2759">
        <v>171</v>
      </c>
      <c r="J2759" t="s">
        <v>17</v>
      </c>
      <c r="K2759">
        <v>23</v>
      </c>
      <c r="L2759" s="10">
        <v>91.34</v>
      </c>
      <c r="M2759" s="10">
        <f t="shared" si="131"/>
        <v>2100.8200000000002</v>
      </c>
      <c r="N2759">
        <f>'CONDITIONS AND WORKINGS'!$D$2*M2759</f>
        <v>134.87264400000001</v>
      </c>
      <c r="O2759" s="4">
        <f>IF(Table1[[#This Row],[SALES]]&gt;='CONDITIONS AND WORKINGS'!$B$2,Table1[[#This Row],[SALES]]*'CONDITIONS AND WORKINGS'!$B$3,0)</f>
        <v>0</v>
      </c>
      <c r="P2759" s="10">
        <f t="shared" si="129"/>
        <v>2235.6926440000002</v>
      </c>
      <c r="Q2759" s="4" t="str">
        <f>IF(Table1[[#This Row],[STATUS]]='CONDITIONS AND WORKINGS'!$B$6,'CONDITIONS AND WORKINGS'!$B$9,'CONDITIONS AND WORKINGS'!$B$10)</f>
        <v>"COMPLETED"</v>
      </c>
      <c r="R2759" s="10">
        <f>Table1[[#This Row],[TOTAL SALES]]-Table1[[#This Row],[ 8.35% DISCOUNT]]</f>
        <v>2235.6926440000002</v>
      </c>
      <c r="S2759" s="20"/>
      <c r="AQ2759" s="11"/>
      <c r="AR2759" s="11"/>
      <c r="AS2759" s="11"/>
      <c r="AT2759" s="11"/>
      <c r="AV2759" s="11"/>
      <c r="AW2759" s="11"/>
    </row>
    <row r="2760" spans="1:49" x14ac:dyDescent="0.25">
      <c r="A2760">
        <v>2759</v>
      </c>
      <c r="B2760">
        <v>10416</v>
      </c>
      <c r="C2760">
        <v>8</v>
      </c>
      <c r="D2760" s="4" t="str">
        <f>TEXT(Table1[[#This Row],[ORDER DATE]],"MMMM")</f>
        <v>May</v>
      </c>
      <c r="E2760" s="4">
        <f t="shared" si="130"/>
        <v>2005</v>
      </c>
      <c r="F2760" s="1">
        <v>38482</v>
      </c>
      <c r="G2760" t="s">
        <v>12</v>
      </c>
      <c r="H2760" t="s">
        <v>87</v>
      </c>
      <c r="I2760">
        <v>171</v>
      </c>
      <c r="J2760" t="s">
        <v>17</v>
      </c>
      <c r="K2760">
        <v>37</v>
      </c>
      <c r="L2760" s="10">
        <v>51.93</v>
      </c>
      <c r="M2760" s="10">
        <f t="shared" si="131"/>
        <v>1921.41</v>
      </c>
      <c r="N2760">
        <f>'CONDITIONS AND WORKINGS'!$D$2*M2760</f>
        <v>123.35452199999999</v>
      </c>
      <c r="O2760" s="4">
        <f>IF(Table1[[#This Row],[SALES]]&gt;='CONDITIONS AND WORKINGS'!$B$2,Table1[[#This Row],[SALES]]*'CONDITIONS AND WORKINGS'!$B$3,0)</f>
        <v>0</v>
      </c>
      <c r="P2760" s="10">
        <f t="shared" si="129"/>
        <v>2044.7645220000002</v>
      </c>
      <c r="Q2760" s="4" t="str">
        <f>IF(Table1[[#This Row],[STATUS]]='CONDITIONS AND WORKINGS'!$B$6,'CONDITIONS AND WORKINGS'!$B$9,'CONDITIONS AND WORKINGS'!$B$10)</f>
        <v>"COMPLETED"</v>
      </c>
      <c r="R2760" s="10">
        <f>Table1[[#This Row],[TOTAL SALES]]-Table1[[#This Row],[ 8.35% DISCOUNT]]</f>
        <v>2044.7645220000002</v>
      </c>
      <c r="S2760" s="20"/>
      <c r="AQ2760" s="11"/>
      <c r="AR2760" s="11"/>
      <c r="AS2760" s="11"/>
      <c r="AT2760" s="11"/>
      <c r="AV2760" s="11"/>
      <c r="AW2760" s="11"/>
    </row>
    <row r="2761" spans="1:49" x14ac:dyDescent="0.25">
      <c r="A2761">
        <v>2760</v>
      </c>
      <c r="B2761">
        <v>10416</v>
      </c>
      <c r="C2761">
        <v>7</v>
      </c>
      <c r="D2761" s="4" t="str">
        <f>TEXT(Table1[[#This Row],[ORDER DATE]],"MMMM")</f>
        <v>May</v>
      </c>
      <c r="E2761" s="4">
        <f t="shared" si="130"/>
        <v>2005</v>
      </c>
      <c r="F2761" s="1">
        <v>38482</v>
      </c>
      <c r="G2761" t="s">
        <v>12</v>
      </c>
      <c r="H2761" t="s">
        <v>84</v>
      </c>
      <c r="I2761">
        <v>171</v>
      </c>
      <c r="J2761" t="s">
        <v>17</v>
      </c>
      <c r="K2761">
        <v>26</v>
      </c>
      <c r="L2761" s="10">
        <v>61.22</v>
      </c>
      <c r="M2761" s="10">
        <f t="shared" si="131"/>
        <v>1591.72</v>
      </c>
      <c r="N2761">
        <f>'CONDITIONS AND WORKINGS'!$D$2*M2761</f>
        <v>102.188424</v>
      </c>
      <c r="O2761" s="4">
        <f>IF(Table1[[#This Row],[SALES]]&gt;='CONDITIONS AND WORKINGS'!$B$2,Table1[[#This Row],[SALES]]*'CONDITIONS AND WORKINGS'!$B$3,0)</f>
        <v>0</v>
      </c>
      <c r="P2761" s="10">
        <f t="shared" si="129"/>
        <v>1693.908424</v>
      </c>
      <c r="Q2761" s="4" t="str">
        <f>IF(Table1[[#This Row],[STATUS]]='CONDITIONS AND WORKINGS'!$B$6,'CONDITIONS AND WORKINGS'!$B$9,'CONDITIONS AND WORKINGS'!$B$10)</f>
        <v>"COMPLETED"</v>
      </c>
      <c r="R2761" s="10">
        <f>Table1[[#This Row],[TOTAL SALES]]-Table1[[#This Row],[ 8.35% DISCOUNT]]</f>
        <v>1693.908424</v>
      </c>
      <c r="S2761" s="20"/>
      <c r="AQ2761" s="11"/>
      <c r="AR2761" s="11"/>
      <c r="AS2761" s="11"/>
      <c r="AT2761" s="11"/>
      <c r="AV2761" s="11"/>
      <c r="AW2761" s="11"/>
    </row>
    <row r="2762" spans="1:49" x14ac:dyDescent="0.25">
      <c r="A2762">
        <v>2761</v>
      </c>
      <c r="B2762">
        <v>10416</v>
      </c>
      <c r="C2762">
        <v>4</v>
      </c>
      <c r="D2762" s="4" t="str">
        <f>TEXT(Table1[[#This Row],[ORDER DATE]],"MMMM")</f>
        <v>May</v>
      </c>
      <c r="E2762" s="4">
        <f t="shared" si="130"/>
        <v>2005</v>
      </c>
      <c r="F2762" s="1">
        <v>38482</v>
      </c>
      <c r="G2762" t="s">
        <v>12</v>
      </c>
      <c r="H2762" t="s">
        <v>80</v>
      </c>
      <c r="I2762">
        <v>171</v>
      </c>
      <c r="J2762" t="s">
        <v>17</v>
      </c>
      <c r="K2762">
        <v>15</v>
      </c>
      <c r="L2762" s="10">
        <v>98.84</v>
      </c>
      <c r="M2762" s="10">
        <f t="shared" si="131"/>
        <v>1482.6000000000001</v>
      </c>
      <c r="N2762">
        <f>'CONDITIONS AND WORKINGS'!$D$2*M2762</f>
        <v>95.182919999999996</v>
      </c>
      <c r="O2762" s="4">
        <f>IF(Table1[[#This Row],[SALES]]&gt;='CONDITIONS AND WORKINGS'!$B$2,Table1[[#This Row],[SALES]]*'CONDITIONS AND WORKINGS'!$B$3,0)</f>
        <v>0</v>
      </c>
      <c r="P2762" s="10">
        <f t="shared" si="129"/>
        <v>1577.7829200000001</v>
      </c>
      <c r="Q2762" s="4" t="str">
        <f>IF(Table1[[#This Row],[STATUS]]='CONDITIONS AND WORKINGS'!$B$6,'CONDITIONS AND WORKINGS'!$B$9,'CONDITIONS AND WORKINGS'!$B$10)</f>
        <v>"COMPLETED"</v>
      </c>
      <c r="R2762" s="10">
        <f>Table1[[#This Row],[TOTAL SALES]]-Table1[[#This Row],[ 8.35% DISCOUNT]]</f>
        <v>1577.7829200000001</v>
      </c>
      <c r="S2762" s="20"/>
      <c r="AQ2762" s="11"/>
      <c r="AR2762" s="11"/>
      <c r="AS2762" s="11"/>
      <c r="AT2762" s="11"/>
      <c r="AV2762" s="11"/>
      <c r="AW2762" s="11"/>
    </row>
    <row r="2763" spans="1:49" x14ac:dyDescent="0.25">
      <c r="A2763">
        <v>2762</v>
      </c>
      <c r="B2763">
        <v>10416</v>
      </c>
      <c r="C2763">
        <v>13</v>
      </c>
      <c r="D2763" s="4" t="str">
        <f>TEXT(Table1[[#This Row],[ORDER DATE]],"MMMM")</f>
        <v>May</v>
      </c>
      <c r="E2763" s="4">
        <f t="shared" si="130"/>
        <v>2005</v>
      </c>
      <c r="F2763" s="1">
        <v>38482</v>
      </c>
      <c r="G2763" t="s">
        <v>12</v>
      </c>
      <c r="H2763" t="s">
        <v>78</v>
      </c>
      <c r="I2763">
        <v>171</v>
      </c>
      <c r="J2763" t="s">
        <v>17</v>
      </c>
      <c r="K2763">
        <v>18</v>
      </c>
      <c r="L2763" s="10">
        <v>75.06</v>
      </c>
      <c r="M2763" s="10">
        <f t="shared" si="131"/>
        <v>1351.08</v>
      </c>
      <c r="N2763">
        <f>'CONDITIONS AND WORKINGS'!$D$2*M2763</f>
        <v>86.73933599999998</v>
      </c>
      <c r="O2763" s="4">
        <f>IF(Table1[[#This Row],[SALES]]&gt;='CONDITIONS AND WORKINGS'!$B$2,Table1[[#This Row],[SALES]]*'CONDITIONS AND WORKINGS'!$B$3,0)</f>
        <v>0</v>
      </c>
      <c r="P2763" s="10">
        <f t="shared" si="129"/>
        <v>1437.819336</v>
      </c>
      <c r="Q2763" s="4" t="str">
        <f>IF(Table1[[#This Row],[STATUS]]='CONDITIONS AND WORKINGS'!$B$6,'CONDITIONS AND WORKINGS'!$B$9,'CONDITIONS AND WORKINGS'!$B$10)</f>
        <v>"COMPLETED"</v>
      </c>
      <c r="R2763" s="10">
        <f>Table1[[#This Row],[TOTAL SALES]]-Table1[[#This Row],[ 8.35% DISCOUNT]]</f>
        <v>1437.819336</v>
      </c>
      <c r="S2763" s="20"/>
      <c r="AQ2763" s="11"/>
      <c r="AR2763" s="11"/>
      <c r="AS2763" s="11"/>
      <c r="AT2763" s="11"/>
      <c r="AV2763" s="11"/>
      <c r="AW2763" s="11"/>
    </row>
    <row r="2764" spans="1:49" x14ac:dyDescent="0.25">
      <c r="A2764">
        <v>2763</v>
      </c>
      <c r="B2764">
        <v>10417</v>
      </c>
      <c r="C2764">
        <v>4</v>
      </c>
      <c r="D2764" s="4" t="str">
        <f>TEXT(Table1[[#This Row],[ORDER DATE]],"MMMM")</f>
        <v>May</v>
      </c>
      <c r="E2764" s="4">
        <f t="shared" si="130"/>
        <v>2005</v>
      </c>
      <c r="F2764" s="1">
        <v>38485</v>
      </c>
      <c r="G2764" t="s">
        <v>128</v>
      </c>
      <c r="H2764" t="s">
        <v>88</v>
      </c>
      <c r="I2764">
        <v>124</v>
      </c>
      <c r="J2764" t="s">
        <v>55</v>
      </c>
      <c r="K2764">
        <v>56</v>
      </c>
      <c r="L2764" s="10">
        <v>100</v>
      </c>
      <c r="M2764" s="10">
        <f t="shared" si="131"/>
        <v>5600</v>
      </c>
      <c r="N2764">
        <f>'CONDITIONS AND WORKINGS'!$D$2*M2764</f>
        <v>359.52</v>
      </c>
      <c r="O2764" s="4">
        <f>IF(Table1[[#This Row],[SALES]]&gt;='CONDITIONS AND WORKINGS'!$B$2,Table1[[#This Row],[SALES]]*'CONDITIONS AND WORKINGS'!$B$3,0)</f>
        <v>467.6</v>
      </c>
      <c r="P2764" s="10">
        <f t="shared" si="129"/>
        <v>5959.52</v>
      </c>
      <c r="Q2764" s="4" t="str">
        <f>IF(Table1[[#This Row],[STATUS]]='CONDITIONS AND WORKINGS'!$B$6,'CONDITIONS AND WORKINGS'!$B$9,'CONDITIONS AND WORKINGS'!$B$10)</f>
        <v>"UNDER PREVIEW"</v>
      </c>
      <c r="R2764" s="10">
        <f>Table1[[#This Row],[TOTAL SALES]]-Table1[[#This Row],[ 8.35% DISCOUNT]]</f>
        <v>5491.92</v>
      </c>
      <c r="S2764" s="20"/>
      <c r="AQ2764" s="11"/>
      <c r="AR2764" s="11"/>
      <c r="AS2764" s="11"/>
      <c r="AT2764" s="11"/>
      <c r="AV2764" s="11"/>
      <c r="AW2764" s="11"/>
    </row>
    <row r="2765" spans="1:49" x14ac:dyDescent="0.25">
      <c r="A2765">
        <v>2764</v>
      </c>
      <c r="B2765">
        <v>10417</v>
      </c>
      <c r="C2765">
        <v>2</v>
      </c>
      <c r="D2765" s="4" t="str">
        <f>TEXT(Table1[[#This Row],[ORDER DATE]],"MMMM")</f>
        <v>May</v>
      </c>
      <c r="E2765" s="4">
        <f t="shared" si="130"/>
        <v>2005</v>
      </c>
      <c r="F2765" s="1">
        <v>38485</v>
      </c>
      <c r="G2765" t="s">
        <v>128</v>
      </c>
      <c r="H2765" t="s">
        <v>92</v>
      </c>
      <c r="I2765">
        <v>124</v>
      </c>
      <c r="J2765" t="s">
        <v>55</v>
      </c>
      <c r="K2765">
        <v>66</v>
      </c>
      <c r="L2765" s="10">
        <v>100</v>
      </c>
      <c r="M2765" s="10">
        <f t="shared" si="131"/>
        <v>6600</v>
      </c>
      <c r="N2765">
        <f>'CONDITIONS AND WORKINGS'!$D$2*M2765</f>
        <v>423.71999999999997</v>
      </c>
      <c r="O2765" s="4">
        <f>IF(Table1[[#This Row],[SALES]]&gt;='CONDITIONS AND WORKINGS'!$B$2,Table1[[#This Row],[SALES]]*'CONDITIONS AND WORKINGS'!$B$3,0)</f>
        <v>551.1</v>
      </c>
      <c r="P2765" s="10">
        <f t="shared" si="129"/>
        <v>7023.72</v>
      </c>
      <c r="Q2765" s="4" t="str">
        <f>IF(Table1[[#This Row],[STATUS]]='CONDITIONS AND WORKINGS'!$B$6,'CONDITIONS AND WORKINGS'!$B$9,'CONDITIONS AND WORKINGS'!$B$10)</f>
        <v>"UNDER PREVIEW"</v>
      </c>
      <c r="R2765" s="10">
        <f>Table1[[#This Row],[TOTAL SALES]]-Table1[[#This Row],[ 8.35% DISCOUNT]]</f>
        <v>6472.62</v>
      </c>
      <c r="S2765" s="20"/>
      <c r="AQ2765" s="11"/>
      <c r="AR2765" s="11"/>
      <c r="AS2765" s="11"/>
      <c r="AT2765" s="11"/>
      <c r="AV2765" s="11"/>
      <c r="AW2765" s="11"/>
    </row>
    <row r="2766" spans="1:49" x14ac:dyDescent="0.25">
      <c r="A2766">
        <v>2765</v>
      </c>
      <c r="B2766">
        <v>10417</v>
      </c>
      <c r="C2766">
        <v>5</v>
      </c>
      <c r="D2766" s="4" t="str">
        <f>TEXT(Table1[[#This Row],[ORDER DATE]],"MMMM")</f>
        <v>May</v>
      </c>
      <c r="E2766" s="4">
        <f t="shared" si="130"/>
        <v>2005</v>
      </c>
      <c r="F2766" s="1">
        <v>38485</v>
      </c>
      <c r="G2766" t="s">
        <v>128</v>
      </c>
      <c r="H2766" t="s">
        <v>89</v>
      </c>
      <c r="I2766">
        <v>124</v>
      </c>
      <c r="J2766" t="s">
        <v>14</v>
      </c>
      <c r="K2766">
        <v>45</v>
      </c>
      <c r="L2766" s="10">
        <v>100</v>
      </c>
      <c r="M2766" s="10">
        <f t="shared" si="131"/>
        <v>4500</v>
      </c>
      <c r="N2766">
        <f>'CONDITIONS AND WORKINGS'!$D$2*M2766</f>
        <v>288.89999999999998</v>
      </c>
      <c r="O2766" s="4">
        <f>IF(Table1[[#This Row],[SALES]]&gt;='CONDITIONS AND WORKINGS'!$B$2,Table1[[#This Row],[SALES]]*'CONDITIONS AND WORKINGS'!$B$3,0)</f>
        <v>375.75</v>
      </c>
      <c r="P2766" s="10">
        <f t="shared" si="129"/>
        <v>4788.8999999999996</v>
      </c>
      <c r="Q2766" s="4" t="str">
        <f>IF(Table1[[#This Row],[STATUS]]='CONDITIONS AND WORKINGS'!$B$6,'CONDITIONS AND WORKINGS'!$B$9,'CONDITIONS AND WORKINGS'!$B$10)</f>
        <v>"UNDER PREVIEW"</v>
      </c>
      <c r="R2766" s="10">
        <f>Table1[[#This Row],[TOTAL SALES]]-Table1[[#This Row],[ 8.35% DISCOUNT]]</f>
        <v>4413.1499999999996</v>
      </c>
      <c r="S2766" s="20"/>
      <c r="AQ2766" s="11"/>
      <c r="AR2766" s="11"/>
      <c r="AS2766" s="11"/>
      <c r="AT2766" s="11"/>
      <c r="AV2766" s="11"/>
      <c r="AW2766" s="11"/>
    </row>
    <row r="2767" spans="1:49" x14ac:dyDescent="0.25">
      <c r="A2767">
        <v>2766</v>
      </c>
      <c r="B2767">
        <v>10417</v>
      </c>
      <c r="C2767">
        <v>3</v>
      </c>
      <c r="D2767" s="4" t="str">
        <f>TEXT(Table1[[#This Row],[ORDER DATE]],"MMMM")</f>
        <v>May</v>
      </c>
      <c r="E2767" s="4">
        <f t="shared" si="130"/>
        <v>2005</v>
      </c>
      <c r="F2767" s="1">
        <v>38485</v>
      </c>
      <c r="G2767" t="s">
        <v>128</v>
      </c>
      <c r="H2767" t="s">
        <v>93</v>
      </c>
      <c r="I2767">
        <v>124</v>
      </c>
      <c r="J2767" t="s">
        <v>14</v>
      </c>
      <c r="K2767">
        <v>35</v>
      </c>
      <c r="L2767" s="10">
        <v>100</v>
      </c>
      <c r="M2767" s="10">
        <f t="shared" si="131"/>
        <v>3500</v>
      </c>
      <c r="N2767">
        <f>'CONDITIONS AND WORKINGS'!$D$2*M2767</f>
        <v>224.7</v>
      </c>
      <c r="O2767" s="4">
        <f>IF(Table1[[#This Row],[SALES]]&gt;='CONDITIONS AND WORKINGS'!$B$2,Table1[[#This Row],[SALES]]*'CONDITIONS AND WORKINGS'!$B$3,0)</f>
        <v>292.25</v>
      </c>
      <c r="P2767" s="10">
        <f t="shared" si="129"/>
        <v>3724.7</v>
      </c>
      <c r="Q2767" s="4" t="str">
        <f>IF(Table1[[#This Row],[STATUS]]='CONDITIONS AND WORKINGS'!$B$6,'CONDITIONS AND WORKINGS'!$B$9,'CONDITIONS AND WORKINGS'!$B$10)</f>
        <v>"UNDER PREVIEW"</v>
      </c>
      <c r="R2767" s="10">
        <f>Table1[[#This Row],[TOTAL SALES]]-Table1[[#This Row],[ 8.35% DISCOUNT]]</f>
        <v>3432.45</v>
      </c>
      <c r="S2767" s="20"/>
      <c r="AQ2767" s="11"/>
      <c r="AR2767" s="11"/>
      <c r="AS2767" s="11"/>
      <c r="AT2767" s="11"/>
      <c r="AV2767" s="11"/>
      <c r="AW2767" s="11"/>
    </row>
    <row r="2768" spans="1:49" x14ac:dyDescent="0.25">
      <c r="A2768">
        <v>2767</v>
      </c>
      <c r="B2768">
        <v>10417</v>
      </c>
      <c r="C2768">
        <v>1</v>
      </c>
      <c r="D2768" s="4" t="str">
        <f>TEXT(Table1[[#This Row],[ORDER DATE]],"MMMM")</f>
        <v>May</v>
      </c>
      <c r="E2768" s="4">
        <f t="shared" si="130"/>
        <v>2005</v>
      </c>
      <c r="F2768" s="1">
        <v>38485</v>
      </c>
      <c r="G2768" t="s">
        <v>128</v>
      </c>
      <c r="H2768" t="s">
        <v>91</v>
      </c>
      <c r="I2768">
        <v>124</v>
      </c>
      <c r="J2768" t="s">
        <v>14</v>
      </c>
      <c r="K2768">
        <v>21</v>
      </c>
      <c r="L2768" s="10">
        <v>100</v>
      </c>
      <c r="M2768" s="10">
        <f t="shared" si="131"/>
        <v>2100</v>
      </c>
      <c r="N2768">
        <f>'CONDITIONS AND WORKINGS'!$D$2*M2768</f>
        <v>134.82</v>
      </c>
      <c r="O2768" s="4">
        <f>IF(Table1[[#This Row],[SALES]]&gt;='CONDITIONS AND WORKINGS'!$B$2,Table1[[#This Row],[SALES]]*'CONDITIONS AND WORKINGS'!$B$3,0)</f>
        <v>0</v>
      </c>
      <c r="P2768" s="10">
        <f t="shared" si="129"/>
        <v>2234.8200000000002</v>
      </c>
      <c r="Q2768" s="4" t="str">
        <f>IF(Table1[[#This Row],[STATUS]]='CONDITIONS AND WORKINGS'!$B$6,'CONDITIONS AND WORKINGS'!$B$9,'CONDITIONS AND WORKINGS'!$B$10)</f>
        <v>"UNDER PREVIEW"</v>
      </c>
      <c r="R2768" s="10">
        <f>Table1[[#This Row],[TOTAL SALES]]-Table1[[#This Row],[ 8.35% DISCOUNT]]</f>
        <v>2234.8200000000002</v>
      </c>
      <c r="S2768" s="20"/>
      <c r="AQ2768" s="11"/>
      <c r="AR2768" s="11"/>
      <c r="AS2768" s="11"/>
      <c r="AT2768" s="11"/>
      <c r="AV2768" s="11"/>
      <c r="AW2768" s="11"/>
    </row>
    <row r="2769" spans="1:49" x14ac:dyDescent="0.25">
      <c r="A2769">
        <v>2768</v>
      </c>
      <c r="B2769">
        <v>10417</v>
      </c>
      <c r="C2769">
        <v>6</v>
      </c>
      <c r="D2769" s="4" t="str">
        <f>TEXT(Table1[[#This Row],[ORDER DATE]],"MMMM")</f>
        <v>May</v>
      </c>
      <c r="E2769" s="4">
        <f t="shared" si="130"/>
        <v>2005</v>
      </c>
      <c r="F2769" s="1">
        <v>38485</v>
      </c>
      <c r="G2769" t="s">
        <v>128</v>
      </c>
      <c r="H2769" t="s">
        <v>94</v>
      </c>
      <c r="I2769">
        <v>124</v>
      </c>
      <c r="J2769" t="s">
        <v>17</v>
      </c>
      <c r="K2769">
        <v>36</v>
      </c>
      <c r="L2769" s="10">
        <v>61.18</v>
      </c>
      <c r="M2769" s="10">
        <f t="shared" si="131"/>
        <v>2202.48</v>
      </c>
      <c r="N2769">
        <f>'CONDITIONS AND WORKINGS'!$D$2*M2769</f>
        <v>141.399216</v>
      </c>
      <c r="O2769" s="4">
        <f>IF(Table1[[#This Row],[SALES]]&gt;='CONDITIONS AND WORKINGS'!$B$2,Table1[[#This Row],[SALES]]*'CONDITIONS AND WORKINGS'!$B$3,0)</f>
        <v>0</v>
      </c>
      <c r="P2769" s="10">
        <f t="shared" si="129"/>
        <v>2343.8792159999998</v>
      </c>
      <c r="Q2769" s="4" t="str">
        <f>IF(Table1[[#This Row],[STATUS]]='CONDITIONS AND WORKINGS'!$B$6,'CONDITIONS AND WORKINGS'!$B$9,'CONDITIONS AND WORKINGS'!$B$10)</f>
        <v>"UNDER PREVIEW"</v>
      </c>
      <c r="R2769" s="10">
        <f>Table1[[#This Row],[TOTAL SALES]]-Table1[[#This Row],[ 8.35% DISCOUNT]]</f>
        <v>2343.8792159999998</v>
      </c>
      <c r="S2769" s="20"/>
      <c r="AQ2769" s="11"/>
      <c r="AR2769" s="11"/>
      <c r="AS2769" s="11"/>
      <c r="AT2769" s="11"/>
      <c r="AV2769" s="11"/>
      <c r="AW2769" s="11"/>
    </row>
    <row r="2770" spans="1:49" x14ac:dyDescent="0.25">
      <c r="A2770">
        <v>2769</v>
      </c>
      <c r="B2770">
        <v>10419</v>
      </c>
      <c r="C2770">
        <v>8</v>
      </c>
      <c r="D2770" s="4" t="str">
        <f>TEXT(Table1[[#This Row],[ORDER DATE]],"MMMM")</f>
        <v>May</v>
      </c>
      <c r="E2770" s="4">
        <f t="shared" si="130"/>
        <v>2005</v>
      </c>
      <c r="F2770" s="1">
        <v>38489</v>
      </c>
      <c r="G2770" t="s">
        <v>12</v>
      </c>
      <c r="H2770" t="s">
        <v>98</v>
      </c>
      <c r="I2770">
        <v>120</v>
      </c>
      <c r="J2770" t="s">
        <v>55</v>
      </c>
      <c r="K2770">
        <v>70</v>
      </c>
      <c r="L2770" s="10">
        <v>100</v>
      </c>
      <c r="M2770" s="10">
        <f t="shared" si="131"/>
        <v>7000</v>
      </c>
      <c r="N2770">
        <f>'CONDITIONS AND WORKINGS'!$D$2*M2770</f>
        <v>449.4</v>
      </c>
      <c r="O2770" s="4">
        <f>IF(Table1[[#This Row],[SALES]]&gt;='CONDITIONS AND WORKINGS'!$B$2,Table1[[#This Row],[SALES]]*'CONDITIONS AND WORKINGS'!$B$3,0)</f>
        <v>584.5</v>
      </c>
      <c r="P2770" s="10">
        <f t="shared" si="129"/>
        <v>7449.4</v>
      </c>
      <c r="Q2770" s="4" t="str">
        <f>IF(Table1[[#This Row],[STATUS]]='CONDITIONS AND WORKINGS'!$B$6,'CONDITIONS AND WORKINGS'!$B$9,'CONDITIONS AND WORKINGS'!$B$10)</f>
        <v>"COMPLETED"</v>
      </c>
      <c r="R2770" s="10">
        <f>Table1[[#This Row],[TOTAL SALES]]-Table1[[#This Row],[ 8.35% DISCOUNT]]</f>
        <v>6864.9</v>
      </c>
      <c r="S2770" s="20"/>
      <c r="AQ2770" s="11"/>
      <c r="AR2770" s="11"/>
      <c r="AS2770" s="11"/>
      <c r="AT2770" s="11"/>
      <c r="AV2770" s="11"/>
      <c r="AW2770" s="11"/>
    </row>
    <row r="2771" spans="1:49" x14ac:dyDescent="0.25">
      <c r="A2771">
        <v>2770</v>
      </c>
      <c r="B2771">
        <v>10419</v>
      </c>
      <c r="C2771">
        <v>2</v>
      </c>
      <c r="D2771" s="4" t="str">
        <f>TEXT(Table1[[#This Row],[ORDER DATE]],"MMMM")</f>
        <v>May</v>
      </c>
      <c r="E2771" s="4">
        <f t="shared" si="130"/>
        <v>2005</v>
      </c>
      <c r="F2771" s="1">
        <v>38489</v>
      </c>
      <c r="G2771" t="s">
        <v>12</v>
      </c>
      <c r="H2771" t="s">
        <v>115</v>
      </c>
      <c r="I2771">
        <v>120</v>
      </c>
      <c r="J2771" t="s">
        <v>55</v>
      </c>
      <c r="K2771">
        <v>55</v>
      </c>
      <c r="L2771" s="10">
        <v>100</v>
      </c>
      <c r="M2771" s="10">
        <f t="shared" si="131"/>
        <v>5500</v>
      </c>
      <c r="N2771">
        <f>'CONDITIONS AND WORKINGS'!$D$2*M2771</f>
        <v>353.09999999999997</v>
      </c>
      <c r="O2771" s="4">
        <f>IF(Table1[[#This Row],[SALES]]&gt;='CONDITIONS AND WORKINGS'!$B$2,Table1[[#This Row],[SALES]]*'CONDITIONS AND WORKINGS'!$B$3,0)</f>
        <v>459.25</v>
      </c>
      <c r="P2771" s="10">
        <f t="shared" si="129"/>
        <v>5853.1</v>
      </c>
      <c r="Q2771" s="4" t="str">
        <f>IF(Table1[[#This Row],[STATUS]]='CONDITIONS AND WORKINGS'!$B$6,'CONDITIONS AND WORKINGS'!$B$9,'CONDITIONS AND WORKINGS'!$B$10)</f>
        <v>"COMPLETED"</v>
      </c>
      <c r="R2771" s="10">
        <f>Table1[[#This Row],[TOTAL SALES]]-Table1[[#This Row],[ 8.35% DISCOUNT]]</f>
        <v>5393.85</v>
      </c>
      <c r="S2771" s="20"/>
      <c r="AQ2771" s="11"/>
      <c r="AR2771" s="11"/>
      <c r="AS2771" s="11"/>
      <c r="AT2771" s="11"/>
      <c r="AV2771" s="11"/>
      <c r="AW2771" s="11"/>
    </row>
    <row r="2772" spans="1:49" x14ac:dyDescent="0.25">
      <c r="A2772">
        <v>2771</v>
      </c>
      <c r="B2772">
        <v>10419</v>
      </c>
      <c r="C2772">
        <v>6</v>
      </c>
      <c r="D2772" s="4" t="str">
        <f>TEXT(Table1[[#This Row],[ORDER DATE]],"MMMM")</f>
        <v>May</v>
      </c>
      <c r="E2772" s="4">
        <f t="shared" si="130"/>
        <v>2005</v>
      </c>
      <c r="F2772" s="1">
        <v>38489</v>
      </c>
      <c r="G2772" t="s">
        <v>12</v>
      </c>
      <c r="H2772" t="s">
        <v>44</v>
      </c>
      <c r="I2772">
        <v>120</v>
      </c>
      <c r="J2772" t="s">
        <v>14</v>
      </c>
      <c r="K2772">
        <v>35</v>
      </c>
      <c r="L2772" s="10">
        <v>100</v>
      </c>
      <c r="M2772" s="10">
        <f t="shared" si="131"/>
        <v>3500</v>
      </c>
      <c r="N2772">
        <f>'CONDITIONS AND WORKINGS'!$D$2*M2772</f>
        <v>224.7</v>
      </c>
      <c r="O2772" s="4">
        <f>IF(Table1[[#This Row],[SALES]]&gt;='CONDITIONS AND WORKINGS'!$B$2,Table1[[#This Row],[SALES]]*'CONDITIONS AND WORKINGS'!$B$3,0)</f>
        <v>292.25</v>
      </c>
      <c r="P2772" s="10">
        <f t="shared" si="129"/>
        <v>3724.7</v>
      </c>
      <c r="Q2772" s="4" t="str">
        <f>IF(Table1[[#This Row],[STATUS]]='CONDITIONS AND WORKINGS'!$B$6,'CONDITIONS AND WORKINGS'!$B$9,'CONDITIONS AND WORKINGS'!$B$10)</f>
        <v>"COMPLETED"</v>
      </c>
      <c r="R2772" s="10">
        <f>Table1[[#This Row],[TOTAL SALES]]-Table1[[#This Row],[ 8.35% DISCOUNT]]</f>
        <v>3432.45</v>
      </c>
      <c r="S2772" s="20"/>
      <c r="AQ2772" s="11"/>
      <c r="AR2772" s="11"/>
      <c r="AS2772" s="11"/>
      <c r="AT2772" s="11"/>
      <c r="AV2772" s="11"/>
      <c r="AW2772" s="11"/>
    </row>
    <row r="2773" spans="1:49" x14ac:dyDescent="0.25">
      <c r="A2773">
        <v>2772</v>
      </c>
      <c r="B2773">
        <v>10419</v>
      </c>
      <c r="C2773">
        <v>3</v>
      </c>
      <c r="D2773" s="4" t="str">
        <f>TEXT(Table1[[#This Row],[ORDER DATE]],"MMMM")</f>
        <v>May</v>
      </c>
      <c r="E2773" s="4">
        <f t="shared" si="130"/>
        <v>2005</v>
      </c>
      <c r="F2773" s="1">
        <v>38489</v>
      </c>
      <c r="G2773" t="s">
        <v>12</v>
      </c>
      <c r="H2773" t="s">
        <v>112</v>
      </c>
      <c r="I2773">
        <v>120</v>
      </c>
      <c r="J2773" t="s">
        <v>14</v>
      </c>
      <c r="K2773">
        <v>43</v>
      </c>
      <c r="L2773" s="10">
        <v>100</v>
      </c>
      <c r="M2773" s="10">
        <f t="shared" si="131"/>
        <v>4300</v>
      </c>
      <c r="N2773">
        <f>'CONDITIONS AND WORKINGS'!$D$2*M2773</f>
        <v>276.05999999999995</v>
      </c>
      <c r="O2773" s="4">
        <f>IF(Table1[[#This Row],[SALES]]&gt;='CONDITIONS AND WORKINGS'!$B$2,Table1[[#This Row],[SALES]]*'CONDITIONS AND WORKINGS'!$B$3,0)</f>
        <v>359.05</v>
      </c>
      <c r="P2773" s="10">
        <f t="shared" si="129"/>
        <v>4576.0599999999995</v>
      </c>
      <c r="Q2773" s="4" t="str">
        <f>IF(Table1[[#This Row],[STATUS]]='CONDITIONS AND WORKINGS'!$B$6,'CONDITIONS AND WORKINGS'!$B$9,'CONDITIONS AND WORKINGS'!$B$10)</f>
        <v>"COMPLETED"</v>
      </c>
      <c r="R2773" s="10">
        <f>Table1[[#This Row],[TOTAL SALES]]-Table1[[#This Row],[ 8.35% DISCOUNT]]</f>
        <v>4217.0099999999993</v>
      </c>
      <c r="S2773" s="20"/>
      <c r="AQ2773" s="11"/>
      <c r="AR2773" s="11"/>
      <c r="AS2773" s="11"/>
      <c r="AT2773" s="11"/>
      <c r="AV2773" s="11"/>
      <c r="AW2773" s="11"/>
    </row>
    <row r="2774" spans="1:49" x14ac:dyDescent="0.25">
      <c r="A2774">
        <v>2773</v>
      </c>
      <c r="B2774">
        <v>10419</v>
      </c>
      <c r="C2774">
        <v>1</v>
      </c>
      <c r="D2774" s="4" t="str">
        <f>TEXT(Table1[[#This Row],[ORDER DATE]],"MMMM")</f>
        <v>May</v>
      </c>
      <c r="E2774" s="4">
        <f t="shared" si="130"/>
        <v>2005</v>
      </c>
      <c r="F2774" s="1">
        <v>38489</v>
      </c>
      <c r="G2774" t="s">
        <v>12</v>
      </c>
      <c r="H2774" t="s">
        <v>118</v>
      </c>
      <c r="I2774">
        <v>120</v>
      </c>
      <c r="J2774" t="s">
        <v>14</v>
      </c>
      <c r="K2774">
        <v>37</v>
      </c>
      <c r="L2774" s="10">
        <v>100</v>
      </c>
      <c r="M2774" s="10">
        <f t="shared" si="131"/>
        <v>3700</v>
      </c>
      <c r="N2774">
        <f>'CONDITIONS AND WORKINGS'!$D$2*M2774</f>
        <v>237.53999999999996</v>
      </c>
      <c r="O2774" s="4">
        <f>IF(Table1[[#This Row],[SALES]]&gt;='CONDITIONS AND WORKINGS'!$B$2,Table1[[#This Row],[SALES]]*'CONDITIONS AND WORKINGS'!$B$3,0)</f>
        <v>308.95000000000005</v>
      </c>
      <c r="P2774" s="10">
        <f t="shared" si="129"/>
        <v>3937.54</v>
      </c>
      <c r="Q2774" s="4" t="str">
        <f>IF(Table1[[#This Row],[STATUS]]='CONDITIONS AND WORKINGS'!$B$6,'CONDITIONS AND WORKINGS'!$B$9,'CONDITIONS AND WORKINGS'!$B$10)</f>
        <v>"COMPLETED"</v>
      </c>
      <c r="R2774" s="10">
        <f>Table1[[#This Row],[TOTAL SALES]]-Table1[[#This Row],[ 8.35% DISCOUNT]]</f>
        <v>3628.59</v>
      </c>
      <c r="S2774" s="20"/>
      <c r="AQ2774" s="11"/>
      <c r="AR2774" s="11"/>
      <c r="AS2774" s="11"/>
      <c r="AT2774" s="11"/>
      <c r="AV2774" s="11"/>
      <c r="AW2774" s="11"/>
    </row>
    <row r="2775" spans="1:49" x14ac:dyDescent="0.25">
      <c r="A2775">
        <v>2774</v>
      </c>
      <c r="B2775">
        <v>10419</v>
      </c>
      <c r="C2775">
        <v>4</v>
      </c>
      <c r="D2775" s="4" t="str">
        <f>TEXT(Table1[[#This Row],[ORDER DATE]],"MMMM")</f>
        <v>May</v>
      </c>
      <c r="E2775" s="4">
        <f t="shared" si="130"/>
        <v>2005</v>
      </c>
      <c r="F2775" s="1">
        <v>38489</v>
      </c>
      <c r="G2775" t="s">
        <v>12</v>
      </c>
      <c r="H2775" t="s">
        <v>113</v>
      </c>
      <c r="I2775">
        <v>120</v>
      </c>
      <c r="J2775" t="s">
        <v>14</v>
      </c>
      <c r="K2775">
        <v>34</v>
      </c>
      <c r="L2775" s="10">
        <v>100</v>
      </c>
      <c r="M2775" s="10">
        <f t="shared" si="131"/>
        <v>3400</v>
      </c>
      <c r="N2775">
        <f>'CONDITIONS AND WORKINGS'!$D$2*M2775</f>
        <v>218.27999999999997</v>
      </c>
      <c r="O2775" s="4">
        <f>IF(Table1[[#This Row],[SALES]]&gt;='CONDITIONS AND WORKINGS'!$B$2,Table1[[#This Row],[SALES]]*'CONDITIONS AND WORKINGS'!$B$3,0)</f>
        <v>283.90000000000003</v>
      </c>
      <c r="P2775" s="10">
        <f t="shared" si="129"/>
        <v>3618.2799999999997</v>
      </c>
      <c r="Q2775" s="4" t="str">
        <f>IF(Table1[[#This Row],[STATUS]]='CONDITIONS AND WORKINGS'!$B$6,'CONDITIONS AND WORKINGS'!$B$9,'CONDITIONS AND WORKINGS'!$B$10)</f>
        <v>"COMPLETED"</v>
      </c>
      <c r="R2775" s="10">
        <f>Table1[[#This Row],[TOTAL SALES]]-Table1[[#This Row],[ 8.35% DISCOUNT]]</f>
        <v>3334.3799999999997</v>
      </c>
      <c r="S2775" s="20"/>
      <c r="AQ2775" s="11"/>
      <c r="AR2775" s="11"/>
      <c r="AS2775" s="11"/>
      <c r="AT2775" s="11"/>
      <c r="AV2775" s="11"/>
      <c r="AW2775" s="11"/>
    </row>
    <row r="2776" spans="1:49" x14ac:dyDescent="0.25">
      <c r="A2776">
        <v>2775</v>
      </c>
      <c r="B2776">
        <v>10419</v>
      </c>
      <c r="C2776">
        <v>5</v>
      </c>
      <c r="D2776" s="4" t="str">
        <f>TEXT(Table1[[#This Row],[ORDER DATE]],"MMMM")</f>
        <v>May</v>
      </c>
      <c r="E2776" s="4">
        <f t="shared" si="130"/>
        <v>2005</v>
      </c>
      <c r="F2776" s="1">
        <v>38489</v>
      </c>
      <c r="G2776" t="s">
        <v>12</v>
      </c>
      <c r="H2776" t="s">
        <v>114</v>
      </c>
      <c r="I2776">
        <v>120</v>
      </c>
      <c r="J2776" t="s">
        <v>14</v>
      </c>
      <c r="K2776">
        <v>38</v>
      </c>
      <c r="L2776" s="10">
        <v>100</v>
      </c>
      <c r="M2776" s="10">
        <f t="shared" si="131"/>
        <v>3800</v>
      </c>
      <c r="N2776">
        <f>'CONDITIONS AND WORKINGS'!$D$2*M2776</f>
        <v>243.95999999999998</v>
      </c>
      <c r="O2776" s="4">
        <f>IF(Table1[[#This Row],[SALES]]&gt;='CONDITIONS AND WORKINGS'!$B$2,Table1[[#This Row],[SALES]]*'CONDITIONS AND WORKINGS'!$B$3,0)</f>
        <v>317.3</v>
      </c>
      <c r="P2776" s="10">
        <f t="shared" si="129"/>
        <v>4043.96</v>
      </c>
      <c r="Q2776" s="4" t="str">
        <f>IF(Table1[[#This Row],[STATUS]]='CONDITIONS AND WORKINGS'!$B$6,'CONDITIONS AND WORKINGS'!$B$9,'CONDITIONS AND WORKINGS'!$B$10)</f>
        <v>"COMPLETED"</v>
      </c>
      <c r="R2776" s="10">
        <f>Table1[[#This Row],[TOTAL SALES]]-Table1[[#This Row],[ 8.35% DISCOUNT]]</f>
        <v>3726.66</v>
      </c>
      <c r="S2776" s="20"/>
      <c r="AQ2776" s="11"/>
      <c r="AR2776" s="11"/>
      <c r="AS2776" s="11"/>
      <c r="AT2776" s="11"/>
      <c r="AV2776" s="11"/>
      <c r="AW2776" s="11"/>
    </row>
    <row r="2777" spans="1:49" x14ac:dyDescent="0.25">
      <c r="A2777">
        <v>2776</v>
      </c>
      <c r="B2777">
        <v>10419</v>
      </c>
      <c r="C2777">
        <v>10</v>
      </c>
      <c r="D2777" s="4" t="str">
        <f>TEXT(Table1[[#This Row],[ORDER DATE]],"MMMM")</f>
        <v>May</v>
      </c>
      <c r="E2777" s="4">
        <f t="shared" si="130"/>
        <v>2005</v>
      </c>
      <c r="F2777" s="1">
        <v>38489</v>
      </c>
      <c r="G2777" t="s">
        <v>12</v>
      </c>
      <c r="H2777" t="s">
        <v>101</v>
      </c>
      <c r="I2777">
        <v>120</v>
      </c>
      <c r="J2777" t="s">
        <v>14</v>
      </c>
      <c r="K2777">
        <v>32</v>
      </c>
      <c r="L2777" s="10">
        <v>100</v>
      </c>
      <c r="M2777" s="10">
        <f t="shared" si="131"/>
        <v>3200</v>
      </c>
      <c r="N2777">
        <f>'CONDITIONS AND WORKINGS'!$D$2*M2777</f>
        <v>205.43999999999997</v>
      </c>
      <c r="O2777" s="4">
        <f>IF(Table1[[#This Row],[SALES]]&gt;='CONDITIONS AND WORKINGS'!$B$2,Table1[[#This Row],[SALES]]*'CONDITIONS AND WORKINGS'!$B$3,0)</f>
        <v>267.2</v>
      </c>
      <c r="P2777" s="10">
        <f t="shared" si="129"/>
        <v>3405.44</v>
      </c>
      <c r="Q2777" s="4" t="str">
        <f>IF(Table1[[#This Row],[STATUS]]='CONDITIONS AND WORKINGS'!$B$6,'CONDITIONS AND WORKINGS'!$B$9,'CONDITIONS AND WORKINGS'!$B$10)</f>
        <v>"COMPLETED"</v>
      </c>
      <c r="R2777" s="10">
        <f>Table1[[#This Row],[TOTAL SALES]]-Table1[[#This Row],[ 8.35% DISCOUNT]]</f>
        <v>3138.2400000000002</v>
      </c>
      <c r="S2777" s="20"/>
      <c r="AQ2777" s="11"/>
      <c r="AR2777" s="11"/>
      <c r="AS2777" s="11"/>
      <c r="AT2777" s="11"/>
      <c r="AV2777" s="11"/>
      <c r="AW2777" s="11"/>
    </row>
    <row r="2778" spans="1:49" x14ac:dyDescent="0.25">
      <c r="A2778">
        <v>2777</v>
      </c>
      <c r="B2778">
        <v>10419</v>
      </c>
      <c r="C2778">
        <v>9</v>
      </c>
      <c r="D2778" s="4" t="str">
        <f>TEXT(Table1[[#This Row],[ORDER DATE]],"MMMM")</f>
        <v>May</v>
      </c>
      <c r="E2778" s="4">
        <f t="shared" si="130"/>
        <v>2005</v>
      </c>
      <c r="F2778" s="1">
        <v>38489</v>
      </c>
      <c r="G2778" t="s">
        <v>12</v>
      </c>
      <c r="H2778" t="s">
        <v>104</v>
      </c>
      <c r="I2778">
        <v>120</v>
      </c>
      <c r="J2778" t="s">
        <v>14</v>
      </c>
      <c r="K2778">
        <v>39</v>
      </c>
      <c r="L2778" s="10">
        <v>83.93</v>
      </c>
      <c r="M2778" s="10">
        <f t="shared" si="131"/>
        <v>3273.2700000000004</v>
      </c>
      <c r="N2778">
        <f>'CONDITIONS AND WORKINGS'!$D$2*M2778</f>
        <v>210.143934</v>
      </c>
      <c r="O2778" s="4">
        <f>IF(Table1[[#This Row],[SALES]]&gt;='CONDITIONS AND WORKINGS'!$B$2,Table1[[#This Row],[SALES]]*'CONDITIONS AND WORKINGS'!$B$3,0)</f>
        <v>273.31804500000004</v>
      </c>
      <c r="P2778" s="10">
        <f t="shared" si="129"/>
        <v>3483.4139340000006</v>
      </c>
      <c r="Q2778" s="4" t="str">
        <f>IF(Table1[[#This Row],[STATUS]]='CONDITIONS AND WORKINGS'!$B$6,'CONDITIONS AND WORKINGS'!$B$9,'CONDITIONS AND WORKINGS'!$B$10)</f>
        <v>"COMPLETED"</v>
      </c>
      <c r="R2778" s="10">
        <f>Table1[[#This Row],[TOTAL SALES]]-Table1[[#This Row],[ 8.35% DISCOUNT]]</f>
        <v>3210.0958890000006</v>
      </c>
      <c r="S2778" s="20"/>
      <c r="AQ2778" s="11"/>
      <c r="AR2778" s="11"/>
      <c r="AS2778" s="11"/>
      <c r="AT2778" s="11"/>
      <c r="AV2778" s="11"/>
      <c r="AW2778" s="11"/>
    </row>
    <row r="2779" spans="1:49" x14ac:dyDescent="0.25">
      <c r="A2779">
        <v>2778</v>
      </c>
      <c r="B2779">
        <v>10419</v>
      </c>
      <c r="C2779">
        <v>14</v>
      </c>
      <c r="D2779" s="4" t="str">
        <f>TEXT(Table1[[#This Row],[ORDER DATE]],"MMMM")</f>
        <v>May</v>
      </c>
      <c r="E2779" s="4">
        <f t="shared" si="130"/>
        <v>2005</v>
      </c>
      <c r="F2779" s="1">
        <v>38489</v>
      </c>
      <c r="G2779" t="s">
        <v>12</v>
      </c>
      <c r="H2779" t="s">
        <v>103</v>
      </c>
      <c r="I2779">
        <v>120</v>
      </c>
      <c r="J2779" t="s">
        <v>14</v>
      </c>
      <c r="K2779">
        <v>34</v>
      </c>
      <c r="L2779" s="10">
        <v>90.17</v>
      </c>
      <c r="M2779" s="10">
        <f t="shared" si="131"/>
        <v>3065.78</v>
      </c>
      <c r="N2779">
        <f>'CONDITIONS AND WORKINGS'!$D$2*M2779</f>
        <v>196.82307599999999</v>
      </c>
      <c r="O2779" s="4">
        <f>IF(Table1[[#This Row],[SALES]]&gt;='CONDITIONS AND WORKINGS'!$B$2,Table1[[#This Row],[SALES]]*'CONDITIONS AND WORKINGS'!$B$3,0)</f>
        <v>255.99263000000002</v>
      </c>
      <c r="P2779" s="10">
        <f t="shared" si="129"/>
        <v>3262.6030760000003</v>
      </c>
      <c r="Q2779" s="4" t="str">
        <f>IF(Table1[[#This Row],[STATUS]]='CONDITIONS AND WORKINGS'!$B$6,'CONDITIONS AND WORKINGS'!$B$9,'CONDITIONS AND WORKINGS'!$B$10)</f>
        <v>"COMPLETED"</v>
      </c>
      <c r="R2779" s="10">
        <f>Table1[[#This Row],[TOTAL SALES]]-Table1[[#This Row],[ 8.35% DISCOUNT]]</f>
        <v>3006.6104460000001</v>
      </c>
      <c r="S2779" s="20"/>
      <c r="AQ2779" s="11"/>
      <c r="AR2779" s="11"/>
      <c r="AS2779" s="11"/>
      <c r="AT2779" s="11"/>
      <c r="AV2779" s="11"/>
      <c r="AW2779" s="11"/>
    </row>
    <row r="2780" spans="1:49" x14ac:dyDescent="0.25">
      <c r="A2780">
        <v>2779</v>
      </c>
      <c r="B2780">
        <v>10419</v>
      </c>
      <c r="C2780">
        <v>12</v>
      </c>
      <c r="D2780" s="4" t="str">
        <f>TEXT(Table1[[#This Row],[ORDER DATE]],"MMMM")</f>
        <v>May</v>
      </c>
      <c r="E2780" s="4">
        <f t="shared" si="130"/>
        <v>2005</v>
      </c>
      <c r="F2780" s="1">
        <v>38489</v>
      </c>
      <c r="G2780" t="s">
        <v>12</v>
      </c>
      <c r="H2780" t="s">
        <v>109</v>
      </c>
      <c r="I2780">
        <v>120</v>
      </c>
      <c r="J2780" t="s">
        <v>17</v>
      </c>
      <c r="K2780">
        <v>55</v>
      </c>
      <c r="L2780" s="10">
        <v>52.66</v>
      </c>
      <c r="M2780" s="10">
        <f t="shared" si="131"/>
        <v>2896.2999999999997</v>
      </c>
      <c r="N2780">
        <f>'CONDITIONS AND WORKINGS'!$D$2*M2780</f>
        <v>185.94245999999995</v>
      </c>
      <c r="O2780" s="4">
        <f>IF(Table1[[#This Row],[SALES]]&gt;='CONDITIONS AND WORKINGS'!$B$2,Table1[[#This Row],[SALES]]*'CONDITIONS AND WORKINGS'!$B$3,0)</f>
        <v>241.84105</v>
      </c>
      <c r="P2780" s="10">
        <f t="shared" si="129"/>
        <v>3082.2424599999995</v>
      </c>
      <c r="Q2780" s="4" t="str">
        <f>IF(Table1[[#This Row],[STATUS]]='CONDITIONS AND WORKINGS'!$B$6,'CONDITIONS AND WORKINGS'!$B$9,'CONDITIONS AND WORKINGS'!$B$10)</f>
        <v>"COMPLETED"</v>
      </c>
      <c r="R2780" s="10">
        <f>Table1[[#This Row],[TOTAL SALES]]-Table1[[#This Row],[ 8.35% DISCOUNT]]</f>
        <v>2840.4014099999995</v>
      </c>
      <c r="S2780" s="20"/>
      <c r="AQ2780" s="11"/>
      <c r="AR2780" s="11"/>
      <c r="AS2780" s="11"/>
      <c r="AT2780" s="11"/>
      <c r="AV2780" s="11"/>
      <c r="AW2780" s="11"/>
    </row>
    <row r="2781" spans="1:49" x14ac:dyDescent="0.25">
      <c r="A2781">
        <v>2780</v>
      </c>
      <c r="B2781">
        <v>10419</v>
      </c>
      <c r="C2781">
        <v>13</v>
      </c>
      <c r="D2781" s="4" t="str">
        <f>TEXT(Table1[[#This Row],[ORDER DATE]],"MMMM")</f>
        <v>May</v>
      </c>
      <c r="E2781" s="4">
        <f t="shared" si="130"/>
        <v>2005</v>
      </c>
      <c r="F2781" s="1">
        <v>38489</v>
      </c>
      <c r="G2781" t="s">
        <v>12</v>
      </c>
      <c r="H2781" t="s">
        <v>99</v>
      </c>
      <c r="I2781">
        <v>120</v>
      </c>
      <c r="J2781" t="s">
        <v>17</v>
      </c>
      <c r="K2781">
        <v>12</v>
      </c>
      <c r="L2781" s="10">
        <v>100</v>
      </c>
      <c r="M2781" s="10">
        <f t="shared" si="131"/>
        <v>1200</v>
      </c>
      <c r="N2781">
        <f>'CONDITIONS AND WORKINGS'!$D$2*M2781</f>
        <v>77.039999999999992</v>
      </c>
      <c r="O2781" s="4">
        <f>IF(Table1[[#This Row],[SALES]]&gt;='CONDITIONS AND WORKINGS'!$B$2,Table1[[#This Row],[SALES]]*'CONDITIONS AND WORKINGS'!$B$3,0)</f>
        <v>0</v>
      </c>
      <c r="P2781" s="10">
        <f t="shared" si="129"/>
        <v>1277.04</v>
      </c>
      <c r="Q2781" s="4" t="str">
        <f>IF(Table1[[#This Row],[STATUS]]='CONDITIONS AND WORKINGS'!$B$6,'CONDITIONS AND WORKINGS'!$B$9,'CONDITIONS AND WORKINGS'!$B$10)</f>
        <v>"COMPLETED"</v>
      </c>
      <c r="R2781" s="10">
        <f>Table1[[#This Row],[TOTAL SALES]]-Table1[[#This Row],[ 8.35% DISCOUNT]]</f>
        <v>1277.04</v>
      </c>
      <c r="S2781" s="20"/>
      <c r="AQ2781" s="11"/>
      <c r="AR2781" s="11"/>
      <c r="AS2781" s="11"/>
      <c r="AT2781" s="11"/>
      <c r="AV2781" s="11"/>
      <c r="AW2781" s="11"/>
    </row>
    <row r="2782" spans="1:49" x14ac:dyDescent="0.25">
      <c r="A2782">
        <v>2781</v>
      </c>
      <c r="B2782">
        <v>10419</v>
      </c>
      <c r="C2782">
        <v>11</v>
      </c>
      <c r="D2782" s="4" t="str">
        <f>TEXT(Table1[[#This Row],[ORDER DATE]],"MMMM")</f>
        <v>May</v>
      </c>
      <c r="E2782" s="4">
        <f t="shared" si="130"/>
        <v>2005</v>
      </c>
      <c r="F2782" s="1">
        <v>38489</v>
      </c>
      <c r="G2782" t="s">
        <v>12</v>
      </c>
      <c r="H2782" t="s">
        <v>96</v>
      </c>
      <c r="I2782">
        <v>120</v>
      </c>
      <c r="J2782" t="s">
        <v>17</v>
      </c>
      <c r="K2782">
        <v>10</v>
      </c>
      <c r="L2782" s="10">
        <v>100</v>
      </c>
      <c r="M2782" s="10">
        <f t="shared" si="131"/>
        <v>1000</v>
      </c>
      <c r="N2782">
        <f>'CONDITIONS AND WORKINGS'!$D$2*M2782</f>
        <v>64.199999999999989</v>
      </c>
      <c r="O2782" s="4">
        <f>IF(Table1[[#This Row],[SALES]]&gt;='CONDITIONS AND WORKINGS'!$B$2,Table1[[#This Row],[SALES]]*'CONDITIONS AND WORKINGS'!$B$3,0)</f>
        <v>0</v>
      </c>
      <c r="P2782" s="10">
        <f t="shared" si="129"/>
        <v>1064.2</v>
      </c>
      <c r="Q2782" s="4" t="str">
        <f>IF(Table1[[#This Row],[STATUS]]='CONDITIONS AND WORKINGS'!$B$6,'CONDITIONS AND WORKINGS'!$B$9,'CONDITIONS AND WORKINGS'!$B$10)</f>
        <v>"COMPLETED"</v>
      </c>
      <c r="R2782" s="10">
        <f>Table1[[#This Row],[TOTAL SALES]]-Table1[[#This Row],[ 8.35% DISCOUNT]]</f>
        <v>1064.2</v>
      </c>
      <c r="S2782" s="20"/>
      <c r="AQ2782" s="11"/>
      <c r="AR2782" s="11"/>
      <c r="AS2782" s="11"/>
      <c r="AT2782" s="11"/>
      <c r="AV2782" s="11"/>
      <c r="AW2782" s="11"/>
    </row>
    <row r="2783" spans="1:49" x14ac:dyDescent="0.25">
      <c r="A2783">
        <v>2782</v>
      </c>
      <c r="B2783">
        <v>10419</v>
      </c>
      <c r="C2783">
        <v>7</v>
      </c>
      <c r="D2783" s="4" t="str">
        <f>TEXT(Table1[[#This Row],[ORDER DATE]],"MMMM")</f>
        <v>May</v>
      </c>
      <c r="E2783" s="4">
        <f t="shared" si="130"/>
        <v>2005</v>
      </c>
      <c r="F2783" s="1">
        <v>38489</v>
      </c>
      <c r="G2783" t="s">
        <v>12</v>
      </c>
      <c r="H2783" t="s">
        <v>116</v>
      </c>
      <c r="I2783">
        <v>120</v>
      </c>
      <c r="J2783" t="s">
        <v>17</v>
      </c>
      <c r="K2783">
        <v>15</v>
      </c>
      <c r="L2783" s="10">
        <v>42.67</v>
      </c>
      <c r="M2783" s="10">
        <f t="shared" si="131"/>
        <v>640.05000000000007</v>
      </c>
      <c r="N2783">
        <f>'CONDITIONS AND WORKINGS'!$D$2*M2783</f>
        <v>41.091209999999997</v>
      </c>
      <c r="O2783" s="4">
        <f>IF(Table1[[#This Row],[SALES]]&gt;='CONDITIONS AND WORKINGS'!$B$2,Table1[[#This Row],[SALES]]*'CONDITIONS AND WORKINGS'!$B$3,0)</f>
        <v>0</v>
      </c>
      <c r="P2783" s="10">
        <f t="shared" si="129"/>
        <v>681.14121000000011</v>
      </c>
      <c r="Q2783" s="4" t="str">
        <f>IF(Table1[[#This Row],[STATUS]]='CONDITIONS AND WORKINGS'!$B$6,'CONDITIONS AND WORKINGS'!$B$9,'CONDITIONS AND WORKINGS'!$B$10)</f>
        <v>"COMPLETED"</v>
      </c>
      <c r="R2783" s="10">
        <f>Table1[[#This Row],[TOTAL SALES]]-Table1[[#This Row],[ 8.35% DISCOUNT]]</f>
        <v>681.14121000000011</v>
      </c>
      <c r="S2783" s="20"/>
      <c r="AQ2783" s="11"/>
      <c r="AR2783" s="11"/>
      <c r="AS2783" s="11"/>
      <c r="AT2783" s="11"/>
      <c r="AV2783" s="11"/>
      <c r="AW2783" s="11"/>
    </row>
    <row r="2784" spans="1:49" x14ac:dyDescent="0.25">
      <c r="A2784">
        <v>2783</v>
      </c>
      <c r="B2784">
        <v>10420</v>
      </c>
      <c r="C2784">
        <v>6</v>
      </c>
      <c r="D2784" s="4" t="str">
        <f>TEXT(Table1[[#This Row],[ORDER DATE]],"MMMM")</f>
        <v>May</v>
      </c>
      <c r="E2784" s="4">
        <f t="shared" si="130"/>
        <v>2005</v>
      </c>
      <c r="F2784" s="1">
        <v>38501</v>
      </c>
      <c r="G2784" t="s">
        <v>129</v>
      </c>
      <c r="H2784" t="s">
        <v>16</v>
      </c>
      <c r="I2784">
        <v>121</v>
      </c>
      <c r="J2784" t="s">
        <v>14</v>
      </c>
      <c r="K2784">
        <v>66</v>
      </c>
      <c r="L2784" s="10">
        <v>92.95</v>
      </c>
      <c r="M2784" s="10">
        <f t="shared" si="131"/>
        <v>6134.7</v>
      </c>
      <c r="N2784">
        <f>'CONDITIONS AND WORKINGS'!$D$2*M2784</f>
        <v>393.84773999999993</v>
      </c>
      <c r="O2784" s="4">
        <f>IF(Table1[[#This Row],[SALES]]&gt;='CONDITIONS AND WORKINGS'!$B$2,Table1[[#This Row],[SALES]]*'CONDITIONS AND WORKINGS'!$B$3,0)</f>
        <v>512.24744999999996</v>
      </c>
      <c r="P2784" s="10">
        <f t="shared" si="129"/>
        <v>6528.54774</v>
      </c>
      <c r="Q2784" s="4" t="str">
        <f>IF(Table1[[#This Row],[STATUS]]='CONDITIONS AND WORKINGS'!$B$6,'CONDITIONS AND WORKINGS'!$B$9,'CONDITIONS AND WORKINGS'!$B$10)</f>
        <v>"UNDER PREVIEW"</v>
      </c>
      <c r="R2784" s="10">
        <f>Table1[[#This Row],[TOTAL SALES]]-Table1[[#This Row],[ 8.35% DISCOUNT]]</f>
        <v>6016.3002900000001</v>
      </c>
      <c r="S2784" s="20"/>
      <c r="AQ2784" s="11"/>
      <c r="AR2784" s="11"/>
      <c r="AS2784" s="11"/>
      <c r="AT2784" s="11"/>
      <c r="AV2784" s="11"/>
      <c r="AW2784" s="11"/>
    </row>
    <row r="2785" spans="1:49" x14ac:dyDescent="0.25">
      <c r="A2785">
        <v>2784</v>
      </c>
      <c r="B2785">
        <v>10420</v>
      </c>
      <c r="C2785">
        <v>8</v>
      </c>
      <c r="D2785" s="4" t="str">
        <f>TEXT(Table1[[#This Row],[ORDER DATE]],"MMMM")</f>
        <v>May</v>
      </c>
      <c r="E2785" s="4">
        <f t="shared" si="130"/>
        <v>2005</v>
      </c>
      <c r="F2785" s="1">
        <v>38501</v>
      </c>
      <c r="G2785" t="s">
        <v>129</v>
      </c>
      <c r="H2785" t="s">
        <v>117</v>
      </c>
      <c r="I2785">
        <v>121</v>
      </c>
      <c r="J2785" t="s">
        <v>14</v>
      </c>
      <c r="K2785">
        <v>55</v>
      </c>
      <c r="L2785" s="10">
        <v>96.3</v>
      </c>
      <c r="M2785" s="10">
        <f t="shared" si="131"/>
        <v>5296.5</v>
      </c>
      <c r="N2785">
        <f>'CONDITIONS AND WORKINGS'!$D$2*M2785</f>
        <v>340.03529999999995</v>
      </c>
      <c r="O2785" s="4">
        <f>IF(Table1[[#This Row],[SALES]]&gt;='CONDITIONS AND WORKINGS'!$B$2,Table1[[#This Row],[SALES]]*'CONDITIONS AND WORKINGS'!$B$3,0)</f>
        <v>442.25775000000004</v>
      </c>
      <c r="P2785" s="10">
        <f t="shared" si="129"/>
        <v>5636.5352999999996</v>
      </c>
      <c r="Q2785" s="4" t="str">
        <f>IF(Table1[[#This Row],[STATUS]]='CONDITIONS AND WORKINGS'!$B$6,'CONDITIONS AND WORKINGS'!$B$9,'CONDITIONS AND WORKINGS'!$B$10)</f>
        <v>"UNDER PREVIEW"</v>
      </c>
      <c r="R2785" s="10">
        <f>Table1[[#This Row],[TOTAL SALES]]-Table1[[#This Row],[ 8.35% DISCOUNT]]</f>
        <v>5194.2775499999998</v>
      </c>
      <c r="S2785" s="20"/>
      <c r="AQ2785" s="11"/>
      <c r="AR2785" s="11"/>
      <c r="AS2785" s="11"/>
      <c r="AT2785" s="11"/>
      <c r="AV2785" s="11"/>
      <c r="AW2785" s="11"/>
    </row>
    <row r="2786" spans="1:49" x14ac:dyDescent="0.25">
      <c r="A2786">
        <v>2785</v>
      </c>
      <c r="B2786">
        <v>10420</v>
      </c>
      <c r="C2786">
        <v>5</v>
      </c>
      <c r="D2786" s="4" t="str">
        <f>TEXT(Table1[[#This Row],[ORDER DATE]],"MMMM")</f>
        <v>May</v>
      </c>
      <c r="E2786" s="4">
        <f t="shared" si="130"/>
        <v>2005</v>
      </c>
      <c r="F2786" s="1">
        <v>38501</v>
      </c>
      <c r="G2786" t="s">
        <v>129</v>
      </c>
      <c r="H2786" t="s">
        <v>13</v>
      </c>
      <c r="I2786">
        <v>121</v>
      </c>
      <c r="J2786" t="s">
        <v>14</v>
      </c>
      <c r="K2786">
        <v>37</v>
      </c>
      <c r="L2786" s="10">
        <v>100</v>
      </c>
      <c r="M2786" s="10">
        <f t="shared" si="131"/>
        <v>3700</v>
      </c>
      <c r="N2786">
        <f>'CONDITIONS AND WORKINGS'!$D$2*M2786</f>
        <v>237.53999999999996</v>
      </c>
      <c r="O2786" s="4">
        <f>IF(Table1[[#This Row],[SALES]]&gt;='CONDITIONS AND WORKINGS'!$B$2,Table1[[#This Row],[SALES]]*'CONDITIONS AND WORKINGS'!$B$3,0)</f>
        <v>308.95000000000005</v>
      </c>
      <c r="P2786" s="10">
        <f t="shared" si="129"/>
        <v>3937.54</v>
      </c>
      <c r="Q2786" s="4" t="str">
        <f>IF(Table1[[#This Row],[STATUS]]='CONDITIONS AND WORKINGS'!$B$6,'CONDITIONS AND WORKINGS'!$B$9,'CONDITIONS AND WORKINGS'!$B$10)</f>
        <v>"UNDER PREVIEW"</v>
      </c>
      <c r="R2786" s="10">
        <f>Table1[[#This Row],[TOTAL SALES]]-Table1[[#This Row],[ 8.35% DISCOUNT]]</f>
        <v>3628.59</v>
      </c>
      <c r="S2786" s="20"/>
      <c r="AQ2786" s="11"/>
      <c r="AR2786" s="11"/>
      <c r="AS2786" s="11"/>
      <c r="AT2786" s="11"/>
      <c r="AV2786" s="11"/>
      <c r="AW2786" s="11"/>
    </row>
    <row r="2787" spans="1:49" x14ac:dyDescent="0.25">
      <c r="A2787">
        <v>2786</v>
      </c>
      <c r="B2787">
        <v>10420</v>
      </c>
      <c r="C2787">
        <v>2</v>
      </c>
      <c r="D2787" s="4" t="str">
        <f>TEXT(Table1[[#This Row],[ORDER DATE]],"MMMM")</f>
        <v>May</v>
      </c>
      <c r="E2787" s="4">
        <f t="shared" si="130"/>
        <v>2005</v>
      </c>
      <c r="F2787" s="1">
        <v>38501</v>
      </c>
      <c r="G2787" t="s">
        <v>129</v>
      </c>
      <c r="H2787" t="s">
        <v>19</v>
      </c>
      <c r="I2787">
        <v>121</v>
      </c>
      <c r="J2787" t="s">
        <v>14</v>
      </c>
      <c r="K2787">
        <v>45</v>
      </c>
      <c r="L2787" s="10">
        <v>100</v>
      </c>
      <c r="M2787" s="10">
        <f t="shared" si="131"/>
        <v>4500</v>
      </c>
      <c r="N2787">
        <f>'CONDITIONS AND WORKINGS'!$D$2*M2787</f>
        <v>288.89999999999998</v>
      </c>
      <c r="O2787" s="4">
        <f>IF(Table1[[#This Row],[SALES]]&gt;='CONDITIONS AND WORKINGS'!$B$2,Table1[[#This Row],[SALES]]*'CONDITIONS AND WORKINGS'!$B$3,0)</f>
        <v>375.75</v>
      </c>
      <c r="P2787" s="10">
        <f t="shared" si="129"/>
        <v>4788.8999999999996</v>
      </c>
      <c r="Q2787" s="4" t="str">
        <f>IF(Table1[[#This Row],[STATUS]]='CONDITIONS AND WORKINGS'!$B$6,'CONDITIONS AND WORKINGS'!$B$9,'CONDITIONS AND WORKINGS'!$B$10)</f>
        <v>"UNDER PREVIEW"</v>
      </c>
      <c r="R2787" s="10">
        <f>Table1[[#This Row],[TOTAL SALES]]-Table1[[#This Row],[ 8.35% DISCOUNT]]</f>
        <v>4413.1499999999996</v>
      </c>
      <c r="S2787" s="20"/>
      <c r="AQ2787" s="11"/>
      <c r="AR2787" s="11"/>
      <c r="AS2787" s="11"/>
      <c r="AT2787" s="11"/>
      <c r="AV2787" s="11"/>
      <c r="AW2787" s="11"/>
    </row>
    <row r="2788" spans="1:49" x14ac:dyDescent="0.25">
      <c r="A2788">
        <v>2787</v>
      </c>
      <c r="B2788">
        <v>10420</v>
      </c>
      <c r="C2788">
        <v>9</v>
      </c>
      <c r="D2788" s="4" t="str">
        <f>TEXT(Table1[[#This Row],[ORDER DATE]],"MMMM")</f>
        <v>May</v>
      </c>
      <c r="E2788" s="4">
        <f t="shared" si="130"/>
        <v>2005</v>
      </c>
      <c r="F2788" s="1">
        <v>38501</v>
      </c>
      <c r="G2788" t="s">
        <v>129</v>
      </c>
      <c r="H2788" t="s">
        <v>120</v>
      </c>
      <c r="I2788">
        <v>121</v>
      </c>
      <c r="J2788" t="s">
        <v>14</v>
      </c>
      <c r="K2788">
        <v>39</v>
      </c>
      <c r="L2788" s="10">
        <v>100</v>
      </c>
      <c r="M2788" s="10">
        <f t="shared" si="131"/>
        <v>3900</v>
      </c>
      <c r="N2788">
        <f>'CONDITIONS AND WORKINGS'!$D$2*M2788</f>
        <v>250.37999999999997</v>
      </c>
      <c r="O2788" s="4">
        <f>IF(Table1[[#This Row],[SALES]]&gt;='CONDITIONS AND WORKINGS'!$B$2,Table1[[#This Row],[SALES]]*'CONDITIONS AND WORKINGS'!$B$3,0)</f>
        <v>325.65000000000003</v>
      </c>
      <c r="P2788" s="10">
        <f t="shared" si="129"/>
        <v>4150.38</v>
      </c>
      <c r="Q2788" s="4" t="str">
        <f>IF(Table1[[#This Row],[STATUS]]='CONDITIONS AND WORKINGS'!$B$6,'CONDITIONS AND WORKINGS'!$B$9,'CONDITIONS AND WORKINGS'!$B$10)</f>
        <v>"UNDER PREVIEW"</v>
      </c>
      <c r="R2788" s="10">
        <f>Table1[[#This Row],[TOTAL SALES]]-Table1[[#This Row],[ 8.35% DISCOUNT]]</f>
        <v>3824.73</v>
      </c>
      <c r="S2788" s="20"/>
      <c r="AQ2788" s="11"/>
      <c r="AR2788" s="11"/>
      <c r="AS2788" s="11"/>
      <c r="AT2788" s="11"/>
      <c r="AV2788" s="11"/>
      <c r="AW2788" s="11"/>
    </row>
    <row r="2789" spans="1:49" x14ac:dyDescent="0.25">
      <c r="A2789">
        <v>2788</v>
      </c>
      <c r="B2789">
        <v>10420</v>
      </c>
      <c r="C2789">
        <v>11</v>
      </c>
      <c r="D2789" s="4" t="str">
        <f>TEXT(Table1[[#This Row],[ORDER DATE]],"MMMM")</f>
        <v>May</v>
      </c>
      <c r="E2789" s="4">
        <f t="shared" si="130"/>
        <v>2005</v>
      </c>
      <c r="F2789" s="1">
        <v>38501</v>
      </c>
      <c r="G2789" t="s">
        <v>129</v>
      </c>
      <c r="H2789" t="s">
        <v>121</v>
      </c>
      <c r="I2789">
        <v>121</v>
      </c>
      <c r="J2789" t="s">
        <v>14</v>
      </c>
      <c r="K2789">
        <v>60</v>
      </c>
      <c r="L2789" s="10">
        <v>64.67</v>
      </c>
      <c r="M2789" s="10">
        <f t="shared" si="131"/>
        <v>3880.2000000000003</v>
      </c>
      <c r="N2789">
        <f>'CONDITIONS AND WORKINGS'!$D$2*M2789</f>
        <v>249.10883999999999</v>
      </c>
      <c r="O2789" s="4">
        <f>IF(Table1[[#This Row],[SALES]]&gt;='CONDITIONS AND WORKINGS'!$B$2,Table1[[#This Row],[SALES]]*'CONDITIONS AND WORKINGS'!$B$3,0)</f>
        <v>323.99670000000003</v>
      </c>
      <c r="P2789" s="10">
        <f t="shared" si="129"/>
        <v>4129.3088400000006</v>
      </c>
      <c r="Q2789" s="4" t="str">
        <f>IF(Table1[[#This Row],[STATUS]]='CONDITIONS AND WORKINGS'!$B$6,'CONDITIONS AND WORKINGS'!$B$9,'CONDITIONS AND WORKINGS'!$B$10)</f>
        <v>"UNDER PREVIEW"</v>
      </c>
      <c r="R2789" s="10">
        <f>Table1[[#This Row],[TOTAL SALES]]-Table1[[#This Row],[ 8.35% DISCOUNT]]</f>
        <v>3805.3121400000005</v>
      </c>
      <c r="S2789" s="20"/>
      <c r="AQ2789" s="11"/>
      <c r="AR2789" s="11"/>
      <c r="AS2789" s="11"/>
      <c r="AT2789" s="11"/>
      <c r="AV2789" s="11"/>
      <c r="AW2789" s="11"/>
    </row>
    <row r="2790" spans="1:49" x14ac:dyDescent="0.25">
      <c r="A2790">
        <v>2789</v>
      </c>
      <c r="B2790">
        <v>10420</v>
      </c>
      <c r="C2790">
        <v>10</v>
      </c>
      <c r="D2790" s="4" t="str">
        <f>TEXT(Table1[[#This Row],[ORDER DATE]],"MMMM")</f>
        <v>May</v>
      </c>
      <c r="E2790" s="4">
        <f t="shared" si="130"/>
        <v>2005</v>
      </c>
      <c r="F2790" s="1">
        <v>38501</v>
      </c>
      <c r="G2790" t="s">
        <v>129</v>
      </c>
      <c r="H2790" t="s">
        <v>123</v>
      </c>
      <c r="I2790">
        <v>121</v>
      </c>
      <c r="J2790" t="s">
        <v>14</v>
      </c>
      <c r="K2790">
        <v>35</v>
      </c>
      <c r="L2790" s="10">
        <v>96.74</v>
      </c>
      <c r="M2790" s="10">
        <f t="shared" si="131"/>
        <v>3385.8999999999996</v>
      </c>
      <c r="N2790">
        <f>'CONDITIONS AND WORKINGS'!$D$2*M2790</f>
        <v>217.37477999999996</v>
      </c>
      <c r="O2790" s="4">
        <f>IF(Table1[[#This Row],[SALES]]&gt;='CONDITIONS AND WORKINGS'!$B$2,Table1[[#This Row],[SALES]]*'CONDITIONS AND WORKINGS'!$B$3,0)</f>
        <v>282.72264999999999</v>
      </c>
      <c r="P2790" s="10">
        <f t="shared" si="129"/>
        <v>3603.2747799999997</v>
      </c>
      <c r="Q2790" s="4" t="str">
        <f>IF(Table1[[#This Row],[STATUS]]='CONDITIONS AND WORKINGS'!$B$6,'CONDITIONS AND WORKINGS'!$B$9,'CONDITIONS AND WORKINGS'!$B$10)</f>
        <v>"UNDER PREVIEW"</v>
      </c>
      <c r="R2790" s="10">
        <f>Table1[[#This Row],[TOTAL SALES]]-Table1[[#This Row],[ 8.35% DISCOUNT]]</f>
        <v>3320.5521299999996</v>
      </c>
      <c r="S2790" s="20"/>
      <c r="AQ2790" s="11"/>
      <c r="AR2790" s="11"/>
      <c r="AS2790" s="11"/>
      <c r="AT2790" s="11"/>
      <c r="AV2790" s="11"/>
      <c r="AW2790" s="11"/>
    </row>
    <row r="2791" spans="1:49" x14ac:dyDescent="0.25">
      <c r="A2791">
        <v>2790</v>
      </c>
      <c r="B2791">
        <v>10420</v>
      </c>
      <c r="C2791">
        <v>12</v>
      </c>
      <c r="D2791" s="4" t="str">
        <f>TEXT(Table1[[#This Row],[ORDER DATE]],"MMMM")</f>
        <v>May</v>
      </c>
      <c r="E2791" s="4">
        <f t="shared" si="130"/>
        <v>2005</v>
      </c>
      <c r="F2791" s="1">
        <v>38501</v>
      </c>
      <c r="G2791" t="s">
        <v>129</v>
      </c>
      <c r="H2791" t="s">
        <v>119</v>
      </c>
      <c r="I2791">
        <v>121</v>
      </c>
      <c r="J2791" t="s">
        <v>17</v>
      </c>
      <c r="K2791">
        <v>26</v>
      </c>
      <c r="L2791" s="10">
        <v>100</v>
      </c>
      <c r="M2791" s="10">
        <f t="shared" si="131"/>
        <v>2600</v>
      </c>
      <c r="N2791">
        <f>'CONDITIONS AND WORKINGS'!$D$2*M2791</f>
        <v>166.92</v>
      </c>
      <c r="O2791" s="4">
        <f>IF(Table1[[#This Row],[SALES]]&gt;='CONDITIONS AND WORKINGS'!$B$2,Table1[[#This Row],[SALES]]*'CONDITIONS AND WORKINGS'!$B$3,0)</f>
        <v>217.10000000000002</v>
      </c>
      <c r="P2791" s="10">
        <f t="shared" si="129"/>
        <v>2766.92</v>
      </c>
      <c r="Q2791" s="4" t="str">
        <f>IF(Table1[[#This Row],[STATUS]]='CONDITIONS AND WORKINGS'!$B$6,'CONDITIONS AND WORKINGS'!$B$9,'CONDITIONS AND WORKINGS'!$B$10)</f>
        <v>"UNDER PREVIEW"</v>
      </c>
      <c r="R2791" s="10">
        <f>Table1[[#This Row],[TOTAL SALES]]-Table1[[#This Row],[ 8.35% DISCOUNT]]</f>
        <v>2549.8200000000002</v>
      </c>
      <c r="S2791" s="20"/>
      <c r="AQ2791" s="11"/>
      <c r="AR2791" s="11"/>
      <c r="AS2791" s="11"/>
      <c r="AT2791" s="11"/>
      <c r="AV2791" s="11"/>
      <c r="AW2791" s="11"/>
    </row>
    <row r="2792" spans="1:49" x14ac:dyDescent="0.25">
      <c r="A2792">
        <v>2791</v>
      </c>
      <c r="B2792">
        <v>10420</v>
      </c>
      <c r="C2792">
        <v>4</v>
      </c>
      <c r="D2792" s="4" t="str">
        <f>TEXT(Table1[[#This Row],[ORDER DATE]],"MMMM")</f>
        <v>May</v>
      </c>
      <c r="E2792" s="4">
        <f t="shared" si="130"/>
        <v>2005</v>
      </c>
      <c r="F2792" s="1">
        <v>38501</v>
      </c>
      <c r="G2792" t="s">
        <v>129</v>
      </c>
      <c r="H2792" t="s">
        <v>15</v>
      </c>
      <c r="I2792">
        <v>121</v>
      </c>
      <c r="J2792" t="s">
        <v>17</v>
      </c>
      <c r="K2792">
        <v>36</v>
      </c>
      <c r="L2792" s="10">
        <v>63.57</v>
      </c>
      <c r="M2792" s="10">
        <f t="shared" si="131"/>
        <v>2288.52</v>
      </c>
      <c r="N2792">
        <f>'CONDITIONS AND WORKINGS'!$D$2*M2792</f>
        <v>146.92298399999999</v>
      </c>
      <c r="O2792" s="4">
        <f>IF(Table1[[#This Row],[SALES]]&gt;='CONDITIONS AND WORKINGS'!$B$2,Table1[[#This Row],[SALES]]*'CONDITIONS AND WORKINGS'!$B$3,0)</f>
        <v>0</v>
      </c>
      <c r="P2792" s="10">
        <f t="shared" si="129"/>
        <v>2435.4429839999998</v>
      </c>
      <c r="Q2792" s="4" t="str">
        <f>IF(Table1[[#This Row],[STATUS]]='CONDITIONS AND WORKINGS'!$B$6,'CONDITIONS AND WORKINGS'!$B$9,'CONDITIONS AND WORKINGS'!$B$10)</f>
        <v>"UNDER PREVIEW"</v>
      </c>
      <c r="R2792" s="10">
        <f>Table1[[#This Row],[TOTAL SALES]]-Table1[[#This Row],[ 8.35% DISCOUNT]]</f>
        <v>2435.4429839999998</v>
      </c>
      <c r="S2792" s="20"/>
      <c r="AQ2792" s="11"/>
      <c r="AR2792" s="11"/>
      <c r="AS2792" s="11"/>
      <c r="AT2792" s="11"/>
      <c r="AV2792" s="11"/>
      <c r="AW2792" s="11"/>
    </row>
    <row r="2793" spans="1:49" x14ac:dyDescent="0.25">
      <c r="A2793">
        <v>2792</v>
      </c>
      <c r="B2793">
        <v>10420</v>
      </c>
      <c r="C2793">
        <v>13</v>
      </c>
      <c r="D2793" s="4" t="str">
        <f>TEXT(Table1[[#This Row],[ORDER DATE]],"MMMM")</f>
        <v>May</v>
      </c>
      <c r="E2793" s="4">
        <f t="shared" si="130"/>
        <v>2005</v>
      </c>
      <c r="F2793" s="1">
        <v>38501</v>
      </c>
      <c r="G2793" t="s">
        <v>129</v>
      </c>
      <c r="H2793" t="s">
        <v>124</v>
      </c>
      <c r="I2793">
        <v>121</v>
      </c>
      <c r="J2793" t="s">
        <v>17</v>
      </c>
      <c r="K2793">
        <v>37</v>
      </c>
      <c r="L2793" s="10">
        <v>60.37</v>
      </c>
      <c r="M2793" s="10">
        <f t="shared" si="131"/>
        <v>2233.69</v>
      </c>
      <c r="N2793">
        <f>'CONDITIONS AND WORKINGS'!$D$2*M2793</f>
        <v>143.40289799999999</v>
      </c>
      <c r="O2793" s="4">
        <f>IF(Table1[[#This Row],[SALES]]&gt;='CONDITIONS AND WORKINGS'!$B$2,Table1[[#This Row],[SALES]]*'CONDITIONS AND WORKINGS'!$B$3,0)</f>
        <v>0</v>
      </c>
      <c r="P2793" s="10">
        <f t="shared" si="129"/>
        <v>2377.0928979999999</v>
      </c>
      <c r="Q2793" s="4" t="str">
        <f>IF(Table1[[#This Row],[STATUS]]='CONDITIONS AND WORKINGS'!$B$6,'CONDITIONS AND WORKINGS'!$B$9,'CONDITIONS AND WORKINGS'!$B$10)</f>
        <v>"UNDER PREVIEW"</v>
      </c>
      <c r="R2793" s="10">
        <f>Table1[[#This Row],[TOTAL SALES]]-Table1[[#This Row],[ 8.35% DISCOUNT]]</f>
        <v>2377.0928979999999</v>
      </c>
      <c r="S2793" s="20"/>
      <c r="AQ2793" s="11"/>
      <c r="AR2793" s="11"/>
      <c r="AS2793" s="11"/>
      <c r="AT2793" s="11"/>
      <c r="AV2793" s="11"/>
      <c r="AW2793" s="11"/>
    </row>
    <row r="2794" spans="1:49" x14ac:dyDescent="0.25">
      <c r="A2794">
        <v>2793</v>
      </c>
      <c r="B2794">
        <v>10420</v>
      </c>
      <c r="C2794">
        <v>7</v>
      </c>
      <c r="D2794" s="4" t="str">
        <f>TEXT(Table1[[#This Row],[ORDER DATE]],"MMMM")</f>
        <v>May</v>
      </c>
      <c r="E2794" s="4">
        <f t="shared" si="130"/>
        <v>2005</v>
      </c>
      <c r="F2794" s="1">
        <v>38501</v>
      </c>
      <c r="G2794" t="s">
        <v>129</v>
      </c>
      <c r="H2794" t="s">
        <v>122</v>
      </c>
      <c r="I2794">
        <v>121</v>
      </c>
      <c r="J2794" t="s">
        <v>17</v>
      </c>
      <c r="K2794">
        <v>36</v>
      </c>
      <c r="L2794" s="10">
        <v>57.73</v>
      </c>
      <c r="M2794" s="10">
        <f t="shared" si="131"/>
        <v>2078.2799999999997</v>
      </c>
      <c r="N2794">
        <f>'CONDITIONS AND WORKINGS'!$D$2*M2794</f>
        <v>133.42557599999998</v>
      </c>
      <c r="O2794" s="4">
        <f>IF(Table1[[#This Row],[SALES]]&gt;='CONDITIONS AND WORKINGS'!$B$2,Table1[[#This Row],[SALES]]*'CONDITIONS AND WORKINGS'!$B$3,0)</f>
        <v>0</v>
      </c>
      <c r="P2794" s="10">
        <f t="shared" si="129"/>
        <v>2211.7055759999998</v>
      </c>
      <c r="Q2794" s="4" t="str">
        <f>IF(Table1[[#This Row],[STATUS]]='CONDITIONS AND WORKINGS'!$B$6,'CONDITIONS AND WORKINGS'!$B$9,'CONDITIONS AND WORKINGS'!$B$10)</f>
        <v>"UNDER PREVIEW"</v>
      </c>
      <c r="R2794" s="10">
        <f>Table1[[#This Row],[TOTAL SALES]]-Table1[[#This Row],[ 8.35% DISCOUNT]]</f>
        <v>2211.7055759999998</v>
      </c>
      <c r="S2794" s="20"/>
      <c r="AQ2794" s="11"/>
      <c r="AR2794" s="11"/>
      <c r="AS2794" s="11"/>
      <c r="AT2794" s="11"/>
      <c r="AV2794" s="11"/>
      <c r="AW2794" s="11"/>
    </row>
    <row r="2795" spans="1:49" x14ac:dyDescent="0.25">
      <c r="A2795">
        <v>2794</v>
      </c>
      <c r="B2795">
        <v>10420</v>
      </c>
      <c r="C2795">
        <v>1</v>
      </c>
      <c r="D2795" s="4" t="str">
        <f>TEXT(Table1[[#This Row],[ORDER DATE]],"MMMM")</f>
        <v>May</v>
      </c>
      <c r="E2795" s="4">
        <f t="shared" si="130"/>
        <v>2005</v>
      </c>
      <c r="F2795" s="1">
        <v>38501</v>
      </c>
      <c r="G2795" t="s">
        <v>129</v>
      </c>
      <c r="H2795" t="s">
        <v>22</v>
      </c>
      <c r="I2795">
        <v>121</v>
      </c>
      <c r="J2795" t="s">
        <v>17</v>
      </c>
      <c r="K2795">
        <v>45</v>
      </c>
      <c r="L2795" s="10">
        <v>26.88</v>
      </c>
      <c r="M2795" s="10">
        <f t="shared" si="131"/>
        <v>1209.5999999999999</v>
      </c>
      <c r="N2795">
        <f>'CONDITIONS AND WORKINGS'!$D$2*M2795</f>
        <v>77.65631999999998</v>
      </c>
      <c r="O2795" s="4">
        <f>IF(Table1[[#This Row],[SALES]]&gt;='CONDITIONS AND WORKINGS'!$B$2,Table1[[#This Row],[SALES]]*'CONDITIONS AND WORKINGS'!$B$3,0)</f>
        <v>0</v>
      </c>
      <c r="P2795" s="10">
        <f t="shared" si="129"/>
        <v>1287.25632</v>
      </c>
      <c r="Q2795" s="4" t="str">
        <f>IF(Table1[[#This Row],[STATUS]]='CONDITIONS AND WORKINGS'!$B$6,'CONDITIONS AND WORKINGS'!$B$9,'CONDITIONS AND WORKINGS'!$B$10)</f>
        <v>"UNDER PREVIEW"</v>
      </c>
      <c r="R2795" s="10">
        <f>Table1[[#This Row],[TOTAL SALES]]-Table1[[#This Row],[ 8.35% DISCOUNT]]</f>
        <v>1287.25632</v>
      </c>
      <c r="S2795" s="20"/>
      <c r="AQ2795" s="11"/>
      <c r="AR2795" s="11"/>
      <c r="AS2795" s="11"/>
      <c r="AT2795" s="11"/>
      <c r="AV2795" s="11"/>
      <c r="AW2795" s="11"/>
    </row>
    <row r="2796" spans="1:49" x14ac:dyDescent="0.25">
      <c r="A2796">
        <v>2795</v>
      </c>
      <c r="B2796">
        <v>10420</v>
      </c>
      <c r="C2796">
        <v>3</v>
      </c>
      <c r="D2796" s="4" t="str">
        <f>TEXT(Table1[[#This Row],[ORDER DATE]],"MMMM")</f>
        <v>May</v>
      </c>
      <c r="E2796" s="4">
        <f t="shared" si="130"/>
        <v>2005</v>
      </c>
      <c r="F2796" s="1">
        <v>38501</v>
      </c>
      <c r="G2796" t="s">
        <v>129</v>
      </c>
      <c r="H2796" t="s">
        <v>18</v>
      </c>
      <c r="I2796">
        <v>121</v>
      </c>
      <c r="J2796" t="s">
        <v>17</v>
      </c>
      <c r="K2796">
        <v>15</v>
      </c>
      <c r="L2796" s="10">
        <v>43.49</v>
      </c>
      <c r="M2796" s="10">
        <f t="shared" si="131"/>
        <v>652.35</v>
      </c>
      <c r="N2796">
        <f>'CONDITIONS AND WORKINGS'!$D$2*M2796</f>
        <v>41.880869999999994</v>
      </c>
      <c r="O2796" s="4">
        <f>IF(Table1[[#This Row],[SALES]]&gt;='CONDITIONS AND WORKINGS'!$B$2,Table1[[#This Row],[SALES]]*'CONDITIONS AND WORKINGS'!$B$3,0)</f>
        <v>0</v>
      </c>
      <c r="P2796" s="10">
        <f t="shared" si="129"/>
        <v>694.23086999999998</v>
      </c>
      <c r="Q2796" s="4" t="str">
        <f>IF(Table1[[#This Row],[STATUS]]='CONDITIONS AND WORKINGS'!$B$6,'CONDITIONS AND WORKINGS'!$B$9,'CONDITIONS AND WORKINGS'!$B$10)</f>
        <v>"UNDER PREVIEW"</v>
      </c>
      <c r="R2796" s="10">
        <f>Table1[[#This Row],[TOTAL SALES]]-Table1[[#This Row],[ 8.35% DISCOUNT]]</f>
        <v>694.23086999999998</v>
      </c>
      <c r="S2796" s="20"/>
      <c r="AQ2796" s="11"/>
      <c r="AR2796" s="11"/>
      <c r="AS2796" s="11"/>
      <c r="AT2796" s="11"/>
      <c r="AV2796" s="11"/>
      <c r="AW2796" s="11"/>
    </row>
    <row r="2797" spans="1:49" x14ac:dyDescent="0.25">
      <c r="A2797">
        <v>2796</v>
      </c>
      <c r="B2797">
        <v>10421</v>
      </c>
      <c r="C2797">
        <v>1</v>
      </c>
      <c r="D2797" s="4" t="str">
        <f>TEXT(Table1[[#This Row],[ORDER DATE]],"MMMM")</f>
        <v>May</v>
      </c>
      <c r="E2797" s="4">
        <f t="shared" si="130"/>
        <v>2005</v>
      </c>
      <c r="F2797" s="1">
        <v>38501</v>
      </c>
      <c r="G2797" t="s">
        <v>129</v>
      </c>
      <c r="H2797" t="s">
        <v>20</v>
      </c>
      <c r="I2797">
        <v>140</v>
      </c>
      <c r="J2797" t="s">
        <v>14</v>
      </c>
      <c r="K2797">
        <v>35</v>
      </c>
      <c r="L2797" s="10">
        <v>100</v>
      </c>
      <c r="M2797" s="10">
        <f t="shared" si="131"/>
        <v>3500</v>
      </c>
      <c r="N2797">
        <f>'CONDITIONS AND WORKINGS'!$D$2*M2797</f>
        <v>224.7</v>
      </c>
      <c r="O2797" s="4">
        <f>IF(Table1[[#This Row],[SALES]]&gt;='CONDITIONS AND WORKINGS'!$B$2,Table1[[#This Row],[SALES]]*'CONDITIONS AND WORKINGS'!$B$3,0)</f>
        <v>292.25</v>
      </c>
      <c r="P2797" s="10">
        <f t="shared" si="129"/>
        <v>3724.7</v>
      </c>
      <c r="Q2797" s="4" t="str">
        <f>IF(Table1[[#This Row],[STATUS]]='CONDITIONS AND WORKINGS'!$B$6,'CONDITIONS AND WORKINGS'!$B$9,'CONDITIONS AND WORKINGS'!$B$10)</f>
        <v>"UNDER PREVIEW"</v>
      </c>
      <c r="R2797" s="10">
        <f>Table1[[#This Row],[TOTAL SALES]]-Table1[[#This Row],[ 8.35% DISCOUNT]]</f>
        <v>3432.45</v>
      </c>
      <c r="S2797" s="20"/>
      <c r="AQ2797" s="11"/>
      <c r="AR2797" s="11"/>
      <c r="AS2797" s="11"/>
      <c r="AT2797" s="11"/>
      <c r="AV2797" s="11"/>
      <c r="AW2797" s="11"/>
    </row>
    <row r="2798" spans="1:49" x14ac:dyDescent="0.25">
      <c r="A2798">
        <v>2797</v>
      </c>
      <c r="B2798">
        <v>10421</v>
      </c>
      <c r="C2798">
        <v>2</v>
      </c>
      <c r="D2798" s="4" t="str">
        <f>TEXT(Table1[[#This Row],[ORDER DATE]],"MMMM")</f>
        <v>May</v>
      </c>
      <c r="E2798" s="4">
        <f t="shared" si="130"/>
        <v>2005</v>
      </c>
      <c r="F2798" s="1">
        <v>38501</v>
      </c>
      <c r="G2798" t="s">
        <v>129</v>
      </c>
      <c r="H2798" t="s">
        <v>21</v>
      </c>
      <c r="I2798">
        <v>140</v>
      </c>
      <c r="J2798" t="s">
        <v>17</v>
      </c>
      <c r="K2798">
        <v>40</v>
      </c>
      <c r="L2798" s="10">
        <v>45.7</v>
      </c>
      <c r="M2798" s="10">
        <f t="shared" si="131"/>
        <v>1828</v>
      </c>
      <c r="N2798">
        <f>'CONDITIONS AND WORKINGS'!$D$2*M2798</f>
        <v>117.35759999999999</v>
      </c>
      <c r="O2798" s="4">
        <f>IF(Table1[[#This Row],[SALES]]&gt;='CONDITIONS AND WORKINGS'!$B$2,Table1[[#This Row],[SALES]]*'CONDITIONS AND WORKINGS'!$B$3,0)</f>
        <v>0</v>
      </c>
      <c r="P2798" s="10">
        <f t="shared" si="129"/>
        <v>1945.3576</v>
      </c>
      <c r="Q2798" s="4" t="str">
        <f>IF(Table1[[#This Row],[STATUS]]='CONDITIONS AND WORKINGS'!$B$6,'CONDITIONS AND WORKINGS'!$B$9,'CONDITIONS AND WORKINGS'!$B$10)</f>
        <v>"UNDER PREVIEW"</v>
      </c>
      <c r="R2798" s="10">
        <f>Table1[[#This Row],[TOTAL SALES]]-Table1[[#This Row],[ 8.35% DISCOUNT]]</f>
        <v>1945.3576</v>
      </c>
      <c r="S2798" s="20"/>
      <c r="AQ2798" s="11"/>
      <c r="AR2798" s="11"/>
      <c r="AS2798" s="11"/>
      <c r="AT2798" s="11"/>
      <c r="AV2798" s="11"/>
      <c r="AW2798" s="11"/>
    </row>
    <row r="2799" spans="1:49" x14ac:dyDescent="0.25">
      <c r="A2799">
        <v>2798</v>
      </c>
      <c r="B2799">
        <v>10422</v>
      </c>
      <c r="C2799">
        <v>2</v>
      </c>
      <c r="D2799" s="4" t="str">
        <f>TEXT(Table1[[#This Row],[ORDER DATE]],"MMMM")</f>
        <v>May</v>
      </c>
      <c r="E2799" s="4">
        <f t="shared" si="130"/>
        <v>2005</v>
      </c>
      <c r="F2799" s="1">
        <v>38502</v>
      </c>
      <c r="G2799" t="s">
        <v>129</v>
      </c>
      <c r="H2799" t="s">
        <v>23</v>
      </c>
      <c r="I2799">
        <v>119</v>
      </c>
      <c r="J2799" t="s">
        <v>14</v>
      </c>
      <c r="K2799">
        <v>51</v>
      </c>
      <c r="L2799" s="10">
        <v>95.55</v>
      </c>
      <c r="M2799" s="10">
        <f t="shared" si="131"/>
        <v>4873.05</v>
      </c>
      <c r="N2799">
        <f>'CONDITIONS AND WORKINGS'!$D$2*M2799</f>
        <v>312.84980999999999</v>
      </c>
      <c r="O2799" s="4">
        <f>IF(Table1[[#This Row],[SALES]]&gt;='CONDITIONS AND WORKINGS'!$B$2,Table1[[#This Row],[SALES]]*'CONDITIONS AND WORKINGS'!$B$3,0)</f>
        <v>406.89967500000006</v>
      </c>
      <c r="P2799" s="10">
        <f t="shared" si="129"/>
        <v>5185.8998099999999</v>
      </c>
      <c r="Q2799" s="4" t="str">
        <f>IF(Table1[[#This Row],[STATUS]]='CONDITIONS AND WORKINGS'!$B$6,'CONDITIONS AND WORKINGS'!$B$9,'CONDITIONS AND WORKINGS'!$B$10)</f>
        <v>"UNDER PREVIEW"</v>
      </c>
      <c r="R2799" s="10">
        <f>Table1[[#This Row],[TOTAL SALES]]-Table1[[#This Row],[ 8.35% DISCOUNT]]</f>
        <v>4779.0001350000002</v>
      </c>
      <c r="S2799" s="20"/>
      <c r="AQ2799" s="11"/>
      <c r="AR2799" s="11"/>
      <c r="AS2799" s="11"/>
      <c r="AT2799" s="11"/>
      <c r="AV2799" s="11"/>
      <c r="AW2799" s="11"/>
    </row>
    <row r="2800" spans="1:49" x14ac:dyDescent="0.25">
      <c r="A2800">
        <v>2799</v>
      </c>
      <c r="B2800">
        <v>10422</v>
      </c>
      <c r="C2800">
        <v>1</v>
      </c>
      <c r="D2800" s="4" t="str">
        <f>TEXT(Table1[[#This Row],[ORDER DATE]],"MMMM")</f>
        <v>May</v>
      </c>
      <c r="E2800" s="4">
        <f t="shared" si="130"/>
        <v>2005</v>
      </c>
      <c r="F2800" s="1">
        <v>38502</v>
      </c>
      <c r="G2800" t="s">
        <v>129</v>
      </c>
      <c r="H2800" t="s">
        <v>24</v>
      </c>
      <c r="I2800">
        <v>119</v>
      </c>
      <c r="J2800" t="s">
        <v>17</v>
      </c>
      <c r="K2800">
        <v>25</v>
      </c>
      <c r="L2800" s="10">
        <v>51.75</v>
      </c>
      <c r="M2800" s="10">
        <f t="shared" si="131"/>
        <v>1293.75</v>
      </c>
      <c r="N2800">
        <f>'CONDITIONS AND WORKINGS'!$D$2*M2800</f>
        <v>83.058749999999989</v>
      </c>
      <c r="O2800" s="4">
        <f>IF(Table1[[#This Row],[SALES]]&gt;='CONDITIONS AND WORKINGS'!$B$2,Table1[[#This Row],[SALES]]*'CONDITIONS AND WORKINGS'!$B$3,0)</f>
        <v>0</v>
      </c>
      <c r="P2800" s="10">
        <f t="shared" si="129"/>
        <v>1376.8087499999999</v>
      </c>
      <c r="Q2800" s="4" t="str">
        <f>IF(Table1[[#This Row],[STATUS]]='CONDITIONS AND WORKINGS'!$B$6,'CONDITIONS AND WORKINGS'!$B$9,'CONDITIONS AND WORKINGS'!$B$10)</f>
        <v>"UNDER PREVIEW"</v>
      </c>
      <c r="R2800" s="10">
        <f>Table1[[#This Row],[TOTAL SALES]]-Table1[[#This Row],[ 8.35% DISCOUNT]]</f>
        <v>1376.8087499999999</v>
      </c>
      <c r="S2800" s="20"/>
      <c r="AQ2800" s="11"/>
      <c r="AR2800" s="11"/>
      <c r="AS2800" s="11"/>
      <c r="AT2800" s="11"/>
      <c r="AV2800" s="11"/>
      <c r="AW2800" s="11"/>
    </row>
    <row r="2801" spans="1:49" x14ac:dyDescent="0.25">
      <c r="A2801">
        <v>2800</v>
      </c>
      <c r="B2801">
        <v>10423</v>
      </c>
      <c r="C2801">
        <v>4</v>
      </c>
      <c r="D2801" s="4" t="str">
        <f>TEXT(Table1[[#This Row],[ORDER DATE]],"MMMM")</f>
        <v>May</v>
      </c>
      <c r="E2801" s="4">
        <f t="shared" si="130"/>
        <v>2005</v>
      </c>
      <c r="F2801" s="1">
        <v>38502</v>
      </c>
      <c r="G2801" t="s">
        <v>129</v>
      </c>
      <c r="H2801" t="s">
        <v>35</v>
      </c>
      <c r="I2801">
        <v>157</v>
      </c>
      <c r="J2801" t="s">
        <v>17</v>
      </c>
      <c r="K2801">
        <v>28</v>
      </c>
      <c r="L2801" s="10">
        <v>78.89</v>
      </c>
      <c r="M2801" s="10">
        <f t="shared" si="131"/>
        <v>2208.92</v>
      </c>
      <c r="N2801">
        <f>'CONDITIONS AND WORKINGS'!$D$2*M2801</f>
        <v>141.81266399999998</v>
      </c>
      <c r="O2801" s="4">
        <f>IF(Table1[[#This Row],[SALES]]&gt;='CONDITIONS AND WORKINGS'!$B$2,Table1[[#This Row],[SALES]]*'CONDITIONS AND WORKINGS'!$B$3,0)</f>
        <v>0</v>
      </c>
      <c r="P2801" s="10">
        <f t="shared" si="129"/>
        <v>2350.7326640000001</v>
      </c>
      <c r="Q2801" s="4" t="str">
        <f>IF(Table1[[#This Row],[STATUS]]='CONDITIONS AND WORKINGS'!$B$6,'CONDITIONS AND WORKINGS'!$B$9,'CONDITIONS AND WORKINGS'!$B$10)</f>
        <v>"UNDER PREVIEW"</v>
      </c>
      <c r="R2801" s="10">
        <f>Table1[[#This Row],[TOTAL SALES]]-Table1[[#This Row],[ 8.35% DISCOUNT]]</f>
        <v>2350.7326640000001</v>
      </c>
      <c r="S2801" s="20"/>
      <c r="AQ2801" s="11"/>
      <c r="AR2801" s="11"/>
      <c r="AS2801" s="11"/>
      <c r="AT2801" s="11"/>
      <c r="AV2801" s="11"/>
      <c r="AW2801" s="11"/>
    </row>
    <row r="2802" spans="1:49" x14ac:dyDescent="0.25">
      <c r="A2802">
        <v>2801</v>
      </c>
      <c r="B2802">
        <v>10423</v>
      </c>
      <c r="C2802">
        <v>5</v>
      </c>
      <c r="D2802" s="4" t="str">
        <f>TEXT(Table1[[#This Row],[ORDER DATE]],"MMMM")</f>
        <v>May</v>
      </c>
      <c r="E2802" s="4">
        <f t="shared" si="130"/>
        <v>2005</v>
      </c>
      <c r="F2802" s="1">
        <v>38502</v>
      </c>
      <c r="G2802" t="s">
        <v>129</v>
      </c>
      <c r="H2802" t="s">
        <v>27</v>
      </c>
      <c r="I2802">
        <v>157</v>
      </c>
      <c r="J2802" t="s">
        <v>17</v>
      </c>
      <c r="K2802">
        <v>21</v>
      </c>
      <c r="L2802" s="10">
        <v>89.29</v>
      </c>
      <c r="M2802" s="10">
        <f t="shared" si="131"/>
        <v>1875.0900000000001</v>
      </c>
      <c r="N2802">
        <f>'CONDITIONS AND WORKINGS'!$D$2*M2802</f>
        <v>120.38077799999999</v>
      </c>
      <c r="O2802" s="4">
        <f>IF(Table1[[#This Row],[SALES]]&gt;='CONDITIONS AND WORKINGS'!$B$2,Table1[[#This Row],[SALES]]*'CONDITIONS AND WORKINGS'!$B$3,0)</f>
        <v>0</v>
      </c>
      <c r="P2802" s="10">
        <f t="shared" si="129"/>
        <v>1995.4707780000001</v>
      </c>
      <c r="Q2802" s="4" t="str">
        <f>IF(Table1[[#This Row],[STATUS]]='CONDITIONS AND WORKINGS'!$B$6,'CONDITIONS AND WORKINGS'!$B$9,'CONDITIONS AND WORKINGS'!$B$10)</f>
        <v>"UNDER PREVIEW"</v>
      </c>
      <c r="R2802" s="10">
        <f>Table1[[#This Row],[TOTAL SALES]]-Table1[[#This Row],[ 8.35% DISCOUNT]]</f>
        <v>1995.4707780000001</v>
      </c>
      <c r="S2802" s="20"/>
      <c r="AQ2802" s="11"/>
      <c r="AR2802" s="11"/>
      <c r="AS2802" s="11"/>
      <c r="AT2802" s="11"/>
      <c r="AV2802" s="11"/>
      <c r="AW2802" s="11"/>
    </row>
    <row r="2803" spans="1:49" x14ac:dyDescent="0.25">
      <c r="A2803">
        <v>2802</v>
      </c>
      <c r="B2803">
        <v>10423</v>
      </c>
      <c r="C2803">
        <v>2</v>
      </c>
      <c r="D2803" s="4" t="str">
        <f>TEXT(Table1[[#This Row],[ORDER DATE]],"MMMM")</f>
        <v>May</v>
      </c>
      <c r="E2803" s="4">
        <f t="shared" si="130"/>
        <v>2005</v>
      </c>
      <c r="F2803" s="1">
        <v>38502</v>
      </c>
      <c r="G2803" t="s">
        <v>129</v>
      </c>
      <c r="H2803" t="s">
        <v>36</v>
      </c>
      <c r="I2803">
        <v>157</v>
      </c>
      <c r="J2803" t="s">
        <v>17</v>
      </c>
      <c r="K2803">
        <v>21</v>
      </c>
      <c r="L2803" s="10">
        <v>84.82</v>
      </c>
      <c r="M2803" s="10">
        <f t="shared" si="131"/>
        <v>1781.2199999999998</v>
      </c>
      <c r="N2803">
        <f>'CONDITIONS AND WORKINGS'!$D$2*M2803</f>
        <v>114.35432399999998</v>
      </c>
      <c r="O2803" s="4">
        <f>IF(Table1[[#This Row],[SALES]]&gt;='CONDITIONS AND WORKINGS'!$B$2,Table1[[#This Row],[SALES]]*'CONDITIONS AND WORKINGS'!$B$3,0)</f>
        <v>0</v>
      </c>
      <c r="P2803" s="10">
        <f t="shared" si="129"/>
        <v>1895.5743239999997</v>
      </c>
      <c r="Q2803" s="4" t="str">
        <f>IF(Table1[[#This Row],[STATUS]]='CONDITIONS AND WORKINGS'!$B$6,'CONDITIONS AND WORKINGS'!$B$9,'CONDITIONS AND WORKINGS'!$B$10)</f>
        <v>"UNDER PREVIEW"</v>
      </c>
      <c r="R2803" s="10">
        <f>Table1[[#This Row],[TOTAL SALES]]-Table1[[#This Row],[ 8.35% DISCOUNT]]</f>
        <v>1895.5743239999997</v>
      </c>
      <c r="S2803" s="20"/>
      <c r="AQ2803" s="11"/>
      <c r="AR2803" s="11"/>
      <c r="AS2803" s="11"/>
      <c r="AT2803" s="11"/>
      <c r="AV2803" s="11"/>
      <c r="AW2803" s="11"/>
    </row>
    <row r="2804" spans="1:49" x14ac:dyDescent="0.25">
      <c r="A2804">
        <v>2803</v>
      </c>
      <c r="B2804">
        <v>10423</v>
      </c>
      <c r="C2804">
        <v>3</v>
      </c>
      <c r="D2804" s="4" t="str">
        <f>TEXT(Table1[[#This Row],[ORDER DATE]],"MMMM")</f>
        <v>May</v>
      </c>
      <c r="E2804" s="4">
        <f t="shared" si="130"/>
        <v>2005</v>
      </c>
      <c r="F2804" s="1">
        <v>38502</v>
      </c>
      <c r="G2804" t="s">
        <v>129</v>
      </c>
      <c r="H2804" t="s">
        <v>38</v>
      </c>
      <c r="I2804">
        <v>157</v>
      </c>
      <c r="J2804" t="s">
        <v>17</v>
      </c>
      <c r="K2804">
        <v>31</v>
      </c>
      <c r="L2804" s="10">
        <v>53.72</v>
      </c>
      <c r="M2804" s="10">
        <f t="shared" si="131"/>
        <v>1665.32</v>
      </c>
      <c r="N2804">
        <f>'CONDITIONS AND WORKINGS'!$D$2*M2804</f>
        <v>106.91354399999999</v>
      </c>
      <c r="O2804" s="4">
        <f>IF(Table1[[#This Row],[SALES]]&gt;='CONDITIONS AND WORKINGS'!$B$2,Table1[[#This Row],[SALES]]*'CONDITIONS AND WORKINGS'!$B$3,0)</f>
        <v>0</v>
      </c>
      <c r="P2804" s="10">
        <f t="shared" si="129"/>
        <v>1772.2335439999999</v>
      </c>
      <c r="Q2804" s="4" t="str">
        <f>IF(Table1[[#This Row],[STATUS]]='CONDITIONS AND WORKINGS'!$B$6,'CONDITIONS AND WORKINGS'!$B$9,'CONDITIONS AND WORKINGS'!$B$10)</f>
        <v>"UNDER PREVIEW"</v>
      </c>
      <c r="R2804" s="10">
        <f>Table1[[#This Row],[TOTAL SALES]]-Table1[[#This Row],[ 8.35% DISCOUNT]]</f>
        <v>1772.2335439999999</v>
      </c>
      <c r="S2804" s="20"/>
      <c r="AQ2804" s="11"/>
      <c r="AR2804" s="11"/>
      <c r="AS2804" s="11"/>
      <c r="AT2804" s="11"/>
      <c r="AV2804" s="11"/>
      <c r="AW2804" s="11"/>
    </row>
    <row r="2805" spans="1:49" x14ac:dyDescent="0.25">
      <c r="A2805">
        <v>2804</v>
      </c>
      <c r="B2805">
        <v>10423</v>
      </c>
      <c r="C2805">
        <v>1</v>
      </c>
      <c r="D2805" s="4" t="str">
        <f>TEXT(Table1[[#This Row],[ORDER DATE]],"MMMM")</f>
        <v>May</v>
      </c>
      <c r="E2805" s="4">
        <f t="shared" si="130"/>
        <v>2005</v>
      </c>
      <c r="F2805" s="1">
        <v>38502</v>
      </c>
      <c r="G2805" t="s">
        <v>129</v>
      </c>
      <c r="H2805" t="s">
        <v>37</v>
      </c>
      <c r="I2805">
        <v>157</v>
      </c>
      <c r="J2805" t="s">
        <v>17</v>
      </c>
      <c r="K2805">
        <v>10</v>
      </c>
      <c r="L2805" s="10">
        <v>88.14</v>
      </c>
      <c r="M2805" s="10">
        <f t="shared" si="131"/>
        <v>881.4</v>
      </c>
      <c r="N2805">
        <f>'CONDITIONS AND WORKINGS'!$D$2*M2805</f>
        <v>56.585879999999996</v>
      </c>
      <c r="O2805" s="4">
        <f>IF(Table1[[#This Row],[SALES]]&gt;='CONDITIONS AND WORKINGS'!$B$2,Table1[[#This Row],[SALES]]*'CONDITIONS AND WORKINGS'!$B$3,0)</f>
        <v>0</v>
      </c>
      <c r="P2805" s="10">
        <f t="shared" si="129"/>
        <v>937.98587999999995</v>
      </c>
      <c r="Q2805" s="4" t="str">
        <f>IF(Table1[[#This Row],[STATUS]]='CONDITIONS AND WORKINGS'!$B$6,'CONDITIONS AND WORKINGS'!$B$9,'CONDITIONS AND WORKINGS'!$B$10)</f>
        <v>"UNDER PREVIEW"</v>
      </c>
      <c r="R2805" s="10">
        <f>Table1[[#This Row],[TOTAL SALES]]-Table1[[#This Row],[ 8.35% DISCOUNT]]</f>
        <v>937.98587999999995</v>
      </c>
      <c r="S2805" s="20"/>
      <c r="AQ2805" s="11"/>
      <c r="AR2805" s="11"/>
      <c r="AS2805" s="11"/>
      <c r="AT2805" s="11"/>
      <c r="AV2805" s="11"/>
      <c r="AW2805" s="11"/>
    </row>
    <row r="2806" spans="1:49" x14ac:dyDescent="0.25">
      <c r="A2806">
        <v>2805</v>
      </c>
      <c r="B2806">
        <v>10424</v>
      </c>
      <c r="C2806">
        <v>6</v>
      </c>
      <c r="D2806" s="4" t="str">
        <f>TEXT(Table1[[#This Row],[ORDER DATE]],"MMMM")</f>
        <v>May</v>
      </c>
      <c r="E2806" s="4">
        <f t="shared" si="130"/>
        <v>2005</v>
      </c>
      <c r="F2806" s="1">
        <v>38503</v>
      </c>
      <c r="G2806" t="s">
        <v>129</v>
      </c>
      <c r="H2806" t="s">
        <v>25</v>
      </c>
      <c r="I2806">
        <v>124</v>
      </c>
      <c r="J2806" t="s">
        <v>55</v>
      </c>
      <c r="K2806">
        <v>50</v>
      </c>
      <c r="L2806" s="10">
        <v>100</v>
      </c>
      <c r="M2806" s="10">
        <f t="shared" si="131"/>
        <v>5000</v>
      </c>
      <c r="N2806">
        <f>'CONDITIONS AND WORKINGS'!$D$2*M2806</f>
        <v>320.99999999999994</v>
      </c>
      <c r="O2806" s="4">
        <f>IF(Table1[[#This Row],[SALES]]&gt;='CONDITIONS AND WORKINGS'!$B$2,Table1[[#This Row],[SALES]]*'CONDITIONS AND WORKINGS'!$B$3,0)</f>
        <v>417.5</v>
      </c>
      <c r="P2806" s="10">
        <f t="shared" si="129"/>
        <v>5321</v>
      </c>
      <c r="Q2806" s="4" t="str">
        <f>IF(Table1[[#This Row],[STATUS]]='CONDITIONS AND WORKINGS'!$B$6,'CONDITIONS AND WORKINGS'!$B$9,'CONDITIONS AND WORKINGS'!$B$10)</f>
        <v>"UNDER PREVIEW"</v>
      </c>
      <c r="R2806" s="10">
        <f>Table1[[#This Row],[TOTAL SALES]]-Table1[[#This Row],[ 8.35% DISCOUNT]]</f>
        <v>4903.5</v>
      </c>
      <c r="S2806" s="20"/>
      <c r="AQ2806" s="11"/>
      <c r="AR2806" s="11"/>
      <c r="AS2806" s="11"/>
      <c r="AT2806" s="11"/>
      <c r="AV2806" s="11"/>
      <c r="AW2806" s="11"/>
    </row>
    <row r="2807" spans="1:49" x14ac:dyDescent="0.25">
      <c r="A2807">
        <v>2806</v>
      </c>
      <c r="B2807">
        <v>10424</v>
      </c>
      <c r="C2807">
        <v>3</v>
      </c>
      <c r="D2807" s="4" t="str">
        <f>TEXT(Table1[[#This Row],[ORDER DATE]],"MMMM")</f>
        <v>May</v>
      </c>
      <c r="E2807" s="4">
        <f t="shared" si="130"/>
        <v>2005</v>
      </c>
      <c r="F2807" s="1">
        <v>38503</v>
      </c>
      <c r="G2807" t="s">
        <v>129</v>
      </c>
      <c r="H2807" t="s">
        <v>33</v>
      </c>
      <c r="I2807">
        <v>124</v>
      </c>
      <c r="J2807" t="s">
        <v>55</v>
      </c>
      <c r="K2807">
        <v>49</v>
      </c>
      <c r="L2807" s="10">
        <v>100</v>
      </c>
      <c r="M2807" s="10">
        <f t="shared" si="131"/>
        <v>4900</v>
      </c>
      <c r="N2807">
        <f>'CONDITIONS AND WORKINGS'!$D$2*M2807</f>
        <v>314.58</v>
      </c>
      <c r="O2807" s="4">
        <f>IF(Table1[[#This Row],[SALES]]&gt;='CONDITIONS AND WORKINGS'!$B$2,Table1[[#This Row],[SALES]]*'CONDITIONS AND WORKINGS'!$B$3,0)</f>
        <v>409.15000000000003</v>
      </c>
      <c r="P2807" s="10">
        <f t="shared" si="129"/>
        <v>5214.58</v>
      </c>
      <c r="Q2807" s="4" t="str">
        <f>IF(Table1[[#This Row],[STATUS]]='CONDITIONS AND WORKINGS'!$B$6,'CONDITIONS AND WORKINGS'!$B$9,'CONDITIONS AND WORKINGS'!$B$10)</f>
        <v>"UNDER PREVIEW"</v>
      </c>
      <c r="R2807" s="10">
        <f>Table1[[#This Row],[TOTAL SALES]]-Table1[[#This Row],[ 8.35% DISCOUNT]]</f>
        <v>4805.43</v>
      </c>
      <c r="S2807" s="20"/>
      <c r="AQ2807" s="11"/>
      <c r="AR2807" s="11"/>
      <c r="AS2807" s="11"/>
      <c r="AT2807" s="11"/>
      <c r="AV2807" s="11"/>
      <c r="AW2807" s="11"/>
    </row>
    <row r="2808" spans="1:49" x14ac:dyDescent="0.25">
      <c r="A2808">
        <v>2807</v>
      </c>
      <c r="B2808">
        <v>10424</v>
      </c>
      <c r="C2808">
        <v>5</v>
      </c>
      <c r="D2808" s="4" t="str">
        <f>TEXT(Table1[[#This Row],[ORDER DATE]],"MMMM")</f>
        <v>May</v>
      </c>
      <c r="E2808" s="4">
        <f t="shared" si="130"/>
        <v>2005</v>
      </c>
      <c r="F2808" s="1">
        <v>38503</v>
      </c>
      <c r="G2808" t="s">
        <v>129</v>
      </c>
      <c r="H2808" t="s">
        <v>30</v>
      </c>
      <c r="I2808">
        <v>124</v>
      </c>
      <c r="J2808" t="s">
        <v>55</v>
      </c>
      <c r="K2808">
        <v>54</v>
      </c>
      <c r="L2808" s="10">
        <v>100</v>
      </c>
      <c r="M2808" s="10">
        <f t="shared" si="131"/>
        <v>5400</v>
      </c>
      <c r="N2808">
        <f>'CONDITIONS AND WORKINGS'!$D$2*M2808</f>
        <v>346.67999999999995</v>
      </c>
      <c r="O2808" s="4">
        <f>IF(Table1[[#This Row],[SALES]]&gt;='CONDITIONS AND WORKINGS'!$B$2,Table1[[#This Row],[SALES]]*'CONDITIONS AND WORKINGS'!$B$3,0)</f>
        <v>450.90000000000003</v>
      </c>
      <c r="P2808" s="10">
        <f t="shared" si="129"/>
        <v>5746.68</v>
      </c>
      <c r="Q2808" s="4" t="str">
        <f>IF(Table1[[#This Row],[STATUS]]='CONDITIONS AND WORKINGS'!$B$6,'CONDITIONS AND WORKINGS'!$B$9,'CONDITIONS AND WORKINGS'!$B$10)</f>
        <v>"UNDER PREVIEW"</v>
      </c>
      <c r="R2808" s="10">
        <f>Table1[[#This Row],[TOTAL SALES]]-Table1[[#This Row],[ 8.35% DISCOUNT]]</f>
        <v>5295.7800000000007</v>
      </c>
      <c r="S2808" s="20"/>
      <c r="AQ2808" s="11"/>
      <c r="AR2808" s="11"/>
      <c r="AS2808" s="11"/>
      <c r="AT2808" s="11"/>
      <c r="AV2808" s="11"/>
      <c r="AW2808" s="11"/>
    </row>
    <row r="2809" spans="1:49" x14ac:dyDescent="0.25">
      <c r="A2809">
        <v>2808</v>
      </c>
      <c r="B2809">
        <v>10424</v>
      </c>
      <c r="C2809">
        <v>1</v>
      </c>
      <c r="D2809" s="4" t="str">
        <f>TEXT(Table1[[#This Row],[ORDER DATE]],"MMMM")</f>
        <v>May</v>
      </c>
      <c r="E2809" s="4">
        <f t="shared" si="130"/>
        <v>2005</v>
      </c>
      <c r="F2809" s="1">
        <v>38503</v>
      </c>
      <c r="G2809" t="s">
        <v>129</v>
      </c>
      <c r="H2809" t="s">
        <v>28</v>
      </c>
      <c r="I2809">
        <v>124</v>
      </c>
      <c r="J2809" t="s">
        <v>14</v>
      </c>
      <c r="K2809">
        <v>46</v>
      </c>
      <c r="L2809" s="10">
        <v>80.92</v>
      </c>
      <c r="M2809" s="10">
        <f t="shared" si="131"/>
        <v>3722.32</v>
      </c>
      <c r="N2809">
        <f>'CONDITIONS AND WORKINGS'!$D$2*M2809</f>
        <v>238.97294399999998</v>
      </c>
      <c r="O2809" s="4">
        <f>IF(Table1[[#This Row],[SALES]]&gt;='CONDITIONS AND WORKINGS'!$B$2,Table1[[#This Row],[SALES]]*'CONDITIONS AND WORKINGS'!$B$3,0)</f>
        <v>310.81372000000005</v>
      </c>
      <c r="P2809" s="10">
        <f t="shared" si="129"/>
        <v>3961.2929440000003</v>
      </c>
      <c r="Q2809" s="4" t="str">
        <f>IF(Table1[[#This Row],[STATUS]]='CONDITIONS AND WORKINGS'!$B$6,'CONDITIONS AND WORKINGS'!$B$9,'CONDITIONS AND WORKINGS'!$B$10)</f>
        <v>"UNDER PREVIEW"</v>
      </c>
      <c r="R2809" s="10">
        <f>Table1[[#This Row],[TOTAL SALES]]-Table1[[#This Row],[ 8.35% DISCOUNT]]</f>
        <v>3650.4792240000002</v>
      </c>
      <c r="S2809" s="20"/>
      <c r="AQ2809" s="11"/>
      <c r="AR2809" s="11"/>
      <c r="AS2809" s="11"/>
      <c r="AT2809" s="11"/>
      <c r="AV2809" s="11"/>
      <c r="AW2809" s="11"/>
    </row>
    <row r="2810" spans="1:49" x14ac:dyDescent="0.25">
      <c r="A2810">
        <v>2809</v>
      </c>
      <c r="B2810">
        <v>10424</v>
      </c>
      <c r="C2810">
        <v>2</v>
      </c>
      <c r="D2810" s="4" t="str">
        <f>TEXT(Table1[[#This Row],[ORDER DATE]],"MMMM")</f>
        <v>May</v>
      </c>
      <c r="E2810" s="4">
        <f t="shared" si="130"/>
        <v>2005</v>
      </c>
      <c r="F2810" s="1">
        <v>38503</v>
      </c>
      <c r="G2810" t="s">
        <v>129</v>
      </c>
      <c r="H2810" t="s">
        <v>32</v>
      </c>
      <c r="I2810">
        <v>124</v>
      </c>
      <c r="J2810" t="s">
        <v>17</v>
      </c>
      <c r="K2810">
        <v>44</v>
      </c>
      <c r="L2810" s="10">
        <v>61.41</v>
      </c>
      <c r="M2810" s="10">
        <f t="shared" si="131"/>
        <v>2702.04</v>
      </c>
      <c r="N2810">
        <f>'CONDITIONS AND WORKINGS'!$D$2*M2810</f>
        <v>173.47096799999997</v>
      </c>
      <c r="O2810" s="4">
        <f>IF(Table1[[#This Row],[SALES]]&gt;='CONDITIONS AND WORKINGS'!$B$2,Table1[[#This Row],[SALES]]*'CONDITIONS AND WORKINGS'!$B$3,0)</f>
        <v>225.62034</v>
      </c>
      <c r="P2810" s="10">
        <f t="shared" si="129"/>
        <v>2875.510968</v>
      </c>
      <c r="Q2810" s="4" t="str">
        <f>IF(Table1[[#This Row],[STATUS]]='CONDITIONS AND WORKINGS'!$B$6,'CONDITIONS AND WORKINGS'!$B$9,'CONDITIONS AND WORKINGS'!$B$10)</f>
        <v>"UNDER PREVIEW"</v>
      </c>
      <c r="R2810" s="10">
        <f>Table1[[#This Row],[TOTAL SALES]]-Table1[[#This Row],[ 8.35% DISCOUNT]]</f>
        <v>2649.8906280000001</v>
      </c>
      <c r="S2810" s="20"/>
      <c r="AQ2810" s="11"/>
      <c r="AR2810" s="11"/>
      <c r="AS2810" s="11"/>
      <c r="AT2810" s="11"/>
      <c r="AV2810" s="11"/>
      <c r="AW2810" s="11"/>
    </row>
    <row r="2811" spans="1:49" x14ac:dyDescent="0.25">
      <c r="A2811">
        <v>2810</v>
      </c>
      <c r="B2811">
        <v>10424</v>
      </c>
      <c r="C2811">
        <v>4</v>
      </c>
      <c r="D2811" s="4" t="str">
        <f>TEXT(Table1[[#This Row],[ORDER DATE]],"MMMM")</f>
        <v>May</v>
      </c>
      <c r="E2811" s="4">
        <f t="shared" si="130"/>
        <v>2005</v>
      </c>
      <c r="F2811" s="1">
        <v>38503</v>
      </c>
      <c r="G2811" t="s">
        <v>129</v>
      </c>
      <c r="H2811" t="s">
        <v>39</v>
      </c>
      <c r="I2811">
        <v>124</v>
      </c>
      <c r="J2811" t="s">
        <v>17</v>
      </c>
      <c r="K2811">
        <v>26</v>
      </c>
      <c r="L2811" s="10">
        <v>59.87</v>
      </c>
      <c r="M2811" s="10">
        <f t="shared" si="131"/>
        <v>1556.62</v>
      </c>
      <c r="N2811">
        <f>'CONDITIONS AND WORKINGS'!$D$2*M2811</f>
        <v>99.935003999999978</v>
      </c>
      <c r="O2811" s="4">
        <f>IF(Table1[[#This Row],[SALES]]&gt;='CONDITIONS AND WORKINGS'!$B$2,Table1[[#This Row],[SALES]]*'CONDITIONS AND WORKINGS'!$B$3,0)</f>
        <v>0</v>
      </c>
      <c r="P2811" s="10">
        <f t="shared" si="129"/>
        <v>1656.5550039999998</v>
      </c>
      <c r="Q2811" s="4" t="str">
        <f>IF(Table1[[#This Row],[STATUS]]='CONDITIONS AND WORKINGS'!$B$6,'CONDITIONS AND WORKINGS'!$B$9,'CONDITIONS AND WORKINGS'!$B$10)</f>
        <v>"UNDER PREVIEW"</v>
      </c>
      <c r="R2811" s="10">
        <f>Table1[[#This Row],[TOTAL SALES]]-Table1[[#This Row],[ 8.35% DISCOUNT]]</f>
        <v>1656.5550039999998</v>
      </c>
      <c r="S2811" s="20"/>
      <c r="AQ2811" s="11"/>
      <c r="AR2811" s="11"/>
      <c r="AS2811" s="11"/>
      <c r="AT2811" s="11"/>
      <c r="AV2811" s="11"/>
      <c r="AW2811" s="11"/>
    </row>
    <row r="2812" spans="1:49" x14ac:dyDescent="0.25">
      <c r="A2812">
        <v>2811</v>
      </c>
      <c r="B2812">
        <v>10425</v>
      </c>
      <c r="C2812">
        <v>12</v>
      </c>
      <c r="D2812" s="4" t="str">
        <f>TEXT(Table1[[#This Row],[ORDER DATE]],"MMMM")</f>
        <v>May</v>
      </c>
      <c r="E2812" s="4">
        <f t="shared" si="130"/>
        <v>2005</v>
      </c>
      <c r="F2812" s="1">
        <v>38503</v>
      </c>
      <c r="G2812" t="s">
        <v>129</v>
      </c>
      <c r="H2812" t="s">
        <v>26</v>
      </c>
      <c r="I2812">
        <v>115</v>
      </c>
      <c r="J2812" t="s">
        <v>14</v>
      </c>
      <c r="K2812">
        <v>38</v>
      </c>
      <c r="L2812" s="10">
        <v>100</v>
      </c>
      <c r="M2812" s="10">
        <f t="shared" si="131"/>
        <v>3800</v>
      </c>
      <c r="N2812">
        <f>'CONDITIONS AND WORKINGS'!$D$2*M2812</f>
        <v>243.95999999999998</v>
      </c>
      <c r="O2812" s="4">
        <f>IF(Table1[[#This Row],[SALES]]&gt;='CONDITIONS AND WORKINGS'!$B$2,Table1[[#This Row],[SALES]]*'CONDITIONS AND WORKINGS'!$B$3,0)</f>
        <v>317.3</v>
      </c>
      <c r="P2812" s="10">
        <f t="shared" si="129"/>
        <v>4043.96</v>
      </c>
      <c r="Q2812" s="4" t="str">
        <f>IF(Table1[[#This Row],[STATUS]]='CONDITIONS AND WORKINGS'!$B$6,'CONDITIONS AND WORKINGS'!$B$9,'CONDITIONS AND WORKINGS'!$B$10)</f>
        <v>"UNDER PREVIEW"</v>
      </c>
      <c r="R2812" s="10">
        <f>Table1[[#This Row],[TOTAL SALES]]-Table1[[#This Row],[ 8.35% DISCOUNT]]</f>
        <v>3726.66</v>
      </c>
      <c r="S2812" s="20"/>
      <c r="AQ2812" s="11"/>
      <c r="AR2812" s="11"/>
      <c r="AS2812" s="11"/>
      <c r="AT2812" s="11"/>
      <c r="AV2812" s="11"/>
      <c r="AW2812" s="11"/>
    </row>
    <row r="2813" spans="1:49" x14ac:dyDescent="0.25">
      <c r="A2813">
        <v>2812</v>
      </c>
      <c r="B2813">
        <v>10425</v>
      </c>
      <c r="C2813">
        <v>9</v>
      </c>
      <c r="D2813" s="4" t="str">
        <f>TEXT(Table1[[#This Row],[ORDER DATE]],"MMMM")</f>
        <v>May</v>
      </c>
      <c r="E2813" s="4">
        <f t="shared" si="130"/>
        <v>2005</v>
      </c>
      <c r="F2813" s="1">
        <v>38503</v>
      </c>
      <c r="G2813" t="s">
        <v>129</v>
      </c>
      <c r="H2813" t="s">
        <v>31</v>
      </c>
      <c r="I2813">
        <v>115</v>
      </c>
      <c r="J2813" t="s">
        <v>14</v>
      </c>
      <c r="K2813">
        <v>49</v>
      </c>
      <c r="L2813" s="10">
        <v>100</v>
      </c>
      <c r="M2813" s="10">
        <f t="shared" si="131"/>
        <v>4900</v>
      </c>
      <c r="N2813">
        <f>'CONDITIONS AND WORKINGS'!$D$2*M2813</f>
        <v>314.58</v>
      </c>
      <c r="O2813" s="4">
        <f>IF(Table1[[#This Row],[SALES]]&gt;='CONDITIONS AND WORKINGS'!$B$2,Table1[[#This Row],[SALES]]*'CONDITIONS AND WORKINGS'!$B$3,0)</f>
        <v>409.15000000000003</v>
      </c>
      <c r="P2813" s="10">
        <f t="shared" si="129"/>
        <v>5214.58</v>
      </c>
      <c r="Q2813" s="4" t="str">
        <f>IF(Table1[[#This Row],[STATUS]]='CONDITIONS AND WORKINGS'!$B$6,'CONDITIONS AND WORKINGS'!$B$9,'CONDITIONS AND WORKINGS'!$B$10)</f>
        <v>"UNDER PREVIEW"</v>
      </c>
      <c r="R2813" s="10">
        <f>Table1[[#This Row],[TOTAL SALES]]-Table1[[#This Row],[ 8.35% DISCOUNT]]</f>
        <v>4805.43</v>
      </c>
      <c r="S2813" s="20"/>
      <c r="AQ2813" s="11"/>
      <c r="AR2813" s="11"/>
      <c r="AS2813" s="11"/>
      <c r="AT2813" s="11"/>
      <c r="AV2813" s="11"/>
      <c r="AW2813" s="11"/>
    </row>
    <row r="2814" spans="1:49" x14ac:dyDescent="0.25">
      <c r="A2814">
        <v>2813</v>
      </c>
      <c r="B2814">
        <v>10425</v>
      </c>
      <c r="C2814">
        <v>3</v>
      </c>
      <c r="D2814" s="4" t="str">
        <f>TEXT(Table1[[#This Row],[ORDER DATE]],"MMMM")</f>
        <v>May</v>
      </c>
      <c r="E2814" s="4">
        <f t="shared" si="130"/>
        <v>2005</v>
      </c>
      <c r="F2814" s="1">
        <v>38503</v>
      </c>
      <c r="G2814" t="s">
        <v>129</v>
      </c>
      <c r="H2814" t="s">
        <v>47</v>
      </c>
      <c r="I2814">
        <v>115</v>
      </c>
      <c r="J2814" t="s">
        <v>14</v>
      </c>
      <c r="K2814">
        <v>28</v>
      </c>
      <c r="L2814" s="10">
        <v>100</v>
      </c>
      <c r="M2814" s="10">
        <f t="shared" si="131"/>
        <v>2800</v>
      </c>
      <c r="N2814">
        <f>'CONDITIONS AND WORKINGS'!$D$2*M2814</f>
        <v>179.76</v>
      </c>
      <c r="O2814" s="4">
        <f>IF(Table1[[#This Row],[SALES]]&gt;='CONDITIONS AND WORKINGS'!$B$2,Table1[[#This Row],[SALES]]*'CONDITIONS AND WORKINGS'!$B$3,0)</f>
        <v>233.8</v>
      </c>
      <c r="P2814" s="10">
        <f t="shared" si="129"/>
        <v>2979.76</v>
      </c>
      <c r="Q2814" s="4" t="str">
        <f>IF(Table1[[#This Row],[STATUS]]='CONDITIONS AND WORKINGS'!$B$6,'CONDITIONS AND WORKINGS'!$B$9,'CONDITIONS AND WORKINGS'!$B$10)</f>
        <v>"UNDER PREVIEW"</v>
      </c>
      <c r="R2814" s="10">
        <f>Table1[[#This Row],[TOTAL SALES]]-Table1[[#This Row],[ 8.35% DISCOUNT]]</f>
        <v>2745.96</v>
      </c>
      <c r="S2814" s="20"/>
      <c r="AQ2814" s="11"/>
      <c r="AR2814" s="11"/>
      <c r="AS2814" s="11"/>
      <c r="AT2814" s="11"/>
      <c r="AV2814" s="11"/>
      <c r="AW2814" s="11"/>
    </row>
    <row r="2815" spans="1:49" x14ac:dyDescent="0.25">
      <c r="A2815">
        <v>2814</v>
      </c>
      <c r="B2815">
        <v>10425</v>
      </c>
      <c r="C2815">
        <v>4</v>
      </c>
      <c r="D2815" s="4" t="str">
        <f>TEXT(Table1[[#This Row],[ORDER DATE]],"MMMM")</f>
        <v>May</v>
      </c>
      <c r="E2815" s="4">
        <f t="shared" si="130"/>
        <v>2005</v>
      </c>
      <c r="F2815" s="1">
        <v>38503</v>
      </c>
      <c r="G2815" t="s">
        <v>129</v>
      </c>
      <c r="H2815" t="s">
        <v>43</v>
      </c>
      <c r="I2815">
        <v>115</v>
      </c>
      <c r="J2815" t="s">
        <v>14</v>
      </c>
      <c r="K2815">
        <v>33</v>
      </c>
      <c r="L2815" s="10">
        <v>100</v>
      </c>
      <c r="M2815" s="10">
        <f t="shared" si="131"/>
        <v>3300</v>
      </c>
      <c r="N2815">
        <f>'CONDITIONS AND WORKINGS'!$D$2*M2815</f>
        <v>211.85999999999999</v>
      </c>
      <c r="O2815" s="4">
        <f>IF(Table1[[#This Row],[SALES]]&gt;='CONDITIONS AND WORKINGS'!$B$2,Table1[[#This Row],[SALES]]*'CONDITIONS AND WORKINGS'!$B$3,0)</f>
        <v>275.55</v>
      </c>
      <c r="P2815" s="10">
        <f t="shared" si="129"/>
        <v>3511.86</v>
      </c>
      <c r="Q2815" s="4" t="str">
        <f>IF(Table1[[#This Row],[STATUS]]='CONDITIONS AND WORKINGS'!$B$6,'CONDITIONS AND WORKINGS'!$B$9,'CONDITIONS AND WORKINGS'!$B$10)</f>
        <v>"UNDER PREVIEW"</v>
      </c>
      <c r="R2815" s="10">
        <f>Table1[[#This Row],[TOTAL SALES]]-Table1[[#This Row],[ 8.35% DISCOUNT]]</f>
        <v>3236.31</v>
      </c>
      <c r="S2815" s="20"/>
      <c r="AQ2815" s="11"/>
      <c r="AR2815" s="11"/>
      <c r="AS2815" s="11"/>
      <c r="AT2815" s="11"/>
      <c r="AV2815" s="11"/>
      <c r="AW2815" s="11"/>
    </row>
    <row r="2816" spans="1:49" x14ac:dyDescent="0.25">
      <c r="A2816">
        <v>2815</v>
      </c>
      <c r="B2816">
        <v>10425</v>
      </c>
      <c r="C2816">
        <v>13</v>
      </c>
      <c r="D2816" s="4" t="str">
        <f>TEXT(Table1[[#This Row],[ORDER DATE]],"MMMM")</f>
        <v>May</v>
      </c>
      <c r="E2816" s="4">
        <f t="shared" si="130"/>
        <v>2005</v>
      </c>
      <c r="F2816" s="1">
        <v>38503</v>
      </c>
      <c r="G2816" t="s">
        <v>129</v>
      </c>
      <c r="H2816" t="s">
        <v>29</v>
      </c>
      <c r="I2816">
        <v>115</v>
      </c>
      <c r="J2816" t="s">
        <v>14</v>
      </c>
      <c r="K2816">
        <v>38</v>
      </c>
      <c r="L2816" s="10">
        <v>100</v>
      </c>
      <c r="M2816" s="10">
        <f t="shared" si="131"/>
        <v>3800</v>
      </c>
      <c r="N2816">
        <f>'CONDITIONS AND WORKINGS'!$D$2*M2816</f>
        <v>243.95999999999998</v>
      </c>
      <c r="O2816" s="4">
        <f>IF(Table1[[#This Row],[SALES]]&gt;='CONDITIONS AND WORKINGS'!$B$2,Table1[[#This Row],[SALES]]*'CONDITIONS AND WORKINGS'!$B$3,0)</f>
        <v>317.3</v>
      </c>
      <c r="P2816" s="10">
        <f t="shared" si="129"/>
        <v>4043.96</v>
      </c>
      <c r="Q2816" s="4" t="str">
        <f>IF(Table1[[#This Row],[STATUS]]='CONDITIONS AND WORKINGS'!$B$6,'CONDITIONS AND WORKINGS'!$B$9,'CONDITIONS AND WORKINGS'!$B$10)</f>
        <v>"UNDER PREVIEW"</v>
      </c>
      <c r="R2816" s="10">
        <f>Table1[[#This Row],[TOTAL SALES]]-Table1[[#This Row],[ 8.35% DISCOUNT]]</f>
        <v>3726.66</v>
      </c>
      <c r="S2816" s="20"/>
      <c r="AQ2816" s="11"/>
      <c r="AR2816" s="11"/>
      <c r="AS2816" s="11"/>
      <c r="AT2816" s="11"/>
      <c r="AV2816" s="11"/>
      <c r="AW2816" s="11"/>
    </row>
    <row r="2817" spans="1:49" x14ac:dyDescent="0.25">
      <c r="A2817">
        <v>2816</v>
      </c>
      <c r="B2817">
        <v>10425</v>
      </c>
      <c r="C2817">
        <v>8</v>
      </c>
      <c r="D2817" s="4" t="str">
        <f>TEXT(Table1[[#This Row],[ORDER DATE]],"MMMM")</f>
        <v>May</v>
      </c>
      <c r="E2817" s="4">
        <f t="shared" si="130"/>
        <v>2005</v>
      </c>
      <c r="F2817" s="1">
        <v>38503</v>
      </c>
      <c r="G2817" t="s">
        <v>129</v>
      </c>
      <c r="H2817" t="s">
        <v>44</v>
      </c>
      <c r="I2817">
        <v>115</v>
      </c>
      <c r="J2817" t="s">
        <v>14</v>
      </c>
      <c r="K2817">
        <v>28</v>
      </c>
      <c r="L2817" s="10">
        <v>100</v>
      </c>
      <c r="M2817" s="10">
        <f t="shared" si="131"/>
        <v>2800</v>
      </c>
      <c r="N2817">
        <f>'CONDITIONS AND WORKINGS'!$D$2*M2817</f>
        <v>179.76</v>
      </c>
      <c r="O2817" s="4">
        <f>IF(Table1[[#This Row],[SALES]]&gt;='CONDITIONS AND WORKINGS'!$B$2,Table1[[#This Row],[SALES]]*'CONDITIONS AND WORKINGS'!$B$3,0)</f>
        <v>233.8</v>
      </c>
      <c r="P2817" s="10">
        <f t="shared" si="129"/>
        <v>2979.76</v>
      </c>
      <c r="Q2817" s="4" t="str">
        <f>IF(Table1[[#This Row],[STATUS]]='CONDITIONS AND WORKINGS'!$B$6,'CONDITIONS AND WORKINGS'!$B$9,'CONDITIONS AND WORKINGS'!$B$10)</f>
        <v>"UNDER PREVIEW"</v>
      </c>
      <c r="R2817" s="10">
        <f>Table1[[#This Row],[TOTAL SALES]]-Table1[[#This Row],[ 8.35% DISCOUNT]]</f>
        <v>2745.96</v>
      </c>
      <c r="S2817" s="20"/>
      <c r="AQ2817" s="11"/>
      <c r="AR2817" s="11"/>
      <c r="AS2817" s="11"/>
      <c r="AT2817" s="11"/>
      <c r="AV2817" s="11"/>
      <c r="AW2817" s="11"/>
    </row>
    <row r="2818" spans="1:49" x14ac:dyDescent="0.25">
      <c r="A2818">
        <v>2817</v>
      </c>
      <c r="B2818">
        <v>10425</v>
      </c>
      <c r="C2818">
        <v>7</v>
      </c>
      <c r="D2818" s="4" t="str">
        <f>TEXT(Table1[[#This Row],[ORDER DATE]],"MMMM")</f>
        <v>May</v>
      </c>
      <c r="E2818" s="4">
        <f t="shared" si="130"/>
        <v>2005</v>
      </c>
      <c r="F2818" s="1">
        <v>38503</v>
      </c>
      <c r="G2818" t="s">
        <v>129</v>
      </c>
      <c r="H2818" t="s">
        <v>45</v>
      </c>
      <c r="I2818">
        <v>115</v>
      </c>
      <c r="J2818" t="s">
        <v>14</v>
      </c>
      <c r="K2818">
        <v>38</v>
      </c>
      <c r="L2818" s="10">
        <v>99.41</v>
      </c>
      <c r="M2818" s="10">
        <f t="shared" si="131"/>
        <v>3777.58</v>
      </c>
      <c r="N2818">
        <f>'CONDITIONS AND WORKINGS'!$D$2*M2818</f>
        <v>242.52063599999997</v>
      </c>
      <c r="O2818" s="4">
        <f>IF(Table1[[#This Row],[SALES]]&gt;='CONDITIONS AND WORKINGS'!$B$2,Table1[[#This Row],[SALES]]*'CONDITIONS AND WORKINGS'!$B$3,0)</f>
        <v>315.42793</v>
      </c>
      <c r="P2818" s="10">
        <f t="shared" si="129"/>
        <v>4020.1006360000001</v>
      </c>
      <c r="Q2818" s="4" t="str">
        <f>IF(Table1[[#This Row],[STATUS]]='CONDITIONS AND WORKINGS'!$B$6,'CONDITIONS AND WORKINGS'!$B$9,'CONDITIONS AND WORKINGS'!$B$10)</f>
        <v>"UNDER PREVIEW"</v>
      </c>
      <c r="R2818" s="10">
        <f>Table1[[#This Row],[TOTAL SALES]]-Table1[[#This Row],[ 8.35% DISCOUNT]]</f>
        <v>3704.6727060000003</v>
      </c>
      <c r="S2818" s="20"/>
      <c r="AQ2818" s="11"/>
      <c r="AR2818" s="11"/>
      <c r="AS2818" s="11"/>
      <c r="AT2818" s="11"/>
      <c r="AV2818" s="11"/>
      <c r="AW2818" s="11"/>
    </row>
    <row r="2819" spans="1:49" x14ac:dyDescent="0.25">
      <c r="A2819">
        <v>2818</v>
      </c>
      <c r="B2819">
        <v>10425</v>
      </c>
      <c r="C2819">
        <v>11</v>
      </c>
      <c r="D2819" s="4" t="str">
        <f>TEXT(Table1[[#This Row],[ORDER DATE]],"MMMM")</f>
        <v>May</v>
      </c>
      <c r="E2819" s="4">
        <f t="shared" ref="E2819:E2824" si="132">YEAR(F2819)</f>
        <v>2005</v>
      </c>
      <c r="F2819" s="1">
        <v>38503</v>
      </c>
      <c r="G2819" t="s">
        <v>129</v>
      </c>
      <c r="H2819" t="s">
        <v>34</v>
      </c>
      <c r="I2819">
        <v>115</v>
      </c>
      <c r="J2819" t="s">
        <v>14</v>
      </c>
      <c r="K2819">
        <v>41</v>
      </c>
      <c r="L2819" s="10">
        <v>86.68</v>
      </c>
      <c r="M2819" s="10">
        <f t="shared" ref="M2819:M2824" si="133">K2819*L2819</f>
        <v>3553.88</v>
      </c>
      <c r="N2819">
        <f>'CONDITIONS AND WORKINGS'!$D$2*M2819</f>
        <v>228.15909599999998</v>
      </c>
      <c r="O2819" s="4">
        <f>IF(Table1[[#This Row],[SALES]]&gt;='CONDITIONS AND WORKINGS'!$B$2,Table1[[#This Row],[SALES]]*'CONDITIONS AND WORKINGS'!$B$3,0)</f>
        <v>296.74898000000002</v>
      </c>
      <c r="P2819" s="10">
        <f t="shared" ref="P2819:P2824" si="134">M2819+N2819</f>
        <v>3782.039096</v>
      </c>
      <c r="Q2819" s="4" t="str">
        <f>IF(Table1[[#This Row],[STATUS]]='CONDITIONS AND WORKINGS'!$B$6,'CONDITIONS AND WORKINGS'!$B$9,'CONDITIONS AND WORKINGS'!$B$10)</f>
        <v>"UNDER PREVIEW"</v>
      </c>
      <c r="R2819" s="10">
        <f>Table1[[#This Row],[TOTAL SALES]]-Table1[[#This Row],[ 8.35% DISCOUNT]]</f>
        <v>3485.2901160000001</v>
      </c>
      <c r="S2819" s="20"/>
      <c r="AQ2819" s="11"/>
      <c r="AR2819" s="11"/>
      <c r="AS2819" s="11"/>
      <c r="AT2819" s="11"/>
      <c r="AV2819" s="11"/>
      <c r="AW2819" s="11"/>
    </row>
    <row r="2820" spans="1:49" x14ac:dyDescent="0.25">
      <c r="A2820">
        <v>2819</v>
      </c>
      <c r="B2820">
        <v>10425</v>
      </c>
      <c r="C2820">
        <v>1</v>
      </c>
      <c r="D2820" s="4" t="str">
        <f>TEXT(Table1[[#This Row],[ORDER DATE]],"MMMM")</f>
        <v>May</v>
      </c>
      <c r="E2820" s="4">
        <f t="shared" si="132"/>
        <v>2005</v>
      </c>
      <c r="F2820" s="1">
        <v>38503</v>
      </c>
      <c r="G2820" t="s">
        <v>129</v>
      </c>
      <c r="H2820" t="s">
        <v>50</v>
      </c>
      <c r="I2820">
        <v>115</v>
      </c>
      <c r="J2820" t="s">
        <v>17</v>
      </c>
      <c r="K2820">
        <v>55</v>
      </c>
      <c r="L2820" s="10">
        <v>46.82</v>
      </c>
      <c r="M2820" s="10">
        <f t="shared" si="133"/>
        <v>2575.1</v>
      </c>
      <c r="N2820">
        <f>'CONDITIONS AND WORKINGS'!$D$2*M2820</f>
        <v>165.32141999999999</v>
      </c>
      <c r="O2820" s="4">
        <f>IF(Table1[[#This Row],[SALES]]&gt;='CONDITIONS AND WORKINGS'!$B$2,Table1[[#This Row],[SALES]]*'CONDITIONS AND WORKINGS'!$B$3,0)</f>
        <v>215.02085</v>
      </c>
      <c r="P2820" s="10">
        <f t="shared" si="134"/>
        <v>2740.4214199999997</v>
      </c>
      <c r="Q2820" s="4" t="str">
        <f>IF(Table1[[#This Row],[STATUS]]='CONDITIONS AND WORKINGS'!$B$6,'CONDITIONS AND WORKINGS'!$B$9,'CONDITIONS AND WORKINGS'!$B$10)</f>
        <v>"UNDER PREVIEW"</v>
      </c>
      <c r="R2820" s="10">
        <f>Table1[[#This Row],[TOTAL SALES]]-Table1[[#This Row],[ 8.35% DISCOUNT]]</f>
        <v>2525.4005699999998</v>
      </c>
      <c r="S2820" s="20"/>
      <c r="AQ2820" s="11"/>
      <c r="AR2820" s="11"/>
      <c r="AS2820" s="11"/>
      <c r="AT2820" s="11"/>
      <c r="AV2820" s="11"/>
      <c r="AW2820" s="11"/>
    </row>
    <row r="2821" spans="1:49" x14ac:dyDescent="0.25">
      <c r="A2821">
        <v>2820</v>
      </c>
      <c r="B2821">
        <v>10425</v>
      </c>
      <c r="C2821">
        <v>2</v>
      </c>
      <c r="D2821" s="4" t="str">
        <f>TEXT(Table1[[#This Row],[ORDER DATE]],"MMMM")</f>
        <v>May</v>
      </c>
      <c r="E2821" s="4">
        <f t="shared" si="132"/>
        <v>2005</v>
      </c>
      <c r="F2821" s="1">
        <v>38503</v>
      </c>
      <c r="G2821" t="s">
        <v>129</v>
      </c>
      <c r="H2821" t="s">
        <v>46</v>
      </c>
      <c r="I2821">
        <v>115</v>
      </c>
      <c r="J2821" t="s">
        <v>17</v>
      </c>
      <c r="K2821">
        <v>18</v>
      </c>
      <c r="L2821" s="10">
        <v>100</v>
      </c>
      <c r="M2821" s="10">
        <f t="shared" si="133"/>
        <v>1800</v>
      </c>
      <c r="N2821">
        <f>'CONDITIONS AND WORKINGS'!$D$2*M2821</f>
        <v>115.55999999999999</v>
      </c>
      <c r="O2821" s="4">
        <f>IF(Table1[[#This Row],[SALES]]&gt;='CONDITIONS AND WORKINGS'!$B$2,Table1[[#This Row],[SALES]]*'CONDITIONS AND WORKINGS'!$B$3,0)</f>
        <v>0</v>
      </c>
      <c r="P2821" s="10">
        <f t="shared" si="134"/>
        <v>1915.56</v>
      </c>
      <c r="Q2821" s="4" t="str">
        <f>IF(Table1[[#This Row],[STATUS]]='CONDITIONS AND WORKINGS'!$B$6,'CONDITIONS AND WORKINGS'!$B$9,'CONDITIONS AND WORKINGS'!$B$10)</f>
        <v>"UNDER PREVIEW"</v>
      </c>
      <c r="R2821" s="10">
        <f>Table1[[#This Row],[TOTAL SALES]]-Table1[[#This Row],[ 8.35% DISCOUNT]]</f>
        <v>1915.56</v>
      </c>
      <c r="S2821" s="20"/>
      <c r="AQ2821" s="11"/>
      <c r="AR2821" s="11"/>
      <c r="AS2821" s="11"/>
      <c r="AT2821" s="11"/>
      <c r="AV2821" s="11"/>
      <c r="AW2821" s="11"/>
    </row>
    <row r="2822" spans="1:49" x14ac:dyDescent="0.25">
      <c r="A2822">
        <v>2821</v>
      </c>
      <c r="B2822">
        <v>10425</v>
      </c>
      <c r="C2822">
        <v>5</v>
      </c>
      <c r="D2822" s="4" t="str">
        <f>TEXT(Table1[[#This Row],[ORDER DATE]],"MMMM")</f>
        <v>May</v>
      </c>
      <c r="E2822" s="4">
        <f t="shared" si="132"/>
        <v>2005</v>
      </c>
      <c r="F2822" s="1">
        <v>38503</v>
      </c>
      <c r="G2822" t="s">
        <v>129</v>
      </c>
      <c r="H2822" t="s">
        <v>51</v>
      </c>
      <c r="I2822">
        <v>115</v>
      </c>
      <c r="J2822" t="s">
        <v>17</v>
      </c>
      <c r="K2822">
        <v>31</v>
      </c>
      <c r="L2822" s="10">
        <v>33.24</v>
      </c>
      <c r="M2822" s="10">
        <f t="shared" si="133"/>
        <v>1030.44</v>
      </c>
      <c r="N2822">
        <f>'CONDITIONS AND WORKINGS'!$D$2*M2822</f>
        <v>66.154247999999995</v>
      </c>
      <c r="O2822" s="4">
        <f>IF(Table1[[#This Row],[SALES]]&gt;='CONDITIONS AND WORKINGS'!$B$2,Table1[[#This Row],[SALES]]*'CONDITIONS AND WORKINGS'!$B$3,0)</f>
        <v>0</v>
      </c>
      <c r="P2822" s="10">
        <f t="shared" si="134"/>
        <v>1096.5942480000001</v>
      </c>
      <c r="Q2822" s="4" t="str">
        <f>IF(Table1[[#This Row],[STATUS]]='CONDITIONS AND WORKINGS'!$B$6,'CONDITIONS AND WORKINGS'!$B$9,'CONDITIONS AND WORKINGS'!$B$10)</f>
        <v>"UNDER PREVIEW"</v>
      </c>
      <c r="R2822" s="10">
        <f>Table1[[#This Row],[TOTAL SALES]]-Table1[[#This Row],[ 8.35% DISCOUNT]]</f>
        <v>1096.5942480000001</v>
      </c>
      <c r="S2822" s="20"/>
      <c r="AQ2822" s="11"/>
      <c r="AR2822" s="11"/>
      <c r="AS2822" s="11"/>
      <c r="AT2822" s="11"/>
      <c r="AV2822" s="11"/>
      <c r="AW2822" s="11"/>
    </row>
    <row r="2823" spans="1:49" x14ac:dyDescent="0.25">
      <c r="A2823">
        <v>2822</v>
      </c>
      <c r="B2823">
        <v>10425</v>
      </c>
      <c r="C2823">
        <v>10</v>
      </c>
      <c r="D2823" s="4" t="str">
        <f>TEXT(Table1[[#This Row],[ORDER DATE]],"MMMM")</f>
        <v>May</v>
      </c>
      <c r="E2823" s="4">
        <f t="shared" si="132"/>
        <v>2005</v>
      </c>
      <c r="F2823" s="1">
        <v>38503</v>
      </c>
      <c r="G2823" t="s">
        <v>129</v>
      </c>
      <c r="H2823" t="s">
        <v>40</v>
      </c>
      <c r="I2823">
        <v>115</v>
      </c>
      <c r="J2823" t="s">
        <v>17</v>
      </c>
      <c r="K2823">
        <v>19</v>
      </c>
      <c r="L2823" s="10">
        <v>49.22</v>
      </c>
      <c r="M2823" s="10">
        <f t="shared" si="133"/>
        <v>935.18</v>
      </c>
      <c r="N2823">
        <f>'CONDITIONS AND WORKINGS'!$D$2*M2823</f>
        <v>60.038555999999993</v>
      </c>
      <c r="O2823" s="4">
        <f>IF(Table1[[#This Row],[SALES]]&gt;='CONDITIONS AND WORKINGS'!$B$2,Table1[[#This Row],[SALES]]*'CONDITIONS AND WORKINGS'!$B$3,0)</f>
        <v>0</v>
      </c>
      <c r="P2823" s="10">
        <f t="shared" si="134"/>
        <v>995.21855599999992</v>
      </c>
      <c r="Q2823" s="4" t="str">
        <f>IF(Table1[[#This Row],[STATUS]]='CONDITIONS AND WORKINGS'!$B$6,'CONDITIONS AND WORKINGS'!$B$9,'CONDITIONS AND WORKINGS'!$B$10)</f>
        <v>"UNDER PREVIEW"</v>
      </c>
      <c r="R2823" s="10">
        <f>Table1[[#This Row],[TOTAL SALES]]-Table1[[#This Row],[ 8.35% DISCOUNT]]</f>
        <v>995.21855599999992</v>
      </c>
      <c r="S2823" s="20"/>
      <c r="AQ2823" s="11"/>
      <c r="AR2823" s="11"/>
      <c r="AS2823" s="11"/>
      <c r="AT2823" s="11"/>
      <c r="AV2823" s="11"/>
      <c r="AW2823" s="11"/>
    </row>
    <row r="2824" spans="1:49" x14ac:dyDescent="0.25">
      <c r="A2824">
        <v>2823</v>
      </c>
      <c r="B2824">
        <v>10425</v>
      </c>
      <c r="C2824">
        <v>6</v>
      </c>
      <c r="D2824" s="4" t="str">
        <f>TEXT(Table1[[#This Row],[ORDER DATE]],"MMMM")</f>
        <v>May</v>
      </c>
      <c r="E2824" s="4">
        <f t="shared" si="132"/>
        <v>2005</v>
      </c>
      <c r="F2824" s="1">
        <v>38503</v>
      </c>
      <c r="G2824" t="s">
        <v>129</v>
      </c>
      <c r="H2824" t="s">
        <v>53</v>
      </c>
      <c r="I2824">
        <v>115</v>
      </c>
      <c r="J2824" t="s">
        <v>17</v>
      </c>
      <c r="K2824">
        <v>11</v>
      </c>
      <c r="L2824" s="10">
        <v>43.83</v>
      </c>
      <c r="M2824" s="10">
        <f t="shared" si="133"/>
        <v>482.13</v>
      </c>
      <c r="N2824">
        <f>'CONDITIONS AND WORKINGS'!$D$2*M2824</f>
        <v>30.952745999999998</v>
      </c>
      <c r="O2824" s="4">
        <f>IF(Table1[[#This Row],[SALES]]&gt;='CONDITIONS AND WORKINGS'!$B$2,Table1[[#This Row],[SALES]]*'CONDITIONS AND WORKINGS'!$B$3,0)</f>
        <v>0</v>
      </c>
      <c r="P2824" s="10">
        <f t="shared" si="134"/>
        <v>513.08274600000004</v>
      </c>
      <c r="Q2824" s="4" t="str">
        <f>IF(Table1[[#This Row],[STATUS]]='CONDITIONS AND WORKINGS'!$B$6,'CONDITIONS AND WORKINGS'!$B$9,'CONDITIONS AND WORKINGS'!$B$10)</f>
        <v>"UNDER PREVIEW"</v>
      </c>
      <c r="R2824" s="10">
        <f>Table1[[#This Row],[TOTAL SALES]]-Table1[[#This Row],[ 8.35% DISCOUNT]]</f>
        <v>513.08274600000004</v>
      </c>
      <c r="S2824" s="20"/>
      <c r="AQ2824" s="11"/>
      <c r="AR2824" s="11"/>
      <c r="AS2824" s="11"/>
      <c r="AT2824" s="11"/>
      <c r="AV2824" s="11"/>
      <c r="AW2824" s="11"/>
    </row>
    <row r="2825" spans="1:49" x14ac:dyDescent="0.25">
      <c r="S2825" s="20"/>
      <c r="AQ2825" s="11"/>
      <c r="AR2825" s="11"/>
      <c r="AS2825" s="11"/>
      <c r="AT2825" s="11"/>
      <c r="AV2825" s="11"/>
      <c r="AW2825" s="11"/>
    </row>
    <row r="2826" spans="1:49" x14ac:dyDescent="0.25">
      <c r="AQ2826" s="11"/>
      <c r="AR2826" s="11"/>
      <c r="AS2826" s="11"/>
      <c r="AT2826" s="11"/>
      <c r="AV2826" s="11"/>
      <c r="AW2826" s="11"/>
    </row>
    <row r="2827" spans="1:49" x14ac:dyDescent="0.25">
      <c r="AQ2827" s="11"/>
      <c r="AR2827" s="11"/>
      <c r="AS2827" s="11"/>
      <c r="AT2827" s="11"/>
      <c r="AV2827" s="11"/>
      <c r="AW2827" s="11"/>
    </row>
    <row r="2828" spans="1:49" x14ac:dyDescent="0.25">
      <c r="AQ2828" s="11"/>
      <c r="AR2828" s="11"/>
      <c r="AS2828" s="11"/>
      <c r="AT2828" s="11"/>
      <c r="AV2828" s="11"/>
      <c r="AW2828" s="11"/>
    </row>
    <row r="2829" spans="1:49" x14ac:dyDescent="0.25">
      <c r="AQ2829" s="11"/>
      <c r="AR2829" s="11"/>
      <c r="AS2829" s="11"/>
      <c r="AT2829" s="11"/>
      <c r="AV2829" s="11"/>
      <c r="AW2829" s="11"/>
    </row>
    <row r="2830" spans="1:49" x14ac:dyDescent="0.25">
      <c r="AQ2830" s="11"/>
      <c r="AR2830" s="11"/>
      <c r="AS2830" s="11"/>
      <c r="AT2830" s="11"/>
      <c r="AV2830" s="11"/>
      <c r="AW2830" s="11"/>
    </row>
    <row r="2831" spans="1:49" x14ac:dyDescent="0.25">
      <c r="AQ2831" s="11"/>
      <c r="AR2831" s="11"/>
      <c r="AS2831" s="11"/>
      <c r="AT2831" s="11"/>
      <c r="AV2831" s="11"/>
      <c r="AW2831" s="11"/>
    </row>
    <row r="2832" spans="1:49" x14ac:dyDescent="0.25">
      <c r="AQ2832" s="11"/>
      <c r="AR2832" s="11"/>
      <c r="AS2832" s="11"/>
      <c r="AT2832" s="11"/>
      <c r="AV2832" s="11"/>
      <c r="AW2832" s="11"/>
    </row>
    <row r="2833" spans="43:49" x14ac:dyDescent="0.25">
      <c r="AQ2833" s="11"/>
      <c r="AR2833" s="11"/>
      <c r="AS2833" s="11"/>
      <c r="AT2833" s="11"/>
      <c r="AV2833" s="11"/>
      <c r="AW2833" s="11"/>
    </row>
    <row r="2834" spans="43:49" x14ac:dyDescent="0.25">
      <c r="AQ2834" s="11"/>
      <c r="AR2834" s="11"/>
      <c r="AS2834" s="11"/>
      <c r="AT2834" s="11"/>
      <c r="AV2834" s="11"/>
      <c r="AW2834" s="11"/>
    </row>
    <row r="2835" spans="43:49" x14ac:dyDescent="0.25">
      <c r="AQ2835" s="11"/>
      <c r="AR2835" s="11"/>
      <c r="AS2835" s="11"/>
      <c r="AT2835" s="11"/>
      <c r="AV2835" s="11"/>
      <c r="AW2835" s="11"/>
    </row>
    <row r="2836" spans="43:49" x14ac:dyDescent="0.25">
      <c r="AQ2836" s="11"/>
      <c r="AR2836" s="11"/>
      <c r="AS2836" s="11"/>
      <c r="AT2836" s="11"/>
      <c r="AV2836" s="11"/>
      <c r="AW2836" s="11"/>
    </row>
    <row r="2837" spans="43:49" x14ac:dyDescent="0.25">
      <c r="AQ2837" s="11"/>
      <c r="AR2837" s="11"/>
      <c r="AS2837" s="11"/>
      <c r="AT2837" s="11"/>
      <c r="AV2837" s="11"/>
      <c r="AW2837" s="11"/>
    </row>
    <row r="2838" spans="43:49" x14ac:dyDescent="0.25">
      <c r="AQ2838" s="11"/>
      <c r="AR2838" s="11"/>
      <c r="AS2838" s="11"/>
      <c r="AT2838" s="11"/>
      <c r="AV2838" s="11"/>
      <c r="AW2838" s="11"/>
    </row>
    <row r="2839" spans="43:49" x14ac:dyDescent="0.25">
      <c r="AQ2839" s="11"/>
      <c r="AR2839" s="11"/>
      <c r="AS2839" s="11"/>
      <c r="AT2839" s="11"/>
      <c r="AV2839" s="11"/>
      <c r="AW2839" s="11"/>
    </row>
    <row r="2840" spans="43:49" x14ac:dyDescent="0.25">
      <c r="AQ2840" s="11"/>
      <c r="AR2840" s="11"/>
      <c r="AS2840" s="11"/>
      <c r="AT2840" s="11"/>
      <c r="AV2840" s="11"/>
      <c r="AW2840" s="11"/>
    </row>
    <row r="2841" spans="43:49" x14ac:dyDescent="0.25">
      <c r="AQ2841" s="11"/>
      <c r="AR2841" s="11"/>
      <c r="AS2841" s="11"/>
      <c r="AT2841" s="11"/>
      <c r="AV2841" s="11"/>
      <c r="AW2841" s="11"/>
    </row>
    <row r="2842" spans="43:49" x14ac:dyDescent="0.25">
      <c r="AQ2842" s="11"/>
      <c r="AR2842" s="11"/>
      <c r="AS2842" s="11"/>
      <c r="AT2842" s="11"/>
      <c r="AV2842" s="11"/>
      <c r="AW2842" s="11"/>
    </row>
    <row r="2843" spans="43:49" x14ac:dyDescent="0.25">
      <c r="AQ2843" s="11"/>
      <c r="AR2843" s="11"/>
      <c r="AS2843" s="11"/>
      <c r="AT2843" s="11"/>
      <c r="AV2843" s="11"/>
      <c r="AW2843" s="11"/>
    </row>
    <row r="2844" spans="43:49" x14ac:dyDescent="0.25">
      <c r="AQ2844" s="11"/>
      <c r="AR2844" s="11"/>
      <c r="AS2844" s="11"/>
      <c r="AT2844" s="11"/>
      <c r="AV2844" s="11"/>
      <c r="AW2844" s="11"/>
    </row>
    <row r="2845" spans="43:49" x14ac:dyDescent="0.25">
      <c r="AQ2845" s="11"/>
      <c r="AR2845" s="11"/>
      <c r="AS2845" s="11"/>
      <c r="AT2845" s="11"/>
      <c r="AV2845" s="11"/>
      <c r="AW2845" s="11"/>
    </row>
    <row r="2846" spans="43:49" x14ac:dyDescent="0.25">
      <c r="AQ2846" s="11"/>
      <c r="AR2846" s="11"/>
      <c r="AS2846" s="11"/>
      <c r="AT2846" s="11"/>
      <c r="AV2846" s="11"/>
      <c r="AW2846" s="11"/>
    </row>
    <row r="2847" spans="43:49" x14ac:dyDescent="0.25">
      <c r="AQ2847" s="11"/>
      <c r="AR2847" s="11"/>
      <c r="AS2847" s="11"/>
      <c r="AT2847" s="11"/>
      <c r="AV2847" s="11"/>
      <c r="AW2847" s="11"/>
    </row>
    <row r="2848" spans="43:49" x14ac:dyDescent="0.25">
      <c r="AQ2848" s="11"/>
      <c r="AR2848" s="11"/>
      <c r="AS2848" s="11"/>
      <c r="AT2848" s="11"/>
      <c r="AV2848" s="11"/>
      <c r="AW2848" s="11"/>
    </row>
    <row r="2849" spans="43:49" x14ac:dyDescent="0.25">
      <c r="AQ2849" s="11"/>
      <c r="AR2849" s="11"/>
      <c r="AS2849" s="11"/>
      <c r="AT2849" s="11"/>
      <c r="AV2849" s="11"/>
      <c r="AW2849" s="11"/>
    </row>
    <row r="2850" spans="43:49" x14ac:dyDescent="0.25">
      <c r="AQ2850" s="11"/>
      <c r="AR2850" s="11"/>
      <c r="AS2850" s="11"/>
      <c r="AT2850" s="11"/>
      <c r="AV2850" s="11"/>
      <c r="AW2850" s="11"/>
    </row>
    <row r="2851" spans="43:49" x14ac:dyDescent="0.25">
      <c r="AQ2851" s="11"/>
      <c r="AR2851" s="11"/>
      <c r="AS2851" s="11"/>
      <c r="AT2851" s="11"/>
      <c r="AV2851" s="11"/>
      <c r="AW2851" s="11"/>
    </row>
    <row r="2852" spans="43:49" x14ac:dyDescent="0.25">
      <c r="AQ2852" s="11"/>
      <c r="AR2852" s="11"/>
      <c r="AS2852" s="11"/>
      <c r="AT2852" s="11"/>
      <c r="AV2852" s="11"/>
      <c r="AW2852" s="11"/>
    </row>
    <row r="2853" spans="43:49" x14ac:dyDescent="0.25">
      <c r="AQ2853" s="11"/>
      <c r="AR2853" s="11"/>
      <c r="AS2853" s="11"/>
      <c r="AT2853" s="11"/>
      <c r="AV2853" s="11"/>
      <c r="AW2853" s="11"/>
    </row>
    <row r="2854" spans="43:49" x14ac:dyDescent="0.25">
      <c r="AQ2854" s="11"/>
      <c r="AR2854" s="11"/>
      <c r="AS2854" s="11"/>
      <c r="AT2854" s="11"/>
      <c r="AV2854" s="11"/>
      <c r="AW2854" s="11"/>
    </row>
    <row r="2855" spans="43:49" x14ac:dyDescent="0.25">
      <c r="AQ2855" s="11"/>
      <c r="AR2855" s="11"/>
      <c r="AS2855" s="11"/>
      <c r="AT2855" s="11"/>
      <c r="AV2855" s="11"/>
      <c r="AW2855" s="11"/>
    </row>
    <row r="2856" spans="43:49" x14ac:dyDescent="0.25">
      <c r="AQ2856" s="11"/>
      <c r="AR2856" s="11"/>
      <c r="AS2856" s="11"/>
      <c r="AT2856" s="11"/>
      <c r="AV2856" s="11"/>
      <c r="AW2856" s="11"/>
    </row>
    <row r="2857" spans="43:49" x14ac:dyDescent="0.25">
      <c r="AQ2857" s="11"/>
      <c r="AR2857" s="11"/>
      <c r="AS2857" s="11"/>
      <c r="AT2857" s="11"/>
      <c r="AV2857" s="11"/>
      <c r="AW2857" s="11"/>
    </row>
    <row r="2858" spans="43:49" ht="15.75" thickBot="1" x14ac:dyDescent="0.3">
      <c r="AQ2858" s="12"/>
      <c r="AR2858" s="12"/>
      <c r="AS2858" s="12"/>
      <c r="AT2858" s="12"/>
      <c r="AV2858" s="12"/>
      <c r="AW2858" s="1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H17" sqref="H17"/>
    </sheetView>
  </sheetViews>
  <sheetFormatPr defaultRowHeight="15" x14ac:dyDescent="0.25"/>
  <cols>
    <col min="1" max="1" width="19" bestFit="1" customWidth="1"/>
    <col min="2" max="2" width="53.85546875" bestFit="1" customWidth="1"/>
    <col min="4" max="4" width="28.7109375" bestFit="1" customWidth="1"/>
    <col min="5" max="5" width="14" bestFit="1" customWidth="1"/>
    <col min="6" max="6" width="60.42578125" customWidth="1"/>
    <col min="7" max="7" width="27.5703125" bestFit="1" customWidth="1"/>
    <col min="8" max="8" width="18.7109375" customWidth="1"/>
    <col min="10" max="10" width="18.140625" bestFit="1" customWidth="1"/>
    <col min="11" max="11" width="29.85546875" customWidth="1"/>
  </cols>
  <sheetData>
    <row r="1" spans="1:11" x14ac:dyDescent="0.25">
      <c r="A1" s="4"/>
      <c r="B1" s="18" t="s">
        <v>171</v>
      </c>
      <c r="D1" t="s">
        <v>130</v>
      </c>
      <c r="E1" t="s">
        <v>131</v>
      </c>
      <c r="G1" t="s">
        <v>10</v>
      </c>
      <c r="H1">
        <f>SUM('CLEAN DATA TABLE'!M:M)</f>
        <v>8290886.7899999935</v>
      </c>
    </row>
    <row r="2" spans="1:11" x14ac:dyDescent="0.25">
      <c r="A2" s="2" t="b">
        <f>IF(Table1[[#This Row],[STATUS]]=B9,B10)</f>
        <v>0</v>
      </c>
      <c r="B2">
        <v>2300</v>
      </c>
      <c r="D2" s="3">
        <v>6.4199999999999993E-2</v>
      </c>
      <c r="E2" s="3">
        <v>8.3500000000000005E-2</v>
      </c>
      <c r="G2" t="s">
        <v>132</v>
      </c>
      <c r="H2">
        <f>SUM('CLEAN DATA TABLE'!N:N)</f>
        <v>532274.93191800057</v>
      </c>
    </row>
    <row r="3" spans="1:11" x14ac:dyDescent="0.25">
      <c r="A3" s="2"/>
      <c r="B3" s="3">
        <v>8.3500000000000005E-2</v>
      </c>
      <c r="D3" s="2"/>
      <c r="F3">
        <f>H5-H4/H4*100</f>
        <v>8261589.7343480131</v>
      </c>
      <c r="G3" t="s">
        <v>205</v>
      </c>
      <c r="H3">
        <f>SUM('CLEAN DATA TABLE'!O:O)</f>
        <v>561471.9875700007</v>
      </c>
    </row>
    <row r="4" spans="1:11" x14ac:dyDescent="0.25">
      <c r="A4" s="2"/>
      <c r="G4" t="s">
        <v>11</v>
      </c>
      <c r="H4">
        <f>SUM('CLEAN DATA TABLE'!P:P)</f>
        <v>8823161.7219180129</v>
      </c>
      <c r="J4" s="11"/>
      <c r="K4" s="11"/>
    </row>
    <row r="5" spans="1:11" x14ac:dyDescent="0.25">
      <c r="A5" s="2"/>
      <c r="B5" s="5" t="s">
        <v>172</v>
      </c>
      <c r="G5" t="s">
        <v>179</v>
      </c>
      <c r="H5">
        <f>SUM(Table1[AMOUNT DUE PAYMENT])</f>
        <v>8261689.7343480131</v>
      </c>
      <c r="J5" s="11"/>
      <c r="K5" s="11"/>
    </row>
    <row r="6" spans="1:11" x14ac:dyDescent="0.25">
      <c r="A6" s="2" t="s">
        <v>173</v>
      </c>
      <c r="B6" s="4" t="s">
        <v>142</v>
      </c>
      <c r="G6" t="s">
        <v>133</v>
      </c>
      <c r="H6">
        <f>SUM('CLEAN DATA TABLE'!K:K)</f>
        <v>99067</v>
      </c>
      <c r="J6" s="11"/>
      <c r="K6" s="11"/>
    </row>
    <row r="7" spans="1:11" x14ac:dyDescent="0.25">
      <c r="A7" s="2"/>
      <c r="B7" s="5" t="s">
        <v>174</v>
      </c>
      <c r="G7" t="s">
        <v>134</v>
      </c>
      <c r="H7" t="s">
        <v>180</v>
      </c>
      <c r="J7" s="11"/>
      <c r="K7" s="11"/>
    </row>
    <row r="8" spans="1:11" x14ac:dyDescent="0.25">
      <c r="A8" s="2"/>
      <c r="C8" s="21" t="s">
        <v>136</v>
      </c>
      <c r="D8" s="4" t="s">
        <v>135</v>
      </c>
      <c r="J8" s="11"/>
      <c r="K8" s="11"/>
    </row>
    <row r="9" spans="1:11" x14ac:dyDescent="0.25">
      <c r="A9" s="2" t="s">
        <v>175</v>
      </c>
      <c r="B9" s="5" t="s">
        <v>149</v>
      </c>
      <c r="C9" s="19">
        <v>2003</v>
      </c>
      <c r="D9" s="19">
        <f>SUMIF(Table1[YEAR],'CONDITIONS AND WORKINGS'!C9,Table1[AMOUNT DUE PAYMENT])</f>
        <v>2888758.3816630044</v>
      </c>
      <c r="E9" s="19"/>
      <c r="J9" s="11"/>
      <c r="K9" s="11"/>
    </row>
    <row r="10" spans="1:11" x14ac:dyDescent="0.25">
      <c r="A10" s="2" t="s">
        <v>176</v>
      </c>
      <c r="B10" s="4" t="s">
        <v>141</v>
      </c>
      <c r="C10">
        <v>2004</v>
      </c>
      <c r="D10" s="19">
        <f>SUMIF(Table1[YEAR],'CONDITIONS AND WORKINGS'!C10,Table1[AMOUNT DUE PAYMENT])</f>
        <v>3899607.8582640071</v>
      </c>
      <c r="J10" s="11"/>
      <c r="K10" s="11"/>
    </row>
    <row r="11" spans="1:11" x14ac:dyDescent="0.25">
      <c r="A11" s="2"/>
      <c r="C11">
        <v>2005</v>
      </c>
      <c r="D11" s="19">
        <f>SUMIF(Table1[YEAR],'CONDITIONS AND WORKINGS'!C11,Table1[AMOUNT DUE PAYMENT])</f>
        <v>1473323.4944210004</v>
      </c>
      <c r="J11" s="11"/>
      <c r="K11" s="11"/>
    </row>
    <row r="12" spans="1:11" x14ac:dyDescent="0.25">
      <c r="A12" s="2"/>
      <c r="J12" s="11"/>
      <c r="K12" s="11"/>
    </row>
    <row r="13" spans="1:11" x14ac:dyDescent="0.25">
      <c r="A13" s="2"/>
      <c r="B13" s="5" t="s">
        <v>144</v>
      </c>
      <c r="D13" s="24"/>
      <c r="E13" s="24"/>
      <c r="F13" s="24"/>
      <c r="J13" s="11"/>
      <c r="K13" s="11"/>
    </row>
    <row r="14" spans="1:11" x14ac:dyDescent="0.25">
      <c r="A14" s="2"/>
      <c r="B14" s="5" t="s">
        <v>145</v>
      </c>
      <c r="J14" s="11"/>
      <c r="K14" s="11"/>
    </row>
    <row r="15" spans="1:11" x14ac:dyDescent="0.25">
      <c r="A15" s="2"/>
      <c r="B15" s="5" t="s">
        <v>166</v>
      </c>
      <c r="J15" s="11"/>
      <c r="K15" s="11"/>
    </row>
    <row r="16" spans="1:11" x14ac:dyDescent="0.25">
      <c r="A16" s="2">
        <f>3225-250</f>
        <v>2975</v>
      </c>
      <c r="B16" s="5" t="s">
        <v>146</v>
      </c>
      <c r="F16" s="16" t="s">
        <v>182</v>
      </c>
      <c r="J16" s="11"/>
      <c r="K16" s="11"/>
    </row>
    <row r="17" spans="1:7" ht="15.75" x14ac:dyDescent="0.25">
      <c r="A17" s="2"/>
      <c r="B17" s="5" t="s">
        <v>147</v>
      </c>
      <c r="F17" s="17">
        <f>COUNTIF('CLEAN DATA TABLE'!Q:Q,'CLEAN DATA TABLE'!Q7)</f>
        <v>2617</v>
      </c>
    </row>
    <row r="18" spans="1:7" x14ac:dyDescent="0.25">
      <c r="A18" s="2"/>
      <c r="B18" s="5" t="s">
        <v>148</v>
      </c>
    </row>
    <row r="19" spans="1:7" x14ac:dyDescent="0.25">
      <c r="A19" s="2"/>
      <c r="B19" s="5" t="s">
        <v>150</v>
      </c>
      <c r="F19" s="14" t="s">
        <v>181</v>
      </c>
    </row>
    <row r="20" spans="1:7" ht="15.75" x14ac:dyDescent="0.25">
      <c r="A20" s="2"/>
      <c r="F20" s="15">
        <f>COUNTIF('CLEAN DATA TABLE'!O:O,'CLEAN DATA TABLE'!O4)</f>
        <v>900</v>
      </c>
    </row>
    <row r="21" spans="1:7" x14ac:dyDescent="0.25">
      <c r="A21" s="2"/>
      <c r="D21" s="32"/>
    </row>
    <row r="22" spans="1:7" x14ac:dyDescent="0.25">
      <c r="A22" s="2"/>
      <c r="F22" s="33" t="s">
        <v>216</v>
      </c>
    </row>
    <row r="23" spans="1:7" x14ac:dyDescent="0.25">
      <c r="A23" s="2"/>
    </row>
    <row r="24" spans="1:7" x14ac:dyDescent="0.25">
      <c r="A24" s="2"/>
      <c r="D24" s="6" t="s">
        <v>167</v>
      </c>
      <c r="E24" s="6" t="s">
        <v>168</v>
      </c>
    </row>
    <row r="25" spans="1:7" x14ac:dyDescent="0.25">
      <c r="A25" s="2"/>
      <c r="D25" s="6" t="s">
        <v>137</v>
      </c>
      <c r="E25" s="5" t="s">
        <v>55</v>
      </c>
      <c r="F25" s="5" t="s">
        <v>14</v>
      </c>
      <c r="G25" s="5" t="s">
        <v>17</v>
      </c>
    </row>
    <row r="26" spans="1:7" x14ac:dyDescent="0.25">
      <c r="A26" s="2"/>
      <c r="D26" s="7">
        <v>2004</v>
      </c>
      <c r="E26" s="8">
        <v>23279.799999999992</v>
      </c>
      <c r="F26" s="8">
        <v>194298.64498000007</v>
      </c>
      <c r="G26" s="8">
        <v>109215.57766500003</v>
      </c>
    </row>
    <row r="27" spans="1:7" x14ac:dyDescent="0.25">
      <c r="A27" s="2"/>
      <c r="D27" s="7">
        <v>2003</v>
      </c>
      <c r="E27" s="8">
        <v>19764.450000000004</v>
      </c>
      <c r="F27" s="8">
        <v>148044.54225499995</v>
      </c>
      <c r="G27" s="8">
        <v>74186.527734999996</v>
      </c>
    </row>
    <row r="28" spans="1:7" x14ac:dyDescent="0.25">
      <c r="A28" s="2"/>
      <c r="D28" s="7">
        <v>2005</v>
      </c>
      <c r="E28" s="8">
        <v>18642.035485000008</v>
      </c>
      <c r="F28" s="8">
        <v>71961.825545000014</v>
      </c>
      <c r="G28" s="8">
        <v>32895.643300000018</v>
      </c>
    </row>
    <row r="29" spans="1:7" x14ac:dyDescent="0.25">
      <c r="A29" s="2"/>
      <c r="D29" s="7" t="s">
        <v>138</v>
      </c>
      <c r="E29" s="8">
        <v>61686.285485000008</v>
      </c>
      <c r="F29" s="8">
        <v>414305.01278000005</v>
      </c>
      <c r="G29" s="8">
        <v>216297.74870000005</v>
      </c>
    </row>
    <row r="30" spans="1:7" x14ac:dyDescent="0.25">
      <c r="A30" s="2"/>
    </row>
    <row r="31" spans="1:7" x14ac:dyDescent="0.25">
      <c r="A31" s="2"/>
      <c r="B31" s="6" t="s">
        <v>170</v>
      </c>
      <c r="C31" t="s">
        <v>169</v>
      </c>
      <c r="E31" s="6" t="s">
        <v>4</v>
      </c>
      <c r="F31" t="s">
        <v>169</v>
      </c>
    </row>
    <row r="32" spans="1:7" x14ac:dyDescent="0.25">
      <c r="A32" s="2"/>
      <c r="B32" s="7" t="s">
        <v>14</v>
      </c>
      <c r="C32" s="8">
        <v>4961736.6800000006</v>
      </c>
      <c r="E32" s="7" t="s">
        <v>12</v>
      </c>
      <c r="F32" s="8">
        <v>7651139.3599999994</v>
      </c>
    </row>
    <row r="33" spans="1:11" x14ac:dyDescent="0.25">
      <c r="A33" s="2"/>
      <c r="B33" s="7" t="s">
        <v>17</v>
      </c>
      <c r="C33" s="8">
        <v>2590392.1999999983</v>
      </c>
      <c r="E33" s="7" t="s">
        <v>126</v>
      </c>
      <c r="F33" s="8">
        <v>171195.49000000005</v>
      </c>
    </row>
    <row r="34" spans="1:11" x14ac:dyDescent="0.25">
      <c r="A34" s="2"/>
      <c r="B34" s="7" t="s">
        <v>55</v>
      </c>
      <c r="C34" s="8">
        <v>738757.91</v>
      </c>
      <c r="E34" s="7" t="s">
        <v>127</v>
      </c>
      <c r="F34" s="8">
        <v>158910.19999999995</v>
      </c>
    </row>
    <row r="35" spans="1:11" x14ac:dyDescent="0.25">
      <c r="A35" s="2"/>
      <c r="B35" s="7" t="s">
        <v>138</v>
      </c>
      <c r="C35" s="8">
        <v>8290886.7899999991</v>
      </c>
      <c r="E35" s="7" t="s">
        <v>125</v>
      </c>
      <c r="F35" s="8">
        <v>133868.64000000001</v>
      </c>
    </row>
    <row r="36" spans="1:11" x14ac:dyDescent="0.25">
      <c r="A36" s="2"/>
      <c r="E36" s="7" t="s">
        <v>129</v>
      </c>
      <c r="F36" s="8">
        <v>120601.78000000001</v>
      </c>
    </row>
    <row r="37" spans="1:11" x14ac:dyDescent="0.25">
      <c r="A37" s="2"/>
      <c r="E37" s="7" t="s">
        <v>128</v>
      </c>
      <c r="F37" s="8">
        <v>55171.32</v>
      </c>
    </row>
    <row r="38" spans="1:11" x14ac:dyDescent="0.25">
      <c r="A38" s="2"/>
      <c r="E38" s="7" t="s">
        <v>138</v>
      </c>
      <c r="F38" s="8">
        <v>8290886.79</v>
      </c>
    </row>
    <row r="39" spans="1:11" x14ac:dyDescent="0.25">
      <c r="A39" s="2"/>
    </row>
    <row r="40" spans="1:11" x14ac:dyDescent="0.25">
      <c r="A40" s="2"/>
    </row>
    <row r="41" spans="1:11" x14ac:dyDescent="0.25">
      <c r="A41" s="2"/>
      <c r="H41" s="6" t="s">
        <v>168</v>
      </c>
    </row>
    <row r="42" spans="1:11" x14ac:dyDescent="0.25">
      <c r="A42" s="2"/>
      <c r="H42" s="5" t="s">
        <v>55</v>
      </c>
      <c r="I42" s="5" t="s">
        <v>14</v>
      </c>
      <c r="J42" s="5" t="s">
        <v>17</v>
      </c>
      <c r="K42" s="5" t="s">
        <v>138</v>
      </c>
    </row>
    <row r="43" spans="1:11" x14ac:dyDescent="0.25">
      <c r="A43" s="2"/>
      <c r="G43" t="s">
        <v>139</v>
      </c>
      <c r="H43" s="8">
        <v>732478.46776499972</v>
      </c>
      <c r="I43" s="8">
        <v>4919561.9182199938</v>
      </c>
      <c r="J43" s="8">
        <v>2568373.8663000017</v>
      </c>
      <c r="K43" s="8">
        <v>8220414.2522849953</v>
      </c>
    </row>
    <row r="44" spans="1:11" x14ac:dyDescent="0.25">
      <c r="A44" s="2"/>
    </row>
    <row r="45" spans="1:11" x14ac:dyDescent="0.25">
      <c r="A45" s="2"/>
    </row>
  </sheetData>
  <mergeCells count="1">
    <mergeCell ref="D13:F13"/>
  </mergeCell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41"/>
  <sheetViews>
    <sheetView workbookViewId="0">
      <selection activeCell="E24" sqref="E24:F41"/>
    </sheetView>
  </sheetViews>
  <sheetFormatPr defaultRowHeight="15" x14ac:dyDescent="0.25"/>
  <cols>
    <col min="2" max="2" width="23.28515625" bestFit="1" customWidth="1"/>
    <col min="3" max="3" width="12" bestFit="1" customWidth="1"/>
    <col min="5" max="5" width="23.28515625" bestFit="1" customWidth="1"/>
    <col min="6" max="6" width="12.7109375" bestFit="1" customWidth="1"/>
    <col min="8" max="8" width="23.28515625" bestFit="1" customWidth="1"/>
    <col min="9" max="9" width="12" bestFit="1" customWidth="1"/>
    <col min="11" max="11" width="23.28515625" bestFit="1" customWidth="1"/>
    <col min="12" max="12" width="12" bestFit="1" customWidth="1"/>
    <col min="14" max="14" width="23.28515625" bestFit="1" customWidth="1"/>
    <col min="15" max="15" width="12.7109375" bestFit="1" customWidth="1"/>
  </cols>
  <sheetData>
    <row r="3" spans="2:15" ht="15.75" thickBot="1" x14ac:dyDescent="0.3"/>
    <row r="4" spans="2:15" x14ac:dyDescent="0.25">
      <c r="B4" s="13" t="s">
        <v>8</v>
      </c>
      <c r="C4" s="13"/>
      <c r="E4" s="13" t="s">
        <v>9</v>
      </c>
      <c r="F4" s="13"/>
      <c r="H4" s="13" t="s">
        <v>10</v>
      </c>
      <c r="I4" s="13"/>
      <c r="K4" s="13" t="s">
        <v>177</v>
      </c>
      <c r="L4" s="13"/>
      <c r="N4" s="13" t="s">
        <v>178</v>
      </c>
      <c r="O4" s="13"/>
    </row>
    <row r="5" spans="2:15" x14ac:dyDescent="0.25">
      <c r="B5" s="11"/>
      <c r="C5" s="11"/>
      <c r="E5" s="11"/>
      <c r="F5" s="11"/>
      <c r="H5" s="11"/>
      <c r="I5" s="11"/>
      <c r="K5" s="11"/>
      <c r="L5" s="11"/>
      <c r="N5" s="11"/>
      <c r="O5" s="11"/>
    </row>
    <row r="6" spans="2:15" x14ac:dyDescent="0.25">
      <c r="B6" s="11" t="s">
        <v>153</v>
      </c>
      <c r="C6" s="11">
        <v>35.092809068366982</v>
      </c>
      <c r="E6" s="11" t="s">
        <v>153</v>
      </c>
      <c r="F6" s="11">
        <v>83.658544102019192</v>
      </c>
      <c r="H6" s="11" t="s">
        <v>153</v>
      </c>
      <c r="I6" s="11">
        <v>2936.906408076512</v>
      </c>
      <c r="K6" s="11" t="s">
        <v>153</v>
      </c>
      <c r="L6" s="11">
        <v>188.54939139851243</v>
      </c>
      <c r="N6" s="11" t="s">
        <v>153</v>
      </c>
      <c r="O6" s="11">
        <v>198.89195450584509</v>
      </c>
    </row>
    <row r="7" spans="2:15" x14ac:dyDescent="0.25">
      <c r="B7" s="11" t="s">
        <v>154</v>
      </c>
      <c r="C7" s="11">
        <v>0.18334448161087669</v>
      </c>
      <c r="E7" s="11" t="s">
        <v>154</v>
      </c>
      <c r="F7" s="11">
        <v>0.37970169016094246</v>
      </c>
      <c r="H7" s="11" t="s">
        <v>154</v>
      </c>
      <c r="I7" s="11">
        <v>20.809420485336222</v>
      </c>
      <c r="K7" s="11" t="s">
        <v>154</v>
      </c>
      <c r="L7" s="11">
        <v>1.3359647951585951</v>
      </c>
      <c r="N7" s="11" t="s">
        <v>154</v>
      </c>
      <c r="O7" s="11">
        <v>2.7922559140592371</v>
      </c>
    </row>
    <row r="8" spans="2:15" x14ac:dyDescent="0.25">
      <c r="B8" s="11" t="s">
        <v>155</v>
      </c>
      <c r="C8" s="11">
        <v>35</v>
      </c>
      <c r="E8" s="11" t="s">
        <v>155</v>
      </c>
      <c r="F8" s="11">
        <v>95.7</v>
      </c>
      <c r="H8" s="11" t="s">
        <v>155</v>
      </c>
      <c r="I8" s="11">
        <v>2800</v>
      </c>
      <c r="K8" s="11" t="s">
        <v>155</v>
      </c>
      <c r="L8" s="11">
        <v>179.76</v>
      </c>
      <c r="N8" s="11" t="s">
        <v>155</v>
      </c>
      <c r="O8" s="11">
        <v>233.8</v>
      </c>
    </row>
    <row r="9" spans="2:15" x14ac:dyDescent="0.25">
      <c r="B9" s="11" t="s">
        <v>156</v>
      </c>
      <c r="C9" s="11">
        <v>34</v>
      </c>
      <c r="E9" s="11" t="s">
        <v>156</v>
      </c>
      <c r="F9" s="11">
        <v>100</v>
      </c>
      <c r="H9" s="11" t="s">
        <v>156</v>
      </c>
      <c r="I9" s="11">
        <v>4100</v>
      </c>
      <c r="K9" s="11" t="s">
        <v>156</v>
      </c>
      <c r="L9" s="11">
        <v>263.21999999999997</v>
      </c>
      <c r="N9" s="11" t="s">
        <v>156</v>
      </c>
      <c r="O9" s="11">
        <v>0</v>
      </c>
    </row>
    <row r="10" spans="2:15" x14ac:dyDescent="0.25">
      <c r="B10" s="11" t="s">
        <v>157</v>
      </c>
      <c r="C10" s="11">
        <v>9.7414427370695869</v>
      </c>
      <c r="E10" s="11" t="s">
        <v>157</v>
      </c>
      <c r="F10" s="11">
        <v>20.174276527840313</v>
      </c>
      <c r="H10" s="11" t="s">
        <v>157</v>
      </c>
      <c r="I10" s="11">
        <v>1105.644283746361</v>
      </c>
      <c r="K10" s="11" t="s">
        <v>157</v>
      </c>
      <c r="L10" s="11">
        <v>70.982363016516885</v>
      </c>
      <c r="N10" s="11" t="s">
        <v>157</v>
      </c>
      <c r="O10" s="11">
        <v>148.35789359497315</v>
      </c>
    </row>
    <row r="11" spans="2:15" x14ac:dyDescent="0.25">
      <c r="B11" s="11" t="s">
        <v>158</v>
      </c>
      <c r="C11" s="11">
        <v>94.895706599605816</v>
      </c>
      <c r="E11" s="11" t="s">
        <v>158</v>
      </c>
      <c r="F11" s="11">
        <v>407.00143342176852</v>
      </c>
      <c r="H11" s="11" t="s">
        <v>158</v>
      </c>
      <c r="I11" s="11">
        <v>1222449.2821810038</v>
      </c>
      <c r="K11" s="11" t="s">
        <v>158</v>
      </c>
      <c r="L11" s="11">
        <v>5038.4958594085838</v>
      </c>
      <c r="N11" s="11" t="s">
        <v>158</v>
      </c>
      <c r="O11" s="11">
        <v>22010.064591937375</v>
      </c>
    </row>
    <row r="12" spans="2:15" x14ac:dyDescent="0.25">
      <c r="B12" s="11" t="s">
        <v>159</v>
      </c>
      <c r="C12" s="11">
        <v>0.41574378977456883</v>
      </c>
      <c r="E12" s="11" t="s">
        <v>159</v>
      </c>
      <c r="F12" s="11">
        <v>-0.37481769302775403</v>
      </c>
      <c r="H12" s="11" t="s">
        <v>159</v>
      </c>
      <c r="I12" s="11">
        <v>0.12035258304207286</v>
      </c>
      <c r="K12" s="11" t="s">
        <v>159</v>
      </c>
      <c r="L12" s="11">
        <v>0.12035258304207508</v>
      </c>
      <c r="N12" s="11" t="s">
        <v>159</v>
      </c>
      <c r="O12" s="11">
        <v>-1.1610245596829649</v>
      </c>
    </row>
    <row r="13" spans="2:15" x14ac:dyDescent="0.25">
      <c r="B13" s="11" t="s">
        <v>160</v>
      </c>
      <c r="C13" s="11">
        <v>0.36258532878096361</v>
      </c>
      <c r="E13" s="11" t="s">
        <v>160</v>
      </c>
      <c r="F13" s="11">
        <v>-0.94664885898405127</v>
      </c>
      <c r="H13" s="11" t="s">
        <v>160</v>
      </c>
      <c r="I13" s="11">
        <v>0.4281755368463786</v>
      </c>
      <c r="K13" s="11" t="s">
        <v>160</v>
      </c>
      <c r="L13" s="11">
        <v>0.42817553684636445</v>
      </c>
      <c r="N13" s="11" t="s">
        <v>160</v>
      </c>
      <c r="O13" s="11">
        <v>-0.23668460056848675</v>
      </c>
    </row>
    <row r="14" spans="2:15" x14ac:dyDescent="0.25">
      <c r="B14" s="11" t="s">
        <v>161</v>
      </c>
      <c r="C14" s="11">
        <v>91</v>
      </c>
      <c r="E14" s="11" t="s">
        <v>161</v>
      </c>
      <c r="F14" s="11">
        <v>73.12</v>
      </c>
      <c r="H14" s="11" t="s">
        <v>161</v>
      </c>
      <c r="I14" s="11">
        <v>8566.0300000000007</v>
      </c>
      <c r="K14" s="11" t="s">
        <v>161</v>
      </c>
      <c r="L14" s="11">
        <v>549.93912599999987</v>
      </c>
      <c r="N14" s="11" t="s">
        <v>161</v>
      </c>
      <c r="O14" s="11">
        <v>755.52136000000007</v>
      </c>
    </row>
    <row r="15" spans="2:15" x14ac:dyDescent="0.25">
      <c r="B15" s="11" t="s">
        <v>162</v>
      </c>
      <c r="C15" s="11">
        <v>6</v>
      </c>
      <c r="E15" s="11" t="s">
        <v>162</v>
      </c>
      <c r="F15" s="11">
        <v>26.88</v>
      </c>
      <c r="H15" s="11" t="s">
        <v>162</v>
      </c>
      <c r="I15" s="11">
        <v>482.13</v>
      </c>
      <c r="K15" s="11" t="s">
        <v>162</v>
      </c>
      <c r="L15" s="11">
        <v>30.952745999999998</v>
      </c>
      <c r="N15" s="11" t="s">
        <v>162</v>
      </c>
      <c r="O15" s="11">
        <v>0</v>
      </c>
    </row>
    <row r="16" spans="2:15" x14ac:dyDescent="0.25">
      <c r="B16" s="11" t="s">
        <v>163</v>
      </c>
      <c r="C16" s="11">
        <v>97</v>
      </c>
      <c r="E16" s="11" t="s">
        <v>163</v>
      </c>
      <c r="F16" s="11">
        <v>100</v>
      </c>
      <c r="H16" s="11" t="s">
        <v>163</v>
      </c>
      <c r="I16" s="11">
        <v>9048.16</v>
      </c>
      <c r="K16" s="11" t="s">
        <v>163</v>
      </c>
      <c r="L16" s="11">
        <v>580.89187199999992</v>
      </c>
      <c r="N16" s="11" t="s">
        <v>163</v>
      </c>
      <c r="O16" s="11">
        <v>755.52136000000007</v>
      </c>
    </row>
    <row r="17" spans="2:15" x14ac:dyDescent="0.25">
      <c r="B17" s="11" t="s">
        <v>164</v>
      </c>
      <c r="C17" s="11">
        <v>99067</v>
      </c>
      <c r="E17" s="11" t="s">
        <v>164</v>
      </c>
      <c r="F17" s="11">
        <v>236168.07000000018</v>
      </c>
      <c r="H17" s="11" t="s">
        <v>164</v>
      </c>
      <c r="I17" s="11">
        <v>8290886.7899999935</v>
      </c>
      <c r="K17" s="11" t="s">
        <v>164</v>
      </c>
      <c r="L17" s="11">
        <v>532274.93191800057</v>
      </c>
      <c r="N17" s="11" t="s">
        <v>164</v>
      </c>
      <c r="O17" s="11">
        <v>561471.9875700007</v>
      </c>
    </row>
    <row r="18" spans="2:15" x14ac:dyDescent="0.25">
      <c r="B18" s="11" t="s">
        <v>165</v>
      </c>
      <c r="C18" s="11">
        <v>2823</v>
      </c>
      <c r="E18" s="11" t="s">
        <v>165</v>
      </c>
      <c r="F18" s="11">
        <v>2823</v>
      </c>
      <c r="H18" s="11" t="s">
        <v>165</v>
      </c>
      <c r="I18" s="11">
        <v>2823</v>
      </c>
      <c r="K18" s="11" t="s">
        <v>165</v>
      </c>
      <c r="L18" s="11">
        <v>2823</v>
      </c>
      <c r="N18" s="11" t="s">
        <v>165</v>
      </c>
      <c r="O18" s="11">
        <v>2823</v>
      </c>
    </row>
    <row r="19" spans="2:15" x14ac:dyDescent="0.25">
      <c r="B19" s="11" t="s">
        <v>217</v>
      </c>
      <c r="C19" s="11">
        <v>97</v>
      </c>
      <c r="E19" s="11" t="s">
        <v>217</v>
      </c>
      <c r="F19" s="11">
        <v>100</v>
      </c>
      <c r="H19" s="11" t="s">
        <v>217</v>
      </c>
      <c r="I19" s="11">
        <v>9048.16</v>
      </c>
      <c r="K19" s="11" t="s">
        <v>217</v>
      </c>
      <c r="L19" s="11">
        <v>580.89187199999992</v>
      </c>
      <c r="N19" s="11" t="s">
        <v>217</v>
      </c>
      <c r="O19" s="11">
        <v>755.52136000000007</v>
      </c>
    </row>
    <row r="20" spans="2:15" x14ac:dyDescent="0.25">
      <c r="B20" s="11" t="s">
        <v>218</v>
      </c>
      <c r="C20" s="11">
        <v>6</v>
      </c>
      <c r="E20" s="11" t="s">
        <v>218</v>
      </c>
      <c r="F20" s="11">
        <v>26.88</v>
      </c>
      <c r="H20" s="11" t="s">
        <v>218</v>
      </c>
      <c r="I20" s="11">
        <v>482.13</v>
      </c>
      <c r="K20" s="11" t="s">
        <v>218</v>
      </c>
      <c r="L20" s="11">
        <v>30.952745999999998</v>
      </c>
      <c r="N20" s="11" t="s">
        <v>218</v>
      </c>
      <c r="O20" s="11">
        <v>0</v>
      </c>
    </row>
    <row r="21" spans="2:15" ht="15.75" thickBot="1" x14ac:dyDescent="0.3">
      <c r="B21" s="12" t="s">
        <v>219</v>
      </c>
      <c r="C21" s="12">
        <v>0.35950277146374066</v>
      </c>
      <c r="E21" s="12" t="s">
        <v>219</v>
      </c>
      <c r="F21" s="12">
        <v>0.74452096263271139</v>
      </c>
      <c r="H21" s="12" t="s">
        <v>219</v>
      </c>
      <c r="I21" s="12">
        <v>40.803215189809713</v>
      </c>
      <c r="K21" s="12" t="s">
        <v>219</v>
      </c>
      <c r="L21" s="12">
        <v>2.6195664151858025</v>
      </c>
      <c r="N21" s="12" t="s">
        <v>219</v>
      </c>
      <c r="O21" s="12">
        <v>5.475069284445623</v>
      </c>
    </row>
    <row r="23" spans="2:15" ht="15.75" thickBot="1" x14ac:dyDescent="0.3"/>
    <row r="24" spans="2:15" x14ac:dyDescent="0.25">
      <c r="B24" s="13" t="s">
        <v>11</v>
      </c>
      <c r="C24" s="13"/>
      <c r="E24" s="13" t="s">
        <v>204</v>
      </c>
      <c r="F24" s="13"/>
    </row>
    <row r="25" spans="2:15" x14ac:dyDescent="0.25">
      <c r="B25" s="11"/>
      <c r="C25" s="11"/>
      <c r="E25" s="11"/>
      <c r="F25" s="11"/>
    </row>
    <row r="26" spans="2:15" x14ac:dyDescent="0.25">
      <c r="B26" s="11" t="s">
        <v>153</v>
      </c>
      <c r="C26" s="11">
        <v>3125.4557994750312</v>
      </c>
      <c r="E26" s="11" t="s">
        <v>153</v>
      </c>
      <c r="F26" s="11">
        <v>2926.5638449691864</v>
      </c>
    </row>
    <row r="27" spans="2:15" x14ac:dyDescent="0.25">
      <c r="B27" s="11" t="s">
        <v>154</v>
      </c>
      <c r="C27" s="11">
        <v>22.145385280494708</v>
      </c>
      <c r="E27" s="11" t="s">
        <v>154</v>
      </c>
      <c r="F27" s="11">
        <v>19.563429042609489</v>
      </c>
    </row>
    <row r="28" spans="2:15" x14ac:dyDescent="0.25">
      <c r="B28" s="11" t="s">
        <v>155</v>
      </c>
      <c r="C28" s="11">
        <v>2979.76</v>
      </c>
      <c r="E28" s="11" t="s">
        <v>155</v>
      </c>
      <c r="F28" s="11">
        <v>2745.96</v>
      </c>
    </row>
    <row r="29" spans="2:15" x14ac:dyDescent="0.25">
      <c r="B29" s="11" t="s">
        <v>156</v>
      </c>
      <c r="C29" s="11">
        <v>4363.22</v>
      </c>
      <c r="E29" s="11" t="s">
        <v>156</v>
      </c>
      <c r="F29" s="11">
        <v>4020.8700000000003</v>
      </c>
    </row>
    <row r="30" spans="2:15" x14ac:dyDescent="0.25">
      <c r="B30" s="11" t="s">
        <v>157</v>
      </c>
      <c r="C30" s="11">
        <v>1176.626646762872</v>
      </c>
      <c r="E30" s="11" t="s">
        <v>157</v>
      </c>
      <c r="F30" s="11">
        <v>1039.4423769119796</v>
      </c>
    </row>
    <row r="31" spans="2:15" x14ac:dyDescent="0.25">
      <c r="B31" s="11" t="s">
        <v>158</v>
      </c>
      <c r="C31" s="11">
        <v>1384450.2658724403</v>
      </c>
      <c r="E31" s="11" t="s">
        <v>158</v>
      </c>
      <c r="F31" s="11">
        <v>1080440.454920426</v>
      </c>
    </row>
    <row r="32" spans="2:15" x14ac:dyDescent="0.25">
      <c r="B32" s="11" t="s">
        <v>159</v>
      </c>
      <c r="C32" s="11">
        <v>0.12035258304207641</v>
      </c>
      <c r="E32" s="11" t="s">
        <v>159</v>
      </c>
      <c r="F32" s="11">
        <v>0.36182631210596528</v>
      </c>
    </row>
    <row r="33" spans="2:6" x14ac:dyDescent="0.25">
      <c r="B33" s="11" t="s">
        <v>160</v>
      </c>
      <c r="C33" s="11">
        <v>0.42817553684636256</v>
      </c>
      <c r="E33" s="11" t="s">
        <v>160</v>
      </c>
      <c r="F33" s="11">
        <v>0.49399938985529857</v>
      </c>
    </row>
    <row r="34" spans="2:6" x14ac:dyDescent="0.25">
      <c r="B34" s="11" t="s">
        <v>161</v>
      </c>
      <c r="C34" s="11">
        <v>9115.969126</v>
      </c>
      <c r="E34" s="11" t="s">
        <v>161</v>
      </c>
      <c r="F34" s="11">
        <v>8360.4477659999993</v>
      </c>
    </row>
    <row r="35" spans="2:6" x14ac:dyDescent="0.25">
      <c r="B35" s="11" t="s">
        <v>162</v>
      </c>
      <c r="C35" s="11">
        <v>513.08274600000004</v>
      </c>
      <c r="E35" s="11" t="s">
        <v>162</v>
      </c>
      <c r="F35" s="11">
        <v>513.08274600000004</v>
      </c>
    </row>
    <row r="36" spans="2:6" x14ac:dyDescent="0.25">
      <c r="B36" s="11" t="s">
        <v>163</v>
      </c>
      <c r="C36" s="11">
        <v>9629.051872</v>
      </c>
      <c r="E36" s="11" t="s">
        <v>163</v>
      </c>
      <c r="F36" s="11">
        <v>8873.5305119999994</v>
      </c>
    </row>
    <row r="37" spans="2:6" x14ac:dyDescent="0.25">
      <c r="B37" s="11" t="s">
        <v>164</v>
      </c>
      <c r="C37" s="11">
        <v>8823161.7219180129</v>
      </c>
      <c r="E37" s="11" t="s">
        <v>164</v>
      </c>
      <c r="F37" s="11">
        <v>8261689.7343480131</v>
      </c>
    </row>
    <row r="38" spans="2:6" x14ac:dyDescent="0.25">
      <c r="B38" s="11" t="s">
        <v>165</v>
      </c>
      <c r="C38" s="11">
        <v>2823</v>
      </c>
      <c r="E38" s="11" t="s">
        <v>165</v>
      </c>
      <c r="F38" s="11">
        <v>2823</v>
      </c>
    </row>
    <row r="39" spans="2:6" x14ac:dyDescent="0.25">
      <c r="B39" s="11" t="s">
        <v>217</v>
      </c>
      <c r="C39" s="11">
        <v>9629.051872</v>
      </c>
      <c r="E39" s="11" t="s">
        <v>217</v>
      </c>
      <c r="F39" s="11">
        <v>8873.5305119999994</v>
      </c>
    </row>
    <row r="40" spans="2:6" x14ac:dyDescent="0.25">
      <c r="B40" s="11" t="s">
        <v>218</v>
      </c>
      <c r="C40" s="11">
        <v>513.08274600000004</v>
      </c>
      <c r="E40" s="11" t="s">
        <v>218</v>
      </c>
      <c r="F40" s="11">
        <v>513.08274600000004</v>
      </c>
    </row>
    <row r="41" spans="2:6" ht="15.75" thickBot="1" x14ac:dyDescent="0.3">
      <c r="B41" s="12" t="s">
        <v>219</v>
      </c>
      <c r="C41" s="12">
        <v>43.422781604995301</v>
      </c>
      <c r="E41" s="12" t="s">
        <v>219</v>
      </c>
      <c r="F41" s="12">
        <v>38.360068971582919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2"/>
  <sheetViews>
    <sheetView tabSelected="1" topLeftCell="A61" workbookViewId="0">
      <selection activeCell="J72" sqref="J72"/>
    </sheetView>
  </sheetViews>
  <sheetFormatPr defaultRowHeight="15" x14ac:dyDescent="0.25"/>
  <cols>
    <col min="1" max="1" width="22.140625" customWidth="1"/>
    <col min="2" max="2" width="16.28515625" customWidth="1"/>
    <col min="3" max="3" width="17.5703125" customWidth="1"/>
    <col min="4" max="4" width="14.42578125" bestFit="1" customWidth="1"/>
    <col min="5" max="5" width="26.140625" bestFit="1" customWidth="1"/>
    <col min="6" max="6" width="27.140625" customWidth="1"/>
    <col min="7" max="7" width="20.85546875" bestFit="1" customWidth="1"/>
    <col min="8" max="8" width="15.42578125" customWidth="1"/>
    <col min="9" max="10" width="26.140625" bestFit="1" customWidth="1"/>
    <col min="11" max="11" width="22.5703125" bestFit="1" customWidth="1"/>
    <col min="12" max="12" width="15.42578125" bestFit="1" customWidth="1"/>
    <col min="13" max="13" width="15.85546875" bestFit="1" customWidth="1"/>
    <col min="14" max="14" width="13.140625" customWidth="1"/>
    <col min="15" max="15" width="26.140625" bestFit="1" customWidth="1"/>
    <col min="16" max="16" width="19" bestFit="1" customWidth="1"/>
  </cols>
  <sheetData>
    <row r="1" spans="2:13" ht="15.75" thickBot="1" x14ac:dyDescent="0.3">
      <c r="C1" s="18"/>
      <c r="D1" s="18"/>
      <c r="E1" s="18"/>
    </row>
    <row r="2" spans="2:13" ht="17.25" thickTop="1" thickBot="1" x14ac:dyDescent="0.3">
      <c r="C2" s="26" t="s">
        <v>198</v>
      </c>
      <c r="D2" s="27"/>
      <c r="E2" s="27"/>
      <c r="H2" s="26" t="s">
        <v>213</v>
      </c>
      <c r="I2" s="27"/>
      <c r="J2" s="27"/>
    </row>
    <row r="3" spans="2:13" ht="15.75" thickTop="1" x14ac:dyDescent="0.25">
      <c r="B3" s="6" t="s">
        <v>136</v>
      </c>
      <c r="C3" s="20" t="s" vm="1">
        <v>197</v>
      </c>
    </row>
    <row r="5" spans="2:13" x14ac:dyDescent="0.25">
      <c r="B5" s="6" t="s">
        <v>140</v>
      </c>
      <c r="C5" s="20" t="s">
        <v>211</v>
      </c>
      <c r="D5" s="20" t="s">
        <v>169</v>
      </c>
      <c r="E5" s="20" t="s">
        <v>195</v>
      </c>
      <c r="F5" s="20" t="s">
        <v>196</v>
      </c>
      <c r="I5" s="6" t="s">
        <v>200</v>
      </c>
      <c r="L5" s="23" t="s">
        <v>137</v>
      </c>
      <c r="M5" s="22" t="s">
        <v>199</v>
      </c>
    </row>
    <row r="6" spans="2:13" x14ac:dyDescent="0.25">
      <c r="B6" s="7" t="s">
        <v>183</v>
      </c>
      <c r="C6" s="30">
        <v>14763.28</v>
      </c>
      <c r="D6" s="30">
        <v>560334.46000000008</v>
      </c>
      <c r="E6" s="30">
        <v>596307.932332</v>
      </c>
      <c r="F6" s="30">
        <v>558148.25447699998</v>
      </c>
      <c r="H6" s="6" t="s">
        <v>137</v>
      </c>
      <c r="I6" s="20" t="s">
        <v>201</v>
      </c>
      <c r="J6" s="20" t="s">
        <v>195</v>
      </c>
      <c r="L6" s="7" t="s">
        <v>126</v>
      </c>
      <c r="M6" s="8">
        <v>60</v>
      </c>
    </row>
    <row r="7" spans="2:13" x14ac:dyDescent="0.25">
      <c r="B7" s="7" t="s">
        <v>184</v>
      </c>
      <c r="C7" s="30">
        <v>15974.11</v>
      </c>
      <c r="D7" s="30">
        <v>552132.91</v>
      </c>
      <c r="E7" s="30">
        <v>587579.84282200015</v>
      </c>
      <c r="F7" s="30">
        <v>549674.33228700038</v>
      </c>
      <c r="H7" s="7" t="s">
        <v>12</v>
      </c>
      <c r="I7" s="8">
        <v>91403</v>
      </c>
      <c r="J7" s="8">
        <v>8224974.8120000092</v>
      </c>
      <c r="L7" s="7" t="s">
        <v>128</v>
      </c>
      <c r="M7" s="8">
        <v>14</v>
      </c>
    </row>
    <row r="8" spans="2:13" x14ac:dyDescent="0.25">
      <c r="B8" s="7" t="s">
        <v>185</v>
      </c>
      <c r="C8" s="30">
        <v>14985.58</v>
      </c>
      <c r="D8" s="30">
        <v>523173.13999999978</v>
      </c>
      <c r="E8" s="30">
        <v>556760.8555879998</v>
      </c>
      <c r="F8" s="30">
        <v>520361.52556799992</v>
      </c>
      <c r="H8" s="7" t="s">
        <v>126</v>
      </c>
      <c r="I8" s="8">
        <v>2038</v>
      </c>
      <c r="J8" s="8">
        <v>184035.15175000008</v>
      </c>
      <c r="L8" s="7" t="s">
        <v>129</v>
      </c>
      <c r="M8" s="8">
        <v>41</v>
      </c>
    </row>
    <row r="9" spans="2:13" x14ac:dyDescent="0.25">
      <c r="B9" s="7" t="s">
        <v>186</v>
      </c>
      <c r="C9" s="30">
        <v>18902.490000000002</v>
      </c>
      <c r="D9" s="30">
        <v>668328.14999999991</v>
      </c>
      <c r="E9" s="30">
        <v>711234.81723000004</v>
      </c>
      <c r="F9" s="30">
        <v>665840.78120500001</v>
      </c>
      <c r="H9" s="7" t="s">
        <v>127</v>
      </c>
      <c r="I9" s="8">
        <v>1879</v>
      </c>
      <c r="J9" s="8">
        <v>170828.46500000003</v>
      </c>
      <c r="L9" s="7" t="s">
        <v>127</v>
      </c>
      <c r="M9" s="8">
        <v>44</v>
      </c>
    </row>
    <row r="10" spans="2:13" x14ac:dyDescent="0.25">
      <c r="B10" s="7" t="s">
        <v>187</v>
      </c>
      <c r="C10" s="30">
        <v>19111.78</v>
      </c>
      <c r="D10" s="30">
        <v>659582.29</v>
      </c>
      <c r="E10" s="30">
        <v>701927.47301799979</v>
      </c>
      <c r="F10" s="30">
        <v>657031.31659799977</v>
      </c>
      <c r="H10" s="7" t="s">
        <v>125</v>
      </c>
      <c r="I10" s="8">
        <v>1660</v>
      </c>
      <c r="J10" s="8">
        <v>143908.788</v>
      </c>
      <c r="L10" s="7" t="s">
        <v>125</v>
      </c>
      <c r="M10" s="8">
        <v>47</v>
      </c>
    </row>
    <row r="11" spans="2:13" x14ac:dyDescent="0.25">
      <c r="B11" s="7" t="s">
        <v>188</v>
      </c>
      <c r="C11" s="30">
        <v>12105.77</v>
      </c>
      <c r="D11" s="30">
        <v>420973.33999999997</v>
      </c>
      <c r="E11" s="30">
        <v>447999.82842799986</v>
      </c>
      <c r="F11" s="30">
        <v>419159.37014300004</v>
      </c>
      <c r="H11" s="7" t="s">
        <v>129</v>
      </c>
      <c r="I11" s="8">
        <v>1490</v>
      </c>
      <c r="J11" s="8">
        <v>129646.9135</v>
      </c>
      <c r="L11" s="7" t="s">
        <v>12</v>
      </c>
      <c r="M11" s="8">
        <v>2617</v>
      </c>
    </row>
    <row r="12" spans="2:13" x14ac:dyDescent="0.25">
      <c r="B12" s="7" t="s">
        <v>189</v>
      </c>
      <c r="C12" s="30">
        <v>10873.51</v>
      </c>
      <c r="D12" s="30">
        <v>384743.59</v>
      </c>
      <c r="E12" s="30">
        <v>409444.12847799994</v>
      </c>
      <c r="F12" s="30">
        <v>383014.19161299989</v>
      </c>
      <c r="H12" s="7" t="s">
        <v>128</v>
      </c>
      <c r="I12" s="8">
        <v>597</v>
      </c>
      <c r="J12" s="8">
        <v>59309.168999999994</v>
      </c>
      <c r="L12" s="7" t="s">
        <v>138</v>
      </c>
      <c r="M12" s="8">
        <v>2823</v>
      </c>
    </row>
    <row r="13" spans="2:13" x14ac:dyDescent="0.25">
      <c r="B13" s="7" t="s">
        <v>190</v>
      </c>
      <c r="C13" s="30">
        <v>17432.61</v>
      </c>
      <c r="D13" s="30">
        <v>626186.73</v>
      </c>
      <c r="E13" s="30">
        <v>666387.91806599987</v>
      </c>
      <c r="F13" s="30">
        <v>624502.65975599992</v>
      </c>
      <c r="H13" s="7" t="s">
        <v>138</v>
      </c>
      <c r="I13" s="8">
        <v>99067</v>
      </c>
      <c r="J13" s="8">
        <v>8912703.2992500085</v>
      </c>
    </row>
    <row r="14" spans="2:13" x14ac:dyDescent="0.25">
      <c r="B14" s="7" t="s">
        <v>191</v>
      </c>
      <c r="C14" s="30">
        <v>21137.41</v>
      </c>
      <c r="D14" s="30">
        <v>756812.90999999992</v>
      </c>
      <c r="E14" s="30">
        <v>805400.29882200004</v>
      </c>
      <c r="F14" s="30">
        <v>753014.9330470002</v>
      </c>
    </row>
    <row r="15" spans="2:13" x14ac:dyDescent="0.25">
      <c r="B15" s="7" t="s">
        <v>192</v>
      </c>
      <c r="C15" s="30">
        <v>49990.43</v>
      </c>
      <c r="D15" s="30">
        <v>1744682.4500000009</v>
      </c>
      <c r="E15" s="30">
        <v>1856691.0632899997</v>
      </c>
      <c r="F15" s="30">
        <v>1738651.6431650005</v>
      </c>
    </row>
    <row r="16" spans="2:13" x14ac:dyDescent="0.25">
      <c r="B16" s="7" t="s">
        <v>193</v>
      </c>
      <c r="C16" s="30">
        <v>26613.22</v>
      </c>
      <c r="D16" s="30">
        <v>919036.70000000019</v>
      </c>
      <c r="E16" s="30">
        <v>978038.85614000028</v>
      </c>
      <c r="F16" s="30">
        <v>916968.78980000038</v>
      </c>
    </row>
    <row r="17" spans="1:13" x14ac:dyDescent="0.25">
      <c r="B17" s="7" t="s">
        <v>194</v>
      </c>
      <c r="C17" s="30">
        <v>14277.88</v>
      </c>
      <c r="D17" s="30">
        <v>474900.12000000005</v>
      </c>
      <c r="E17" s="30">
        <v>505388.70770399988</v>
      </c>
      <c r="F17" s="30">
        <v>475321.93668899988</v>
      </c>
    </row>
    <row r="18" spans="1:13" x14ac:dyDescent="0.25">
      <c r="B18" s="7" t="s">
        <v>138</v>
      </c>
      <c r="C18" s="30">
        <v>236168.07</v>
      </c>
      <c r="D18" s="30">
        <v>8290886.7899999935</v>
      </c>
      <c r="E18" s="30">
        <v>8823161.7219180129</v>
      </c>
      <c r="F18" s="30">
        <v>8261689.7343480131</v>
      </c>
    </row>
    <row r="23" spans="1:13" ht="15.75" x14ac:dyDescent="0.25">
      <c r="A23" s="19"/>
      <c r="B23" s="25" t="s">
        <v>206</v>
      </c>
      <c r="C23" s="25"/>
      <c r="D23" s="25"/>
      <c r="E23" s="25"/>
      <c r="G23" s="25" t="s">
        <v>215</v>
      </c>
      <c r="H23" s="25"/>
      <c r="I23" s="25"/>
      <c r="J23" s="25"/>
    </row>
    <row r="24" spans="1:13" x14ac:dyDescent="0.25">
      <c r="B24" s="19"/>
      <c r="C24" s="19"/>
      <c r="K24" s="19"/>
    </row>
    <row r="25" spans="1:13" x14ac:dyDescent="0.25">
      <c r="C25" s="6" t="s">
        <v>200</v>
      </c>
      <c r="J25" s="19"/>
      <c r="K25" s="19"/>
      <c r="L25" s="19"/>
      <c r="M25" s="19"/>
    </row>
    <row r="26" spans="1:13" x14ac:dyDescent="0.25">
      <c r="B26" s="6" t="s">
        <v>202</v>
      </c>
      <c r="C26" s="20" t="s">
        <v>195</v>
      </c>
      <c r="D26" s="20" t="s">
        <v>169</v>
      </c>
      <c r="E26" s="20" t="s">
        <v>201</v>
      </c>
      <c r="H26" s="6" t="s">
        <v>200</v>
      </c>
      <c r="K26" s="8"/>
      <c r="L26" s="8"/>
      <c r="M26" s="8"/>
    </row>
    <row r="27" spans="1:13" x14ac:dyDescent="0.25">
      <c r="B27" s="7" t="s">
        <v>44</v>
      </c>
      <c r="C27" s="30">
        <v>189228.62725000002</v>
      </c>
      <c r="D27" s="30">
        <v>176026.63</v>
      </c>
      <c r="E27" s="8">
        <v>1774</v>
      </c>
      <c r="G27" s="6" t="s">
        <v>202</v>
      </c>
      <c r="H27" s="20" t="s">
        <v>195</v>
      </c>
      <c r="I27" s="20" t="s">
        <v>169</v>
      </c>
      <c r="J27" s="20" t="s">
        <v>201</v>
      </c>
      <c r="K27" s="8"/>
      <c r="L27" s="8"/>
      <c r="M27" s="8"/>
    </row>
    <row r="28" spans="1:13" x14ac:dyDescent="0.25">
      <c r="B28" s="7" t="s">
        <v>98</v>
      </c>
      <c r="C28" s="30">
        <v>111251.63175</v>
      </c>
      <c r="D28" s="30">
        <v>103489.89</v>
      </c>
      <c r="E28" s="8">
        <v>1052</v>
      </c>
      <c r="G28" s="7" t="s">
        <v>80</v>
      </c>
      <c r="H28" s="30">
        <v>67665.745999999985</v>
      </c>
      <c r="I28" s="30">
        <v>62944.88</v>
      </c>
      <c r="J28" s="8">
        <v>746</v>
      </c>
      <c r="K28" s="8"/>
      <c r="L28" s="8"/>
      <c r="M28" s="8"/>
    </row>
    <row r="29" spans="1:13" x14ac:dyDescent="0.25">
      <c r="B29" s="7" t="s">
        <v>29</v>
      </c>
      <c r="C29" s="30">
        <v>109472.62499999999</v>
      </c>
      <c r="D29" s="30">
        <v>101835</v>
      </c>
      <c r="E29" s="8">
        <v>1031</v>
      </c>
      <c r="G29" s="7" t="s">
        <v>121</v>
      </c>
      <c r="H29" s="30">
        <v>56903.566250000003</v>
      </c>
      <c r="I29" s="30">
        <v>52933.549999999996</v>
      </c>
      <c r="J29" s="8">
        <v>724</v>
      </c>
      <c r="K29" s="8"/>
      <c r="L29" s="8"/>
      <c r="M29" s="8"/>
    </row>
    <row r="30" spans="1:13" x14ac:dyDescent="0.25">
      <c r="B30" s="7" t="s">
        <v>43</v>
      </c>
      <c r="C30" s="30">
        <v>102651.29849999999</v>
      </c>
      <c r="D30" s="30">
        <v>95489.58</v>
      </c>
      <c r="E30" s="8">
        <v>1024</v>
      </c>
      <c r="G30" s="7" t="s">
        <v>122</v>
      </c>
      <c r="H30" s="30">
        <v>55309.308999999987</v>
      </c>
      <c r="I30" s="30">
        <v>51450.51999999999</v>
      </c>
      <c r="J30" s="8">
        <v>714</v>
      </c>
      <c r="K30" s="8"/>
      <c r="L30" s="8"/>
      <c r="M30" s="8"/>
    </row>
    <row r="31" spans="1:13" x14ac:dyDescent="0.25">
      <c r="B31" s="7" t="s">
        <v>81</v>
      </c>
      <c r="C31" s="30">
        <v>81053.150999999983</v>
      </c>
      <c r="D31" s="30">
        <v>75398.280000000013</v>
      </c>
      <c r="E31" s="8">
        <v>1029</v>
      </c>
      <c r="G31" s="7" t="s">
        <v>15</v>
      </c>
      <c r="H31" s="30">
        <v>51360.113750000004</v>
      </c>
      <c r="I31" s="30">
        <v>47776.85</v>
      </c>
      <c r="J31" s="8">
        <v>743</v>
      </c>
      <c r="K31" s="8"/>
      <c r="L31" s="8"/>
      <c r="M31" s="8"/>
    </row>
    <row r="32" spans="1:13" x14ac:dyDescent="0.25">
      <c r="B32" s="7" t="s">
        <v>138</v>
      </c>
      <c r="C32" s="8">
        <v>593657.33349999995</v>
      </c>
      <c r="D32" s="8">
        <v>552239.38</v>
      </c>
      <c r="E32" s="8">
        <v>5910</v>
      </c>
      <c r="G32" s="7" t="s">
        <v>18</v>
      </c>
      <c r="H32" s="30">
        <v>35670.284500000002</v>
      </c>
      <c r="I32" s="30">
        <v>33181.660000000003</v>
      </c>
      <c r="J32" s="8">
        <v>745</v>
      </c>
    </row>
    <row r="33" spans="2:10" x14ac:dyDescent="0.25">
      <c r="G33" s="7" t="s">
        <v>138</v>
      </c>
      <c r="H33" s="8">
        <v>266909.01949999999</v>
      </c>
      <c r="I33" s="8">
        <v>248287.46</v>
      </c>
      <c r="J33" s="8">
        <v>3672</v>
      </c>
    </row>
    <row r="36" spans="2:10" ht="15.75" x14ac:dyDescent="0.25">
      <c r="C36" s="25" t="s">
        <v>203</v>
      </c>
      <c r="D36" s="25"/>
    </row>
    <row r="38" spans="2:10" x14ac:dyDescent="0.25">
      <c r="C38" s="6" t="s">
        <v>200</v>
      </c>
    </row>
    <row r="39" spans="2:10" x14ac:dyDescent="0.25">
      <c r="B39" s="6" t="s">
        <v>7</v>
      </c>
      <c r="C39" s="19" t="s">
        <v>201</v>
      </c>
      <c r="D39" s="19" t="s">
        <v>169</v>
      </c>
      <c r="E39" s="19" t="s">
        <v>195</v>
      </c>
    </row>
    <row r="40" spans="2:10" x14ac:dyDescent="0.25">
      <c r="B40" s="7" t="s">
        <v>55</v>
      </c>
      <c r="C40" s="8">
        <v>7414</v>
      </c>
      <c r="D40" s="30">
        <v>738757.91</v>
      </c>
      <c r="E40" s="30">
        <v>794164.75325000007</v>
      </c>
    </row>
    <row r="41" spans="2:10" x14ac:dyDescent="0.25">
      <c r="B41" s="7" t="s">
        <v>14</v>
      </c>
      <c r="C41" s="8">
        <v>52519</v>
      </c>
      <c r="D41" s="30">
        <v>4961736.6800000006</v>
      </c>
      <c r="E41" s="30">
        <v>5333866.930999998</v>
      </c>
    </row>
    <row r="42" spans="2:10" x14ac:dyDescent="0.25">
      <c r="B42" s="7" t="s">
        <v>17</v>
      </c>
      <c r="C42" s="8">
        <v>39134</v>
      </c>
      <c r="D42" s="30">
        <v>2590392.1999999983</v>
      </c>
      <c r="E42" s="30">
        <v>2784671.614999997</v>
      </c>
    </row>
    <row r="43" spans="2:10" x14ac:dyDescent="0.25">
      <c r="B43" s="7" t="s">
        <v>138</v>
      </c>
      <c r="C43" s="8">
        <v>99067</v>
      </c>
      <c r="D43" s="30">
        <v>8290886.7899999991</v>
      </c>
      <c r="E43" s="30">
        <v>8912703.2992499955</v>
      </c>
    </row>
    <row r="51" spans="1:8" ht="18.75" x14ac:dyDescent="0.3">
      <c r="C51" s="20"/>
      <c r="D51" s="20"/>
      <c r="E51" s="29" t="s">
        <v>207</v>
      </c>
      <c r="F51" s="28"/>
      <c r="G51" s="28"/>
    </row>
    <row r="53" spans="1:8" x14ac:dyDescent="0.25">
      <c r="C53" s="20"/>
      <c r="E53" s="6" t="s">
        <v>200</v>
      </c>
    </row>
    <row r="54" spans="1:8" x14ac:dyDescent="0.25">
      <c r="A54" s="6" t="s">
        <v>208</v>
      </c>
      <c r="B54" t="s">
        <v>209</v>
      </c>
      <c r="C54" s="7"/>
      <c r="D54" s="6" t="s">
        <v>208</v>
      </c>
      <c r="E54" s="20" t="s">
        <v>201</v>
      </c>
      <c r="F54" s="20" t="s">
        <v>195</v>
      </c>
      <c r="G54" s="20" t="s">
        <v>139</v>
      </c>
      <c r="H54" s="20" t="s">
        <v>209</v>
      </c>
    </row>
    <row r="55" spans="1:8" x14ac:dyDescent="0.25">
      <c r="A55" s="7">
        <v>124</v>
      </c>
      <c r="B55" s="8">
        <v>259</v>
      </c>
      <c r="C55" s="7"/>
      <c r="D55" s="7">
        <v>124</v>
      </c>
      <c r="E55" s="8">
        <v>9327</v>
      </c>
      <c r="F55" s="30">
        <v>823659.67874999985</v>
      </c>
      <c r="G55" s="30">
        <v>759682.39207500021</v>
      </c>
      <c r="H55" s="8">
        <v>259</v>
      </c>
    </row>
    <row r="56" spans="1:8" x14ac:dyDescent="0.25">
      <c r="A56" s="7">
        <v>140</v>
      </c>
      <c r="B56" s="8">
        <v>180</v>
      </c>
      <c r="C56" s="7"/>
      <c r="D56" s="7">
        <v>140</v>
      </c>
      <c r="E56" s="8">
        <v>6366</v>
      </c>
      <c r="F56" s="30">
        <v>570381.22924999986</v>
      </c>
      <c r="G56" s="30">
        <v>526077.19888500008</v>
      </c>
      <c r="H56" s="8">
        <v>180</v>
      </c>
    </row>
    <row r="57" spans="1:8" x14ac:dyDescent="0.25">
      <c r="A57" s="7">
        <v>111</v>
      </c>
      <c r="B57" s="8">
        <v>55</v>
      </c>
      <c r="C57" s="7"/>
      <c r="D57" s="7">
        <v>111</v>
      </c>
      <c r="E57" s="8">
        <v>1926</v>
      </c>
      <c r="F57" s="30">
        <v>176919.06025000001</v>
      </c>
      <c r="G57" s="30">
        <v>163176.97510499999</v>
      </c>
      <c r="H57" s="8">
        <v>55</v>
      </c>
    </row>
    <row r="58" spans="1:8" x14ac:dyDescent="0.25">
      <c r="A58" s="7">
        <v>115</v>
      </c>
      <c r="B58" s="8">
        <v>53</v>
      </c>
      <c r="C58" s="7"/>
      <c r="D58" s="7">
        <v>115</v>
      </c>
      <c r="E58" s="8">
        <v>1832</v>
      </c>
      <c r="F58" s="30">
        <v>165453.05650000001</v>
      </c>
      <c r="G58" s="30">
        <v>152601.58653000006</v>
      </c>
      <c r="H58" s="8">
        <v>53</v>
      </c>
    </row>
    <row r="59" spans="1:8" x14ac:dyDescent="0.25">
      <c r="A59" s="7">
        <v>178</v>
      </c>
      <c r="B59" s="8">
        <v>51</v>
      </c>
      <c r="C59" s="7"/>
      <c r="D59" s="7">
        <v>178</v>
      </c>
      <c r="E59" s="8">
        <v>1778</v>
      </c>
      <c r="F59" s="30">
        <v>147138.74375000005</v>
      </c>
      <c r="G59" s="30">
        <v>135709.82737499999</v>
      </c>
      <c r="H59" s="8">
        <v>51</v>
      </c>
    </row>
    <row r="60" spans="1:8" x14ac:dyDescent="0.25">
      <c r="A60" s="7">
        <v>101</v>
      </c>
      <c r="B60" s="8">
        <v>49</v>
      </c>
      <c r="C60" s="7"/>
      <c r="D60" s="7">
        <v>175</v>
      </c>
      <c r="E60" s="8">
        <v>1775</v>
      </c>
      <c r="F60" s="30">
        <v>163165.69299999997</v>
      </c>
      <c r="G60" s="30">
        <v>150491.89266000001</v>
      </c>
      <c r="H60" s="8">
        <v>48</v>
      </c>
    </row>
    <row r="61" spans="1:8" x14ac:dyDescent="0.25">
      <c r="A61" s="7">
        <v>175</v>
      </c>
      <c r="B61" s="8">
        <v>48</v>
      </c>
      <c r="C61" s="7"/>
      <c r="D61" s="7">
        <v>162</v>
      </c>
      <c r="E61" s="8">
        <v>1656</v>
      </c>
      <c r="F61" s="30">
        <v>146611.76799999995</v>
      </c>
      <c r="G61" s="30">
        <v>135223.78415999998</v>
      </c>
      <c r="H61" s="8">
        <v>40</v>
      </c>
    </row>
    <row r="62" spans="1:8" x14ac:dyDescent="0.25">
      <c r="A62" s="7">
        <v>187</v>
      </c>
      <c r="B62" s="8">
        <v>48</v>
      </c>
      <c r="C62" s="7"/>
      <c r="D62" s="7">
        <v>187</v>
      </c>
      <c r="E62" s="8">
        <v>1650</v>
      </c>
      <c r="F62" s="30">
        <v>136679.41299999997</v>
      </c>
      <c r="G62" s="30">
        <v>126062.91905999999</v>
      </c>
      <c r="H62" s="8">
        <v>48</v>
      </c>
    </row>
    <row r="63" spans="1:8" x14ac:dyDescent="0.25">
      <c r="A63" s="7">
        <v>121</v>
      </c>
      <c r="B63" s="8">
        <v>46</v>
      </c>
      <c r="C63" s="7"/>
      <c r="D63" s="7">
        <v>101</v>
      </c>
      <c r="E63" s="8">
        <v>1631</v>
      </c>
      <c r="F63" s="30">
        <v>149208.03274999995</v>
      </c>
      <c r="G63" s="30">
        <v>137618.38555499996</v>
      </c>
      <c r="H63" s="8">
        <v>49</v>
      </c>
    </row>
    <row r="64" spans="1:8" x14ac:dyDescent="0.25">
      <c r="A64" s="7">
        <v>143</v>
      </c>
      <c r="B64" s="8">
        <v>46</v>
      </c>
      <c r="C64" s="7"/>
      <c r="D64" s="7">
        <v>121</v>
      </c>
      <c r="E64" s="8">
        <v>1601</v>
      </c>
      <c r="F64" s="30">
        <v>143215.13350000003</v>
      </c>
      <c r="G64" s="30">
        <v>132090.98126999999</v>
      </c>
      <c r="H64" s="8">
        <v>46</v>
      </c>
    </row>
    <row r="65" spans="1:11" x14ac:dyDescent="0.25">
      <c r="A65" s="7" t="s">
        <v>138</v>
      </c>
      <c r="B65" s="8">
        <v>835</v>
      </c>
      <c r="C65" s="7"/>
      <c r="D65" s="7" t="s">
        <v>138</v>
      </c>
      <c r="E65" s="8">
        <v>29542</v>
      </c>
      <c r="F65" s="30">
        <v>2622431.8087500012</v>
      </c>
      <c r="G65" s="30">
        <v>2418735.9426749991</v>
      </c>
      <c r="H65" s="8">
        <v>829</v>
      </c>
    </row>
    <row r="66" spans="1:11" x14ac:dyDescent="0.25">
      <c r="C66" s="7"/>
    </row>
    <row r="67" spans="1:11" x14ac:dyDescent="0.25">
      <c r="C67" s="7"/>
    </row>
    <row r="69" spans="1:11" x14ac:dyDescent="0.25">
      <c r="B69" s="31" t="s">
        <v>214</v>
      </c>
      <c r="C69" s="31"/>
      <c r="D69" s="31"/>
      <c r="J69" s="6" t="s">
        <v>136</v>
      </c>
      <c r="K69" s="5" t="s">
        <v>151</v>
      </c>
    </row>
    <row r="70" spans="1:11" x14ac:dyDescent="0.25">
      <c r="C70" s="7"/>
    </row>
    <row r="71" spans="1:11" x14ac:dyDescent="0.25">
      <c r="A71" s="6" t="s">
        <v>210</v>
      </c>
      <c r="B71" s="6" t="s">
        <v>168</v>
      </c>
      <c r="J71" s="6" t="s">
        <v>170</v>
      </c>
      <c r="K71" t="s">
        <v>152</v>
      </c>
    </row>
    <row r="72" spans="1:11" x14ac:dyDescent="0.25">
      <c r="A72" s="6" t="s">
        <v>212</v>
      </c>
      <c r="B72" s="20" t="s">
        <v>149</v>
      </c>
      <c r="C72" s="20" t="s">
        <v>141</v>
      </c>
      <c r="D72" s="20" t="s">
        <v>138</v>
      </c>
      <c r="J72" s="7" t="s">
        <v>55</v>
      </c>
      <c r="K72" s="8">
        <v>5058.3742245222938</v>
      </c>
    </row>
    <row r="73" spans="1:11" x14ac:dyDescent="0.25">
      <c r="A73" s="7" t="s">
        <v>44</v>
      </c>
      <c r="B73" s="8">
        <v>49</v>
      </c>
      <c r="C73" s="8">
        <v>3</v>
      </c>
      <c r="D73" s="8">
        <v>52</v>
      </c>
      <c r="J73" s="7" t="s">
        <v>14</v>
      </c>
      <c r="K73" s="8">
        <v>3853.9500946531775</v>
      </c>
    </row>
    <row r="74" spans="1:11" x14ac:dyDescent="0.25">
      <c r="A74" s="7" t="s">
        <v>53</v>
      </c>
      <c r="B74" s="8">
        <v>27</v>
      </c>
      <c r="C74" s="8">
        <v>1</v>
      </c>
      <c r="D74" s="8">
        <v>28</v>
      </c>
      <c r="J74" s="7" t="s">
        <v>17</v>
      </c>
      <c r="K74" s="8">
        <v>2172.1307449297947</v>
      </c>
    </row>
    <row r="75" spans="1:11" x14ac:dyDescent="0.25">
      <c r="A75" s="7" t="s">
        <v>51</v>
      </c>
      <c r="B75" s="8">
        <v>27</v>
      </c>
      <c r="C75" s="8">
        <v>1</v>
      </c>
      <c r="D75" s="8">
        <v>28</v>
      </c>
      <c r="J75" s="7" t="s">
        <v>138</v>
      </c>
      <c r="K75" s="8">
        <v>3157.1743886822587</v>
      </c>
    </row>
    <row r="76" spans="1:11" x14ac:dyDescent="0.25">
      <c r="A76" s="7" t="s">
        <v>25</v>
      </c>
      <c r="B76" s="8">
        <v>27</v>
      </c>
      <c r="C76" s="8">
        <v>1</v>
      </c>
      <c r="D76" s="8">
        <v>28</v>
      </c>
    </row>
    <row r="77" spans="1:11" x14ac:dyDescent="0.25">
      <c r="A77" s="7" t="s">
        <v>46</v>
      </c>
      <c r="B77" s="8">
        <v>27</v>
      </c>
      <c r="C77" s="8">
        <v>1</v>
      </c>
      <c r="D77" s="8">
        <v>28</v>
      </c>
    </row>
    <row r="78" spans="1:11" x14ac:dyDescent="0.25">
      <c r="A78" s="7" t="s">
        <v>50</v>
      </c>
      <c r="B78" s="8">
        <v>27</v>
      </c>
      <c r="C78" s="8">
        <v>1</v>
      </c>
      <c r="D78" s="8">
        <v>28</v>
      </c>
    </row>
    <row r="79" spans="1:11" x14ac:dyDescent="0.25">
      <c r="A79" s="7" t="s">
        <v>52</v>
      </c>
      <c r="B79" s="8">
        <v>26</v>
      </c>
      <c r="C79" s="8"/>
      <c r="D79" s="8">
        <v>26</v>
      </c>
    </row>
    <row r="80" spans="1:11" x14ac:dyDescent="0.25">
      <c r="A80" s="7" t="s">
        <v>90</v>
      </c>
      <c r="B80" s="8">
        <v>26</v>
      </c>
      <c r="C80" s="8"/>
      <c r="D80" s="8">
        <v>26</v>
      </c>
    </row>
    <row r="81" spans="1:4" x14ac:dyDescent="0.25">
      <c r="A81" s="7" t="s">
        <v>38</v>
      </c>
      <c r="B81" s="8">
        <v>26</v>
      </c>
      <c r="C81" s="8">
        <v>1</v>
      </c>
      <c r="D81" s="8">
        <v>27</v>
      </c>
    </row>
    <row r="82" spans="1:4" x14ac:dyDescent="0.25">
      <c r="A82" s="7" t="s">
        <v>54</v>
      </c>
      <c r="B82" s="8">
        <v>26</v>
      </c>
      <c r="C82" s="8"/>
      <c r="D82" s="8">
        <v>26</v>
      </c>
    </row>
    <row r="83" spans="1:4" x14ac:dyDescent="0.25">
      <c r="A83" s="7" t="s">
        <v>49</v>
      </c>
      <c r="B83" s="8">
        <v>26</v>
      </c>
      <c r="C83" s="8"/>
      <c r="D83" s="8">
        <v>26</v>
      </c>
    </row>
    <row r="84" spans="1:4" x14ac:dyDescent="0.25">
      <c r="A84" s="7" t="s">
        <v>33</v>
      </c>
      <c r="B84" s="8">
        <v>26</v>
      </c>
      <c r="C84" s="8">
        <v>2</v>
      </c>
      <c r="D84" s="8">
        <v>28</v>
      </c>
    </row>
    <row r="85" spans="1:4" x14ac:dyDescent="0.25">
      <c r="A85" s="7" t="s">
        <v>37</v>
      </c>
      <c r="B85" s="8">
        <v>26</v>
      </c>
      <c r="C85" s="8">
        <v>1</v>
      </c>
      <c r="D85" s="8">
        <v>27</v>
      </c>
    </row>
    <row r="86" spans="1:4" x14ac:dyDescent="0.25">
      <c r="A86" s="7" t="s">
        <v>58</v>
      </c>
      <c r="B86" s="8">
        <v>26</v>
      </c>
      <c r="C86" s="8"/>
      <c r="D86" s="8">
        <v>26</v>
      </c>
    </row>
    <row r="87" spans="1:4" x14ac:dyDescent="0.25">
      <c r="A87" s="7" t="s">
        <v>36</v>
      </c>
      <c r="B87" s="8">
        <v>26</v>
      </c>
      <c r="C87" s="8">
        <v>1</v>
      </c>
      <c r="D87" s="8">
        <v>27</v>
      </c>
    </row>
    <row r="88" spans="1:4" x14ac:dyDescent="0.25">
      <c r="A88" s="7" t="s">
        <v>43</v>
      </c>
      <c r="B88" s="8">
        <v>26</v>
      </c>
      <c r="C88" s="8">
        <v>1</v>
      </c>
      <c r="D88" s="8">
        <v>27</v>
      </c>
    </row>
    <row r="89" spans="1:4" x14ac:dyDescent="0.25">
      <c r="A89" s="7" t="s">
        <v>98</v>
      </c>
      <c r="B89" s="8">
        <v>26</v>
      </c>
      <c r="C89" s="8">
        <v>1</v>
      </c>
      <c r="D89" s="8">
        <v>27</v>
      </c>
    </row>
    <row r="90" spans="1:4" x14ac:dyDescent="0.25">
      <c r="A90" s="7" t="s">
        <v>30</v>
      </c>
      <c r="B90" s="8">
        <v>26</v>
      </c>
      <c r="C90" s="8">
        <v>2</v>
      </c>
      <c r="D90" s="8">
        <v>28</v>
      </c>
    </row>
    <row r="91" spans="1:4" x14ac:dyDescent="0.25">
      <c r="A91" s="7" t="s">
        <v>48</v>
      </c>
      <c r="B91" s="8">
        <v>26</v>
      </c>
      <c r="C91" s="8"/>
      <c r="D91" s="8">
        <v>26</v>
      </c>
    </row>
    <row r="92" spans="1:4" x14ac:dyDescent="0.25">
      <c r="A92" s="7" t="s">
        <v>47</v>
      </c>
      <c r="B92" s="8">
        <v>26</v>
      </c>
      <c r="C92" s="8">
        <v>1</v>
      </c>
      <c r="D92" s="8">
        <v>27</v>
      </c>
    </row>
    <row r="93" spans="1:4" x14ac:dyDescent="0.25">
      <c r="A93" s="7" t="s">
        <v>40</v>
      </c>
      <c r="B93" s="8">
        <v>26</v>
      </c>
      <c r="C93" s="8">
        <v>2</v>
      </c>
      <c r="D93" s="8">
        <v>28</v>
      </c>
    </row>
    <row r="94" spans="1:4" x14ac:dyDescent="0.25">
      <c r="A94" s="7" t="s">
        <v>42</v>
      </c>
      <c r="B94" s="8">
        <v>26</v>
      </c>
      <c r="C94" s="8"/>
      <c r="D94" s="8">
        <v>26</v>
      </c>
    </row>
    <row r="95" spans="1:4" x14ac:dyDescent="0.25">
      <c r="A95" s="7" t="s">
        <v>116</v>
      </c>
      <c r="B95" s="8">
        <v>25</v>
      </c>
      <c r="C95" s="8">
        <v>2</v>
      </c>
      <c r="D95" s="8">
        <v>27</v>
      </c>
    </row>
    <row r="96" spans="1:4" x14ac:dyDescent="0.25">
      <c r="A96" s="7" t="s">
        <v>32</v>
      </c>
      <c r="B96" s="8">
        <v>25</v>
      </c>
      <c r="C96" s="8">
        <v>2</v>
      </c>
      <c r="D96" s="8">
        <v>27</v>
      </c>
    </row>
    <row r="97" spans="1:4" x14ac:dyDescent="0.25">
      <c r="A97" s="7" t="s">
        <v>35</v>
      </c>
      <c r="B97" s="8">
        <v>25</v>
      </c>
      <c r="C97" s="8">
        <v>1</v>
      </c>
      <c r="D97" s="8">
        <v>26</v>
      </c>
    </row>
    <row r="98" spans="1:4" x14ac:dyDescent="0.25">
      <c r="A98" s="7" t="s">
        <v>94</v>
      </c>
      <c r="B98" s="8">
        <v>25</v>
      </c>
      <c r="C98" s="8">
        <v>1</v>
      </c>
      <c r="D98" s="8">
        <v>26</v>
      </c>
    </row>
    <row r="99" spans="1:4" x14ac:dyDescent="0.25">
      <c r="A99" s="7" t="s">
        <v>106</v>
      </c>
      <c r="B99" s="8">
        <v>25</v>
      </c>
      <c r="C99" s="8"/>
      <c r="D99" s="8">
        <v>25</v>
      </c>
    </row>
    <row r="100" spans="1:4" x14ac:dyDescent="0.25">
      <c r="A100" s="7" t="s">
        <v>41</v>
      </c>
      <c r="B100" s="8">
        <v>25</v>
      </c>
      <c r="C100" s="8"/>
      <c r="D100" s="8">
        <v>25</v>
      </c>
    </row>
    <row r="101" spans="1:4" x14ac:dyDescent="0.25">
      <c r="A101" s="7" t="s">
        <v>23</v>
      </c>
      <c r="B101" s="8">
        <v>25</v>
      </c>
      <c r="C101" s="8">
        <v>1</v>
      </c>
      <c r="D101" s="8">
        <v>26</v>
      </c>
    </row>
    <row r="102" spans="1:4" x14ac:dyDescent="0.25">
      <c r="A102" s="7" t="s">
        <v>101</v>
      </c>
      <c r="B102" s="8">
        <v>25</v>
      </c>
      <c r="C102" s="8">
        <v>1</v>
      </c>
      <c r="D102" s="8">
        <v>26</v>
      </c>
    </row>
    <row r="103" spans="1:4" x14ac:dyDescent="0.25">
      <c r="A103" s="7" t="s">
        <v>111</v>
      </c>
      <c r="B103" s="8">
        <v>25</v>
      </c>
      <c r="C103" s="8"/>
      <c r="D103" s="8">
        <v>25</v>
      </c>
    </row>
    <row r="104" spans="1:4" x14ac:dyDescent="0.25">
      <c r="A104" s="7" t="s">
        <v>89</v>
      </c>
      <c r="B104" s="8">
        <v>25</v>
      </c>
      <c r="C104" s="8">
        <v>1</v>
      </c>
      <c r="D104" s="8">
        <v>26</v>
      </c>
    </row>
    <row r="105" spans="1:4" x14ac:dyDescent="0.25">
      <c r="A105" s="7" t="s">
        <v>26</v>
      </c>
      <c r="B105" s="8">
        <v>25</v>
      </c>
      <c r="C105" s="8">
        <v>3</v>
      </c>
      <c r="D105" s="8">
        <v>28</v>
      </c>
    </row>
    <row r="106" spans="1:4" x14ac:dyDescent="0.25">
      <c r="A106" s="7" t="s">
        <v>27</v>
      </c>
      <c r="B106" s="8">
        <v>25</v>
      </c>
      <c r="C106" s="8">
        <v>1</v>
      </c>
      <c r="D106" s="8">
        <v>26</v>
      </c>
    </row>
    <row r="107" spans="1:4" x14ac:dyDescent="0.25">
      <c r="A107" s="7" t="s">
        <v>88</v>
      </c>
      <c r="B107" s="8">
        <v>25</v>
      </c>
      <c r="C107" s="8">
        <v>1</v>
      </c>
      <c r="D107" s="8">
        <v>26</v>
      </c>
    </row>
    <row r="108" spans="1:4" x14ac:dyDescent="0.25">
      <c r="A108" s="7" t="s">
        <v>100</v>
      </c>
      <c r="B108" s="8">
        <v>25</v>
      </c>
      <c r="C108" s="8"/>
      <c r="D108" s="8">
        <v>25</v>
      </c>
    </row>
    <row r="109" spans="1:4" x14ac:dyDescent="0.25">
      <c r="A109" s="7" t="s">
        <v>109</v>
      </c>
      <c r="B109" s="8">
        <v>25</v>
      </c>
      <c r="C109" s="8">
        <v>1</v>
      </c>
      <c r="D109" s="8">
        <v>26</v>
      </c>
    </row>
    <row r="110" spans="1:4" x14ac:dyDescent="0.25">
      <c r="A110" s="7" t="s">
        <v>105</v>
      </c>
      <c r="B110" s="8">
        <v>25</v>
      </c>
      <c r="C110" s="8"/>
      <c r="D110" s="8">
        <v>25</v>
      </c>
    </row>
    <row r="111" spans="1:4" x14ac:dyDescent="0.25">
      <c r="A111" s="7" t="s">
        <v>24</v>
      </c>
      <c r="B111" s="8">
        <v>25</v>
      </c>
      <c r="C111" s="8">
        <v>1</v>
      </c>
      <c r="D111" s="8">
        <v>26</v>
      </c>
    </row>
    <row r="112" spans="1:4" x14ac:dyDescent="0.25">
      <c r="A112" s="7" t="s">
        <v>39</v>
      </c>
      <c r="B112" s="8">
        <v>25</v>
      </c>
      <c r="C112" s="8">
        <v>2</v>
      </c>
      <c r="D112" s="8">
        <v>27</v>
      </c>
    </row>
    <row r="113" spans="1:4" x14ac:dyDescent="0.25">
      <c r="A113" s="7" t="s">
        <v>34</v>
      </c>
      <c r="B113" s="8">
        <v>25</v>
      </c>
      <c r="C113" s="8">
        <v>2</v>
      </c>
      <c r="D113" s="8">
        <v>27</v>
      </c>
    </row>
    <row r="114" spans="1:4" x14ac:dyDescent="0.25">
      <c r="A114" s="7" t="s">
        <v>92</v>
      </c>
      <c r="B114" s="8">
        <v>25</v>
      </c>
      <c r="C114" s="8">
        <v>1</v>
      </c>
      <c r="D114" s="8">
        <v>26</v>
      </c>
    </row>
    <row r="115" spans="1:4" x14ac:dyDescent="0.25">
      <c r="A115" s="7" t="s">
        <v>104</v>
      </c>
      <c r="B115" s="8">
        <v>25</v>
      </c>
      <c r="C115" s="8">
        <v>1</v>
      </c>
      <c r="D115" s="8">
        <v>26</v>
      </c>
    </row>
    <row r="116" spans="1:4" x14ac:dyDescent="0.25">
      <c r="A116" s="7" t="s">
        <v>93</v>
      </c>
      <c r="B116" s="8">
        <v>25</v>
      </c>
      <c r="C116" s="8">
        <v>1</v>
      </c>
      <c r="D116" s="8">
        <v>26</v>
      </c>
    </row>
    <row r="117" spans="1:4" x14ac:dyDescent="0.25">
      <c r="A117" s="7" t="s">
        <v>102</v>
      </c>
      <c r="B117" s="8">
        <v>25</v>
      </c>
      <c r="C117" s="8"/>
      <c r="D117" s="8">
        <v>25</v>
      </c>
    </row>
    <row r="118" spans="1:4" x14ac:dyDescent="0.25">
      <c r="A118" s="7" t="s">
        <v>114</v>
      </c>
      <c r="B118" s="8">
        <v>25</v>
      </c>
      <c r="C118" s="8">
        <v>2</v>
      </c>
      <c r="D118" s="8">
        <v>27</v>
      </c>
    </row>
    <row r="119" spans="1:4" x14ac:dyDescent="0.25">
      <c r="A119" s="7" t="s">
        <v>113</v>
      </c>
      <c r="B119" s="8">
        <v>25</v>
      </c>
      <c r="C119" s="8">
        <v>2</v>
      </c>
      <c r="D119" s="8">
        <v>27</v>
      </c>
    </row>
    <row r="120" spans="1:4" x14ac:dyDescent="0.25">
      <c r="A120" s="7" t="s">
        <v>91</v>
      </c>
      <c r="B120" s="8">
        <v>25</v>
      </c>
      <c r="C120" s="8">
        <v>1</v>
      </c>
      <c r="D120" s="8">
        <v>26</v>
      </c>
    </row>
    <row r="121" spans="1:4" x14ac:dyDescent="0.25">
      <c r="A121" s="7" t="s">
        <v>28</v>
      </c>
      <c r="B121" s="8">
        <v>25</v>
      </c>
      <c r="C121" s="8">
        <v>2</v>
      </c>
      <c r="D121" s="8">
        <v>27</v>
      </c>
    </row>
    <row r="122" spans="1:4" x14ac:dyDescent="0.25">
      <c r="A122" s="7" t="s">
        <v>108</v>
      </c>
      <c r="B122" s="8">
        <v>25</v>
      </c>
      <c r="C122" s="8"/>
      <c r="D122" s="8">
        <v>25</v>
      </c>
    </row>
    <row r="123" spans="1:4" x14ac:dyDescent="0.25">
      <c r="A123" s="7" t="s">
        <v>31</v>
      </c>
      <c r="B123" s="8">
        <v>25</v>
      </c>
      <c r="C123" s="8">
        <v>2</v>
      </c>
      <c r="D123" s="8">
        <v>27</v>
      </c>
    </row>
    <row r="124" spans="1:4" x14ac:dyDescent="0.25">
      <c r="A124" s="7" t="s">
        <v>103</v>
      </c>
      <c r="B124" s="8">
        <v>24</v>
      </c>
      <c r="C124" s="8">
        <v>1</v>
      </c>
      <c r="D124" s="8">
        <v>25</v>
      </c>
    </row>
    <row r="125" spans="1:4" x14ac:dyDescent="0.25">
      <c r="A125" s="7" t="s">
        <v>78</v>
      </c>
      <c r="B125" s="8">
        <v>24</v>
      </c>
      <c r="C125" s="8">
        <v>3</v>
      </c>
      <c r="D125" s="8">
        <v>27</v>
      </c>
    </row>
    <row r="126" spans="1:4" x14ac:dyDescent="0.25">
      <c r="A126" s="7" t="s">
        <v>20</v>
      </c>
      <c r="B126" s="8">
        <v>24</v>
      </c>
      <c r="C126" s="8">
        <v>2</v>
      </c>
      <c r="D126" s="8">
        <v>26</v>
      </c>
    </row>
    <row r="127" spans="1:4" x14ac:dyDescent="0.25">
      <c r="A127" s="7" t="s">
        <v>107</v>
      </c>
      <c r="B127" s="8">
        <v>24</v>
      </c>
      <c r="C127" s="8"/>
      <c r="D127" s="8">
        <v>24</v>
      </c>
    </row>
    <row r="128" spans="1:4" x14ac:dyDescent="0.25">
      <c r="A128" s="7" t="s">
        <v>73</v>
      </c>
      <c r="B128" s="8">
        <v>24</v>
      </c>
      <c r="C128" s="8">
        <v>3</v>
      </c>
      <c r="D128" s="8">
        <v>27</v>
      </c>
    </row>
    <row r="129" spans="1:4" x14ac:dyDescent="0.25">
      <c r="A129" s="7" t="s">
        <v>45</v>
      </c>
      <c r="B129" s="8">
        <v>24</v>
      </c>
      <c r="C129" s="8">
        <v>2</v>
      </c>
      <c r="D129" s="8">
        <v>26</v>
      </c>
    </row>
    <row r="130" spans="1:4" x14ac:dyDescent="0.25">
      <c r="A130" s="7" t="s">
        <v>87</v>
      </c>
      <c r="B130" s="8">
        <v>24</v>
      </c>
      <c r="C130" s="8">
        <v>2</v>
      </c>
      <c r="D130" s="8">
        <v>26</v>
      </c>
    </row>
    <row r="131" spans="1:4" x14ac:dyDescent="0.25">
      <c r="A131" s="7" t="s">
        <v>96</v>
      </c>
      <c r="B131" s="8">
        <v>24</v>
      </c>
      <c r="C131" s="8">
        <v>1</v>
      </c>
      <c r="D131" s="8">
        <v>25</v>
      </c>
    </row>
    <row r="132" spans="1:4" x14ac:dyDescent="0.25">
      <c r="A132" s="7" t="s">
        <v>97</v>
      </c>
      <c r="B132" s="8">
        <v>24</v>
      </c>
      <c r="C132" s="8"/>
      <c r="D132" s="8">
        <v>24</v>
      </c>
    </row>
    <row r="133" spans="1:4" x14ac:dyDescent="0.25">
      <c r="A133" s="7" t="s">
        <v>56</v>
      </c>
      <c r="B133" s="8">
        <v>24</v>
      </c>
      <c r="C133" s="8">
        <v>3</v>
      </c>
      <c r="D133" s="8">
        <v>27</v>
      </c>
    </row>
    <row r="134" spans="1:4" x14ac:dyDescent="0.25">
      <c r="A134" s="7" t="s">
        <v>76</v>
      </c>
      <c r="B134" s="8">
        <v>24</v>
      </c>
      <c r="C134" s="8">
        <v>2</v>
      </c>
      <c r="D134" s="8">
        <v>26</v>
      </c>
    </row>
    <row r="135" spans="1:4" x14ac:dyDescent="0.25">
      <c r="A135" s="7" t="s">
        <v>72</v>
      </c>
      <c r="B135" s="8">
        <v>24</v>
      </c>
      <c r="C135" s="8">
        <v>1</v>
      </c>
      <c r="D135" s="8">
        <v>25</v>
      </c>
    </row>
    <row r="136" spans="1:4" x14ac:dyDescent="0.25">
      <c r="A136" s="7" t="s">
        <v>110</v>
      </c>
      <c r="B136" s="8">
        <v>24</v>
      </c>
      <c r="C136" s="8"/>
      <c r="D136" s="8">
        <v>24</v>
      </c>
    </row>
    <row r="137" spans="1:4" x14ac:dyDescent="0.25">
      <c r="A137" s="7" t="s">
        <v>81</v>
      </c>
      <c r="B137" s="8">
        <v>24</v>
      </c>
      <c r="C137" s="8">
        <v>3</v>
      </c>
      <c r="D137" s="8">
        <v>27</v>
      </c>
    </row>
    <row r="138" spans="1:4" x14ac:dyDescent="0.25">
      <c r="A138" s="7" t="s">
        <v>29</v>
      </c>
      <c r="B138" s="8">
        <v>24</v>
      </c>
      <c r="C138" s="8">
        <v>3</v>
      </c>
      <c r="D138" s="8">
        <v>27</v>
      </c>
    </row>
    <row r="139" spans="1:4" x14ac:dyDescent="0.25">
      <c r="A139" s="7" t="s">
        <v>61</v>
      </c>
      <c r="B139" s="8">
        <v>24</v>
      </c>
      <c r="C139" s="8">
        <v>2</v>
      </c>
      <c r="D139" s="8">
        <v>26</v>
      </c>
    </row>
    <row r="140" spans="1:4" x14ac:dyDescent="0.25">
      <c r="A140" s="7" t="s">
        <v>99</v>
      </c>
      <c r="B140" s="8">
        <v>24</v>
      </c>
      <c r="C140" s="8">
        <v>1</v>
      </c>
      <c r="D140" s="8">
        <v>25</v>
      </c>
    </row>
    <row r="141" spans="1:4" x14ac:dyDescent="0.25">
      <c r="A141" s="7" t="s">
        <v>62</v>
      </c>
      <c r="B141" s="8">
        <v>23</v>
      </c>
      <c r="C141" s="8">
        <v>3</v>
      </c>
      <c r="D141" s="8">
        <v>26</v>
      </c>
    </row>
    <row r="142" spans="1:4" x14ac:dyDescent="0.25">
      <c r="A142" s="7" t="s">
        <v>65</v>
      </c>
      <c r="B142" s="8">
        <v>23</v>
      </c>
      <c r="C142" s="8">
        <v>3</v>
      </c>
      <c r="D142" s="8">
        <v>26</v>
      </c>
    </row>
    <row r="143" spans="1:4" x14ac:dyDescent="0.25">
      <c r="A143" s="7" t="s">
        <v>19</v>
      </c>
      <c r="B143" s="8">
        <v>23</v>
      </c>
      <c r="C143" s="8">
        <v>2</v>
      </c>
      <c r="D143" s="8">
        <v>25</v>
      </c>
    </row>
    <row r="144" spans="1:4" x14ac:dyDescent="0.25">
      <c r="A144" s="7" t="s">
        <v>86</v>
      </c>
      <c r="B144" s="8">
        <v>23</v>
      </c>
      <c r="C144" s="8">
        <v>4</v>
      </c>
      <c r="D144" s="8">
        <v>27</v>
      </c>
    </row>
    <row r="145" spans="1:4" x14ac:dyDescent="0.25">
      <c r="A145" s="7" t="s">
        <v>64</v>
      </c>
      <c r="B145" s="8">
        <v>23</v>
      </c>
      <c r="C145" s="8">
        <v>2</v>
      </c>
      <c r="D145" s="8">
        <v>25</v>
      </c>
    </row>
    <row r="146" spans="1:4" x14ac:dyDescent="0.25">
      <c r="A146" s="7" t="s">
        <v>59</v>
      </c>
      <c r="B146" s="8">
        <v>23</v>
      </c>
      <c r="C146" s="8">
        <v>2</v>
      </c>
      <c r="D146" s="8">
        <v>25</v>
      </c>
    </row>
    <row r="147" spans="1:4" x14ac:dyDescent="0.25">
      <c r="A147" s="7" t="s">
        <v>57</v>
      </c>
      <c r="B147" s="8">
        <v>23</v>
      </c>
      <c r="C147" s="8">
        <v>3</v>
      </c>
      <c r="D147" s="8">
        <v>26</v>
      </c>
    </row>
    <row r="148" spans="1:4" x14ac:dyDescent="0.25">
      <c r="A148" s="7" t="s">
        <v>115</v>
      </c>
      <c r="B148" s="8">
        <v>23</v>
      </c>
      <c r="C148" s="8">
        <v>2</v>
      </c>
      <c r="D148" s="8">
        <v>25</v>
      </c>
    </row>
    <row r="149" spans="1:4" x14ac:dyDescent="0.25">
      <c r="A149" s="7" t="s">
        <v>21</v>
      </c>
      <c r="B149" s="8">
        <v>23</v>
      </c>
      <c r="C149" s="8">
        <v>2</v>
      </c>
      <c r="D149" s="8">
        <v>25</v>
      </c>
    </row>
    <row r="150" spans="1:4" x14ac:dyDescent="0.25">
      <c r="A150" s="7" t="s">
        <v>95</v>
      </c>
      <c r="B150" s="8">
        <v>23</v>
      </c>
      <c r="C150" s="8">
        <v>1</v>
      </c>
      <c r="D150" s="8">
        <v>24</v>
      </c>
    </row>
    <row r="151" spans="1:4" x14ac:dyDescent="0.25">
      <c r="A151" s="7" t="s">
        <v>79</v>
      </c>
      <c r="B151" s="8">
        <v>23</v>
      </c>
      <c r="C151" s="8">
        <v>4</v>
      </c>
      <c r="D151" s="8">
        <v>27</v>
      </c>
    </row>
    <row r="152" spans="1:4" x14ac:dyDescent="0.25">
      <c r="A152" s="7" t="s">
        <v>82</v>
      </c>
      <c r="B152" s="8">
        <v>23</v>
      </c>
      <c r="C152" s="8">
        <v>4</v>
      </c>
      <c r="D152" s="8">
        <v>27</v>
      </c>
    </row>
    <row r="153" spans="1:4" x14ac:dyDescent="0.25">
      <c r="A153" s="7" t="s">
        <v>22</v>
      </c>
      <c r="B153" s="8">
        <v>23</v>
      </c>
      <c r="C153" s="8">
        <v>2</v>
      </c>
      <c r="D153" s="8">
        <v>25</v>
      </c>
    </row>
    <row r="154" spans="1:4" x14ac:dyDescent="0.25">
      <c r="A154" s="7" t="s">
        <v>60</v>
      </c>
      <c r="B154" s="8">
        <v>22</v>
      </c>
      <c r="C154" s="8">
        <v>4</v>
      </c>
      <c r="D154" s="8">
        <v>26</v>
      </c>
    </row>
    <row r="155" spans="1:4" x14ac:dyDescent="0.25">
      <c r="A155" s="7" t="s">
        <v>68</v>
      </c>
      <c r="B155" s="8">
        <v>22</v>
      </c>
      <c r="C155" s="8">
        <v>3</v>
      </c>
      <c r="D155" s="8">
        <v>25</v>
      </c>
    </row>
    <row r="156" spans="1:4" x14ac:dyDescent="0.25">
      <c r="A156" s="7" t="s">
        <v>74</v>
      </c>
      <c r="B156" s="8">
        <v>22</v>
      </c>
      <c r="C156" s="8">
        <v>4</v>
      </c>
      <c r="D156" s="8">
        <v>26</v>
      </c>
    </row>
    <row r="157" spans="1:4" x14ac:dyDescent="0.25">
      <c r="A157" s="7" t="s">
        <v>71</v>
      </c>
      <c r="B157" s="8">
        <v>22</v>
      </c>
      <c r="C157" s="8">
        <v>4</v>
      </c>
      <c r="D157" s="8">
        <v>26</v>
      </c>
    </row>
    <row r="158" spans="1:4" x14ac:dyDescent="0.25">
      <c r="A158" s="7" t="s">
        <v>85</v>
      </c>
      <c r="B158" s="8">
        <v>22</v>
      </c>
      <c r="C158" s="8">
        <v>2</v>
      </c>
      <c r="D158" s="8">
        <v>24</v>
      </c>
    </row>
    <row r="159" spans="1:4" x14ac:dyDescent="0.25">
      <c r="A159" s="7" t="s">
        <v>70</v>
      </c>
      <c r="B159" s="8">
        <v>22</v>
      </c>
      <c r="C159" s="8">
        <v>4</v>
      </c>
      <c r="D159" s="8">
        <v>26</v>
      </c>
    </row>
    <row r="160" spans="1:4" x14ac:dyDescent="0.25">
      <c r="A160" s="7" t="s">
        <v>118</v>
      </c>
      <c r="B160" s="8">
        <v>22</v>
      </c>
      <c r="C160" s="8">
        <v>3</v>
      </c>
      <c r="D160" s="8">
        <v>25</v>
      </c>
    </row>
    <row r="161" spans="1:4" x14ac:dyDescent="0.25">
      <c r="A161" s="7" t="s">
        <v>77</v>
      </c>
      <c r="B161" s="8">
        <v>22</v>
      </c>
      <c r="C161" s="8">
        <v>3</v>
      </c>
      <c r="D161" s="8">
        <v>25</v>
      </c>
    </row>
    <row r="162" spans="1:4" x14ac:dyDescent="0.25">
      <c r="A162" s="7" t="s">
        <v>112</v>
      </c>
      <c r="B162" s="8">
        <v>22</v>
      </c>
      <c r="C162" s="8">
        <v>3</v>
      </c>
      <c r="D162" s="8">
        <v>25</v>
      </c>
    </row>
    <row r="163" spans="1:4" x14ac:dyDescent="0.25">
      <c r="A163" s="7" t="s">
        <v>84</v>
      </c>
      <c r="B163" s="8">
        <v>22</v>
      </c>
      <c r="C163" s="8">
        <v>2</v>
      </c>
      <c r="D163" s="8">
        <v>24</v>
      </c>
    </row>
    <row r="164" spans="1:4" x14ac:dyDescent="0.25">
      <c r="A164" s="7" t="s">
        <v>66</v>
      </c>
      <c r="B164" s="8">
        <v>21</v>
      </c>
      <c r="C164" s="8">
        <v>5</v>
      </c>
      <c r="D164" s="8">
        <v>26</v>
      </c>
    </row>
    <row r="165" spans="1:4" x14ac:dyDescent="0.25">
      <c r="A165" s="7" t="s">
        <v>120</v>
      </c>
      <c r="B165" s="8">
        <v>21</v>
      </c>
      <c r="C165" s="8">
        <v>2</v>
      </c>
      <c r="D165" s="8">
        <v>23</v>
      </c>
    </row>
    <row r="166" spans="1:4" x14ac:dyDescent="0.25">
      <c r="A166" s="7" t="s">
        <v>18</v>
      </c>
      <c r="B166" s="8">
        <v>21</v>
      </c>
      <c r="C166" s="8">
        <v>1</v>
      </c>
      <c r="D166" s="8">
        <v>22</v>
      </c>
    </row>
    <row r="167" spans="1:4" x14ac:dyDescent="0.25">
      <c r="A167" s="7" t="s">
        <v>119</v>
      </c>
      <c r="B167" s="8">
        <v>21</v>
      </c>
      <c r="C167" s="8">
        <v>2</v>
      </c>
      <c r="D167" s="8">
        <v>23</v>
      </c>
    </row>
    <row r="168" spans="1:4" x14ac:dyDescent="0.25">
      <c r="A168" s="7" t="s">
        <v>63</v>
      </c>
      <c r="B168" s="8">
        <v>21</v>
      </c>
      <c r="C168" s="8">
        <v>5</v>
      </c>
      <c r="D168" s="8">
        <v>26</v>
      </c>
    </row>
    <row r="169" spans="1:4" x14ac:dyDescent="0.25">
      <c r="A169" s="7" t="s">
        <v>69</v>
      </c>
      <c r="B169" s="8">
        <v>21</v>
      </c>
      <c r="C169" s="8">
        <v>5</v>
      </c>
      <c r="D169" s="8">
        <v>26</v>
      </c>
    </row>
    <row r="170" spans="1:4" x14ac:dyDescent="0.25">
      <c r="A170" s="7" t="s">
        <v>123</v>
      </c>
      <c r="B170" s="8">
        <v>21</v>
      </c>
      <c r="C170" s="8">
        <v>2</v>
      </c>
      <c r="D170" s="8">
        <v>23</v>
      </c>
    </row>
    <row r="171" spans="1:4" x14ac:dyDescent="0.25">
      <c r="A171" s="7" t="s">
        <v>124</v>
      </c>
      <c r="B171" s="8">
        <v>21</v>
      </c>
      <c r="C171" s="8">
        <v>3</v>
      </c>
      <c r="D171" s="8">
        <v>24</v>
      </c>
    </row>
    <row r="172" spans="1:4" x14ac:dyDescent="0.25">
      <c r="A172" s="7" t="s">
        <v>67</v>
      </c>
      <c r="B172" s="8">
        <v>21</v>
      </c>
      <c r="C172" s="8">
        <v>5</v>
      </c>
      <c r="D172" s="8">
        <v>26</v>
      </c>
    </row>
    <row r="173" spans="1:4" x14ac:dyDescent="0.25">
      <c r="A173" s="7" t="s">
        <v>117</v>
      </c>
      <c r="B173" s="8">
        <v>20</v>
      </c>
      <c r="C173" s="8">
        <v>2</v>
      </c>
      <c r="D173" s="8">
        <v>22</v>
      </c>
    </row>
    <row r="174" spans="1:4" x14ac:dyDescent="0.25">
      <c r="A174" s="7" t="s">
        <v>80</v>
      </c>
      <c r="B174" s="8">
        <v>20</v>
      </c>
      <c r="C174" s="8">
        <v>3</v>
      </c>
      <c r="D174" s="8">
        <v>23</v>
      </c>
    </row>
    <row r="175" spans="1:4" x14ac:dyDescent="0.25">
      <c r="A175" s="7" t="s">
        <v>75</v>
      </c>
      <c r="B175" s="8">
        <v>20</v>
      </c>
      <c r="C175" s="8">
        <v>6</v>
      </c>
      <c r="D175" s="8">
        <v>26</v>
      </c>
    </row>
    <row r="176" spans="1:4" x14ac:dyDescent="0.25">
      <c r="A176" s="7" t="s">
        <v>83</v>
      </c>
      <c r="B176" s="8">
        <v>20</v>
      </c>
      <c r="C176" s="8">
        <v>3</v>
      </c>
      <c r="D176" s="8">
        <v>23</v>
      </c>
    </row>
    <row r="177" spans="1:4" x14ac:dyDescent="0.25">
      <c r="A177" s="7" t="s">
        <v>121</v>
      </c>
      <c r="B177" s="8">
        <v>20</v>
      </c>
      <c r="C177" s="8">
        <v>3</v>
      </c>
      <c r="D177" s="8">
        <v>23</v>
      </c>
    </row>
    <row r="178" spans="1:4" x14ac:dyDescent="0.25">
      <c r="A178" s="7" t="s">
        <v>15</v>
      </c>
      <c r="B178" s="8">
        <v>19</v>
      </c>
      <c r="C178" s="8">
        <v>3</v>
      </c>
      <c r="D178" s="8">
        <v>22</v>
      </c>
    </row>
    <row r="179" spans="1:4" x14ac:dyDescent="0.25">
      <c r="A179" s="7" t="s">
        <v>16</v>
      </c>
      <c r="B179" s="8">
        <v>19</v>
      </c>
      <c r="C179" s="8">
        <v>3</v>
      </c>
      <c r="D179" s="8">
        <v>22</v>
      </c>
    </row>
    <row r="180" spans="1:4" x14ac:dyDescent="0.25">
      <c r="A180" s="7" t="s">
        <v>122</v>
      </c>
      <c r="B180" s="8">
        <v>19</v>
      </c>
      <c r="C180" s="8">
        <v>3</v>
      </c>
      <c r="D180" s="8">
        <v>22</v>
      </c>
    </row>
    <row r="181" spans="1:4" x14ac:dyDescent="0.25">
      <c r="A181" s="7" t="s">
        <v>13</v>
      </c>
      <c r="B181" s="8">
        <v>19</v>
      </c>
      <c r="C181" s="8">
        <v>3</v>
      </c>
      <c r="D181" s="8">
        <v>22</v>
      </c>
    </row>
    <row r="182" spans="1:4" x14ac:dyDescent="0.25">
      <c r="A182" s="7" t="s">
        <v>138</v>
      </c>
      <c r="B182" s="8">
        <v>2617</v>
      </c>
      <c r="C182" s="8">
        <v>206</v>
      </c>
      <c r="D182" s="8">
        <v>2823</v>
      </c>
    </row>
  </sheetData>
  <sortState ref="D53:G147">
    <sortCondition ref="D24:D132"/>
  </sortState>
  <mergeCells count="7">
    <mergeCell ref="E51:G51"/>
    <mergeCell ref="B69:D69"/>
    <mergeCell ref="C36:D36"/>
    <mergeCell ref="C2:E2"/>
    <mergeCell ref="H2:J2"/>
    <mergeCell ref="B23:E23"/>
    <mergeCell ref="G23:J23"/>
  </mergeCells>
  <conditionalFormatting sqref="H3">
    <cfRule type="iconSet" priority="9">
      <iconSet iconSet="3ArrowsGray">
        <cfvo type="percent" val="0"/>
        <cfvo type="percent" val="33"/>
        <cfvo type="percent" val="67"/>
      </iconSet>
    </cfRule>
  </conditionalFormatting>
  <conditionalFormatting pivot="1" sqref="C6:F18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{ABA8E233-5F6F-4C49-B2F0-942526436449}</x14:id>
        </ext>
      </extLst>
    </cfRule>
  </conditionalFormatting>
  <conditionalFormatting sqref="H2:J2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pivot="1" sqref="C27:E3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{8D7359AC-9DD2-43F9-A405-B6A62CCC899E}</x14:id>
        </ext>
      </extLst>
    </cfRule>
  </conditionalFormatting>
  <conditionalFormatting pivot="1" sqref="H32:J3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{7030228C-818A-45CB-AB50-8468701C57A8}</x14:id>
        </ext>
      </extLst>
    </cfRule>
  </conditionalFormatting>
  <conditionalFormatting pivot="1" sqref="B55:B64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{D188252F-E9B3-46A9-94FB-EA5AC12428D1}</x14:id>
        </ext>
      </extLst>
    </cfRule>
  </conditionalFormatting>
  <conditionalFormatting pivot="1" sqref="E55:H6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{CF1F7E6E-B1F7-4ED9-89C2-51811D891DAD}</x14:id>
        </ext>
      </extLst>
    </cfRule>
  </conditionalFormatting>
  <conditionalFormatting pivot="1" sqref="H55:H6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{86ED6EF9-51E3-4B61-A0A7-D1026E99EC96}</x14:id>
        </ext>
      </extLst>
    </cfRule>
  </conditionalFormatting>
  <conditionalFormatting pivot="1" sqref="C6:C17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{03BB4D4E-47E5-44B0-8BA5-307F4281DE70}</x14:id>
        </ext>
      </extLst>
    </cfRule>
  </conditionalFormatting>
  <pageMargins left="0.7" right="0.7" top="0.75" bottom="0.75" header="0.3" footer="0.3"/>
  <pageSetup orientation="portrait" r:id="rId11"/>
  <drawing r:id="rId1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A8E233-5F6F-4C49-B2F0-9425264364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C6:F18</xm:sqref>
        </x14:conditionalFormatting>
        <x14:conditionalFormatting xmlns:xm="http://schemas.microsoft.com/office/excel/2006/main" pivot="1">
          <x14:cfRule type="dataBar" id="{8D7359AC-9DD2-43F9-A405-B6A62CCC89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C27:E32</xm:sqref>
        </x14:conditionalFormatting>
        <x14:conditionalFormatting xmlns:xm="http://schemas.microsoft.com/office/excel/2006/main" pivot="1">
          <x14:cfRule type="dataBar" id="{7030228C-818A-45CB-AB50-8468701C57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H32:J32</xm:sqref>
        </x14:conditionalFormatting>
        <x14:conditionalFormatting xmlns:xm="http://schemas.microsoft.com/office/excel/2006/main" pivot="1">
          <x14:cfRule type="dataBar" id="{D188252F-E9B3-46A9-94FB-EA5AC12428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B55:B64</xm:sqref>
        </x14:conditionalFormatting>
        <x14:conditionalFormatting xmlns:xm="http://schemas.microsoft.com/office/excel/2006/main" pivot="1">
          <x14:cfRule type="dataBar" id="{CF1F7E6E-B1F7-4ED9-89C2-51811D891D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E55:H64</xm:sqref>
        </x14:conditionalFormatting>
        <x14:conditionalFormatting xmlns:xm="http://schemas.microsoft.com/office/excel/2006/main" pivot="1">
          <x14:cfRule type="dataBar" id="{86ED6EF9-51E3-4B61-A0A7-D1026E99EC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H55:H64</xm:sqref>
        </x14:conditionalFormatting>
        <x14:conditionalFormatting xmlns:xm="http://schemas.microsoft.com/office/excel/2006/main" pivot="1">
          <x14:cfRule type="dataBar" id="{03BB4D4E-47E5-44B0-8BA5-307F4281DE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C6:C17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 DATA TABLE</vt:lpstr>
      <vt:lpstr>CONDITIONS AND WORKINGS</vt:lpstr>
      <vt:lpstr>DISCRIPTIVE STATISTICS</vt:lpstr>
      <vt:lpstr>ANALYSIS AND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Oluwaseyi Ajayi</dc:creator>
  <cp:lastModifiedBy>Oluwaseyi Ajayi</cp:lastModifiedBy>
  <dcterms:created xsi:type="dcterms:W3CDTF">2024-02-12T13:16:05Z</dcterms:created>
  <dcterms:modified xsi:type="dcterms:W3CDTF">2024-07-05T19:30:29Z</dcterms:modified>
</cp:coreProperties>
</file>