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itories\REEDR-O\Toolkit\"/>
    </mc:Choice>
  </mc:AlternateContent>
  <xr:revisionPtr revIDLastSave="0" documentId="13_ncr:1_{782109ED-6301-468F-9B73-FCA5FEED5CFB}" xr6:coauthVersionLast="47" xr6:coauthVersionMax="47" xr10:uidLastSave="{00000000-0000-0000-0000-000000000000}"/>
  <bookViews>
    <workbookView xWindow="-120" yWindow="-120" windowWidth="29040" windowHeight="15840" tabRatio="740" firstSheet="3" activeTab="6" xr2:uid="{13350F69-BBBD-4704-A9A9-EF73E87942FE}"/>
  </bookViews>
  <sheets>
    <sheet name="Geometry Model" sheetId="10" r:id="rId1"/>
    <sheet name="BuildingSurfaces_Master" sheetId="7" r:id="rId2"/>
    <sheet name="Windows_Master" sheetId="12" r:id="rId3"/>
    <sheet name="PythonVariables" sheetId="9" r:id="rId4"/>
    <sheet name="Text File Template" sheetId="14" r:id="rId5"/>
    <sheet name="MainGeometry" sheetId="13" r:id="rId6"/>
    <sheet name="NonSlabGeometryAdder" sheetId="15" r:id="rId7"/>
    <sheet name="SecondStoryGeometryAdder" sheetId="16" r:id="rId8"/>
    <sheet name="ThirdStoryGeometryAdder" sheetId="17" r:id="rId9"/>
    <sheet name="MainWindows" sheetId="18" r:id="rId10"/>
    <sheet name="SecondStoryWindowAdder" sheetId="19" r:id="rId11"/>
    <sheet name="ThirdStoryWindowAdder" sheetId="20" r:id="rId12"/>
    <sheet name="List" sheetId="11" r:id="rId13"/>
    <sheet name="VentedCrawlspace_Default" sheetId="1" r:id="rId14"/>
    <sheet name="AllFoundations_VariableNames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0" l="1"/>
  <c r="C7" i="10" l="1"/>
  <c r="D7" i="10" s="1"/>
  <c r="D6" i="10"/>
  <c r="D29" i="10" l="1"/>
  <c r="D32" i="10" s="1"/>
  <c r="I21" i="7" l="1"/>
  <c r="H21" i="7"/>
  <c r="G23" i="7"/>
  <c r="G24" i="7"/>
  <c r="G25" i="7"/>
  <c r="G26" i="7"/>
  <c r="G27" i="7"/>
  <c r="G28" i="7"/>
  <c r="G29" i="7"/>
  <c r="G30" i="7"/>
  <c r="G22" i="7"/>
  <c r="C5" i="10"/>
  <c r="B2" i="20"/>
  <c r="C2" i="20"/>
  <c r="D2" i="20"/>
  <c r="E2" i="20"/>
  <c r="F2" i="20"/>
  <c r="G2" i="20"/>
  <c r="H2" i="20"/>
  <c r="I2" i="20"/>
  <c r="J2" i="20"/>
  <c r="B3" i="20"/>
  <c r="C3" i="20"/>
  <c r="D3" i="20"/>
  <c r="E3" i="20"/>
  <c r="F3" i="20"/>
  <c r="G3" i="20"/>
  <c r="H3" i="20"/>
  <c r="I3" i="20"/>
  <c r="J3" i="20"/>
  <c r="B4" i="20"/>
  <c r="C4" i="20"/>
  <c r="D4" i="20"/>
  <c r="E4" i="20"/>
  <c r="F4" i="20"/>
  <c r="G4" i="20"/>
  <c r="H4" i="20"/>
  <c r="I4" i="20"/>
  <c r="J4" i="20"/>
  <c r="B5" i="20"/>
  <c r="C5" i="20"/>
  <c r="D5" i="20"/>
  <c r="E5" i="20"/>
  <c r="F5" i="20"/>
  <c r="G5" i="20"/>
  <c r="H5" i="20"/>
  <c r="I5" i="20"/>
  <c r="J5" i="20"/>
  <c r="A3" i="20"/>
  <c r="A4" i="20"/>
  <c r="A5" i="20"/>
  <c r="A2" i="20"/>
  <c r="B2" i="19"/>
  <c r="C2" i="19"/>
  <c r="D2" i="19"/>
  <c r="E2" i="19"/>
  <c r="F2" i="19"/>
  <c r="G2" i="19"/>
  <c r="H2" i="19"/>
  <c r="I2" i="19"/>
  <c r="J2" i="19"/>
  <c r="B3" i="19"/>
  <c r="C3" i="19"/>
  <c r="D3" i="19"/>
  <c r="E3" i="19"/>
  <c r="F3" i="19"/>
  <c r="G3" i="19"/>
  <c r="H3" i="19"/>
  <c r="I3" i="19"/>
  <c r="J3" i="19"/>
  <c r="B4" i="19"/>
  <c r="C4" i="19"/>
  <c r="D4" i="19"/>
  <c r="E4" i="19"/>
  <c r="F4" i="19"/>
  <c r="G4" i="19"/>
  <c r="H4" i="19"/>
  <c r="I4" i="19"/>
  <c r="J4" i="19"/>
  <c r="B5" i="19"/>
  <c r="C5" i="19"/>
  <c r="D5" i="19"/>
  <c r="E5" i="19"/>
  <c r="F5" i="19"/>
  <c r="G5" i="19"/>
  <c r="H5" i="19"/>
  <c r="I5" i="19"/>
  <c r="J5" i="19"/>
  <c r="A3" i="19"/>
  <c r="A4" i="19"/>
  <c r="A5" i="19"/>
  <c r="A2" i="19"/>
  <c r="A3" i="18"/>
  <c r="B3" i="18"/>
  <c r="C3" i="18"/>
  <c r="D3" i="18"/>
  <c r="E3" i="18"/>
  <c r="F3" i="18"/>
  <c r="G3" i="18"/>
  <c r="H3" i="18"/>
  <c r="I3" i="18"/>
  <c r="J3" i="18"/>
  <c r="A4" i="18"/>
  <c r="B4" i="18"/>
  <c r="C4" i="18"/>
  <c r="D4" i="18"/>
  <c r="E4" i="18"/>
  <c r="F4" i="18"/>
  <c r="G4" i="18"/>
  <c r="H4" i="18"/>
  <c r="I4" i="18"/>
  <c r="J4" i="18"/>
  <c r="A5" i="18"/>
  <c r="B5" i="18"/>
  <c r="C5" i="18"/>
  <c r="D5" i="18"/>
  <c r="E5" i="18"/>
  <c r="F5" i="18"/>
  <c r="G5" i="18"/>
  <c r="H5" i="18"/>
  <c r="I5" i="18"/>
  <c r="J5" i="18"/>
  <c r="B2" i="18"/>
  <c r="C2" i="18"/>
  <c r="D2" i="18"/>
  <c r="E2" i="18"/>
  <c r="F2" i="18"/>
  <c r="G2" i="18"/>
  <c r="H2" i="18"/>
  <c r="I2" i="18"/>
  <c r="J2" i="18"/>
  <c r="A2" i="18"/>
  <c r="C2" i="17"/>
  <c r="D2" i="17"/>
  <c r="E2" i="17"/>
  <c r="F2" i="17"/>
  <c r="H2" i="17"/>
  <c r="I2" i="17"/>
  <c r="J2" i="17"/>
  <c r="K2" i="17"/>
  <c r="C3" i="17"/>
  <c r="D3" i="17"/>
  <c r="E3" i="17"/>
  <c r="F3" i="17"/>
  <c r="H3" i="17"/>
  <c r="I3" i="17"/>
  <c r="J3" i="17"/>
  <c r="K3" i="17"/>
  <c r="C4" i="17"/>
  <c r="D4" i="17"/>
  <c r="E4" i="17"/>
  <c r="F4" i="17"/>
  <c r="H4" i="17"/>
  <c r="I4" i="17"/>
  <c r="J4" i="17"/>
  <c r="K4" i="17"/>
  <c r="C5" i="17"/>
  <c r="D5" i="17"/>
  <c r="E5" i="17"/>
  <c r="F5" i="17"/>
  <c r="H5" i="17"/>
  <c r="I5" i="17"/>
  <c r="J5" i="17"/>
  <c r="K5" i="17"/>
  <c r="C6" i="17"/>
  <c r="D6" i="17"/>
  <c r="E6" i="17"/>
  <c r="F6" i="17"/>
  <c r="H6" i="17"/>
  <c r="I6" i="17"/>
  <c r="J6" i="17"/>
  <c r="K6" i="17"/>
  <c r="B2" i="17"/>
  <c r="B3" i="17"/>
  <c r="B4" i="17"/>
  <c r="B5" i="17"/>
  <c r="B6" i="17"/>
  <c r="A6" i="17"/>
  <c r="A3" i="17"/>
  <c r="A4" i="17"/>
  <c r="A5" i="17"/>
  <c r="A2" i="17"/>
  <c r="C2" i="16"/>
  <c r="D2" i="16"/>
  <c r="E2" i="16"/>
  <c r="F2" i="16"/>
  <c r="H2" i="16"/>
  <c r="I2" i="16"/>
  <c r="J2" i="16"/>
  <c r="K2" i="16"/>
  <c r="C3" i="16"/>
  <c r="D3" i="16"/>
  <c r="E3" i="16"/>
  <c r="F3" i="16"/>
  <c r="H3" i="16"/>
  <c r="I3" i="16"/>
  <c r="J3" i="16"/>
  <c r="K3" i="16"/>
  <c r="C4" i="16"/>
  <c r="D4" i="16"/>
  <c r="E4" i="16"/>
  <c r="F4" i="16"/>
  <c r="H4" i="16"/>
  <c r="I4" i="16"/>
  <c r="J4" i="16"/>
  <c r="K4" i="16"/>
  <c r="C5" i="16"/>
  <c r="D5" i="16"/>
  <c r="E5" i="16"/>
  <c r="F5" i="16"/>
  <c r="H5" i="16"/>
  <c r="I5" i="16"/>
  <c r="J5" i="16"/>
  <c r="K5" i="16"/>
  <c r="C6" i="16"/>
  <c r="D6" i="16"/>
  <c r="E6" i="16"/>
  <c r="F6" i="16"/>
  <c r="H6" i="16"/>
  <c r="I6" i="16"/>
  <c r="J6" i="16"/>
  <c r="K6" i="16"/>
  <c r="B2" i="16"/>
  <c r="B3" i="16"/>
  <c r="B4" i="16"/>
  <c r="B5" i="16"/>
  <c r="B6" i="16"/>
  <c r="A3" i="16"/>
  <c r="A4" i="16"/>
  <c r="A5" i="16"/>
  <c r="A6" i="16"/>
  <c r="A2" i="16"/>
  <c r="M6" i="17" l="1"/>
  <c r="L6" i="17"/>
  <c r="O6" i="17"/>
  <c r="O5" i="17"/>
  <c r="L5" i="17"/>
  <c r="N5" i="17"/>
  <c r="M4" i="17"/>
  <c r="M3" i="17"/>
  <c r="L3" i="17"/>
  <c r="O2" i="17"/>
  <c r="M2" i="17"/>
  <c r="L2" i="17"/>
  <c r="N2" i="17"/>
  <c r="L6" i="16"/>
  <c r="O6" i="16"/>
  <c r="O5" i="16"/>
  <c r="M5" i="16"/>
  <c r="N5" i="16"/>
  <c r="M4" i="16"/>
  <c r="O3" i="16"/>
  <c r="M3" i="16"/>
  <c r="L3" i="16"/>
  <c r="L2" i="16"/>
  <c r="O2" i="16"/>
  <c r="O6" i="15"/>
  <c r="O7" i="15"/>
  <c r="O8" i="15"/>
  <c r="O9" i="15"/>
  <c r="O10" i="15"/>
  <c r="O4" i="15"/>
  <c r="O5" i="15"/>
  <c r="O3" i="15"/>
  <c r="N3" i="15"/>
  <c r="N4" i="15"/>
  <c r="N5" i="15"/>
  <c r="N6" i="15"/>
  <c r="N7" i="15"/>
  <c r="N8" i="15"/>
  <c r="N9" i="15"/>
  <c r="N10" i="15"/>
  <c r="M3" i="15"/>
  <c r="M4" i="15"/>
  <c r="M5" i="15"/>
  <c r="M6" i="15"/>
  <c r="M7" i="15"/>
  <c r="M8" i="15"/>
  <c r="M9" i="15"/>
  <c r="M10" i="15"/>
  <c r="L3" i="15"/>
  <c r="L4" i="15"/>
  <c r="L5" i="15"/>
  <c r="L6" i="15"/>
  <c r="L7" i="15"/>
  <c r="L8" i="15"/>
  <c r="L9" i="15"/>
  <c r="L10" i="15"/>
  <c r="B2" i="15"/>
  <c r="C2" i="15"/>
  <c r="D2" i="15"/>
  <c r="E2" i="15"/>
  <c r="F2" i="15"/>
  <c r="G2" i="15"/>
  <c r="H2" i="15"/>
  <c r="I2" i="15"/>
  <c r="J2" i="15"/>
  <c r="K2" i="15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F4" i="15"/>
  <c r="G4" i="15"/>
  <c r="H4" i="15"/>
  <c r="I4" i="15"/>
  <c r="J4" i="15"/>
  <c r="K4" i="15"/>
  <c r="B5" i="15"/>
  <c r="C5" i="15"/>
  <c r="D5" i="15"/>
  <c r="E5" i="15"/>
  <c r="F5" i="15"/>
  <c r="G5" i="15"/>
  <c r="H5" i="15"/>
  <c r="I5" i="15"/>
  <c r="J5" i="15"/>
  <c r="K5" i="15"/>
  <c r="B6" i="15"/>
  <c r="C6" i="15"/>
  <c r="D6" i="15"/>
  <c r="E6" i="15"/>
  <c r="F6" i="15"/>
  <c r="G6" i="15"/>
  <c r="H6" i="15"/>
  <c r="I6" i="15"/>
  <c r="J6" i="15"/>
  <c r="K6" i="15"/>
  <c r="B7" i="15"/>
  <c r="C7" i="15"/>
  <c r="D7" i="15"/>
  <c r="E7" i="15"/>
  <c r="F7" i="15"/>
  <c r="G7" i="15"/>
  <c r="H7" i="15"/>
  <c r="I7" i="15"/>
  <c r="J7" i="15"/>
  <c r="K7" i="15"/>
  <c r="B8" i="15"/>
  <c r="C8" i="15"/>
  <c r="D8" i="15"/>
  <c r="E8" i="15"/>
  <c r="F8" i="15"/>
  <c r="G8" i="15"/>
  <c r="H8" i="15"/>
  <c r="I8" i="15"/>
  <c r="J8" i="15"/>
  <c r="K8" i="15"/>
  <c r="B9" i="15"/>
  <c r="C9" i="15"/>
  <c r="D9" i="15"/>
  <c r="E9" i="15"/>
  <c r="F9" i="15"/>
  <c r="G9" i="15"/>
  <c r="H9" i="15"/>
  <c r="I9" i="15"/>
  <c r="J9" i="15"/>
  <c r="K9" i="15"/>
  <c r="B10" i="15"/>
  <c r="C10" i="15"/>
  <c r="D10" i="15"/>
  <c r="E10" i="15"/>
  <c r="F10" i="15"/>
  <c r="G10" i="15"/>
  <c r="H10" i="15"/>
  <c r="I10" i="15"/>
  <c r="J10" i="15"/>
  <c r="K10" i="15"/>
  <c r="A3" i="15"/>
  <c r="A4" i="15"/>
  <c r="A5" i="15"/>
  <c r="A6" i="15"/>
  <c r="A7" i="15"/>
  <c r="A8" i="15"/>
  <c r="A9" i="15"/>
  <c r="A10" i="15"/>
  <c r="A2" i="15"/>
  <c r="M2" i="15"/>
  <c r="L2" i="15"/>
  <c r="O3" i="13"/>
  <c r="O6" i="13"/>
  <c r="O7" i="13"/>
  <c r="O8" i="13"/>
  <c r="O9" i="13"/>
  <c r="O10" i="13"/>
  <c r="O11" i="13"/>
  <c r="O2" i="13"/>
  <c r="N3" i="13"/>
  <c r="N4" i="13"/>
  <c r="N5" i="13"/>
  <c r="N6" i="13"/>
  <c r="N7" i="13"/>
  <c r="N8" i="13"/>
  <c r="N9" i="13"/>
  <c r="N10" i="13"/>
  <c r="N11" i="13"/>
  <c r="N2" i="13"/>
  <c r="M3" i="13"/>
  <c r="M4" i="13"/>
  <c r="M5" i="13"/>
  <c r="M6" i="13"/>
  <c r="M7" i="13"/>
  <c r="M8" i="13"/>
  <c r="M9" i="13"/>
  <c r="M10" i="13"/>
  <c r="M11" i="13"/>
  <c r="M2" i="13"/>
  <c r="L3" i="13"/>
  <c r="L4" i="13"/>
  <c r="L5" i="13"/>
  <c r="L6" i="13"/>
  <c r="L7" i="13"/>
  <c r="L8" i="13"/>
  <c r="L9" i="13"/>
  <c r="L10" i="13"/>
  <c r="L11" i="13"/>
  <c r="L2" i="13"/>
  <c r="A8" i="13"/>
  <c r="B8" i="13"/>
  <c r="C8" i="13"/>
  <c r="D8" i="13"/>
  <c r="E8" i="13"/>
  <c r="H8" i="13"/>
  <c r="I8" i="13"/>
  <c r="J8" i="13"/>
  <c r="K8" i="13"/>
  <c r="A9" i="13"/>
  <c r="B9" i="13"/>
  <c r="C9" i="13"/>
  <c r="D9" i="13"/>
  <c r="E9" i="13"/>
  <c r="H9" i="13"/>
  <c r="I9" i="13"/>
  <c r="J9" i="13"/>
  <c r="K9" i="13"/>
  <c r="A10" i="13"/>
  <c r="B10" i="13"/>
  <c r="C10" i="13"/>
  <c r="D10" i="13"/>
  <c r="E10" i="13"/>
  <c r="H10" i="13"/>
  <c r="I10" i="13"/>
  <c r="J10" i="13"/>
  <c r="K10" i="13"/>
  <c r="A11" i="13"/>
  <c r="B11" i="13"/>
  <c r="C11" i="13"/>
  <c r="D11" i="13"/>
  <c r="E11" i="13"/>
  <c r="G11" i="13"/>
  <c r="H11" i="13"/>
  <c r="I11" i="13"/>
  <c r="J11" i="13"/>
  <c r="K11" i="13"/>
  <c r="B7" i="13"/>
  <c r="C7" i="13"/>
  <c r="D7" i="13"/>
  <c r="E7" i="13"/>
  <c r="H7" i="13"/>
  <c r="I7" i="13"/>
  <c r="J7" i="13"/>
  <c r="K7" i="13"/>
  <c r="A7" i="13"/>
  <c r="A3" i="13"/>
  <c r="B3" i="13"/>
  <c r="C3" i="13"/>
  <c r="D3" i="13"/>
  <c r="E3" i="13"/>
  <c r="H3" i="13"/>
  <c r="I3" i="13"/>
  <c r="J3" i="13"/>
  <c r="K3" i="13"/>
  <c r="A4" i="13"/>
  <c r="B4" i="13"/>
  <c r="C4" i="13"/>
  <c r="D4" i="13"/>
  <c r="E4" i="13"/>
  <c r="H4" i="13"/>
  <c r="I4" i="13"/>
  <c r="J4" i="13"/>
  <c r="K4" i="13"/>
  <c r="A5" i="13"/>
  <c r="B5" i="13"/>
  <c r="C5" i="13"/>
  <c r="D5" i="13"/>
  <c r="E5" i="13"/>
  <c r="H5" i="13"/>
  <c r="I5" i="13"/>
  <c r="J5" i="13"/>
  <c r="K5" i="13"/>
  <c r="A6" i="13"/>
  <c r="B6" i="13"/>
  <c r="C6" i="13"/>
  <c r="D6" i="13"/>
  <c r="E6" i="13"/>
  <c r="G6" i="13"/>
  <c r="H6" i="13"/>
  <c r="I6" i="13"/>
  <c r="J6" i="13"/>
  <c r="K6" i="13"/>
  <c r="B2" i="13"/>
  <c r="C2" i="13"/>
  <c r="D2" i="13"/>
  <c r="E2" i="13"/>
  <c r="H2" i="13"/>
  <c r="I2" i="13"/>
  <c r="J2" i="13"/>
  <c r="K2" i="13"/>
  <c r="A2" i="13"/>
  <c r="AA148" i="10"/>
  <c r="AA152" i="10" s="1"/>
  <c r="AA149" i="10"/>
  <c r="AA150" i="10"/>
  <c r="AA151" i="10"/>
  <c r="AB152" i="10"/>
  <c r="AD154" i="10"/>
  <c r="AD155" i="10"/>
  <c r="AD156" i="10"/>
  <c r="AD153" i="10"/>
  <c r="AD157" i="10" s="1"/>
  <c r="AC169" i="10"/>
  <c r="AC170" i="10"/>
  <c r="AC171" i="10"/>
  <c r="AC168" i="10"/>
  <c r="AC172" i="10" s="1"/>
  <c r="AD174" i="10"/>
  <c r="AD175" i="10"/>
  <c r="AD176" i="10"/>
  <c r="AD173" i="10"/>
  <c r="AD177" i="10" s="1"/>
  <c r="AC189" i="10"/>
  <c r="AC190" i="10"/>
  <c r="AC191" i="10"/>
  <c r="AC188" i="10"/>
  <c r="AC192" i="10" s="1"/>
  <c r="AC209" i="10"/>
  <c r="AC210" i="10"/>
  <c r="AC211" i="10"/>
  <c r="AC208" i="10"/>
  <c r="AD194" i="10"/>
  <c r="AD195" i="10"/>
  <c r="AD196" i="10"/>
  <c r="AD193" i="10"/>
  <c r="AD197" i="10" s="1"/>
  <c r="AB212" i="10"/>
  <c r="AB207" i="10"/>
  <c r="AB202" i="10"/>
  <c r="AB197" i="10"/>
  <c r="AB192" i="10"/>
  <c r="AB187" i="10"/>
  <c r="AB182" i="10"/>
  <c r="AB177" i="10"/>
  <c r="AB172" i="10"/>
  <c r="AB167" i="10"/>
  <c r="AB162" i="10"/>
  <c r="AB157" i="10"/>
  <c r="M48" i="10"/>
  <c r="AA210" i="10" s="1"/>
  <c r="M47" i="10"/>
  <c r="AA204" i="10" s="1"/>
  <c r="M46" i="10"/>
  <c r="AA200" i="10" s="1"/>
  <c r="M45" i="10"/>
  <c r="AA195" i="10" s="1"/>
  <c r="M44" i="10"/>
  <c r="AA190" i="10" s="1"/>
  <c r="M43" i="10"/>
  <c r="AA185" i="10" s="1"/>
  <c r="M42" i="10"/>
  <c r="AA180" i="10" s="1"/>
  <c r="M41" i="10"/>
  <c r="AA175" i="10" s="1"/>
  <c r="M40" i="10"/>
  <c r="AA170" i="10" s="1"/>
  <c r="M39" i="10"/>
  <c r="AA165" i="10" s="1"/>
  <c r="M38" i="10"/>
  <c r="AA161" i="10" s="1"/>
  <c r="M37" i="10"/>
  <c r="AA156" i="10" s="1"/>
  <c r="AA209" i="10"/>
  <c r="N36" i="10"/>
  <c r="O36" i="10"/>
  <c r="P36" i="10"/>
  <c r="Q36" i="10"/>
  <c r="M36" i="10"/>
  <c r="F3" i="12"/>
  <c r="F4" i="12"/>
  <c r="F5" i="12"/>
  <c r="F6" i="12"/>
  <c r="F7" i="12"/>
  <c r="F8" i="12"/>
  <c r="F9" i="12"/>
  <c r="F10" i="12"/>
  <c r="F11" i="12"/>
  <c r="F12" i="12"/>
  <c r="F13" i="12"/>
  <c r="F2" i="12"/>
  <c r="D10" i="7"/>
  <c r="D9" i="7"/>
  <c r="D8" i="7"/>
  <c r="D7" i="7"/>
  <c r="M10" i="10" s="1"/>
  <c r="AA30" i="10" s="1"/>
  <c r="F23" i="7"/>
  <c r="F24" i="7"/>
  <c r="F25" i="7"/>
  <c r="F26" i="7"/>
  <c r="F27" i="7"/>
  <c r="F28" i="7"/>
  <c r="F29" i="7"/>
  <c r="F30" i="7"/>
  <c r="F22" i="7"/>
  <c r="D15" i="7"/>
  <c r="M18" i="10" s="1"/>
  <c r="AA68" i="10" s="1"/>
  <c r="AA72" i="10" s="1"/>
  <c r="D14" i="7"/>
  <c r="D13" i="7"/>
  <c r="D12" i="7"/>
  <c r="M15" i="10" s="1"/>
  <c r="AA53" i="10" s="1"/>
  <c r="AA57" i="10" s="1"/>
  <c r="F16" i="7"/>
  <c r="F11" i="7" s="1"/>
  <c r="F15" i="7"/>
  <c r="F20" i="7"/>
  <c r="F10" i="7" s="1"/>
  <c r="F19" i="7"/>
  <c r="F9" i="7" s="1"/>
  <c r="F18" i="7"/>
  <c r="F8" i="7" s="1"/>
  <c r="D11" i="7"/>
  <c r="M14" i="10" s="1"/>
  <c r="AA51" i="10" s="1"/>
  <c r="D16" i="7"/>
  <c r="D115" i="8"/>
  <c r="D110" i="8"/>
  <c r="D105" i="8"/>
  <c r="D100" i="8"/>
  <c r="D95" i="8"/>
  <c r="D90" i="8"/>
  <c r="D65" i="8"/>
  <c r="D60" i="8"/>
  <c r="D55" i="8"/>
  <c r="D50" i="8"/>
  <c r="D21" i="7"/>
  <c r="M24" i="10" s="1"/>
  <c r="AA98" i="10" s="1"/>
  <c r="AA102" i="10" s="1"/>
  <c r="E120" i="8"/>
  <c r="E115" i="8"/>
  <c r="E110" i="8"/>
  <c r="E105" i="8"/>
  <c r="E100" i="8"/>
  <c r="E95" i="8"/>
  <c r="E90" i="8"/>
  <c r="B70" i="8"/>
  <c r="B65" i="8"/>
  <c r="B60" i="8"/>
  <c r="B55" i="8"/>
  <c r="D2" i="7"/>
  <c r="M5" i="10" s="1"/>
  <c r="AA6" i="10" s="1"/>
  <c r="D3" i="7"/>
  <c r="D4" i="7"/>
  <c r="M7" i="10" s="1"/>
  <c r="AA16" i="10" s="1"/>
  <c r="D5" i="7"/>
  <c r="M8" i="10" s="1"/>
  <c r="AA20" i="10" s="1"/>
  <c r="D6" i="7"/>
  <c r="M9" i="10" s="1"/>
  <c r="AA23" i="10" s="1"/>
  <c r="AA27" i="10" s="1"/>
  <c r="D17" i="7"/>
  <c r="M20" i="10" s="1"/>
  <c r="AA78" i="10" s="1"/>
  <c r="AA82" i="10" s="1"/>
  <c r="D18" i="7"/>
  <c r="M21" i="10" s="1"/>
  <c r="AA83" i="10" s="1"/>
  <c r="AA87" i="10" s="1"/>
  <c r="D19" i="7"/>
  <c r="M22" i="10" s="1"/>
  <c r="AA88" i="10" s="1"/>
  <c r="AA92" i="10" s="1"/>
  <c r="D20" i="7"/>
  <c r="M23" i="10" s="1"/>
  <c r="AA93" i="10" s="1"/>
  <c r="AA97" i="10" s="1"/>
  <c r="D22" i="7"/>
  <c r="M25" i="10" s="1"/>
  <c r="AA103" i="10" s="1"/>
  <c r="AA107" i="10" s="1"/>
  <c r="D23" i="7"/>
  <c r="M26" i="10" s="1"/>
  <c r="AA108" i="10" s="1"/>
  <c r="AA112" i="10" s="1"/>
  <c r="D24" i="7"/>
  <c r="M27" i="10" s="1"/>
  <c r="AA114" i="10" s="1"/>
  <c r="D25" i="7"/>
  <c r="M28" i="10" s="1"/>
  <c r="AA119" i="10" s="1"/>
  <c r="D26" i="7"/>
  <c r="M29" i="10" s="1"/>
  <c r="AA124" i="10" s="1"/>
  <c r="D27" i="7"/>
  <c r="M30" i="10" s="1"/>
  <c r="AA129" i="10" s="1"/>
  <c r="D28" i="7"/>
  <c r="M31" i="10" s="1"/>
  <c r="AA134" i="10" s="1"/>
  <c r="D29" i="7"/>
  <c r="M32" i="10" s="1"/>
  <c r="AA139" i="10" s="1"/>
  <c r="D30" i="7"/>
  <c r="J164" i="1"/>
  <c r="H162" i="1"/>
  <c r="H164" i="1" s="1"/>
  <c r="J161" i="1"/>
  <c r="J162" i="1" s="1"/>
  <c r="H161" i="1"/>
  <c r="H163" i="1" s="1"/>
  <c r="J159" i="1"/>
  <c r="H157" i="1"/>
  <c r="H159" i="1" s="1"/>
  <c r="J156" i="1"/>
  <c r="J157" i="1" s="1"/>
  <c r="H156" i="1"/>
  <c r="H160" i="1" s="1"/>
  <c r="J154" i="1"/>
  <c r="H152" i="1"/>
  <c r="H154" i="1" s="1"/>
  <c r="J151" i="1"/>
  <c r="J152" i="1" s="1"/>
  <c r="H151" i="1"/>
  <c r="H155" i="1" s="1"/>
  <c r="J149" i="1"/>
  <c r="H147" i="1"/>
  <c r="H149" i="1" s="1"/>
  <c r="J146" i="1"/>
  <c r="J147" i="1" s="1"/>
  <c r="H146" i="1"/>
  <c r="H150" i="1" s="1"/>
  <c r="J144" i="1"/>
  <c r="H142" i="1"/>
  <c r="H144" i="1" s="1"/>
  <c r="J141" i="1"/>
  <c r="J142" i="1" s="1"/>
  <c r="H141" i="1"/>
  <c r="H145" i="1" s="1"/>
  <c r="J139" i="1"/>
  <c r="H137" i="1"/>
  <c r="H139" i="1" s="1"/>
  <c r="J136" i="1"/>
  <c r="J137" i="1" s="1"/>
  <c r="H136" i="1"/>
  <c r="H140" i="1" s="1"/>
  <c r="J134" i="1"/>
  <c r="H132" i="1"/>
  <c r="H134" i="1" s="1"/>
  <c r="J131" i="1"/>
  <c r="J132" i="1" s="1"/>
  <c r="H131" i="1"/>
  <c r="H135" i="1" s="1"/>
  <c r="J129" i="1"/>
  <c r="J128" i="1"/>
  <c r="J127" i="1"/>
  <c r="J126" i="1"/>
  <c r="J130" i="1" s="1"/>
  <c r="H129" i="1"/>
  <c r="H128" i="1"/>
  <c r="H127" i="1"/>
  <c r="H126" i="1"/>
  <c r="H130" i="1" s="1"/>
  <c r="G165" i="1"/>
  <c r="G160" i="1"/>
  <c r="G155" i="1"/>
  <c r="G150" i="1"/>
  <c r="G145" i="1"/>
  <c r="G140" i="1"/>
  <c r="G135" i="1"/>
  <c r="G130" i="1"/>
  <c r="J165" i="1"/>
  <c r="I165" i="1"/>
  <c r="H165" i="1"/>
  <c r="F165" i="1"/>
  <c r="E165" i="1"/>
  <c r="D165" i="1"/>
  <c r="C165" i="1"/>
  <c r="B165" i="1"/>
  <c r="I160" i="1"/>
  <c r="F160" i="1"/>
  <c r="E160" i="1"/>
  <c r="D160" i="1"/>
  <c r="C160" i="1"/>
  <c r="B160" i="1"/>
  <c r="J155" i="1"/>
  <c r="I155" i="1"/>
  <c r="F155" i="1"/>
  <c r="E155" i="1"/>
  <c r="D155" i="1"/>
  <c r="C155" i="1"/>
  <c r="B155" i="1"/>
  <c r="J150" i="1"/>
  <c r="I150" i="1"/>
  <c r="F150" i="1"/>
  <c r="E150" i="1"/>
  <c r="D150" i="1"/>
  <c r="C150" i="1"/>
  <c r="B150" i="1"/>
  <c r="J145" i="1"/>
  <c r="I145" i="1"/>
  <c r="F145" i="1"/>
  <c r="E145" i="1"/>
  <c r="D145" i="1"/>
  <c r="C145" i="1"/>
  <c r="B145" i="1"/>
  <c r="I140" i="1"/>
  <c r="F140" i="1"/>
  <c r="E140" i="1"/>
  <c r="D140" i="1"/>
  <c r="C140" i="1"/>
  <c r="B140" i="1"/>
  <c r="I135" i="1"/>
  <c r="F135" i="1"/>
  <c r="E135" i="1"/>
  <c r="D135" i="1"/>
  <c r="C135" i="1"/>
  <c r="B135" i="1"/>
  <c r="I130" i="1"/>
  <c r="F130" i="1"/>
  <c r="E130" i="1"/>
  <c r="D130" i="1"/>
  <c r="C130" i="1"/>
  <c r="B130" i="1"/>
  <c r="J123" i="1"/>
  <c r="J122" i="1"/>
  <c r="J124" i="1"/>
  <c r="J121" i="1"/>
  <c r="H124" i="1"/>
  <c r="H123" i="1"/>
  <c r="H122" i="1"/>
  <c r="H121" i="1"/>
  <c r="N26" i="10"/>
  <c r="O26" i="10"/>
  <c r="R26" i="10"/>
  <c r="U26" i="10"/>
  <c r="V26" i="10"/>
  <c r="W26" i="10"/>
  <c r="X26" i="10"/>
  <c r="Y26" i="10"/>
  <c r="O27" i="10"/>
  <c r="P27" i="10"/>
  <c r="S27" i="10"/>
  <c r="X27" i="10"/>
  <c r="O28" i="10"/>
  <c r="V28" i="10"/>
  <c r="X28" i="10"/>
  <c r="Y28" i="10"/>
  <c r="P29" i="10"/>
  <c r="Q29" i="10"/>
  <c r="S29" i="10"/>
  <c r="T29" i="10"/>
  <c r="Q30" i="10"/>
  <c r="T30" i="10"/>
  <c r="V30" i="10"/>
  <c r="Y30" i="10"/>
  <c r="N31" i="10"/>
  <c r="P31" i="10"/>
  <c r="Q31" i="10"/>
  <c r="R31" i="10"/>
  <c r="S31" i="10"/>
  <c r="T31" i="10"/>
  <c r="U31" i="10"/>
  <c r="W31" i="10"/>
  <c r="N32" i="10"/>
  <c r="Q32" i="10"/>
  <c r="R32" i="10"/>
  <c r="T32" i="10"/>
  <c r="U32" i="10"/>
  <c r="V32" i="10"/>
  <c r="W32" i="10"/>
  <c r="Y32" i="10"/>
  <c r="N33" i="10"/>
  <c r="O33" i="10"/>
  <c r="Q33" i="10"/>
  <c r="X33" i="10"/>
  <c r="O25" i="10"/>
  <c r="P25" i="10"/>
  <c r="R25" i="10"/>
  <c r="S25" i="10"/>
  <c r="U25" i="10"/>
  <c r="W25" i="10"/>
  <c r="X25" i="10"/>
  <c r="N25" i="10"/>
  <c r="O16" i="10"/>
  <c r="X16" i="10"/>
  <c r="N18" i="10"/>
  <c r="R18" i="10"/>
  <c r="U18" i="10"/>
  <c r="W18" i="10"/>
  <c r="N19" i="10"/>
  <c r="O19" i="10"/>
  <c r="Q19" i="10"/>
  <c r="X19" i="10"/>
  <c r="O15" i="10"/>
  <c r="R15" i="10"/>
  <c r="U15" i="10"/>
  <c r="W15" i="10"/>
  <c r="X15" i="10"/>
  <c r="N15" i="10"/>
  <c r="O11" i="10"/>
  <c r="X11" i="10"/>
  <c r="N13" i="10"/>
  <c r="R13" i="10"/>
  <c r="U13" i="10"/>
  <c r="W13" i="10"/>
  <c r="N14" i="10"/>
  <c r="O14" i="10"/>
  <c r="Q14" i="10"/>
  <c r="X14" i="10"/>
  <c r="O10" i="10"/>
  <c r="R10" i="10"/>
  <c r="U10" i="10"/>
  <c r="W10" i="10"/>
  <c r="X10" i="10"/>
  <c r="N10" i="10"/>
  <c r="AB147" i="10"/>
  <c r="AB142" i="10"/>
  <c r="AB137" i="10"/>
  <c r="AB132" i="10"/>
  <c r="AB127" i="10"/>
  <c r="AB122" i="10"/>
  <c r="AB117" i="10"/>
  <c r="AB112" i="10"/>
  <c r="AB107" i="10"/>
  <c r="AB102" i="10"/>
  <c r="AB97" i="10"/>
  <c r="AB92" i="10"/>
  <c r="AB87" i="10"/>
  <c r="AB82" i="10"/>
  <c r="AB22" i="10"/>
  <c r="AB18" i="10"/>
  <c r="AB77" i="10"/>
  <c r="AB72" i="10"/>
  <c r="AB67" i="10"/>
  <c r="AB62" i="10"/>
  <c r="AB57" i="10"/>
  <c r="AB52" i="10"/>
  <c r="AB47" i="10"/>
  <c r="AB42" i="10"/>
  <c r="AB37" i="10"/>
  <c r="AB32" i="10"/>
  <c r="AB27" i="10"/>
  <c r="AB14" i="10"/>
  <c r="AB9" i="10"/>
  <c r="AC4" i="10"/>
  <c r="AD4" i="10"/>
  <c r="AE4" i="10"/>
  <c r="AB4" i="10"/>
  <c r="Q6" i="10"/>
  <c r="T6" i="10"/>
  <c r="O7" i="10"/>
  <c r="N8" i="10"/>
  <c r="Q8" i="10"/>
  <c r="R8" i="10"/>
  <c r="T8" i="10"/>
  <c r="N9" i="10"/>
  <c r="O9" i="10"/>
  <c r="R9" i="10"/>
  <c r="W9" i="10"/>
  <c r="N20" i="10"/>
  <c r="O20" i="10"/>
  <c r="R20" i="10"/>
  <c r="U20" i="10"/>
  <c r="W20" i="10"/>
  <c r="X20" i="10"/>
  <c r="O21" i="10"/>
  <c r="X21" i="10"/>
  <c r="Q22" i="10"/>
  <c r="T22" i="10"/>
  <c r="N23" i="10"/>
  <c r="Q23" i="10"/>
  <c r="R23" i="10"/>
  <c r="T23" i="10"/>
  <c r="U23" i="10"/>
  <c r="W23" i="10"/>
  <c r="N24" i="10"/>
  <c r="O24" i="10"/>
  <c r="Q24" i="10"/>
  <c r="X24" i="10"/>
  <c r="O5" i="10"/>
  <c r="R5" i="10"/>
  <c r="W5" i="10"/>
  <c r="N5" i="10"/>
  <c r="Y4" i="10"/>
  <c r="W4" i="10"/>
  <c r="X4" i="10"/>
  <c r="O4" i="10"/>
  <c r="P4" i="10"/>
  <c r="Q4" i="10"/>
  <c r="R4" i="10"/>
  <c r="S4" i="10"/>
  <c r="T4" i="10"/>
  <c r="U4" i="10"/>
  <c r="V4" i="10"/>
  <c r="N4" i="10"/>
  <c r="M33" i="10"/>
  <c r="AA144" i="10" s="1"/>
  <c r="M6" i="10"/>
  <c r="AA12" i="10" s="1"/>
  <c r="M11" i="10"/>
  <c r="AA34" i="10" s="1"/>
  <c r="M12" i="10"/>
  <c r="AA38" i="10" s="1"/>
  <c r="AA42" i="10" s="1"/>
  <c r="M13" i="10"/>
  <c r="AA46" i="10" s="1"/>
  <c r="M16" i="10"/>
  <c r="AA58" i="10" s="1"/>
  <c r="AA62" i="10" s="1"/>
  <c r="M17" i="10"/>
  <c r="AA63" i="10" s="1"/>
  <c r="AA67" i="10" s="1"/>
  <c r="M19" i="10"/>
  <c r="AA73" i="10" s="1"/>
  <c r="AA77" i="10" s="1"/>
  <c r="M4" i="10"/>
  <c r="C21" i="10"/>
  <c r="C20" i="10"/>
  <c r="B47" i="9"/>
  <c r="B48" i="9"/>
  <c r="A48" i="9"/>
  <c r="A47" i="9"/>
  <c r="B46" i="9"/>
  <c r="A46" i="9"/>
  <c r="N4" i="17" l="1"/>
  <c r="N3" i="17"/>
  <c r="O4" i="17"/>
  <c r="O3" i="17"/>
  <c r="L4" i="17"/>
  <c r="M5" i="17"/>
  <c r="N6" i="17"/>
  <c r="M2" i="16"/>
  <c r="N3" i="16"/>
  <c r="O4" i="16"/>
  <c r="L5" i="16"/>
  <c r="M6" i="16"/>
  <c r="N4" i="16"/>
  <c r="L4" i="16"/>
  <c r="N2" i="16"/>
  <c r="N6" i="16"/>
  <c r="N2" i="15"/>
  <c r="O2" i="15"/>
  <c r="AA179" i="10"/>
  <c r="AA198" i="10"/>
  <c r="AA202" i="10" s="1"/>
  <c r="AA160" i="10"/>
  <c r="AA164" i="10"/>
  <c r="AA110" i="10"/>
  <c r="AE110" i="10" s="1"/>
  <c r="AA5" i="10"/>
  <c r="AA9" i="10" s="1"/>
  <c r="AD9" i="10" s="1"/>
  <c r="AA184" i="10"/>
  <c r="AA90" i="10"/>
  <c r="AC90" i="10" s="1"/>
  <c r="AA15" i="10"/>
  <c r="AA18" i="10" s="1"/>
  <c r="AD18" i="10" s="1"/>
  <c r="AA128" i="10"/>
  <c r="AA132" i="10" s="1"/>
  <c r="AA189" i="10"/>
  <c r="AA76" i="10"/>
  <c r="AD76" i="10" s="1"/>
  <c r="AA138" i="10"/>
  <c r="AA142" i="10" s="1"/>
  <c r="AA169" i="10"/>
  <c r="AA29" i="10"/>
  <c r="AD29" i="10" s="1"/>
  <c r="AA10" i="10"/>
  <c r="AA14" i="10" s="1"/>
  <c r="AA19" i="10"/>
  <c r="AA22" i="10" s="1"/>
  <c r="AA50" i="10"/>
  <c r="AA86" i="10"/>
  <c r="AD86" i="10" s="1"/>
  <c r="AA96" i="10"/>
  <c r="AC96" i="10" s="1"/>
  <c r="AA113" i="10"/>
  <c r="AA117" i="10" s="1"/>
  <c r="AA131" i="10"/>
  <c r="AE131" i="10" s="1"/>
  <c r="AA143" i="10"/>
  <c r="AA147" i="10" s="1"/>
  <c r="AC147" i="10" s="1"/>
  <c r="AA194" i="10"/>
  <c r="AA45" i="10"/>
  <c r="AD45" i="10" s="1"/>
  <c r="AA21" i="10"/>
  <c r="AC21" i="10" s="1"/>
  <c r="AA28" i="10"/>
  <c r="AA32" i="10" s="1"/>
  <c r="AA54" i="10"/>
  <c r="AD54" i="10" s="1"/>
  <c r="AA85" i="10"/>
  <c r="AA101" i="10"/>
  <c r="AD101" i="10" s="1"/>
  <c r="AA116" i="10"/>
  <c r="AD116" i="10" s="1"/>
  <c r="AA133" i="10"/>
  <c r="AA137" i="10" s="1"/>
  <c r="AA11" i="10"/>
  <c r="AA26" i="10"/>
  <c r="AC26" i="10" s="1"/>
  <c r="AA31" i="10"/>
  <c r="AC31" i="10" s="1"/>
  <c r="AA40" i="10"/>
  <c r="AA61" i="10"/>
  <c r="AD61" i="10" s="1"/>
  <c r="AA91" i="10"/>
  <c r="AA111" i="10"/>
  <c r="AD111" i="10" s="1"/>
  <c r="AA118" i="10"/>
  <c r="AA122" i="10" s="1"/>
  <c r="AA136" i="10"/>
  <c r="AC136" i="10" s="1"/>
  <c r="AA106" i="10"/>
  <c r="AD106" i="10" s="1"/>
  <c r="AA123" i="10"/>
  <c r="AA127" i="10" s="1"/>
  <c r="AA8" i="10"/>
  <c r="AC8" i="10" s="1"/>
  <c r="AA25" i="10"/>
  <c r="AA33" i="10"/>
  <c r="AA37" i="10" s="1"/>
  <c r="AA39" i="10"/>
  <c r="AA44" i="10"/>
  <c r="AD44" i="10" s="1"/>
  <c r="AA49" i="10"/>
  <c r="AC49" i="10" s="1"/>
  <c r="AA55" i="10"/>
  <c r="AD55" i="10" s="1"/>
  <c r="AA60" i="10"/>
  <c r="AA65" i="10"/>
  <c r="AA70" i="10"/>
  <c r="AD70" i="10" s="1"/>
  <c r="AA75" i="10"/>
  <c r="AA80" i="10"/>
  <c r="AD80" i="10" s="1"/>
  <c r="AA95" i="10"/>
  <c r="AD95" i="10" s="1"/>
  <c r="AA100" i="10"/>
  <c r="AA105" i="10"/>
  <c r="AD105" i="10" s="1"/>
  <c r="AA121" i="10"/>
  <c r="AE121" i="10" s="1"/>
  <c r="AA126" i="10"/>
  <c r="AA141" i="10"/>
  <c r="AE141" i="10" s="1"/>
  <c r="AA146" i="10"/>
  <c r="AA153" i="10"/>
  <c r="AA157" i="10" s="1"/>
  <c r="AA66" i="10"/>
  <c r="AA7" i="10"/>
  <c r="AA13" i="10"/>
  <c r="AA17" i="10"/>
  <c r="AA24" i="10"/>
  <c r="AD24" i="10" s="1"/>
  <c r="AA35" i="10"/>
  <c r="AA43" i="10"/>
  <c r="AA47" i="10" s="1"/>
  <c r="AA48" i="10"/>
  <c r="AA52" i="10" s="1"/>
  <c r="AA56" i="10"/>
  <c r="AC56" i="10" s="1"/>
  <c r="AA59" i="10"/>
  <c r="AA64" i="10"/>
  <c r="AA69" i="10"/>
  <c r="AD69" i="10" s="1"/>
  <c r="AA74" i="10"/>
  <c r="AC74" i="10" s="1"/>
  <c r="AA79" i="10"/>
  <c r="AD79" i="10" s="1"/>
  <c r="AA84" i="10"/>
  <c r="AA89" i="10"/>
  <c r="AC89" i="10" s="1"/>
  <c r="AA94" i="10"/>
  <c r="AD94" i="10" s="1"/>
  <c r="AA99" i="10"/>
  <c r="AA104" i="10"/>
  <c r="AD104" i="10" s="1"/>
  <c r="AA109" i="10"/>
  <c r="AD109" i="10" s="1"/>
  <c r="AA115" i="10"/>
  <c r="AA120" i="10"/>
  <c r="AE120" i="10" s="1"/>
  <c r="AA125" i="10"/>
  <c r="AC125" i="10" s="1"/>
  <c r="AA130" i="10"/>
  <c r="AC130" i="10" s="1"/>
  <c r="AA135" i="10"/>
  <c r="AC135" i="10" s="1"/>
  <c r="AA140" i="10"/>
  <c r="AE140" i="10" s="1"/>
  <c r="AA145" i="10"/>
  <c r="AA155" i="10"/>
  <c r="AA199" i="10"/>
  <c r="AA36" i="10"/>
  <c r="AD36" i="10" s="1"/>
  <c r="AA71" i="10"/>
  <c r="AC71" i="10" s="1"/>
  <c r="AA81" i="10"/>
  <c r="AC81" i="10" s="1"/>
  <c r="AA41" i="10"/>
  <c r="AA154" i="10"/>
  <c r="AA174" i="10"/>
  <c r="AA193" i="10"/>
  <c r="AA197" i="10" s="1"/>
  <c r="P20" i="10"/>
  <c r="AE82" i="10" s="1"/>
  <c r="AA208" i="10"/>
  <c r="AA212" i="10" s="1"/>
  <c r="AA211" i="10"/>
  <c r="AA203" i="10"/>
  <c r="AA207" i="10" s="1"/>
  <c r="AA206" i="10"/>
  <c r="AA205" i="10"/>
  <c r="AA201" i="10"/>
  <c r="AA196" i="10"/>
  <c r="AA188" i="10"/>
  <c r="AA192" i="10" s="1"/>
  <c r="AA191" i="10"/>
  <c r="AA183" i="10"/>
  <c r="AA187" i="10" s="1"/>
  <c r="AA186" i="10"/>
  <c r="AA178" i="10"/>
  <c r="AA182" i="10" s="1"/>
  <c r="AA181" i="10"/>
  <c r="AA173" i="10"/>
  <c r="AA177" i="10" s="1"/>
  <c r="AA176" i="10"/>
  <c r="AA168" i="10"/>
  <c r="AA172" i="10" s="1"/>
  <c r="AA171" i="10"/>
  <c r="AA163" i="10"/>
  <c r="AA167" i="10" s="1"/>
  <c r="AA166" i="10"/>
  <c r="AA159" i="10"/>
  <c r="AA158" i="10"/>
  <c r="AA162" i="10" s="1"/>
  <c r="F13" i="7"/>
  <c r="F14" i="7"/>
  <c r="AC99" i="10"/>
  <c r="AD6" i="10"/>
  <c r="AC20" i="10"/>
  <c r="AC11" i="10"/>
  <c r="AD146" i="10"/>
  <c r="AD20" i="10"/>
  <c r="AC23" i="10"/>
  <c r="AC22" i="10"/>
  <c r="AC144" i="10"/>
  <c r="AC12" i="10"/>
  <c r="J163" i="1"/>
  <c r="H158" i="1"/>
  <c r="J158" i="1"/>
  <c r="J160" i="1"/>
  <c r="H153" i="1"/>
  <c r="J153" i="1"/>
  <c r="H148" i="1"/>
  <c r="J148" i="1"/>
  <c r="H143" i="1"/>
  <c r="J143" i="1"/>
  <c r="H138" i="1"/>
  <c r="J138" i="1"/>
  <c r="J140" i="1"/>
  <c r="H133" i="1"/>
  <c r="J133" i="1"/>
  <c r="J135" i="1"/>
  <c r="Y31" i="10"/>
  <c r="Y29" i="10"/>
  <c r="V25" i="10"/>
  <c r="Y27" i="10"/>
  <c r="Y25" i="10"/>
  <c r="V31" i="10"/>
  <c r="V29" i="10"/>
  <c r="V27" i="10"/>
  <c r="AC27" i="10"/>
  <c r="AC9" i="10"/>
  <c r="AD83" i="10"/>
  <c r="AD87" i="10"/>
  <c r="AC98" i="10"/>
  <c r="AC102" i="10"/>
  <c r="AC78" i="10"/>
  <c r="AC82" i="10"/>
  <c r="AC93" i="10"/>
  <c r="AC97" i="10"/>
  <c r="AC212" i="10" s="1"/>
  <c r="AD98" i="10"/>
  <c r="AD102" i="10"/>
  <c r="AD78" i="10"/>
  <c r="AD82" i="10"/>
  <c r="AD23" i="10"/>
  <c r="AD27" i="10"/>
  <c r="AD30" i="10"/>
  <c r="AD51" i="10"/>
  <c r="AC46" i="10"/>
  <c r="AC134" i="10"/>
  <c r="AC139" i="10"/>
  <c r="AC129" i="10"/>
  <c r="AC124" i="10"/>
  <c r="AE134" i="10"/>
  <c r="AE124" i="10"/>
  <c r="AE114" i="10"/>
  <c r="AD139" i="10"/>
  <c r="AD134" i="10"/>
  <c r="C34" i="10"/>
  <c r="D34" i="10" s="1"/>
  <c r="C30" i="10"/>
  <c r="V24" i="10"/>
  <c r="S21" i="10"/>
  <c r="Y24" i="10"/>
  <c r="S24" i="10"/>
  <c r="S23" i="10"/>
  <c r="S22" i="10"/>
  <c r="S20" i="10"/>
  <c r="C29" i="10"/>
  <c r="P24" i="10"/>
  <c r="P23" i="10"/>
  <c r="P22" i="10"/>
  <c r="P21" i="10"/>
  <c r="C31" i="10"/>
  <c r="C19" i="10"/>
  <c r="C42" i="9"/>
  <c r="B42" i="9"/>
  <c r="A42" i="9"/>
  <c r="C41" i="9"/>
  <c r="B41" i="9"/>
  <c r="A41" i="9"/>
  <c r="C40" i="9"/>
  <c r="B40" i="9"/>
  <c r="A40" i="9"/>
  <c r="B39" i="9"/>
  <c r="C39" i="9"/>
  <c r="A39" i="9"/>
  <c r="C37" i="9"/>
  <c r="B36" i="9"/>
  <c r="A36" i="9"/>
  <c r="A37" i="9"/>
  <c r="B37" i="9" s="1"/>
  <c r="B35" i="9"/>
  <c r="B32" i="9"/>
  <c r="A35" i="9"/>
  <c r="A34" i="9"/>
  <c r="B34" i="9" s="1"/>
  <c r="A33" i="9"/>
  <c r="B33" i="9" s="1"/>
  <c r="A32" i="9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3" i="1"/>
  <c r="A22" i="9"/>
  <c r="A6" i="9"/>
  <c r="A21" i="9"/>
  <c r="A30" i="9"/>
  <c r="A29" i="9"/>
  <c r="A18" i="9"/>
  <c r="A27" i="9"/>
  <c r="A26" i="9"/>
  <c r="A25" i="9"/>
  <c r="A14" i="9"/>
  <c r="A3" i="9"/>
  <c r="A12" i="9" l="1"/>
  <c r="F11" i="13"/>
  <c r="AE78" i="10"/>
  <c r="AD110" i="10"/>
  <c r="AE136" i="10"/>
  <c r="AD15" i="10"/>
  <c r="AE104" i="10"/>
  <c r="AE106" i="10"/>
  <c r="AC5" i="10"/>
  <c r="AE111" i="10"/>
  <c r="AE130" i="10"/>
  <c r="AC111" i="10"/>
  <c r="AD5" i="10"/>
  <c r="AD121" i="10"/>
  <c r="AD147" i="10"/>
  <c r="AD31" i="10"/>
  <c r="AD143" i="10"/>
  <c r="AD81" i="10"/>
  <c r="AC95" i="10"/>
  <c r="AD135" i="10"/>
  <c r="AE89" i="10"/>
  <c r="AD56" i="10"/>
  <c r="AE116" i="10"/>
  <c r="AC143" i="10"/>
  <c r="AE79" i="10"/>
  <c r="AE101" i="10"/>
  <c r="AC106" i="10"/>
  <c r="AC140" i="10"/>
  <c r="AE125" i="10"/>
  <c r="AE105" i="10"/>
  <c r="AE84" i="10"/>
  <c r="AC19" i="10"/>
  <c r="AE135" i="10"/>
  <c r="AE126" i="10"/>
  <c r="AE94" i="10"/>
  <c r="AD140" i="10"/>
  <c r="AC94" i="10"/>
  <c r="AE100" i="10"/>
  <c r="AE99" i="10"/>
  <c r="AC141" i="10"/>
  <c r="AE115" i="10"/>
  <c r="C37" i="10"/>
  <c r="C45" i="10"/>
  <c r="D45" i="10" s="1"/>
  <c r="AC166" i="10"/>
  <c r="AC186" i="10"/>
  <c r="AC203" i="10"/>
  <c r="AC207" i="10" s="1"/>
  <c r="AC206" i="10"/>
  <c r="AC163" i="10"/>
  <c r="AC167" i="10" s="1"/>
  <c r="AC183" i="10"/>
  <c r="AC187" i="10" s="1"/>
  <c r="AC204" i="10"/>
  <c r="C46" i="10"/>
  <c r="D46" i="10" s="1"/>
  <c r="AC185" i="10"/>
  <c r="N21" i="10"/>
  <c r="AC164" i="10"/>
  <c r="AC184" i="10"/>
  <c r="AC205" i="10"/>
  <c r="N16" i="10"/>
  <c r="W16" i="10"/>
  <c r="AC61" i="10" s="1"/>
  <c r="N11" i="10"/>
  <c r="AC37" i="10" s="1"/>
  <c r="W11" i="10"/>
  <c r="AC36" i="10" s="1"/>
  <c r="AC165" i="10"/>
  <c r="W21" i="10"/>
  <c r="AC86" i="10" s="1"/>
  <c r="C49" i="10"/>
  <c r="C48" i="10"/>
  <c r="C40" i="10"/>
  <c r="T26" i="10"/>
  <c r="AC110" i="10" s="1"/>
  <c r="T27" i="10"/>
  <c r="AC115" i="10" s="1"/>
  <c r="N28" i="10"/>
  <c r="T28" i="10"/>
  <c r="AC120" i="10" s="1"/>
  <c r="N30" i="10"/>
  <c r="W33" i="10"/>
  <c r="AC146" i="10" s="1"/>
  <c r="Q25" i="10"/>
  <c r="AC104" i="10" s="1"/>
  <c r="W28" i="10"/>
  <c r="AC121" i="10" s="1"/>
  <c r="T25" i="10"/>
  <c r="AC105" i="10" s="1"/>
  <c r="Q27" i="10"/>
  <c r="AC114" i="10" s="1"/>
  <c r="Q26" i="10"/>
  <c r="AC109" i="10" s="1"/>
  <c r="N27" i="10"/>
  <c r="W27" i="10"/>
  <c r="AC116" i="10" s="1"/>
  <c r="Q28" i="10"/>
  <c r="AC119" i="10" s="1"/>
  <c r="N29" i="10"/>
  <c r="W29" i="10"/>
  <c r="AC126" i="10" s="1"/>
  <c r="T33" i="10"/>
  <c r="AC145" i="10" s="1"/>
  <c r="N17" i="10"/>
  <c r="AC63" i="10" s="1"/>
  <c r="W17" i="10"/>
  <c r="AC66" i="10" s="1"/>
  <c r="N12" i="10"/>
  <c r="AC38" i="10" s="1"/>
  <c r="W12" i="10"/>
  <c r="AC41" i="10" s="1"/>
  <c r="W30" i="10"/>
  <c r="AC131" i="10" s="1"/>
  <c r="V33" i="10"/>
  <c r="AE145" i="10" s="1"/>
  <c r="S26" i="10"/>
  <c r="AE109" i="10" s="1"/>
  <c r="S28" i="10"/>
  <c r="AE119" i="10" s="1"/>
  <c r="S30" i="10"/>
  <c r="AE129" i="10" s="1"/>
  <c r="S32" i="10"/>
  <c r="AE139" i="10" s="1"/>
  <c r="S33" i="10"/>
  <c r="AE144" i="10" s="1"/>
  <c r="P26" i="10"/>
  <c r="P28" i="10"/>
  <c r="P30" i="10"/>
  <c r="P32" i="10"/>
  <c r="P33" i="10"/>
  <c r="Y33" i="10"/>
  <c r="AE146" i="10" s="1"/>
  <c r="T16" i="10"/>
  <c r="AC60" i="10" s="1"/>
  <c r="T17" i="10"/>
  <c r="AC65" i="10" s="1"/>
  <c r="T18" i="10"/>
  <c r="AC70" i="10" s="1"/>
  <c r="T19" i="10"/>
  <c r="AC75" i="10" s="1"/>
  <c r="T11" i="10"/>
  <c r="AC35" i="10" s="1"/>
  <c r="T12" i="10"/>
  <c r="AC40" i="10" s="1"/>
  <c r="T13" i="10"/>
  <c r="AC45" i="10" s="1"/>
  <c r="T14" i="10"/>
  <c r="AC50" i="10" s="1"/>
  <c r="Q15" i="10"/>
  <c r="AC54" i="10" s="1"/>
  <c r="Q10" i="10"/>
  <c r="AC29" i="10" s="1"/>
  <c r="Q16" i="10"/>
  <c r="AC59" i="10" s="1"/>
  <c r="Q17" i="10"/>
  <c r="AC64" i="10" s="1"/>
  <c r="Q18" i="10"/>
  <c r="AC69" i="10" s="1"/>
  <c r="W19" i="10"/>
  <c r="AC76" i="10" s="1"/>
  <c r="Q11" i="10"/>
  <c r="AC34" i="10" s="1"/>
  <c r="Q12" i="10"/>
  <c r="AC39" i="10" s="1"/>
  <c r="Q13" i="10"/>
  <c r="AC44" i="10" s="1"/>
  <c r="W14" i="10"/>
  <c r="AC51" i="10" s="1"/>
  <c r="T15" i="10"/>
  <c r="AC55" i="10" s="1"/>
  <c r="T10" i="10"/>
  <c r="AC30" i="10" s="1"/>
  <c r="P17" i="10"/>
  <c r="P19" i="10"/>
  <c r="S16" i="10"/>
  <c r="AE59" i="10" s="1"/>
  <c r="S18" i="10"/>
  <c r="AE69" i="10" s="1"/>
  <c r="Y19" i="10"/>
  <c r="AE76" i="10" s="1"/>
  <c r="S17" i="10"/>
  <c r="AE64" i="10" s="1"/>
  <c r="S19" i="10"/>
  <c r="AE74" i="10" s="1"/>
  <c r="P15" i="10"/>
  <c r="AE57" i="10" s="1"/>
  <c r="P16" i="10"/>
  <c r="P18" i="10"/>
  <c r="V19" i="10"/>
  <c r="AE75" i="10" s="1"/>
  <c r="S15" i="10"/>
  <c r="AE54" i="10" s="1"/>
  <c r="V16" i="10"/>
  <c r="AE60" i="10" s="1"/>
  <c r="V17" i="10"/>
  <c r="AE65" i="10" s="1"/>
  <c r="V18" i="10"/>
  <c r="AE70" i="10" s="1"/>
  <c r="V14" i="10"/>
  <c r="AE50" i="10" s="1"/>
  <c r="S10" i="10"/>
  <c r="AE29" i="10" s="1"/>
  <c r="Y18" i="10"/>
  <c r="AE71" i="10" s="1"/>
  <c r="V15" i="10"/>
  <c r="AE55" i="10" s="1"/>
  <c r="S11" i="10"/>
  <c r="AE34" i="10" s="1"/>
  <c r="S12" i="10"/>
  <c r="AE39" i="10" s="1"/>
  <c r="S13" i="10"/>
  <c r="AE44" i="10" s="1"/>
  <c r="S14" i="10"/>
  <c r="AE49" i="10" s="1"/>
  <c r="P10" i="10"/>
  <c r="Y17" i="10"/>
  <c r="AE66" i="10" s="1"/>
  <c r="Y15" i="10"/>
  <c r="AE56" i="10" s="1"/>
  <c r="P11" i="10"/>
  <c r="P12" i="10"/>
  <c r="P13" i="10"/>
  <c r="P14" i="10"/>
  <c r="Y16" i="10"/>
  <c r="AE61" i="10" s="1"/>
  <c r="Y14" i="10"/>
  <c r="AE51" i="10" s="1"/>
  <c r="V11" i="10"/>
  <c r="AE35" i="10" s="1"/>
  <c r="V12" i="10"/>
  <c r="AE40" i="10" s="1"/>
  <c r="V13" i="10"/>
  <c r="AE45" i="10" s="1"/>
  <c r="Y11" i="10"/>
  <c r="AE36" i="10" s="1"/>
  <c r="Y13" i="10"/>
  <c r="AE46" i="10" s="1"/>
  <c r="Y10" i="10"/>
  <c r="AE31" i="10" s="1"/>
  <c r="Y12" i="10"/>
  <c r="AE41" i="10" s="1"/>
  <c r="V10" i="10"/>
  <c r="AE30" i="10" s="1"/>
  <c r="AD103" i="10"/>
  <c r="AD107" i="10"/>
  <c r="AC103" i="10"/>
  <c r="AC107" i="10"/>
  <c r="AE88" i="10"/>
  <c r="AE92" i="10"/>
  <c r="AC133" i="10"/>
  <c r="AC137" i="10"/>
  <c r="AD113" i="10"/>
  <c r="AD117" i="10"/>
  <c r="AE103" i="10"/>
  <c r="AE107" i="10"/>
  <c r="AE133" i="10"/>
  <c r="AE137" i="10"/>
  <c r="AC68" i="10"/>
  <c r="AC72" i="10"/>
  <c r="AD28" i="10"/>
  <c r="AD32" i="10"/>
  <c r="AD73" i="10"/>
  <c r="AD77" i="10"/>
  <c r="AD52" i="10"/>
  <c r="AD48" i="10"/>
  <c r="AE83" i="10"/>
  <c r="AE87" i="10"/>
  <c r="AC138" i="10"/>
  <c r="AC142" i="10"/>
  <c r="AD57" i="10"/>
  <c r="AD53" i="10"/>
  <c r="AC52" i="10"/>
  <c r="AC48" i="10"/>
  <c r="AC28" i="10"/>
  <c r="AC32" i="10"/>
  <c r="AE97" i="10"/>
  <c r="AE93" i="10"/>
  <c r="AC108" i="10"/>
  <c r="AC112" i="10"/>
  <c r="AE123" i="10"/>
  <c r="AE127" i="10"/>
  <c r="AC47" i="10"/>
  <c r="AC43" i="10"/>
  <c r="AC53" i="10"/>
  <c r="AC57" i="10"/>
  <c r="AE102" i="10"/>
  <c r="AE98" i="10"/>
  <c r="AD108" i="10"/>
  <c r="AD112" i="10"/>
  <c r="AD118" i="10"/>
  <c r="AD122" i="10"/>
  <c r="AE117" i="10"/>
  <c r="AE113" i="10"/>
  <c r="AC73" i="10"/>
  <c r="AC77" i="10"/>
  <c r="AD58" i="10"/>
  <c r="AD62" i="10"/>
  <c r="AD33" i="10"/>
  <c r="AD37" i="10"/>
  <c r="N7" i="10"/>
  <c r="T9" i="10"/>
  <c r="AC25" i="10" s="1"/>
  <c r="T24" i="10"/>
  <c r="AC100" i="10" s="1"/>
  <c r="W6" i="10"/>
  <c r="AC13" i="10" s="1"/>
  <c r="Q9" i="10"/>
  <c r="AC24" i="10" s="1"/>
  <c r="T21" i="10"/>
  <c r="AC85" i="10" s="1"/>
  <c r="Q21" i="10"/>
  <c r="AC84" i="10" s="1"/>
  <c r="T7" i="10"/>
  <c r="AC17" i="10" s="1"/>
  <c r="T20" i="10"/>
  <c r="AC80" i="10" s="1"/>
  <c r="Q5" i="10"/>
  <c r="AC6" i="10" s="1"/>
  <c r="W22" i="10"/>
  <c r="AC91" i="10" s="1"/>
  <c r="N22" i="10"/>
  <c r="Q7" i="10"/>
  <c r="AC16" i="10" s="1"/>
  <c r="Q20" i="10"/>
  <c r="AC79" i="10" s="1"/>
  <c r="W24" i="10"/>
  <c r="AC101" i="10" s="1"/>
  <c r="N6" i="10"/>
  <c r="T5" i="10"/>
  <c r="AC7" i="10" s="1"/>
  <c r="C35" i="10"/>
  <c r="D35" i="10" s="1"/>
  <c r="Y20" i="10"/>
  <c r="AE81" i="10" s="1"/>
  <c r="Y21" i="10"/>
  <c r="AE86" i="10" s="1"/>
  <c r="Y22" i="10"/>
  <c r="AE91" i="10" s="1"/>
  <c r="Y23" i="10"/>
  <c r="AE96" i="10" s="1"/>
  <c r="V20" i="10"/>
  <c r="AE80" i="10" s="1"/>
  <c r="V21" i="10"/>
  <c r="AE85" i="10" s="1"/>
  <c r="V22" i="10"/>
  <c r="AE90" i="10" s="1"/>
  <c r="V23" i="10"/>
  <c r="AE95" i="10" s="1"/>
  <c r="C32" i="10"/>
  <c r="A7" i="9"/>
  <c r="A17" i="9"/>
  <c r="A11" i="9"/>
  <c r="A13" i="9"/>
  <c r="A31" i="9"/>
  <c r="A23" i="9"/>
  <c r="A10" i="9"/>
  <c r="A28" i="9"/>
  <c r="A24" i="9"/>
  <c r="A9" i="9"/>
  <c r="A5" i="9"/>
  <c r="A20" i="9"/>
  <c r="A16" i="9"/>
  <c r="A8" i="9"/>
  <c r="A4" i="9"/>
  <c r="A19" i="9"/>
  <c r="A15" i="9"/>
  <c r="C41" i="10" l="1"/>
  <c r="D41" i="10" s="1"/>
  <c r="D37" i="10"/>
  <c r="C44" i="10"/>
  <c r="D44" i="10" s="1"/>
  <c r="D40" i="10"/>
  <c r="U16" i="10"/>
  <c r="AD60" i="10" s="1"/>
  <c r="R16" i="10"/>
  <c r="AD59" i="10" s="1"/>
  <c r="R11" i="10"/>
  <c r="AD34" i="10" s="1"/>
  <c r="R21" i="10"/>
  <c r="AD84" i="10" s="1"/>
  <c r="U11" i="10"/>
  <c r="AD35" i="10" s="1"/>
  <c r="U21" i="10"/>
  <c r="AD85" i="10" s="1"/>
  <c r="AC33" i="10"/>
  <c r="C51" i="10"/>
  <c r="AC62" i="10"/>
  <c r="AC58" i="10"/>
  <c r="C47" i="10"/>
  <c r="D47" i="10" s="1"/>
  <c r="AD161" i="10"/>
  <c r="AD181" i="10"/>
  <c r="AD201" i="10"/>
  <c r="AD158" i="10"/>
  <c r="AD162" i="10" s="1"/>
  <c r="AD178" i="10"/>
  <c r="AD182" i="10" s="1"/>
  <c r="AD198" i="10"/>
  <c r="AD202" i="10" s="1"/>
  <c r="AD160" i="10"/>
  <c r="AD200" i="10"/>
  <c r="AD159" i="10"/>
  <c r="AD179" i="10"/>
  <c r="AD199" i="10"/>
  <c r="AD180" i="10"/>
  <c r="C50" i="10"/>
  <c r="AC87" i="10"/>
  <c r="AC83" i="10"/>
  <c r="C38" i="10"/>
  <c r="C39" i="10"/>
  <c r="AE143" i="10"/>
  <c r="AE147" i="10"/>
  <c r="AC67" i="10"/>
  <c r="AC42" i="10"/>
  <c r="X30" i="10"/>
  <c r="AD131" i="10" s="1"/>
  <c r="X32" i="10"/>
  <c r="AD141" i="10" s="1"/>
  <c r="R17" i="10"/>
  <c r="AD64" i="10" s="1"/>
  <c r="R12" i="10"/>
  <c r="AD39" i="10" s="1"/>
  <c r="X29" i="10"/>
  <c r="AD126" i="10" s="1"/>
  <c r="O31" i="10"/>
  <c r="O17" i="10"/>
  <c r="O12" i="10"/>
  <c r="U27" i="10"/>
  <c r="AD115" i="10" s="1"/>
  <c r="U28" i="10"/>
  <c r="AD120" i="10" s="1"/>
  <c r="U29" i="10"/>
  <c r="AD125" i="10" s="1"/>
  <c r="O30" i="10"/>
  <c r="U30" i="10"/>
  <c r="AD130" i="10" s="1"/>
  <c r="O32" i="10"/>
  <c r="R33" i="10"/>
  <c r="AD144" i="10" s="1"/>
  <c r="U17" i="10"/>
  <c r="AD65" i="10" s="1"/>
  <c r="O18" i="10"/>
  <c r="X18" i="10"/>
  <c r="AD71" i="10" s="1"/>
  <c r="U12" i="10"/>
  <c r="AD40" i="10" s="1"/>
  <c r="O13" i="10"/>
  <c r="X13" i="10"/>
  <c r="AD46" i="10" s="1"/>
  <c r="O29" i="10"/>
  <c r="R30" i="10"/>
  <c r="AD129" i="10" s="1"/>
  <c r="U33" i="10"/>
  <c r="AD145" i="10" s="1"/>
  <c r="X17" i="10"/>
  <c r="AD66" i="10" s="1"/>
  <c r="X12" i="10"/>
  <c r="AD41" i="10" s="1"/>
  <c r="R27" i="10"/>
  <c r="AD114" i="10" s="1"/>
  <c r="R29" i="10"/>
  <c r="AD124" i="10" s="1"/>
  <c r="R28" i="10"/>
  <c r="AD119" i="10" s="1"/>
  <c r="X31" i="10"/>
  <c r="AD136" i="10" s="1"/>
  <c r="U19" i="10"/>
  <c r="AD75" i="10" s="1"/>
  <c r="U14" i="10"/>
  <c r="AD50" i="10" s="1"/>
  <c r="R19" i="10"/>
  <c r="AD74" i="10" s="1"/>
  <c r="R14" i="10"/>
  <c r="AD49" i="10" s="1"/>
  <c r="AE53" i="10"/>
  <c r="AE118" i="10"/>
  <c r="AE122" i="10"/>
  <c r="AE68" i="10"/>
  <c r="AE72" i="10"/>
  <c r="AE142" i="10"/>
  <c r="AE138" i="10"/>
  <c r="AE48" i="10"/>
  <c r="AE52" i="10"/>
  <c r="AE43" i="10"/>
  <c r="AE47" i="10"/>
  <c r="AE62" i="10"/>
  <c r="AE58" i="10"/>
  <c r="AC113" i="10"/>
  <c r="AC117" i="10"/>
  <c r="AC122" i="10"/>
  <c r="AC118" i="10"/>
  <c r="AE33" i="10"/>
  <c r="AE37" i="10"/>
  <c r="AE73" i="10"/>
  <c r="AE77" i="10"/>
  <c r="AE38" i="10"/>
  <c r="AE42" i="10"/>
  <c r="AE128" i="10"/>
  <c r="AE132" i="10"/>
  <c r="AC10" i="10"/>
  <c r="AC14" i="10"/>
  <c r="AE108" i="10"/>
  <c r="AE112" i="10"/>
  <c r="AC92" i="10"/>
  <c r="AC88" i="10"/>
  <c r="AC132" i="10"/>
  <c r="AC128" i="10"/>
  <c r="AC123" i="10"/>
  <c r="AC127" i="10"/>
  <c r="AE28" i="10"/>
  <c r="AE32" i="10"/>
  <c r="AE63" i="10"/>
  <c r="AE67" i="10"/>
  <c r="AC18" i="10"/>
  <c r="AC15" i="10"/>
  <c r="X22" i="10"/>
  <c r="AD91" i="10" s="1"/>
  <c r="O6" i="10"/>
  <c r="O22" i="10"/>
  <c r="R7" i="10"/>
  <c r="AD16" i="10" s="1"/>
  <c r="R6" i="10"/>
  <c r="AD11" i="10" s="1"/>
  <c r="R22" i="10"/>
  <c r="AD89" i="10" s="1"/>
  <c r="C36" i="10"/>
  <c r="D36" i="10" s="1"/>
  <c r="U9" i="10"/>
  <c r="AD25" i="10" s="1"/>
  <c r="U22" i="10"/>
  <c r="AD90" i="10" s="1"/>
  <c r="O8" i="10"/>
  <c r="R24" i="10"/>
  <c r="AD99" i="10" s="1"/>
  <c r="O23" i="10"/>
  <c r="X23" i="10"/>
  <c r="AD96" i="10" s="1"/>
  <c r="X9" i="10"/>
  <c r="AD26" i="10" s="1"/>
  <c r="U24" i="10"/>
  <c r="AD100" i="10" s="1"/>
  <c r="P9" i="10"/>
  <c r="D33" i="10"/>
  <c r="S9" i="10"/>
  <c r="AE24" i="10" s="1"/>
  <c r="P5" i="10"/>
  <c r="S6" i="10"/>
  <c r="AE11" i="10" s="1"/>
  <c r="S7" i="10"/>
  <c r="AE16" i="10" s="1"/>
  <c r="Y9" i="10"/>
  <c r="AE26" i="10" s="1"/>
  <c r="P6" i="10"/>
  <c r="P7" i="10"/>
  <c r="S8" i="10"/>
  <c r="AE20" i="10" s="1"/>
  <c r="V9" i="10"/>
  <c r="AE25" i="10" s="1"/>
  <c r="S5" i="10"/>
  <c r="AE6" i="10" s="1"/>
  <c r="P8" i="10"/>
  <c r="D70" i="8"/>
  <c r="D45" i="8"/>
  <c r="N125" i="8"/>
  <c r="M125" i="8"/>
  <c r="L125" i="8"/>
  <c r="G125" i="8"/>
  <c r="F125" i="8"/>
  <c r="E125" i="8"/>
  <c r="C125" i="8"/>
  <c r="B125" i="8"/>
  <c r="M124" i="8"/>
  <c r="M123" i="8"/>
  <c r="L120" i="8"/>
  <c r="K120" i="8"/>
  <c r="I120" i="8"/>
  <c r="H120" i="8"/>
  <c r="G120" i="8"/>
  <c r="F120" i="8"/>
  <c r="D120" i="8"/>
  <c r="C120" i="8"/>
  <c r="B120" i="8"/>
  <c r="A120" i="8" s="1"/>
  <c r="N119" i="8"/>
  <c r="M119" i="8"/>
  <c r="A119" i="8"/>
  <c r="A118" i="8"/>
  <c r="M117" i="8"/>
  <c r="A117" i="8"/>
  <c r="N116" i="8"/>
  <c r="N120" i="8" s="1"/>
  <c r="M116" i="8"/>
  <c r="M120" i="8" s="1"/>
  <c r="A116" i="8"/>
  <c r="L115" i="8"/>
  <c r="K115" i="8"/>
  <c r="I115" i="8"/>
  <c r="H115" i="8"/>
  <c r="F115" i="8"/>
  <c r="C115" i="8"/>
  <c r="B115" i="8"/>
  <c r="A115" i="8" s="1"/>
  <c r="O114" i="8"/>
  <c r="M114" i="8"/>
  <c r="A114" i="8"/>
  <c r="O113" i="8"/>
  <c r="N113" i="8"/>
  <c r="M113" i="8"/>
  <c r="A113" i="8"/>
  <c r="O112" i="8"/>
  <c r="N112" i="8"/>
  <c r="M112" i="8"/>
  <c r="A112" i="8"/>
  <c r="M111" i="8"/>
  <c r="M115" i="8" s="1"/>
  <c r="A111" i="8"/>
  <c r="M110" i="8"/>
  <c r="L110" i="8"/>
  <c r="K110" i="8"/>
  <c r="I110" i="8"/>
  <c r="H110" i="8"/>
  <c r="F110" i="8"/>
  <c r="C110" i="8"/>
  <c r="B110" i="8"/>
  <c r="A110" i="8" s="1"/>
  <c r="M109" i="8"/>
  <c r="A109" i="8"/>
  <c r="N108" i="8"/>
  <c r="M108" i="8"/>
  <c r="A108" i="8"/>
  <c r="O107" i="8"/>
  <c r="N107" i="8"/>
  <c r="M107" i="8"/>
  <c r="A107" i="8"/>
  <c r="O106" i="8"/>
  <c r="O110" i="8" s="1"/>
  <c r="M106" i="8"/>
  <c r="A106" i="8"/>
  <c r="L105" i="8"/>
  <c r="K105" i="8"/>
  <c r="I105" i="8"/>
  <c r="H105" i="8"/>
  <c r="F105" i="8"/>
  <c r="C105" i="8"/>
  <c r="B105" i="8"/>
  <c r="A105" i="8" s="1"/>
  <c r="O104" i="8"/>
  <c r="A104" i="8"/>
  <c r="O103" i="8"/>
  <c r="M103" i="8"/>
  <c r="A103" i="8"/>
  <c r="O102" i="8"/>
  <c r="M102" i="8"/>
  <c r="A102" i="8"/>
  <c r="A101" i="8"/>
  <c r="L100" i="8"/>
  <c r="K100" i="8"/>
  <c r="I100" i="8"/>
  <c r="H100" i="8"/>
  <c r="F100" i="8"/>
  <c r="C100" i="8"/>
  <c r="B100" i="8"/>
  <c r="A100" i="8" s="1"/>
  <c r="A99" i="8"/>
  <c r="M98" i="8"/>
  <c r="A98" i="8"/>
  <c r="O97" i="8"/>
  <c r="M97" i="8"/>
  <c r="A97" i="8"/>
  <c r="O96" i="8"/>
  <c r="O100" i="8" s="1"/>
  <c r="N96" i="8"/>
  <c r="N100" i="8" s="1"/>
  <c r="A96" i="8"/>
  <c r="N95" i="8"/>
  <c r="L95" i="8"/>
  <c r="K95" i="8"/>
  <c r="I95" i="8"/>
  <c r="H95" i="8"/>
  <c r="F95" i="8"/>
  <c r="C95" i="8"/>
  <c r="B95" i="8"/>
  <c r="A95" i="8" s="1"/>
  <c r="O94" i="8"/>
  <c r="N94" i="8"/>
  <c r="A94" i="8"/>
  <c r="O93" i="8"/>
  <c r="A93" i="8"/>
  <c r="A92" i="8"/>
  <c r="N91" i="8"/>
  <c r="A91" i="8"/>
  <c r="L90" i="8"/>
  <c r="K90" i="8"/>
  <c r="I90" i="8"/>
  <c r="H90" i="8"/>
  <c r="F90" i="8"/>
  <c r="C90" i="8"/>
  <c r="B90" i="8"/>
  <c r="A90" i="8" s="1"/>
  <c r="N89" i="8"/>
  <c r="A89" i="8"/>
  <c r="M88" i="8"/>
  <c r="A88" i="8"/>
  <c r="O87" i="8"/>
  <c r="A87" i="8"/>
  <c r="O86" i="8"/>
  <c r="O90" i="8" s="1"/>
  <c r="N86" i="8"/>
  <c r="N90" i="8" s="1"/>
  <c r="A86" i="8"/>
  <c r="N85" i="8"/>
  <c r="L85" i="8"/>
  <c r="K85" i="8"/>
  <c r="I85" i="8"/>
  <c r="H85" i="8"/>
  <c r="G85" i="8"/>
  <c r="F85" i="8"/>
  <c r="E85" i="8"/>
  <c r="D85" i="8"/>
  <c r="C85" i="8"/>
  <c r="B85" i="8"/>
  <c r="A85" i="8"/>
  <c r="O84" i="8"/>
  <c r="N84" i="8"/>
  <c r="M84" i="8"/>
  <c r="A84" i="8"/>
  <c r="O83" i="8"/>
  <c r="N83" i="8"/>
  <c r="A83" i="8"/>
  <c r="N82" i="8"/>
  <c r="A82" i="8"/>
  <c r="N81" i="8"/>
  <c r="M81" i="8"/>
  <c r="M85" i="8" s="1"/>
  <c r="A81" i="8"/>
  <c r="N80" i="8"/>
  <c r="M80" i="8"/>
  <c r="L80" i="8"/>
  <c r="K80" i="8"/>
  <c r="I80" i="8"/>
  <c r="H80" i="8"/>
  <c r="F80" i="8"/>
  <c r="E80" i="8"/>
  <c r="D80" i="8"/>
  <c r="C80" i="8"/>
  <c r="B80" i="8"/>
  <c r="A80" i="8" s="1"/>
  <c r="N79" i="8"/>
  <c r="M79" i="8"/>
  <c r="A79" i="8"/>
  <c r="N78" i="8"/>
  <c r="A78" i="8"/>
  <c r="O77" i="8"/>
  <c r="N77" i="8"/>
  <c r="A77" i="8"/>
  <c r="O76" i="8"/>
  <c r="O80" i="8" s="1"/>
  <c r="N76" i="8"/>
  <c r="M76" i="8"/>
  <c r="A76" i="8"/>
  <c r="L75" i="8"/>
  <c r="K75" i="8"/>
  <c r="I75" i="8"/>
  <c r="H75" i="8"/>
  <c r="G75" i="8"/>
  <c r="F75" i="8"/>
  <c r="E75" i="8"/>
  <c r="D75" i="8"/>
  <c r="C75" i="8"/>
  <c r="B75" i="8"/>
  <c r="A75" i="8" s="1"/>
  <c r="N74" i="8"/>
  <c r="A74" i="8"/>
  <c r="M73" i="8"/>
  <c r="P71" i="8" s="1"/>
  <c r="A73" i="8"/>
  <c r="M72" i="8"/>
  <c r="A72" i="8"/>
  <c r="R71" i="8"/>
  <c r="N71" i="8"/>
  <c r="N75" i="8" s="1"/>
  <c r="M71" i="8"/>
  <c r="M75" i="8" s="1"/>
  <c r="A71" i="8"/>
  <c r="L70" i="8"/>
  <c r="K70" i="8"/>
  <c r="I70" i="8"/>
  <c r="H70" i="8"/>
  <c r="F70" i="8"/>
  <c r="E70" i="8"/>
  <c r="C70" i="8"/>
  <c r="A70" i="8"/>
  <c r="M69" i="8"/>
  <c r="A69" i="8"/>
  <c r="N68" i="8"/>
  <c r="M68" i="8"/>
  <c r="A68" i="8"/>
  <c r="N67" i="8"/>
  <c r="M67" i="8"/>
  <c r="A67" i="8"/>
  <c r="M66" i="8"/>
  <c r="M70" i="8" s="1"/>
  <c r="A66" i="8"/>
  <c r="L65" i="8"/>
  <c r="K65" i="8"/>
  <c r="I65" i="8"/>
  <c r="H65" i="8"/>
  <c r="F65" i="8"/>
  <c r="E65" i="8"/>
  <c r="C65" i="8"/>
  <c r="A65" i="8"/>
  <c r="A64" i="8"/>
  <c r="M63" i="8"/>
  <c r="A63" i="8"/>
  <c r="M62" i="8"/>
  <c r="A62" i="8"/>
  <c r="M61" i="8"/>
  <c r="M65" i="8" s="1"/>
  <c r="A61" i="8"/>
  <c r="L60" i="8"/>
  <c r="K60" i="8"/>
  <c r="I60" i="8"/>
  <c r="H60" i="8"/>
  <c r="F60" i="8"/>
  <c r="E60" i="8"/>
  <c r="C60" i="8"/>
  <c r="A60" i="8"/>
  <c r="N59" i="8"/>
  <c r="A59" i="8"/>
  <c r="A58" i="8"/>
  <c r="A57" i="8"/>
  <c r="N56" i="8"/>
  <c r="N60" i="8" s="1"/>
  <c r="A56" i="8"/>
  <c r="L55" i="8"/>
  <c r="K55" i="8"/>
  <c r="I55" i="8"/>
  <c r="H55" i="8"/>
  <c r="F55" i="8"/>
  <c r="E55" i="8"/>
  <c r="C55" i="8"/>
  <c r="A55" i="8"/>
  <c r="N54" i="8"/>
  <c r="M54" i="8"/>
  <c r="A54" i="8"/>
  <c r="N53" i="8"/>
  <c r="A53" i="8"/>
  <c r="N52" i="8"/>
  <c r="A52" i="8"/>
  <c r="N51" i="8"/>
  <c r="N55" i="8" s="1"/>
  <c r="M51" i="8"/>
  <c r="M55" i="8" s="1"/>
  <c r="A51" i="8"/>
  <c r="M50" i="8"/>
  <c r="L50" i="8"/>
  <c r="K50" i="8"/>
  <c r="I50" i="8"/>
  <c r="H50" i="8"/>
  <c r="F50" i="8"/>
  <c r="E50" i="8"/>
  <c r="C50" i="8"/>
  <c r="B50" i="8"/>
  <c r="A50" i="8" s="1"/>
  <c r="N49" i="8"/>
  <c r="P46" i="8" s="1"/>
  <c r="R46" i="8" s="1"/>
  <c r="M49" i="8"/>
  <c r="A49" i="8"/>
  <c r="N48" i="8"/>
  <c r="M48" i="8"/>
  <c r="A48" i="8"/>
  <c r="N47" i="8"/>
  <c r="M47" i="8"/>
  <c r="A47" i="8"/>
  <c r="M46" i="8"/>
  <c r="A46" i="8"/>
  <c r="L45" i="8"/>
  <c r="K45" i="8"/>
  <c r="I45" i="8"/>
  <c r="H45" i="8"/>
  <c r="F45" i="8"/>
  <c r="E45" i="8"/>
  <c r="C45" i="8"/>
  <c r="B45" i="8"/>
  <c r="A45" i="8" s="1"/>
  <c r="A44" i="8"/>
  <c r="M43" i="8"/>
  <c r="A43" i="8"/>
  <c r="M42" i="8"/>
  <c r="A42" i="8"/>
  <c r="A41" i="8"/>
  <c r="L40" i="8"/>
  <c r="K40" i="8"/>
  <c r="I40" i="8"/>
  <c r="H40" i="8"/>
  <c r="F40" i="8"/>
  <c r="E40" i="8"/>
  <c r="D40" i="8"/>
  <c r="C40" i="8"/>
  <c r="B40" i="8"/>
  <c r="A40" i="8" s="1"/>
  <c r="N39" i="8"/>
  <c r="A39" i="8"/>
  <c r="A38" i="8"/>
  <c r="A37" i="8"/>
  <c r="N36" i="8"/>
  <c r="N40" i="8" s="1"/>
  <c r="A36" i="8"/>
  <c r="L35" i="8"/>
  <c r="K35" i="8"/>
  <c r="I35" i="8"/>
  <c r="H35" i="8"/>
  <c r="F35" i="8"/>
  <c r="E35" i="8"/>
  <c r="D35" i="8"/>
  <c r="C35" i="8"/>
  <c r="B35" i="8"/>
  <c r="A35" i="8" s="1"/>
  <c r="N34" i="8"/>
  <c r="M34" i="8"/>
  <c r="A34" i="8"/>
  <c r="N33" i="8"/>
  <c r="A33" i="8"/>
  <c r="N32" i="8"/>
  <c r="A32" i="8"/>
  <c r="N31" i="8"/>
  <c r="N35" i="8" s="1"/>
  <c r="M31" i="8"/>
  <c r="M35" i="8" s="1"/>
  <c r="A31" i="8"/>
  <c r="M30" i="8"/>
  <c r="L30" i="8"/>
  <c r="K30" i="8"/>
  <c r="I30" i="8"/>
  <c r="H30" i="8"/>
  <c r="F30" i="8"/>
  <c r="D30" i="8"/>
  <c r="C30" i="8"/>
  <c r="B30" i="8"/>
  <c r="A30" i="8" s="1"/>
  <c r="M29" i="8"/>
  <c r="A29" i="8"/>
  <c r="N28" i="8"/>
  <c r="M28" i="8"/>
  <c r="A28" i="8"/>
  <c r="M27" i="8"/>
  <c r="A27" i="8"/>
  <c r="N26" i="8"/>
  <c r="L26" i="8"/>
  <c r="K26" i="8"/>
  <c r="I26" i="8"/>
  <c r="H26" i="8"/>
  <c r="F26" i="8"/>
  <c r="D26" i="8"/>
  <c r="C26" i="8"/>
  <c r="B26" i="8"/>
  <c r="A26" i="8" s="1"/>
  <c r="A25" i="8"/>
  <c r="A24" i="8"/>
  <c r="N23" i="8"/>
  <c r="M23" i="8"/>
  <c r="M26" i="8" s="1"/>
  <c r="A23" i="8"/>
  <c r="L22" i="8"/>
  <c r="K22" i="8"/>
  <c r="I22" i="8"/>
  <c r="H22" i="8"/>
  <c r="F22" i="8"/>
  <c r="E22" i="8"/>
  <c r="D22" i="8"/>
  <c r="C22" i="8"/>
  <c r="B22" i="8"/>
  <c r="A22" i="8" s="1"/>
  <c r="A21" i="8"/>
  <c r="N20" i="8"/>
  <c r="M20" i="8"/>
  <c r="A20" i="8"/>
  <c r="N19" i="8"/>
  <c r="Q18" i="8" s="1"/>
  <c r="S18" i="8" s="1"/>
  <c r="M19" i="8"/>
  <c r="A19" i="8"/>
  <c r="M18" i="8"/>
  <c r="M22" i="8" s="1"/>
  <c r="A18" i="8"/>
  <c r="L17" i="8"/>
  <c r="I17" i="8"/>
  <c r="H17" i="8"/>
  <c r="F17" i="8"/>
  <c r="E17" i="8"/>
  <c r="D17" i="8"/>
  <c r="C17" i="8"/>
  <c r="B17" i="8"/>
  <c r="M16" i="8"/>
  <c r="A16" i="8"/>
  <c r="X15" i="8"/>
  <c r="W15" i="8" s="1"/>
  <c r="N15" i="8"/>
  <c r="A15" i="8"/>
  <c r="N14" i="8"/>
  <c r="A14" i="8"/>
  <c r="X13" i="8"/>
  <c r="W13" i="8"/>
  <c r="Q13" i="8"/>
  <c r="S13" i="8" s="1"/>
  <c r="N13" i="8"/>
  <c r="N17" i="8" s="1"/>
  <c r="M13" i="8"/>
  <c r="M17" i="8" s="1"/>
  <c r="A13" i="8"/>
  <c r="X12" i="8"/>
  <c r="O19" i="8" s="1"/>
  <c r="W12" i="8"/>
  <c r="L12" i="8"/>
  <c r="I12" i="8"/>
  <c r="H12" i="8"/>
  <c r="G12" i="8"/>
  <c r="F12" i="8"/>
  <c r="E12" i="8"/>
  <c r="D12" i="8"/>
  <c r="C12" i="8"/>
  <c r="B12" i="8"/>
  <c r="M11" i="8"/>
  <c r="A11" i="8"/>
  <c r="X10" i="8"/>
  <c r="N69" i="8" s="1"/>
  <c r="P66" i="8" s="1"/>
  <c r="R66" i="8" s="1"/>
  <c r="W10" i="8"/>
  <c r="N10" i="8"/>
  <c r="Q8" i="8" s="1"/>
  <c r="S8" i="8" s="1"/>
  <c r="A10" i="8"/>
  <c r="X9" i="8"/>
  <c r="W9" i="8"/>
  <c r="N9" i="8"/>
  <c r="M9" i="8"/>
  <c r="A9" i="8"/>
  <c r="P8" i="8"/>
  <c r="R8" i="8" s="1"/>
  <c r="N8" i="8"/>
  <c r="N12" i="8" s="1"/>
  <c r="M8" i="8"/>
  <c r="M12" i="8" s="1"/>
  <c r="A8" i="8"/>
  <c r="L7" i="8"/>
  <c r="K7" i="8"/>
  <c r="I7" i="8"/>
  <c r="H7" i="8"/>
  <c r="F7" i="8"/>
  <c r="E7" i="8"/>
  <c r="D7" i="8"/>
  <c r="C7" i="8"/>
  <c r="B7" i="8"/>
  <c r="F6" i="7" s="1"/>
  <c r="W6" i="8"/>
  <c r="N6" i="8"/>
  <c r="M6" i="8"/>
  <c r="A6" i="8"/>
  <c r="X5" i="8"/>
  <c r="W5" i="8"/>
  <c r="O5" i="8"/>
  <c r="N5" i="8"/>
  <c r="M5" i="8"/>
  <c r="A5" i="8"/>
  <c r="X4" i="8"/>
  <c r="O15" i="8" s="1"/>
  <c r="N4" i="8"/>
  <c r="Q3" i="8" s="1"/>
  <c r="S3" i="8" s="1"/>
  <c r="M4" i="8"/>
  <c r="P3" i="8" s="1"/>
  <c r="R3" i="8" s="1"/>
  <c r="A4" i="8"/>
  <c r="N3" i="8"/>
  <c r="N7" i="8" s="1"/>
  <c r="M3" i="8"/>
  <c r="M7" i="8" s="1"/>
  <c r="A3" i="8"/>
  <c r="C57" i="10" l="1"/>
  <c r="P46" i="10" s="1"/>
  <c r="C43" i="10"/>
  <c r="D43" i="10" s="1"/>
  <c r="D39" i="10"/>
  <c r="C42" i="10"/>
  <c r="D42" i="10" s="1"/>
  <c r="D38" i="10"/>
  <c r="C52" i="10"/>
  <c r="D51" i="10"/>
  <c r="P45" i="10"/>
  <c r="P37" i="10" s="1"/>
  <c r="C59" i="10"/>
  <c r="N38" i="10"/>
  <c r="O41" i="10"/>
  <c r="P38" i="10"/>
  <c r="P42" i="10"/>
  <c r="Q37" i="10"/>
  <c r="Q41" i="10"/>
  <c r="C53" i="10"/>
  <c r="F3" i="7"/>
  <c r="A7" i="8"/>
  <c r="K21" i="7"/>
  <c r="A17" i="8"/>
  <c r="J21" i="7"/>
  <c r="A12" i="8"/>
  <c r="F4" i="7"/>
  <c r="E30" i="7"/>
  <c r="J25" i="7"/>
  <c r="J24" i="7"/>
  <c r="E23" i="7"/>
  <c r="K24" i="7"/>
  <c r="K22" i="7"/>
  <c r="K28" i="7"/>
  <c r="J30" i="7"/>
  <c r="E22" i="7"/>
  <c r="J22" i="7"/>
  <c r="K27" i="7"/>
  <c r="E29" i="7"/>
  <c r="E28" i="7"/>
  <c r="K29" i="7"/>
  <c r="J27" i="7"/>
  <c r="J29" i="7"/>
  <c r="E27" i="7"/>
  <c r="K26" i="7"/>
  <c r="J26" i="7"/>
  <c r="E26" i="7"/>
  <c r="K23" i="7"/>
  <c r="E25" i="7"/>
  <c r="E24" i="7"/>
  <c r="K25" i="7"/>
  <c r="J23" i="7"/>
  <c r="K30" i="7"/>
  <c r="J28" i="7"/>
  <c r="F5" i="7"/>
  <c r="E21" i="7"/>
  <c r="F2" i="7"/>
  <c r="F17" i="7"/>
  <c r="G21" i="7"/>
  <c r="AD72" i="10"/>
  <c r="AD68" i="10"/>
  <c r="AD63" i="10"/>
  <c r="AD67" i="10"/>
  <c r="AD47" i="10"/>
  <c r="AD43" i="10"/>
  <c r="AD38" i="10"/>
  <c r="AD42" i="10"/>
  <c r="AD138" i="10"/>
  <c r="AD142" i="10"/>
  <c r="AE14" i="10"/>
  <c r="AE10" i="10"/>
  <c r="AE9" i="10"/>
  <c r="AE5" i="10"/>
  <c r="AD92" i="10"/>
  <c r="AD88" i="10"/>
  <c r="AD123" i="10"/>
  <c r="AD127" i="10"/>
  <c r="AE19" i="10"/>
  <c r="AE22" i="10"/>
  <c r="AE23" i="10"/>
  <c r="AE27" i="10"/>
  <c r="AD137" i="10"/>
  <c r="AD133" i="10"/>
  <c r="AD19" i="10"/>
  <c r="AD22" i="10"/>
  <c r="AD10" i="10"/>
  <c r="AD14" i="10"/>
  <c r="AE15" i="10"/>
  <c r="AE18" i="10"/>
  <c r="AD97" i="10"/>
  <c r="AD93" i="10"/>
  <c r="AD128" i="10"/>
  <c r="AD132" i="10"/>
  <c r="U7" i="10"/>
  <c r="AD17" i="10" s="1"/>
  <c r="X6" i="10"/>
  <c r="AD13" i="10" s="1"/>
  <c r="X5" i="10"/>
  <c r="AD8" i="10" s="1"/>
  <c r="U5" i="10"/>
  <c r="AD7" i="10" s="1"/>
  <c r="U8" i="10"/>
  <c r="AD21" i="10" s="1"/>
  <c r="U6" i="10"/>
  <c r="AD12" i="10" s="1"/>
  <c r="V6" i="10"/>
  <c r="AE12" i="10" s="1"/>
  <c r="V7" i="10"/>
  <c r="AE17" i="10" s="1"/>
  <c r="Y5" i="10"/>
  <c r="AE8" i="10" s="1"/>
  <c r="V8" i="10"/>
  <c r="AE21" i="10" s="1"/>
  <c r="V5" i="10"/>
  <c r="AE7" i="10" s="1"/>
  <c r="Y6" i="10"/>
  <c r="AE13" i="10" s="1"/>
  <c r="M17" i="7"/>
  <c r="I17" i="7"/>
  <c r="M3" i="7"/>
  <c r="I3" i="7"/>
  <c r="M19" i="7"/>
  <c r="M18" i="7"/>
  <c r="M4" i="7"/>
  <c r="M2" i="7"/>
  <c r="I19" i="7"/>
  <c r="I18" i="7"/>
  <c r="I4" i="7"/>
  <c r="I2" i="7"/>
  <c r="E6" i="7"/>
  <c r="M20" i="7"/>
  <c r="I20" i="7"/>
  <c r="E19" i="7"/>
  <c r="E5" i="7"/>
  <c r="H20" i="7"/>
  <c r="F10" i="13" s="1"/>
  <c r="H19" i="7"/>
  <c r="F9" i="13" s="1"/>
  <c r="H18" i="7"/>
  <c r="F8" i="13" s="1"/>
  <c r="H17" i="7"/>
  <c r="F7" i="13" s="1"/>
  <c r="H6" i="7"/>
  <c r="F6" i="13" s="1"/>
  <c r="H5" i="7"/>
  <c r="F5" i="13" s="1"/>
  <c r="H4" i="7"/>
  <c r="F4" i="13" s="1"/>
  <c r="H3" i="7"/>
  <c r="F3" i="13" s="1"/>
  <c r="H2" i="7"/>
  <c r="F2" i="13" s="1"/>
  <c r="M6" i="7"/>
  <c r="I6" i="7"/>
  <c r="M5" i="7"/>
  <c r="I5" i="7"/>
  <c r="E18" i="7"/>
  <c r="E4" i="7"/>
  <c r="K20" i="7"/>
  <c r="G20" i="7"/>
  <c r="K19" i="7"/>
  <c r="G19" i="7"/>
  <c r="K18" i="7"/>
  <c r="G18" i="7"/>
  <c r="K17" i="7"/>
  <c r="G17" i="7"/>
  <c r="K6" i="7"/>
  <c r="G6" i="7"/>
  <c r="K5" i="7"/>
  <c r="G5" i="7"/>
  <c r="K4" i="7"/>
  <c r="G4" i="7"/>
  <c r="K3" i="7"/>
  <c r="G3" i="7"/>
  <c r="K2" i="7"/>
  <c r="G2" i="7"/>
  <c r="E20" i="7"/>
  <c r="E2" i="7"/>
  <c r="E17" i="7"/>
  <c r="E3" i="7"/>
  <c r="J20" i="7"/>
  <c r="J19" i="7"/>
  <c r="J18" i="7"/>
  <c r="J17" i="7"/>
  <c r="J6" i="7"/>
  <c r="J5" i="7"/>
  <c r="J4" i="7"/>
  <c r="J3" i="7"/>
  <c r="J2" i="7"/>
  <c r="T8" i="8"/>
  <c r="T3" i="8"/>
  <c r="O3" i="8"/>
  <c r="O7" i="8" s="1"/>
  <c r="M96" i="8"/>
  <c r="M100" i="8" s="1"/>
  <c r="M86" i="8"/>
  <c r="M90" i="8" s="1"/>
  <c r="M78" i="8"/>
  <c r="M77" i="8"/>
  <c r="P76" i="8" s="1"/>
  <c r="R76" i="8" s="1"/>
  <c r="M59" i="8"/>
  <c r="M58" i="8"/>
  <c r="M57" i="8"/>
  <c r="M39" i="8"/>
  <c r="M38" i="8"/>
  <c r="M37" i="8"/>
  <c r="M104" i="8"/>
  <c r="P101" i="8" s="1"/>
  <c r="R101" i="8" s="1"/>
  <c r="M94" i="8"/>
  <c r="M93" i="8"/>
  <c r="M92" i="8"/>
  <c r="M56" i="8"/>
  <c r="M60" i="8" s="1"/>
  <c r="M36" i="8"/>
  <c r="M40" i="8" s="1"/>
  <c r="M101" i="8"/>
  <c r="M105" i="8" s="1"/>
  <c r="M91" i="8"/>
  <c r="M95" i="8" s="1"/>
  <c r="M83" i="8"/>
  <c r="M82" i="8"/>
  <c r="P81" i="8" s="1"/>
  <c r="R81" i="8" s="1"/>
  <c r="M64" i="8"/>
  <c r="P61" i="8" s="1"/>
  <c r="R61" i="8" s="1"/>
  <c r="M53" i="8"/>
  <c r="M52" i="8"/>
  <c r="P51" i="8" s="1"/>
  <c r="R51" i="8" s="1"/>
  <c r="M44" i="8"/>
  <c r="P41" i="8" s="1"/>
  <c r="R41" i="8" s="1"/>
  <c r="M33" i="8"/>
  <c r="M32" i="8"/>
  <c r="P31" i="8" s="1"/>
  <c r="R31" i="8" s="1"/>
  <c r="M21" i="8"/>
  <c r="P18" i="8" s="1"/>
  <c r="R18" i="8" s="1"/>
  <c r="T18" i="8" s="1"/>
  <c r="O10" i="8"/>
  <c r="O111" i="8"/>
  <c r="O115" i="8" s="1"/>
  <c r="O101" i="8"/>
  <c r="O105" i="8" s="1"/>
  <c r="O91" i="8"/>
  <c r="O95" i="8" s="1"/>
  <c r="O82" i="8"/>
  <c r="Q81" i="8" s="1"/>
  <c r="S81" i="8" s="1"/>
  <c r="O119" i="8"/>
  <c r="O118" i="8"/>
  <c r="O117" i="8"/>
  <c r="O81" i="8"/>
  <c r="O85" i="8" s="1"/>
  <c r="O116" i="8"/>
  <c r="O120" i="8" s="1"/>
  <c r="O14" i="8"/>
  <c r="O18" i="8"/>
  <c r="O22" i="8" s="1"/>
  <c r="M25" i="8"/>
  <c r="N37" i="8"/>
  <c r="P36" i="8" s="1"/>
  <c r="R36" i="8" s="1"/>
  <c r="N58" i="8"/>
  <c r="M87" i="8"/>
  <c r="M99" i="8"/>
  <c r="P96" i="8" s="1"/>
  <c r="R96" i="8" s="1"/>
  <c r="O62" i="8"/>
  <c r="O52" i="8"/>
  <c r="O44" i="8"/>
  <c r="O43" i="8"/>
  <c r="O34" i="8"/>
  <c r="O33" i="8"/>
  <c r="O61" i="8"/>
  <c r="O65" i="8" s="1"/>
  <c r="O51" i="8"/>
  <c r="O55" i="8" s="1"/>
  <c r="O67" i="8"/>
  <c r="O57" i="8"/>
  <c r="O49" i="8"/>
  <c r="O48" i="8"/>
  <c r="O39" i="8"/>
  <c r="O38" i="8"/>
  <c r="O56" i="8"/>
  <c r="O60" i="8" s="1"/>
  <c r="Q91" i="8"/>
  <c r="S91" i="8" s="1"/>
  <c r="O4" i="8"/>
  <c r="O6" i="8"/>
  <c r="N11" i="8"/>
  <c r="O64" i="8"/>
  <c r="O63" i="8"/>
  <c r="Q61" i="8" s="1"/>
  <c r="S61" i="8" s="1"/>
  <c r="O54" i="8"/>
  <c r="O53" i="8"/>
  <c r="Q51" i="8" s="1"/>
  <c r="S51" i="8" s="1"/>
  <c r="O42" i="8"/>
  <c r="O32" i="8"/>
  <c r="O21" i="8"/>
  <c r="O20" i="8"/>
  <c r="O124" i="8"/>
  <c r="O109" i="8"/>
  <c r="O108" i="8"/>
  <c r="Q106" i="8" s="1"/>
  <c r="S106" i="8" s="1"/>
  <c r="O99" i="8"/>
  <c r="O98" i="8"/>
  <c r="Q96" i="8" s="1"/>
  <c r="S96" i="8" s="1"/>
  <c r="O89" i="8"/>
  <c r="O88" i="8"/>
  <c r="Q86" i="8" s="1"/>
  <c r="S86" i="8" s="1"/>
  <c r="O74" i="8"/>
  <c r="O73" i="8"/>
  <c r="O72" i="8"/>
  <c r="O41" i="8"/>
  <c r="O45" i="8" s="1"/>
  <c r="O31" i="8"/>
  <c r="O35" i="8" s="1"/>
  <c r="O121" i="8"/>
  <c r="O79" i="8"/>
  <c r="O78" i="8"/>
  <c r="Q76" i="8" s="1"/>
  <c r="S76" i="8" s="1"/>
  <c r="O71" i="8"/>
  <c r="O75" i="8" s="1"/>
  <c r="O69" i="8"/>
  <c r="O68" i="8"/>
  <c r="Q66" i="8" s="1"/>
  <c r="S66" i="8" s="1"/>
  <c r="T66" i="8" s="1"/>
  <c r="O59" i="8"/>
  <c r="O58" i="8"/>
  <c r="Q56" i="8" s="1"/>
  <c r="S56" i="8" s="1"/>
  <c r="O47" i="8"/>
  <c r="O37" i="8"/>
  <c r="O29" i="8"/>
  <c r="O28" i="8"/>
  <c r="O27" i="8"/>
  <c r="O30" i="8" s="1"/>
  <c r="O13" i="8"/>
  <c r="O17" i="8" s="1"/>
  <c r="N16" i="8"/>
  <c r="N21" i="8"/>
  <c r="O23" i="8"/>
  <c r="O26" i="8" s="1"/>
  <c r="M24" i="8"/>
  <c r="O25" i="8"/>
  <c r="N29" i="8"/>
  <c r="O36" i="8"/>
  <c r="O40" i="8" s="1"/>
  <c r="M41" i="8"/>
  <c r="M45" i="8" s="1"/>
  <c r="O46" i="8"/>
  <c r="O50" i="8" s="1"/>
  <c r="M74" i="8"/>
  <c r="M89" i="8"/>
  <c r="O92" i="8"/>
  <c r="M118" i="8"/>
  <c r="P116" i="8" s="1"/>
  <c r="R116" i="8" s="1"/>
  <c r="O8" i="8"/>
  <c r="O12" i="8" s="1"/>
  <c r="O66" i="8"/>
  <c r="O70" i="8" s="1"/>
  <c r="Q111" i="8"/>
  <c r="S111" i="8" s="1"/>
  <c r="W4" i="8"/>
  <c r="X8" i="8"/>
  <c r="W8" i="8" s="1"/>
  <c r="O9" i="8"/>
  <c r="M10" i="8"/>
  <c r="N114" i="8"/>
  <c r="P111" i="8" s="1"/>
  <c r="R111" i="8" s="1"/>
  <c r="T111" i="8" s="1"/>
  <c r="N104" i="8"/>
  <c r="N103" i="8"/>
  <c r="N102" i="8"/>
  <c r="N93" i="8"/>
  <c r="N92" i="8"/>
  <c r="P91" i="8" s="1"/>
  <c r="R91" i="8" s="1"/>
  <c r="T91" i="8" s="1"/>
  <c r="N66" i="8"/>
  <c r="N70" i="8" s="1"/>
  <c r="N46" i="8"/>
  <c r="N50" i="8" s="1"/>
  <c r="N25" i="8"/>
  <c r="N24" i="8"/>
  <c r="P23" i="8" s="1"/>
  <c r="R23" i="8" s="1"/>
  <c r="N111" i="8"/>
  <c r="N115" i="8" s="1"/>
  <c r="N101" i="8"/>
  <c r="N105" i="8" s="1"/>
  <c r="N64" i="8"/>
  <c r="N63" i="8"/>
  <c r="N62" i="8"/>
  <c r="N44" i="8"/>
  <c r="N43" i="8"/>
  <c r="N42" i="8"/>
  <c r="N118" i="8"/>
  <c r="N117" i="8"/>
  <c r="Q116" i="8" s="1"/>
  <c r="S116" i="8" s="1"/>
  <c r="N109" i="8"/>
  <c r="P106" i="8" s="1"/>
  <c r="R106" i="8" s="1"/>
  <c r="T106" i="8" s="1"/>
  <c r="N99" i="8"/>
  <c r="N98" i="8"/>
  <c r="N97" i="8"/>
  <c r="N88" i="8"/>
  <c r="N87" i="8"/>
  <c r="P86" i="8" s="1"/>
  <c r="R86" i="8" s="1"/>
  <c r="T86" i="8" s="1"/>
  <c r="N73" i="8"/>
  <c r="N72" i="8"/>
  <c r="Q71" i="8" s="1"/>
  <c r="S71" i="8" s="1"/>
  <c r="T71" i="8" s="1"/>
  <c r="N61" i="8"/>
  <c r="N65" i="8" s="1"/>
  <c r="N41" i="8"/>
  <c r="N45" i="8" s="1"/>
  <c r="N18" i="8"/>
  <c r="N22" i="8" s="1"/>
  <c r="O11" i="8"/>
  <c r="M14" i="8"/>
  <c r="P13" i="8" s="1"/>
  <c r="R13" i="8" s="1"/>
  <c r="T13" i="8" s="1"/>
  <c r="M15" i="8"/>
  <c r="O16" i="8"/>
  <c r="O24" i="8"/>
  <c r="N27" i="8"/>
  <c r="N38" i="8"/>
  <c r="N57" i="8"/>
  <c r="P56" i="8" s="1"/>
  <c r="R56" i="8" s="1"/>
  <c r="Q101" i="8"/>
  <c r="S101" i="8" s="1"/>
  <c r="N106" i="8"/>
  <c r="N110" i="8" s="1"/>
  <c r="D57" i="10" l="1"/>
  <c r="C62" i="10"/>
  <c r="C58" i="10"/>
  <c r="C55" i="10"/>
  <c r="P48" i="10" s="1"/>
  <c r="N45" i="10"/>
  <c r="N41" i="10" s="1"/>
  <c r="AC174" i="10" s="1"/>
  <c r="D59" i="10"/>
  <c r="Q45" i="10"/>
  <c r="D52" i="10"/>
  <c r="C63" i="10"/>
  <c r="P47" i="10"/>
  <c r="D53" i="10"/>
  <c r="N46" i="10"/>
  <c r="D62" i="10"/>
  <c r="O37" i="10"/>
  <c r="N37" i="10"/>
  <c r="AC154" i="10" s="1"/>
  <c r="AC156" i="10" s="1"/>
  <c r="P41" i="10"/>
  <c r="AC194" i="10"/>
  <c r="AC196" i="10" s="1"/>
  <c r="C60" i="10"/>
  <c r="C61" i="10"/>
  <c r="Q42" i="10"/>
  <c r="Q38" i="10"/>
  <c r="O38" i="10"/>
  <c r="O42" i="10"/>
  <c r="P40" i="10"/>
  <c r="P44" i="10"/>
  <c r="P39" i="10"/>
  <c r="P43" i="10"/>
  <c r="AE176" i="10"/>
  <c r="AE173" i="10"/>
  <c r="AE175" i="10" s="1"/>
  <c r="AE156" i="10"/>
  <c r="AE153" i="10"/>
  <c r="AE157" i="10" s="1"/>
  <c r="C54" i="10"/>
  <c r="AC159" i="10"/>
  <c r="AC161" i="10" s="1"/>
  <c r="AC158" i="10"/>
  <c r="G11" i="7"/>
  <c r="G16" i="7"/>
  <c r="G14" i="7"/>
  <c r="G9" i="7"/>
  <c r="G13" i="7"/>
  <c r="G8" i="7"/>
  <c r="G15" i="7"/>
  <c r="G10" i="7"/>
  <c r="F7" i="7"/>
  <c r="F12" i="7"/>
  <c r="G12" i="7"/>
  <c r="G7" i="7"/>
  <c r="T51" i="8"/>
  <c r="T101" i="8"/>
  <c r="T116" i="8"/>
  <c r="Q23" i="8"/>
  <c r="S23" i="8" s="1"/>
  <c r="Q27" i="8"/>
  <c r="S27" i="8" s="1"/>
  <c r="Q36" i="8"/>
  <c r="S36" i="8" s="1"/>
  <c r="T36" i="8" s="1"/>
  <c r="Q31" i="8"/>
  <c r="S31" i="8" s="1"/>
  <c r="T31" i="8"/>
  <c r="P27" i="8"/>
  <c r="R27" i="8" s="1"/>
  <c r="N30" i="8"/>
  <c r="T56" i="8"/>
  <c r="T61" i="8"/>
  <c r="O125" i="8"/>
  <c r="O122" i="8"/>
  <c r="O123" i="8"/>
  <c r="Q46" i="8"/>
  <c r="S46" i="8" s="1"/>
  <c r="T46" i="8" s="1"/>
  <c r="Q41" i="8"/>
  <c r="S41" i="8" s="1"/>
  <c r="T41" i="8" s="1"/>
  <c r="T96" i="8"/>
  <c r="T81" i="8"/>
  <c r="T76" i="8"/>
  <c r="D58" i="10" l="1"/>
  <c r="C66" i="10"/>
  <c r="Q46" i="10"/>
  <c r="D55" i="10"/>
  <c r="C56" i="10"/>
  <c r="AC173" i="10"/>
  <c r="AC177" i="10" s="1"/>
  <c r="AC193" i="10"/>
  <c r="AC197" i="10" s="1"/>
  <c r="N42" i="10"/>
  <c r="AC198" i="10"/>
  <c r="AC199" i="10"/>
  <c r="AC201" i="10" s="1"/>
  <c r="N48" i="10"/>
  <c r="N40" i="10" s="1"/>
  <c r="D61" i="10"/>
  <c r="Q47" i="10"/>
  <c r="D54" i="10"/>
  <c r="N47" i="10"/>
  <c r="N39" i="10" s="1"/>
  <c r="AD164" i="10" s="1"/>
  <c r="AD166" i="10" s="1"/>
  <c r="D60" i="10"/>
  <c r="Q48" i="10"/>
  <c r="D56" i="10"/>
  <c r="O45" i="10"/>
  <c r="D63" i="10"/>
  <c r="AC153" i="10"/>
  <c r="AC157" i="10" s="1"/>
  <c r="AC176" i="10"/>
  <c r="C65" i="10"/>
  <c r="AC195" i="10"/>
  <c r="N43" i="10"/>
  <c r="AD183" i="10" s="1"/>
  <c r="AD209" i="10"/>
  <c r="AD211" i="10" s="1"/>
  <c r="AD208" i="10"/>
  <c r="AD210" i="10" s="1"/>
  <c r="N44" i="10"/>
  <c r="AD189" i="10" s="1"/>
  <c r="AD191" i="10" s="1"/>
  <c r="AE154" i="10"/>
  <c r="AE155" i="10"/>
  <c r="Q39" i="10"/>
  <c r="Q43" i="10"/>
  <c r="Q40" i="10"/>
  <c r="Q44" i="10"/>
  <c r="C64" i="10"/>
  <c r="AE158" i="10"/>
  <c r="AE162" i="10" s="1"/>
  <c r="AE161" i="10"/>
  <c r="O40" i="10"/>
  <c r="O44" i="10"/>
  <c r="AE174" i="10"/>
  <c r="AE177" i="10"/>
  <c r="AE178" i="10"/>
  <c r="AE182" i="10" s="1"/>
  <c r="AE181" i="10"/>
  <c r="AC175" i="10"/>
  <c r="AC160" i="10"/>
  <c r="AC162" i="10"/>
  <c r="AD169" i="10"/>
  <c r="AD171" i="10" s="1"/>
  <c r="AD168" i="10"/>
  <c r="AD163" i="10"/>
  <c r="AD167" i="10" s="1"/>
  <c r="H125" i="1"/>
  <c r="I125" i="1"/>
  <c r="J125" i="1"/>
  <c r="G125" i="1"/>
  <c r="F125" i="1"/>
  <c r="E125" i="1"/>
  <c r="D125" i="1"/>
  <c r="C125" i="1"/>
  <c r="B125" i="1"/>
  <c r="S14" i="1"/>
  <c r="S13" i="1"/>
  <c r="S9" i="1"/>
  <c r="S7" i="1"/>
  <c r="S4" i="1"/>
  <c r="S5" i="1"/>
  <c r="S3" i="1"/>
  <c r="R14" i="1"/>
  <c r="R13" i="1"/>
  <c r="R9" i="1"/>
  <c r="R11" i="1" s="1"/>
  <c r="R7" i="1"/>
  <c r="R4" i="1"/>
  <c r="R5" i="1" s="1"/>
  <c r="L116" i="1"/>
  <c r="N116" i="1" s="1"/>
  <c r="K116" i="1"/>
  <c r="M116" i="1" s="1"/>
  <c r="L111" i="1"/>
  <c r="K111" i="1"/>
  <c r="M111" i="1" s="1"/>
  <c r="L106" i="1"/>
  <c r="N106" i="1" s="1"/>
  <c r="K106" i="1"/>
  <c r="M106" i="1" s="1"/>
  <c r="L101" i="1"/>
  <c r="N101" i="1" s="1"/>
  <c r="K101" i="1"/>
  <c r="M101" i="1" s="1"/>
  <c r="L96" i="1"/>
  <c r="K96" i="1"/>
  <c r="M96" i="1" s="1"/>
  <c r="L91" i="1"/>
  <c r="K91" i="1"/>
  <c r="M91" i="1" s="1"/>
  <c r="L86" i="1"/>
  <c r="N86" i="1" s="1"/>
  <c r="K86" i="1"/>
  <c r="M86" i="1" s="1"/>
  <c r="L81" i="1"/>
  <c r="N81" i="1" s="1"/>
  <c r="K81" i="1"/>
  <c r="M81" i="1" s="1"/>
  <c r="L76" i="1"/>
  <c r="N76" i="1" s="1"/>
  <c r="K76" i="1"/>
  <c r="M76" i="1" s="1"/>
  <c r="L71" i="1"/>
  <c r="N71" i="1" s="1"/>
  <c r="K71" i="1"/>
  <c r="M71" i="1" s="1"/>
  <c r="L66" i="1"/>
  <c r="K66" i="1"/>
  <c r="L61" i="1"/>
  <c r="N61" i="1" s="1"/>
  <c r="K61" i="1"/>
  <c r="M61" i="1" s="1"/>
  <c r="L56" i="1"/>
  <c r="N56" i="1" s="1"/>
  <c r="K56" i="1"/>
  <c r="M56" i="1" s="1"/>
  <c r="L51" i="1"/>
  <c r="K51" i="1"/>
  <c r="M51" i="1" s="1"/>
  <c r="L46" i="1"/>
  <c r="N46" i="1" s="1"/>
  <c r="K46" i="1"/>
  <c r="M46" i="1" s="1"/>
  <c r="L41" i="1"/>
  <c r="N41" i="1" s="1"/>
  <c r="K41" i="1"/>
  <c r="M41" i="1" s="1"/>
  <c r="L36" i="1"/>
  <c r="N36" i="1" s="1"/>
  <c r="K36" i="1"/>
  <c r="M36" i="1" s="1"/>
  <c r="L31" i="1"/>
  <c r="N31" i="1" s="1"/>
  <c r="K31" i="1"/>
  <c r="M31" i="1" s="1"/>
  <c r="L27" i="1"/>
  <c r="K27" i="1"/>
  <c r="M27" i="1" s="1"/>
  <c r="L23" i="1"/>
  <c r="N23" i="1" s="1"/>
  <c r="K23" i="1"/>
  <c r="M23" i="1" s="1"/>
  <c r="L18" i="1"/>
  <c r="K18" i="1"/>
  <c r="M18" i="1" s="1"/>
  <c r="L13" i="1"/>
  <c r="K13" i="1"/>
  <c r="M13" i="1" s="1"/>
  <c r="N27" i="1"/>
  <c r="L8" i="1"/>
  <c r="N8" i="1" s="1"/>
  <c r="N111" i="1"/>
  <c r="N96" i="1"/>
  <c r="N91" i="1"/>
  <c r="N66" i="1"/>
  <c r="M66" i="1"/>
  <c r="N51" i="1"/>
  <c r="N13" i="1"/>
  <c r="N18" i="1"/>
  <c r="K8" i="1"/>
  <c r="M8" i="1" s="1"/>
  <c r="K3" i="1"/>
  <c r="M3" i="1" s="1"/>
  <c r="L3" i="1"/>
  <c r="N3" i="1" s="1"/>
  <c r="J30" i="1"/>
  <c r="I30" i="1"/>
  <c r="H30" i="1"/>
  <c r="G30" i="1"/>
  <c r="E30" i="1"/>
  <c r="D30" i="1"/>
  <c r="C30" i="1"/>
  <c r="B30" i="1"/>
  <c r="C26" i="1"/>
  <c r="D26" i="1"/>
  <c r="E26" i="1"/>
  <c r="G26" i="1"/>
  <c r="H26" i="1"/>
  <c r="I26" i="1"/>
  <c r="J26" i="1"/>
  <c r="B26" i="1"/>
  <c r="J120" i="1"/>
  <c r="I120" i="1"/>
  <c r="H120" i="1"/>
  <c r="G120" i="1"/>
  <c r="E120" i="1"/>
  <c r="D120" i="1"/>
  <c r="C120" i="1"/>
  <c r="B120" i="1"/>
  <c r="J115" i="1"/>
  <c r="I115" i="1"/>
  <c r="H115" i="1"/>
  <c r="G115" i="1"/>
  <c r="E115" i="1"/>
  <c r="D115" i="1"/>
  <c r="C115" i="1"/>
  <c r="B115" i="1"/>
  <c r="J110" i="1"/>
  <c r="I110" i="1"/>
  <c r="H110" i="1"/>
  <c r="G110" i="1"/>
  <c r="E110" i="1"/>
  <c r="D110" i="1"/>
  <c r="C110" i="1"/>
  <c r="B110" i="1"/>
  <c r="J105" i="1"/>
  <c r="I105" i="1"/>
  <c r="H105" i="1"/>
  <c r="G105" i="1"/>
  <c r="E105" i="1"/>
  <c r="D105" i="1"/>
  <c r="C105" i="1"/>
  <c r="B105" i="1"/>
  <c r="J100" i="1"/>
  <c r="I100" i="1"/>
  <c r="H100" i="1"/>
  <c r="G100" i="1"/>
  <c r="E100" i="1"/>
  <c r="D100" i="1"/>
  <c r="C100" i="1"/>
  <c r="B100" i="1"/>
  <c r="J95" i="1"/>
  <c r="I95" i="1"/>
  <c r="H95" i="1"/>
  <c r="G95" i="1"/>
  <c r="E95" i="1"/>
  <c r="D95" i="1"/>
  <c r="C95" i="1"/>
  <c r="B95" i="1"/>
  <c r="J90" i="1"/>
  <c r="I90" i="1"/>
  <c r="H90" i="1"/>
  <c r="G90" i="1"/>
  <c r="E90" i="1"/>
  <c r="D90" i="1"/>
  <c r="C90" i="1"/>
  <c r="B90" i="1"/>
  <c r="J85" i="1"/>
  <c r="I85" i="1"/>
  <c r="H85" i="1"/>
  <c r="G85" i="1"/>
  <c r="E85" i="1"/>
  <c r="D85" i="1"/>
  <c r="C85" i="1"/>
  <c r="B85" i="1"/>
  <c r="J80" i="1"/>
  <c r="I80" i="1"/>
  <c r="H80" i="1"/>
  <c r="G80" i="1"/>
  <c r="E80" i="1"/>
  <c r="D80" i="1"/>
  <c r="C80" i="1"/>
  <c r="B80" i="1"/>
  <c r="J75" i="1"/>
  <c r="I75" i="1"/>
  <c r="H75" i="1"/>
  <c r="G75" i="1"/>
  <c r="E75" i="1"/>
  <c r="D75" i="1"/>
  <c r="C75" i="1"/>
  <c r="B75" i="1"/>
  <c r="J70" i="1"/>
  <c r="I70" i="1"/>
  <c r="H70" i="1"/>
  <c r="G70" i="1"/>
  <c r="E70" i="1"/>
  <c r="D70" i="1"/>
  <c r="C70" i="1"/>
  <c r="J65" i="1"/>
  <c r="I65" i="1"/>
  <c r="H65" i="1"/>
  <c r="G65" i="1"/>
  <c r="E65" i="1"/>
  <c r="D65" i="1"/>
  <c r="C65" i="1"/>
  <c r="B65" i="1"/>
  <c r="J60" i="1"/>
  <c r="I60" i="1"/>
  <c r="H60" i="1"/>
  <c r="G60" i="1"/>
  <c r="E60" i="1"/>
  <c r="D60" i="1"/>
  <c r="C60" i="1"/>
  <c r="B60" i="1"/>
  <c r="J55" i="1"/>
  <c r="I55" i="1"/>
  <c r="H55" i="1"/>
  <c r="G55" i="1"/>
  <c r="E55" i="1"/>
  <c r="D55" i="1"/>
  <c r="C55" i="1"/>
  <c r="B55" i="1"/>
  <c r="J50" i="1"/>
  <c r="I50" i="1"/>
  <c r="H50" i="1"/>
  <c r="G50" i="1"/>
  <c r="E50" i="1"/>
  <c r="D50" i="1"/>
  <c r="C50" i="1"/>
  <c r="B50" i="1"/>
  <c r="J45" i="1"/>
  <c r="I45" i="1"/>
  <c r="H45" i="1"/>
  <c r="G45" i="1"/>
  <c r="E45" i="1"/>
  <c r="D45" i="1"/>
  <c r="C45" i="1"/>
  <c r="B45" i="1"/>
  <c r="J40" i="1"/>
  <c r="I40" i="1"/>
  <c r="H40" i="1"/>
  <c r="G40" i="1"/>
  <c r="E40" i="1"/>
  <c r="D40" i="1"/>
  <c r="C40" i="1"/>
  <c r="B40" i="1"/>
  <c r="J35" i="1"/>
  <c r="I35" i="1"/>
  <c r="H35" i="1"/>
  <c r="G35" i="1"/>
  <c r="E35" i="1"/>
  <c r="D35" i="1"/>
  <c r="C35" i="1"/>
  <c r="B35" i="1"/>
  <c r="J22" i="1"/>
  <c r="I22" i="1"/>
  <c r="H22" i="1"/>
  <c r="G22" i="1"/>
  <c r="E22" i="1"/>
  <c r="D22" i="1"/>
  <c r="C22" i="1"/>
  <c r="B22" i="1"/>
  <c r="J17" i="1"/>
  <c r="I17" i="1"/>
  <c r="H17" i="1"/>
  <c r="G17" i="1"/>
  <c r="E17" i="1"/>
  <c r="D17" i="1"/>
  <c r="C17" i="1"/>
  <c r="B17" i="1"/>
  <c r="J12" i="1"/>
  <c r="I12" i="1"/>
  <c r="H12" i="1"/>
  <c r="G12" i="1"/>
  <c r="E12" i="1"/>
  <c r="D12" i="1"/>
  <c r="C12" i="1"/>
  <c r="B12" i="1"/>
  <c r="C7" i="1"/>
  <c r="D7" i="1"/>
  <c r="E7" i="1"/>
  <c r="G7" i="1"/>
  <c r="H7" i="1"/>
  <c r="I7" i="1"/>
  <c r="J7" i="1"/>
  <c r="B7" i="1"/>
  <c r="AD204" i="10" l="1"/>
  <c r="AD206" i="10" s="1"/>
  <c r="O46" i="10"/>
  <c r="D66" i="10"/>
  <c r="AD203" i="10"/>
  <c r="AD207" i="10" s="1"/>
  <c r="AC155" i="10"/>
  <c r="O48" i="10"/>
  <c r="D65" i="10"/>
  <c r="AE193" i="10"/>
  <c r="AE196" i="10"/>
  <c r="O47" i="10"/>
  <c r="D64" i="10"/>
  <c r="AC202" i="10"/>
  <c r="AC200" i="10"/>
  <c r="AC179" i="10"/>
  <c r="AC181" i="10" s="1"/>
  <c r="AC178" i="10"/>
  <c r="AD184" i="10"/>
  <c r="AD186" i="10" s="1"/>
  <c r="AD205" i="10"/>
  <c r="AD212" i="10"/>
  <c r="AD188" i="10"/>
  <c r="AD192" i="10" s="1"/>
  <c r="AE160" i="10"/>
  <c r="AE179" i="10"/>
  <c r="AE191" i="10"/>
  <c r="AE188" i="10"/>
  <c r="AE190" i="10" s="1"/>
  <c r="AE171" i="10"/>
  <c r="AE168" i="10"/>
  <c r="AE169" i="10" s="1"/>
  <c r="AE180" i="10"/>
  <c r="AE159" i="10"/>
  <c r="AE203" i="10"/>
  <c r="O39" i="10"/>
  <c r="O43" i="10"/>
  <c r="AE206" i="10"/>
  <c r="AD185" i="10"/>
  <c r="AD187" i="10"/>
  <c r="AD165" i="10"/>
  <c r="AD170" i="10"/>
  <c r="AD172" i="10"/>
  <c r="O36" i="1"/>
  <c r="O13" i="1"/>
  <c r="O41" i="1"/>
  <c r="O8" i="1"/>
  <c r="O116" i="1"/>
  <c r="O111" i="1"/>
  <c r="O106" i="1"/>
  <c r="O101" i="1"/>
  <c r="O96" i="1"/>
  <c r="O91" i="1"/>
  <c r="O86" i="1"/>
  <c r="O81" i="1"/>
  <c r="O76" i="1"/>
  <c r="O71" i="1"/>
  <c r="O66" i="1"/>
  <c r="O61" i="1"/>
  <c r="O56" i="1"/>
  <c r="O51" i="1"/>
  <c r="O46" i="1"/>
  <c r="O31" i="1"/>
  <c r="O18" i="1"/>
  <c r="O3" i="1"/>
  <c r="AE201" i="10" l="1"/>
  <c r="AE198" i="10"/>
  <c r="AE197" i="10"/>
  <c r="AE194" i="10"/>
  <c r="AE195" i="10"/>
  <c r="AC182" i="10"/>
  <c r="AC180" i="10"/>
  <c r="AE208" i="10"/>
  <c r="AE211" i="10"/>
  <c r="AD190" i="10"/>
  <c r="AE207" i="10"/>
  <c r="AE204" i="10"/>
  <c r="AE205" i="10"/>
  <c r="AE183" i="10"/>
  <c r="AE186" i="10"/>
  <c r="AE170" i="10"/>
  <c r="AE172" i="10"/>
  <c r="AE189" i="10"/>
  <c r="AE192" i="10"/>
  <c r="AE163" i="10"/>
  <c r="AE166" i="10"/>
  <c r="AE202" i="10" l="1"/>
  <c r="AE199" i="10"/>
  <c r="AE200" i="10"/>
  <c r="AE212" i="10"/>
  <c r="AE210" i="10"/>
  <c r="AE209" i="10"/>
  <c r="AE187" i="10"/>
  <c r="AE184" i="10"/>
  <c r="AE185" i="10"/>
  <c r="AE167" i="10"/>
  <c r="AE165" i="10"/>
  <c r="AE164" i="10"/>
</calcChain>
</file>

<file path=xl/sharedStrings.xml><?xml version="1.0" encoding="utf-8"?>
<sst xmlns="http://schemas.openxmlformats.org/spreadsheetml/2006/main" count="2280" uniqueCount="318">
  <si>
    <t>Inter zone floor 1</t>
  </si>
  <si>
    <t>Surface Name</t>
  </si>
  <si>
    <t>x</t>
  </si>
  <si>
    <t>y</t>
  </si>
  <si>
    <t>z</t>
  </si>
  <si>
    <t>Surface Type</t>
  </si>
  <si>
    <t>Floor</t>
  </si>
  <si>
    <t>Zone Name</t>
  </si>
  <si>
    <t>living_unit1</t>
  </si>
  <si>
    <t>Outside Boundary Condition</t>
  </si>
  <si>
    <t>Adiabatic</t>
  </si>
  <si>
    <t>Vertex #</t>
  </si>
  <si>
    <t>ceiling_unit1</t>
  </si>
  <si>
    <t>Ceiling</t>
  </si>
  <si>
    <t>Outside Boundary Condition Object</t>
  </si>
  <si>
    <t>Zone</t>
  </si>
  <si>
    <t>attic_unit1</t>
  </si>
  <si>
    <t>Roof_front_unit1</t>
  </si>
  <si>
    <t>Roof</t>
  </si>
  <si>
    <t>Outdoors</t>
  </si>
  <si>
    <t>Roof_back_unit1</t>
  </si>
  <si>
    <t>Roof_right_unit1</t>
  </si>
  <si>
    <t>Roof_left_unit1</t>
  </si>
  <si>
    <t>Wall_ldf_1.unit1</t>
  </si>
  <si>
    <t>Wall_sdr_1.unit1</t>
  </si>
  <si>
    <t>Wall_ldb_1.unit1</t>
  </si>
  <si>
    <t>Wall_sdl_1.unit1</t>
  </si>
  <si>
    <t>Wall_ldf_2.unit1</t>
  </si>
  <si>
    <t>Wall_sdr_2.unit1</t>
  </si>
  <si>
    <t>Wall_ldb_2.unit1</t>
  </si>
  <si>
    <t>Wall_sdl_2.unit1</t>
  </si>
  <si>
    <t>Floor_unit1</t>
  </si>
  <si>
    <t>BGWall_upper_ldf</t>
  </si>
  <si>
    <t>BGWall_lower_ldf</t>
  </si>
  <si>
    <t>BGWall_upper_sdr</t>
  </si>
  <si>
    <t>BGWall_lower_sdr</t>
  </si>
  <si>
    <t>BGWall_upper_ldb</t>
  </si>
  <si>
    <t>BGWall_lower_ldb</t>
  </si>
  <si>
    <t>BGWall_upper_sdl</t>
  </si>
  <si>
    <t>BGWall_lower_sdl</t>
  </si>
  <si>
    <t>Extfloor_unit1</t>
  </si>
  <si>
    <t>Wall</t>
  </si>
  <si>
    <t>crawlspace_unit1</t>
  </si>
  <si>
    <t>Foundation</t>
  </si>
  <si>
    <t>Crawlspace Foundation</t>
  </si>
  <si>
    <t>XYZ Point Coordinates (m)</t>
  </si>
  <si>
    <t>Side Lengths (m)</t>
  </si>
  <si>
    <t>Side Lengths (ft)</t>
  </si>
  <si>
    <t>Side 1</t>
  </si>
  <si>
    <t>Side 2</t>
  </si>
  <si>
    <t>width</t>
  </si>
  <si>
    <t>depth</t>
  </si>
  <si>
    <t>living height/story</t>
  </si>
  <si>
    <t>living stories</t>
  </si>
  <si>
    <t>total living height</t>
  </si>
  <si>
    <r>
      <t>Area (ft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</si>
  <si>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living volume</t>
  </si>
  <si>
    <t>crawl height, AG</t>
  </si>
  <si>
    <t>crawl height, BG</t>
  </si>
  <si>
    <t>ft</t>
  </si>
  <si>
    <t>m</t>
  </si>
  <si>
    <t>Origin</t>
  </si>
  <si>
    <t>roof height</t>
  </si>
  <si>
    <t># of stories</t>
  </si>
  <si>
    <t>height per story</t>
  </si>
  <si>
    <t>area per story</t>
  </si>
  <si>
    <t>aspect ratio (f/s)</t>
  </si>
  <si>
    <t>Door_ldb_unit1</t>
  </si>
  <si>
    <t>NA</t>
  </si>
  <si>
    <t>Door</t>
  </si>
  <si>
    <t>Window_ldf_1.unit1</t>
  </si>
  <si>
    <t>Window_ldb_1.unit1</t>
  </si>
  <si>
    <t>Window_sdr_1.unit1</t>
  </si>
  <si>
    <t>Window_sdl_1.unit1</t>
  </si>
  <si>
    <t>Window_ldf_2.unit1</t>
  </si>
  <si>
    <t>Window_ldb_2.unit1</t>
  </si>
  <si>
    <t>Window_sdr_2.unit1</t>
  </si>
  <si>
    <t>Window_sdl_2.unit1</t>
  </si>
  <si>
    <t>Sun Exposure</t>
  </si>
  <si>
    <t>Wind Exposure</t>
  </si>
  <si>
    <t>View Factor to Ground</t>
  </si>
  <si>
    <t>Number of Vertices</t>
  </si>
  <si>
    <t>NoWind</t>
  </si>
  <si>
    <t>NoSun</t>
  </si>
  <si>
    <t>SunExposed</t>
  </si>
  <si>
    <t>WindExposed</t>
  </si>
  <si>
    <t>Name</t>
  </si>
  <si>
    <t>Construction Name</t>
  </si>
  <si>
    <t>BuildingSurface:Detailed</t>
  </si>
  <si>
    <t>x_1</t>
  </si>
  <si>
    <t>y_1</t>
  </si>
  <si>
    <t>z_1</t>
  </si>
  <si>
    <t>x_2</t>
  </si>
  <si>
    <t>y_2</t>
  </si>
  <si>
    <t>z_2</t>
  </si>
  <si>
    <t>x_3</t>
  </si>
  <si>
    <t>y_3</t>
  </si>
  <si>
    <t>z_3</t>
  </si>
  <si>
    <t>x_4</t>
  </si>
  <si>
    <t>y_4</t>
  </si>
  <si>
    <t>z_4</t>
  </si>
  <si>
    <t>All</t>
  </si>
  <si>
    <t>Include?</t>
  </si>
  <si>
    <t>Number_Of_Stories</t>
  </si>
  <si>
    <t>1,2,3</t>
  </si>
  <si>
    <t>No</t>
  </si>
  <si>
    <t>autocalculate</t>
  </si>
  <si>
    <t>foundation_type</t>
  </si>
  <si>
    <t>Building Surface Variable Name</t>
  </si>
  <si>
    <t>Vented Crawlspace</t>
  </si>
  <si>
    <t>Slab</t>
  </si>
  <si>
    <t>Heated Basement</t>
  </si>
  <si>
    <t>Unheated Basement</t>
  </si>
  <si>
    <r>
      <t>Number_Of_Stories</t>
    </r>
    <r>
      <rPr>
        <sz val="11"/>
        <rFont val="Calibri"/>
        <family val="2"/>
        <scheme val="minor"/>
      </rPr>
      <t>=3</t>
    </r>
  </si>
  <si>
    <r>
      <t>Number_Of_Stories</t>
    </r>
    <r>
      <rPr>
        <sz val="11"/>
        <rFont val="Calibri"/>
        <family val="2"/>
        <scheme val="minor"/>
      </rPr>
      <t>=2 or 3</t>
    </r>
  </si>
  <si>
    <r>
      <rPr>
        <sz val="11"/>
        <color rgb="FF0070C0"/>
        <rFont val="Calibri"/>
        <family val="2"/>
        <scheme val="minor"/>
      </rPr>
      <t>foundation_type</t>
    </r>
    <r>
      <rPr>
        <sz val="11"/>
        <rFont val="Calibri"/>
        <family val="2"/>
        <scheme val="minor"/>
      </rPr>
      <t xml:space="preserve"> not equal to "Slab"</t>
    </r>
  </si>
  <si>
    <t>Variable Value (Vented Crawlspace)</t>
  </si>
  <si>
    <t>Variable Value (Slab)</t>
  </si>
  <si>
    <t>Variable Value (Heated Basement)</t>
  </si>
  <si>
    <t>Variable Value (Unheated Basement)</t>
  </si>
  <si>
    <r>
      <t>Number_Of_Stories=</t>
    </r>
    <r>
      <rPr>
        <sz val="11"/>
        <rFont val="Calibri"/>
        <family val="2"/>
        <scheme val="minor"/>
      </rPr>
      <t>2 or 3</t>
    </r>
  </si>
  <si>
    <t>Python Code Variable Control Name</t>
  </si>
  <si>
    <t>Variable Exposed in User Interface?</t>
  </si>
  <si>
    <t>Yes</t>
  </si>
  <si>
    <t>Variable Values (Not Foundation Specific)</t>
  </si>
  <si>
    <t>Text File</t>
  </si>
  <si>
    <t>MainGeometry.txt</t>
  </si>
  <si>
    <t>SecondStoryGeometryAdder.txt</t>
  </si>
  <si>
    <t>ThirdStoryGeometryAdder.txt</t>
  </si>
  <si>
    <t>NonSlabGeometryAdder.txt</t>
  </si>
  <si>
    <t>EnergyPlus Object</t>
  </si>
  <si>
    <t>origin_x</t>
  </si>
  <si>
    <t>origin_y</t>
  </si>
  <si>
    <t>origin_z</t>
  </si>
  <si>
    <t>{origin_x}</t>
  </si>
  <si>
    <t>{origin_y}</t>
  </si>
  <si>
    <t>{origin_z}</t>
  </si>
  <si>
    <t>{foundationwall_ht_BG}</t>
  </si>
  <si>
    <t>{foundationwall_ht_AG}</t>
  </si>
  <si>
    <t>{first_flr_ht_AG}</t>
  </si>
  <si>
    <t>{second_flr_ht_AG}</t>
  </si>
  <si>
    <t>{third_flr_ht_AG}</t>
  </si>
  <si>
    <t>{top_flr_ht_AG}</t>
  </si>
  <si>
    <t>{roof_ht_AG}</t>
  </si>
  <si>
    <t>roof_ht</t>
  </si>
  <si>
    <t>Area_Per_Story</t>
  </si>
  <si>
    <t>Aspect_Ratio_(W:D)</t>
  </si>
  <si>
    <t>Aspect_Ratio(W:D)</t>
  </si>
  <si>
    <t>{building_width}</t>
  </si>
  <si>
    <t>any number</t>
  </si>
  <si>
    <t>{building_depth}</t>
  </si>
  <si>
    <t>{roof_ridge_depth}</t>
  </si>
  <si>
    <t>Foundation Type</t>
  </si>
  <si>
    <t>Height_Per_Story</t>
  </si>
  <si>
    <t>User-Defined Input Variables</t>
  </si>
  <si>
    <t>REEDR Defined Input Variables</t>
  </si>
  <si>
    <t>foundationwall_ht_BG</t>
  </si>
  <si>
    <t>foundationwall_ht_AG</t>
  </si>
  <si>
    <t>first_flr_ht_AG</t>
  </si>
  <si>
    <t>second_flr_ht_AG</t>
  </si>
  <si>
    <t>third_flr_ht_AG</t>
  </si>
  <si>
    <t>top_flr_ht_AG</t>
  </si>
  <si>
    <t>roof_ht_AG</t>
  </si>
  <si>
    <t>building_width</t>
  </si>
  <si>
    <t>building_depth</t>
  </si>
  <si>
    <t>roof_ridge_depth</t>
  </si>
  <si>
    <t>Calculated Intermediate Variables</t>
  </si>
  <si>
    <t>Starting x coord:</t>
  </si>
  <si>
    <t>Starting z coord:</t>
  </si>
  <si>
    <t>Length:</t>
  </si>
  <si>
    <t>Height:</t>
  </si>
  <si>
    <t>Envelope</t>
  </si>
  <si>
    <t>door_starting_x</t>
  </si>
  <si>
    <t>door_starting_z</t>
  </si>
  <si>
    <t>MainWindows.txt</t>
  </si>
  <si>
    <t>SecondStoryWindowAdder.txt</t>
  </si>
  <si>
    <t>ThirdStoryWindowAdder.txt</t>
  </si>
  <si>
    <t>Window</t>
  </si>
  <si>
    <t>Building Surface Name</t>
  </si>
  <si>
    <t>Frame and divider Name</t>
  </si>
  <si>
    <t>Multiplier</t>
  </si>
  <si>
    <t>Starting X coordinate</t>
  </si>
  <si>
    <t>Starting Z coordinate</t>
  </si>
  <si>
    <t>{win_construction}</t>
  </si>
  <si>
    <t>Length</t>
  </si>
  <si>
    <t>Height</t>
  </si>
  <si>
    <t>WindowToWallRatio_Front</t>
  </si>
  <si>
    <t>WindowToWallRatio_Right</t>
  </si>
  <si>
    <t>WindowToWallRatio_Left</t>
  </si>
  <si>
    <t>WindowToWallRatio_Back</t>
  </si>
  <si>
    <t>window_area_front</t>
  </si>
  <si>
    <t>window_area_left</t>
  </si>
  <si>
    <t>window_area_right</t>
  </si>
  <si>
    <t>window_area_back</t>
  </si>
  <si>
    <t>wall_area_front</t>
  </si>
  <si>
    <t>wall_area_right</t>
  </si>
  <si>
    <t>wall_area_left</t>
  </si>
  <si>
    <t>wall_area_back</t>
  </si>
  <si>
    <t>door_len</t>
  </si>
  <si>
    <t>door_ht</t>
  </si>
  <si>
    <t>window_len_front</t>
  </si>
  <si>
    <t>window_len_right</t>
  </si>
  <si>
    <t>window_len_left</t>
  </si>
  <si>
    <t>window_len_back</t>
  </si>
  <si>
    <t>window_ht_front</t>
  </si>
  <si>
    <t>window_ht_right</t>
  </si>
  <si>
    <t>window_ht_left</t>
  </si>
  <si>
    <t>window_ht_back</t>
  </si>
  <si>
    <t>window_centerX_front</t>
  </si>
  <si>
    <t>window_centerX_sides</t>
  </si>
  <si>
    <t>window_centerX_back</t>
  </si>
  <si>
    <t>window_aspratio_front(lenToht)</t>
  </si>
  <si>
    <t>window_aspratio_back(lenToht)</t>
  </si>
  <si>
    <t>window_aspratio_sides(lenToht)</t>
  </si>
  <si>
    <t>window_startingX_front</t>
  </si>
  <si>
    <t>window_startingX_right</t>
  </si>
  <si>
    <t>window_startingX_left</t>
  </si>
  <si>
    <t>window_startingX_back</t>
  </si>
  <si>
    <t>window_startingZ_front</t>
  </si>
  <si>
    <t>window_startingZ_right</t>
  </si>
  <si>
    <t>window_startingZ_left</t>
  </si>
  <si>
    <t>window_startingZ_back</t>
  </si>
  <si>
    <t>Envelope Surface EnergyPlus Inputs</t>
  </si>
  <si>
    <t>Door EnergyPlus Inputs</t>
  </si>
  <si>
    <t>Starting X</t>
  </si>
  <si>
    <t>Starting Z</t>
  </si>
  <si>
    <t>ceiling</t>
  </si>
  <si>
    <t>Crawlspace</t>
  </si>
  <si>
    <t>living</t>
  </si>
  <si>
    <t>attic</t>
  </si>
  <si>
    <t>crawlspace</t>
  </si>
  <si>
    <t>unheatedbsmt</t>
  </si>
  <si>
    <t>interzone_floor_1</t>
  </si>
  <si>
    <t>roof_front</t>
  </si>
  <si>
    <t>roof_back</t>
  </si>
  <si>
    <t>roof_right</t>
  </si>
  <si>
    <t>roof_left</t>
  </si>
  <si>
    <t>wall_floor1_front</t>
  </si>
  <si>
    <t>wall_floor1_right</t>
  </si>
  <si>
    <t>wall_floor1_back</t>
  </si>
  <si>
    <t>wall_floor1_left</t>
  </si>
  <si>
    <t>wall_floor2_front</t>
  </si>
  <si>
    <t>wall_floor2_right</t>
  </si>
  <si>
    <t>wall_floor2_back</t>
  </si>
  <si>
    <t>wall_floor2_left</t>
  </si>
  <si>
    <t>floor_main</t>
  </si>
  <si>
    <t>bgwall_upper_front</t>
  </si>
  <si>
    <t>bgwall_lower_front</t>
  </si>
  <si>
    <t>bgwall_upper_right</t>
  </si>
  <si>
    <t>bgwall_upper_back</t>
  </si>
  <si>
    <t>bgwall_lower_right</t>
  </si>
  <si>
    <t>bgwall_lower_back</t>
  </si>
  <si>
    <t>bgwall_upper_left</t>
  </si>
  <si>
    <t>bgwall_lower_left</t>
  </si>
  <si>
    <t>floor_foundation</t>
  </si>
  <si>
    <t>zone name</t>
  </si>
  <si>
    <t>outside boundary condition</t>
  </si>
  <si>
    <t>outside boundary condition object</t>
  </si>
  <si>
    <t>include?</t>
  </si>
  <si>
    <t>text file</t>
  </si>
  <si>
    <t>EnergyPlus object</t>
  </si>
  <si>
    <t>name</t>
  </si>
  <si>
    <t>surface type</t>
  </si>
  <si>
    <t>construction name</t>
  </si>
  <si>
    <t>sun exposure</t>
  </si>
  <si>
    <t>wind exposure</t>
  </si>
  <si>
    <t>number of vertices</t>
  </si>
  <si>
    <t>view factor to ground</t>
  </si>
  <si>
    <t>ceiling construction</t>
  </si>
  <si>
    <t>roof construction</t>
  </si>
  <si>
    <t>gable construction</t>
  </si>
  <si>
    <t>ag wall construction</t>
  </si>
  <si>
    <t>interzone construction</t>
  </si>
  <si>
    <t>main floor construction</t>
  </si>
  <si>
    <t>foundation wall construction</t>
  </si>
  <si>
    <t>crawlspace foundation</t>
  </si>
  <si>
    <t>foundation floor construction</t>
  </si>
  <si>
    <t>Door_front</t>
  </si>
  <si>
    <t>Window_floor1_front</t>
  </si>
  <si>
    <t>Window_floor1_back</t>
  </si>
  <si>
    <t>Window_floor1_right</t>
  </si>
  <si>
    <t>Window_floor1_left</t>
  </si>
  <si>
    <t>Window_floor2_front</t>
  </si>
  <si>
    <t>Window_floor2_back</t>
  </si>
  <si>
    <t>Window_floor2_right</t>
  </si>
  <si>
    <t>Window_floor2_left</t>
  </si>
  <si>
    <t>Window_floor3_front</t>
  </si>
  <si>
    <t>Window_floor3_back</t>
  </si>
  <si>
    <t>Window_floor3_right</t>
  </si>
  <si>
    <t>Window_floor3_left</t>
  </si>
  <si>
    <t>Door not modeled at this time.</t>
  </si>
  <si>
    <t>Window EnergyPlus Inputs</t>
  </si>
  <si>
    <t>Table Generating Graphs</t>
  </si>
  <si>
    <t>vertex 1 coordinates</t>
  </si>
  <si>
    <t>vertex 2 coordinates</t>
  </si>
  <si>
    <t>vertex 3 coordinates</t>
  </si>
  <si>
    <t>vertex 4 coordinates</t>
  </si>
  <si>
    <t>{window_startingX_front}</t>
  </si>
  <si>
    <t>{window_startingZ_front}</t>
  </si>
  <si>
    <t>{window_len_front}</t>
  </si>
  <si>
    <t>{window_ht_front}</t>
  </si>
  <si>
    <t>{window_startingX_back}</t>
  </si>
  <si>
    <t>{window_startingZ_back}</t>
  </si>
  <si>
    <t>{window_len_back}</t>
  </si>
  <si>
    <t>{window_ht_back}</t>
  </si>
  <si>
    <t>{window_startingX_right}</t>
  </si>
  <si>
    <t>{window_startingZ_right}</t>
  </si>
  <si>
    <t>{window_len_right}</t>
  </si>
  <si>
    <t>{window_ht_right}</t>
  </si>
  <si>
    <t>{window_startingX_left}</t>
  </si>
  <si>
    <t>{window_startingZ_left}</t>
  </si>
  <si>
    <t>{window_len_left}</t>
  </si>
  <si>
    <t>{window_ht_left}</t>
  </si>
  <si>
    <t>Conditioned_Footprint_Area</t>
  </si>
  <si>
    <t>Total_Conditioned_Volume_Above_Foundation_Walls</t>
  </si>
  <si>
    <t>Average Conditioned Envelope Height</t>
  </si>
  <si>
    <t>Kiva Foundation</t>
  </si>
  <si>
    <t>{main_floor_construction}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</si>
</sst>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_(* #,##0.000000_);_(* \(#,##0.000000\);_(* &quot;-&quot;??_);_(@_)"/>
    <numFmt numFmtId="169" formatCode="0.0000"/>
    <numFmt numFmtId="170" formatCode="_(* #,##0.00000_);_(* \(#,##0.00000\);_(* &quot;-&quot;??_);_(@_)"/>
    <numFmt numFmtId="171" formatCode="0.0"/>
    <numFmt numFmtId="172" formatCode="#,##0.0"/>
    <numFmt numFmtId="173" formatCode="0.00000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/>
      <name val="Calibri"/>
      <family val="2"/>
      <scheme val="minor"/>
    </font>
    <font>
      <u/>
      <sz val="11"/>
      <color theme="1" tint="0.499984740745262"/>
      <name val="Calibri"/>
      <family val="2"/>
      <scheme val="minor"/>
    </font>
    <font>
      <b/>
      <sz val="11"/>
      <color rgb="FF996633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9663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FF"/>
      <name val="Calibri"/>
      <family val="2"/>
      <scheme val="minor"/>
    </font>
    <font>
      <b/>
      <u/>
      <sz val="12"/>
      <color theme="0" tint="-0.249977111117893"/>
      <name val="Calibri"/>
      <family val="2"/>
      <scheme val="minor"/>
    </font>
    <font>
      <b/>
      <i/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4" fillId="2" borderId="0" xfId="0" applyFont="1" applyFill="1"/>
    <xf numFmtId="0" fontId="4" fillId="0" borderId="0" xfId="0" applyFont="1" applyFill="1"/>
    <xf numFmtId="0" fontId="4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0" fillId="0" borderId="0" xfId="1" applyNumberFormat="1" applyFont="1" applyAlignment="1">
      <alignment horizontal="left" vertical="center"/>
    </xf>
    <xf numFmtId="165" fontId="0" fillId="0" borderId="0" xfId="1" applyNumberFormat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7" fillId="2" borderId="0" xfId="0" applyFont="1" applyFill="1"/>
    <xf numFmtId="0" fontId="7" fillId="0" borderId="0" xfId="0" applyFont="1" applyFill="1"/>
    <xf numFmtId="43" fontId="6" fillId="0" borderId="0" xfId="1" applyNumberFormat="1" applyFont="1" applyAlignment="1">
      <alignment horizontal="center" vertical="center"/>
    </xf>
    <xf numFmtId="43" fontId="6" fillId="2" borderId="0" xfId="0" applyNumberFormat="1" applyFont="1" applyFill="1"/>
    <xf numFmtId="43" fontId="6" fillId="0" borderId="0" xfId="0" applyNumberFormat="1" applyFont="1" applyFill="1"/>
    <xf numFmtId="43" fontId="8" fillId="0" borderId="0" xfId="1" applyNumberFormat="1" applyFont="1" applyAlignment="1">
      <alignment horizontal="center" vertical="center"/>
    </xf>
    <xf numFmtId="43" fontId="8" fillId="2" borderId="0" xfId="0" applyNumberFormat="1" applyFont="1" applyFill="1"/>
    <xf numFmtId="43" fontId="8" fillId="0" borderId="0" xfId="0" applyNumberFormat="1" applyFont="1" applyFill="1"/>
    <xf numFmtId="43" fontId="9" fillId="2" borderId="0" xfId="0" applyNumberFormat="1" applyFont="1" applyFill="1"/>
    <xf numFmtId="43" fontId="9" fillId="0" borderId="0" xfId="0" applyNumberFormat="1" applyFont="1" applyFill="1"/>
    <xf numFmtId="43" fontId="10" fillId="0" borderId="0" xfId="1" applyNumberFormat="1" applyFont="1" applyAlignment="1">
      <alignment horizontal="center" vertical="center"/>
    </xf>
    <xf numFmtId="43" fontId="10" fillId="2" borderId="0" xfId="0" applyNumberFormat="1" applyFont="1" applyFill="1"/>
    <xf numFmtId="43" fontId="10" fillId="0" borderId="0" xfId="0" applyNumberFormat="1" applyFont="1" applyFill="1"/>
    <xf numFmtId="164" fontId="11" fillId="0" borderId="0" xfId="1" applyNumberFormat="1" applyFont="1" applyAlignment="1">
      <alignment horizontal="left" vertical="center"/>
    </xf>
    <xf numFmtId="168" fontId="11" fillId="0" borderId="0" xfId="1" applyNumberFormat="1" applyFont="1" applyAlignment="1">
      <alignment horizontal="left" vertical="center"/>
    </xf>
    <xf numFmtId="2" fontId="11" fillId="2" borderId="0" xfId="0" applyNumberFormat="1" applyFont="1" applyFill="1"/>
    <xf numFmtId="2" fontId="11" fillId="0" borderId="0" xfId="0" applyNumberFormat="1" applyFont="1" applyFill="1"/>
    <xf numFmtId="43" fontId="12" fillId="0" borderId="0" xfId="1" applyNumberFormat="1" applyFont="1" applyAlignment="1">
      <alignment horizontal="center" vertical="center"/>
    </xf>
    <xf numFmtId="43" fontId="12" fillId="2" borderId="0" xfId="0" applyNumberFormat="1" applyFont="1" applyFill="1"/>
    <xf numFmtId="43" fontId="12" fillId="0" borderId="0" xfId="0" applyNumberFormat="1" applyFont="1" applyFill="1"/>
    <xf numFmtId="167" fontId="13" fillId="2" borderId="0" xfId="0" applyNumberFormat="1" applyFont="1" applyFill="1"/>
    <xf numFmtId="167" fontId="13" fillId="0" borderId="0" xfId="0" applyNumberFormat="1" applyFont="1" applyFill="1"/>
    <xf numFmtId="2" fontId="11" fillId="0" borderId="0" xfId="0" applyNumberFormat="1" applyFont="1"/>
    <xf numFmtId="169" fontId="14" fillId="0" borderId="0" xfId="0" applyNumberFormat="1" applyFont="1"/>
    <xf numFmtId="169" fontId="14" fillId="2" borderId="0" xfId="0" applyNumberFormat="1" applyFont="1" applyFill="1"/>
    <xf numFmtId="164" fontId="11" fillId="0" borderId="0" xfId="1" applyNumberFormat="1" applyFont="1" applyAlignment="1">
      <alignment horizontal="center" vertical="center"/>
    </xf>
    <xf numFmtId="0" fontId="15" fillId="0" borderId="0" xfId="0" applyFont="1"/>
    <xf numFmtId="43" fontId="14" fillId="0" borderId="0" xfId="1" applyNumberFormat="1" applyFont="1" applyAlignment="1">
      <alignment horizontal="center" vertical="center"/>
    </xf>
    <xf numFmtId="169" fontId="16" fillId="2" borderId="0" xfId="0" applyNumberFormat="1" applyFont="1" applyFill="1"/>
    <xf numFmtId="169" fontId="16" fillId="0" borderId="0" xfId="0" applyNumberFormat="1" applyFont="1"/>
    <xf numFmtId="169" fontId="16" fillId="0" borderId="0" xfId="0" applyNumberFormat="1" applyFont="1" applyFill="1"/>
    <xf numFmtId="43" fontId="19" fillId="0" borderId="0" xfId="1" applyNumberFormat="1" applyFont="1" applyAlignment="1">
      <alignment horizontal="center" vertical="center"/>
    </xf>
    <xf numFmtId="0" fontId="19" fillId="0" borderId="0" xfId="0" applyFont="1"/>
    <xf numFmtId="169" fontId="19" fillId="0" borderId="0" xfId="0" applyNumberFormat="1" applyFont="1"/>
    <xf numFmtId="0" fontId="17" fillId="0" borderId="1" xfId="0" applyFont="1" applyBorder="1"/>
    <xf numFmtId="164" fontId="17" fillId="0" borderId="2" xfId="1" applyNumberFormat="1" applyFont="1" applyBorder="1" applyAlignment="1">
      <alignment horizontal="center" vertical="center"/>
    </xf>
    <xf numFmtId="43" fontId="0" fillId="0" borderId="3" xfId="1" applyNumberFormat="1" applyFont="1" applyBorder="1" applyAlignment="1">
      <alignment horizontal="center" vertical="center"/>
    </xf>
    <xf numFmtId="0" fontId="17" fillId="0" borderId="1" xfId="1" applyNumberFormat="1" applyFont="1" applyBorder="1" applyAlignment="1">
      <alignment horizontal="left" vertical="center"/>
    </xf>
    <xf numFmtId="0" fontId="12" fillId="0" borderId="1" xfId="1" applyNumberFormat="1" applyFont="1" applyBorder="1" applyAlignment="1">
      <alignment horizontal="left" vertical="center"/>
    </xf>
    <xf numFmtId="165" fontId="0" fillId="0" borderId="2" xfId="1" applyNumberFormat="1" applyFont="1" applyBorder="1" applyAlignment="1">
      <alignment horizontal="center" vertical="center"/>
    </xf>
    <xf numFmtId="43" fontId="12" fillId="0" borderId="3" xfId="1" applyNumberFormat="1" applyFont="1" applyBorder="1" applyAlignment="1">
      <alignment horizontal="center" vertical="center"/>
    </xf>
    <xf numFmtId="43" fontId="0" fillId="0" borderId="0" xfId="1" applyNumberFormat="1" applyFont="1" applyBorder="1" applyAlignment="1">
      <alignment horizontal="center" vertical="center"/>
    </xf>
    <xf numFmtId="43" fontId="19" fillId="0" borderId="0" xfId="1" applyNumberFormat="1" applyFont="1" applyBorder="1" applyAlignment="1">
      <alignment horizontal="center" vertical="center"/>
    </xf>
    <xf numFmtId="43" fontId="17" fillId="0" borderId="3" xfId="1" applyNumberFormat="1" applyFont="1" applyBorder="1" applyAlignment="1">
      <alignment horizontal="center" vertical="center"/>
    </xf>
    <xf numFmtId="0" fontId="18" fillId="0" borderId="1" xfId="1" applyNumberFormat="1" applyFont="1" applyBorder="1" applyAlignment="1">
      <alignment horizontal="left" vertical="center"/>
    </xf>
    <xf numFmtId="43" fontId="18" fillId="0" borderId="3" xfId="1" applyNumberFormat="1" applyFont="1" applyBorder="1" applyAlignment="1">
      <alignment horizontal="center" vertical="center"/>
    </xf>
    <xf numFmtId="0" fontId="16" fillId="0" borderId="1" xfId="0" applyFont="1" applyBorder="1"/>
    <xf numFmtId="43" fontId="16" fillId="0" borderId="3" xfId="1" applyNumberFormat="1" applyFont="1" applyBorder="1" applyAlignment="1">
      <alignment horizontal="center" vertical="center"/>
    </xf>
    <xf numFmtId="0" fontId="0" fillId="0" borderId="2" xfId="0" applyBorder="1"/>
    <xf numFmtId="43" fontId="0" fillId="2" borderId="0" xfId="0" applyNumberFormat="1" applyFill="1"/>
    <xf numFmtId="164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0" fillId="0" borderId="1" xfId="0" applyFont="1" applyBorder="1"/>
    <xf numFmtId="0" fontId="20" fillId="0" borderId="3" xfId="0" applyFont="1" applyBorder="1"/>
    <xf numFmtId="0" fontId="21" fillId="0" borderId="0" xfId="1" applyNumberFormat="1" applyFont="1" applyAlignment="1">
      <alignment horizontal="left" vertical="center"/>
    </xf>
    <xf numFmtId="164" fontId="21" fillId="0" borderId="0" xfId="1" applyNumberFormat="1" applyFont="1" applyAlignment="1">
      <alignment horizontal="center" vertical="center"/>
    </xf>
    <xf numFmtId="43" fontId="21" fillId="0" borderId="0" xfId="1" applyNumberFormat="1" applyFont="1" applyAlignment="1">
      <alignment horizontal="center" vertical="center"/>
    </xf>
    <xf numFmtId="0" fontId="22" fillId="0" borderId="1" xfId="0" applyFont="1" applyBorder="1"/>
    <xf numFmtId="0" fontId="22" fillId="0" borderId="3" xfId="0" applyFont="1" applyBorder="1"/>
    <xf numFmtId="0" fontId="22" fillId="0" borderId="2" xfId="0" applyFont="1" applyBorder="1"/>
    <xf numFmtId="0" fontId="0" fillId="3" borderId="0" xfId="0" applyFill="1"/>
    <xf numFmtId="0" fontId="7" fillId="0" borderId="0" xfId="0" applyFont="1"/>
    <xf numFmtId="0" fontId="21" fillId="0" borderId="0" xfId="0" applyFont="1" applyFill="1"/>
    <xf numFmtId="0" fontId="24" fillId="0" borderId="0" xfId="0" applyFont="1"/>
    <xf numFmtId="0" fontId="8" fillId="0" borderId="0" xfId="0" applyFont="1" applyFill="1"/>
    <xf numFmtId="0" fontId="8" fillId="0" borderId="0" xfId="0" applyFont="1"/>
    <xf numFmtId="0" fontId="8" fillId="3" borderId="0" xfId="0" applyFont="1" applyFill="1"/>
    <xf numFmtId="0" fontId="0" fillId="2" borderId="0" xfId="0" applyFill="1" applyAlignment="1">
      <alignment horizontal="center"/>
    </xf>
    <xf numFmtId="0" fontId="8" fillId="2" borderId="0" xfId="0" applyFont="1" applyFill="1"/>
    <xf numFmtId="0" fontId="13" fillId="2" borderId="0" xfId="0" applyFont="1" applyFill="1"/>
    <xf numFmtId="0" fontId="21" fillId="2" borderId="0" xfId="0" applyFont="1" applyFill="1"/>
    <xf numFmtId="0" fontId="6" fillId="2" borderId="0" xfId="0" applyFont="1" applyFill="1"/>
    <xf numFmtId="0" fontId="26" fillId="2" borderId="0" xfId="0" applyFont="1" applyFill="1"/>
    <xf numFmtId="0" fontId="25" fillId="2" borderId="0" xfId="0" applyFont="1" applyFill="1"/>
    <xf numFmtId="0" fontId="23" fillId="2" borderId="0" xfId="0" applyFont="1" applyFill="1"/>
    <xf numFmtId="0" fontId="10" fillId="2" borderId="0" xfId="0" applyFont="1" applyFill="1"/>
    <xf numFmtId="0" fontId="13" fillId="0" borderId="0" xfId="0" applyFont="1" applyFill="1"/>
    <xf numFmtId="0" fontId="28" fillId="2" borderId="0" xfId="0" applyFont="1" applyFill="1"/>
    <xf numFmtId="0" fontId="0" fillId="4" borderId="0" xfId="0" applyFill="1"/>
    <xf numFmtId="0" fontId="29" fillId="2" borderId="0" xfId="0" applyFont="1" applyFill="1"/>
    <xf numFmtId="0" fontId="30" fillId="2" borderId="0" xfId="0" applyFont="1" applyFill="1"/>
    <xf numFmtId="0" fontId="30" fillId="0" borderId="0" xfId="0" applyFont="1" applyFill="1"/>
    <xf numFmtId="0" fontId="8" fillId="3" borderId="0" xfId="1" applyNumberFormat="1" applyFont="1" applyFill="1" applyAlignment="1">
      <alignment horizontal="left" vertical="center"/>
    </xf>
    <xf numFmtId="0" fontId="31" fillId="2" borderId="0" xfId="0" applyFont="1" applyFill="1"/>
    <xf numFmtId="0" fontId="31" fillId="0" borderId="0" xfId="0" applyFont="1" applyFill="1"/>
    <xf numFmtId="170" fontId="0" fillId="0" borderId="0" xfId="1" applyNumberFormat="1" applyFont="1" applyFill="1" applyAlignment="1">
      <alignment horizontal="center" vertical="center"/>
    </xf>
    <xf numFmtId="0" fontId="32" fillId="2" borderId="0" xfId="0" applyFont="1" applyFill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3" fillId="0" borderId="0" xfId="0" applyFont="1"/>
    <xf numFmtId="171" fontId="7" fillId="0" borderId="0" xfId="0" applyNumberFormat="1" applyFont="1" applyAlignment="1">
      <alignment horizontal="center"/>
    </xf>
    <xf numFmtId="2" fontId="21" fillId="2" borderId="0" xfId="0" applyNumberFormat="1" applyFont="1" applyFill="1" applyAlignment="1">
      <alignment horizontal="center"/>
    </xf>
    <xf numFmtId="2" fontId="21" fillId="4" borderId="0" xfId="0" applyNumberFormat="1" applyFont="1" applyFill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21" fillId="0" borderId="0" xfId="0" applyNumberFormat="1" applyFont="1" applyAlignment="1">
      <alignment horizontal="center"/>
    </xf>
    <xf numFmtId="171" fontId="0" fillId="2" borderId="0" xfId="0" applyNumberFormat="1" applyFill="1"/>
    <xf numFmtId="171" fontId="0" fillId="0" borderId="0" xfId="0" applyNumberFormat="1"/>
    <xf numFmtId="171" fontId="0" fillId="0" borderId="0" xfId="0" applyNumberFormat="1" applyFill="1"/>
    <xf numFmtId="0" fontId="34" fillId="0" borderId="0" xfId="0" applyFont="1"/>
    <xf numFmtId="0" fontId="0" fillId="0" borderId="0" xfId="0" applyFill="1" applyAlignment="1">
      <alignment horizontal="center"/>
    </xf>
    <xf numFmtId="0" fontId="26" fillId="0" borderId="0" xfId="0" applyFont="1" applyFill="1"/>
    <xf numFmtId="0" fontId="27" fillId="0" borderId="0" xfId="0" applyFont="1" applyFill="1"/>
    <xf numFmtId="0" fontId="23" fillId="0" borderId="0" xfId="0" applyFont="1" applyFill="1"/>
    <xf numFmtId="0" fontId="6" fillId="0" borderId="0" xfId="0" applyFont="1" applyFill="1"/>
    <xf numFmtId="166" fontId="0" fillId="2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5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72" fontId="0" fillId="2" borderId="0" xfId="0" applyNumberFormat="1" applyFill="1"/>
    <xf numFmtId="172" fontId="41" fillId="0" borderId="0" xfId="0" applyNumberFormat="1" applyFont="1" applyFill="1"/>
    <xf numFmtId="0" fontId="41" fillId="0" borderId="0" xfId="0" applyFont="1" applyFill="1"/>
    <xf numFmtId="172" fontId="0" fillId="0" borderId="0" xfId="0" applyNumberFormat="1" applyFill="1"/>
    <xf numFmtId="171" fontId="41" fillId="0" borderId="0" xfId="0" applyNumberFormat="1" applyFont="1" applyFill="1"/>
    <xf numFmtId="0" fontId="42" fillId="0" borderId="0" xfId="0" applyFont="1" applyFill="1"/>
    <xf numFmtId="0" fontId="42" fillId="2" borderId="0" xfId="0" applyFont="1" applyFill="1"/>
    <xf numFmtId="172" fontId="21" fillId="2" borderId="0" xfId="0" applyNumberFormat="1" applyFont="1" applyFill="1"/>
    <xf numFmtId="172" fontId="21" fillId="0" borderId="0" xfId="0" applyNumberFormat="1" applyFont="1"/>
    <xf numFmtId="171" fontId="21" fillId="2" borderId="0" xfId="0" applyNumberFormat="1" applyFont="1" applyFill="1"/>
    <xf numFmtId="169" fontId="0" fillId="0" borderId="0" xfId="0" applyNumberFormat="1"/>
    <xf numFmtId="172" fontId="0" fillId="0" borderId="0" xfId="0" applyNumberFormat="1"/>
    <xf numFmtId="4" fontId="0" fillId="0" borderId="0" xfId="0" applyNumberFormat="1"/>
    <xf numFmtId="0" fontId="43" fillId="0" borderId="0" xfId="0" applyFont="1"/>
    <xf numFmtId="0" fontId="44" fillId="0" borderId="0" xfId="0" applyFont="1"/>
    <xf numFmtId="0" fontId="46" fillId="0" borderId="0" xfId="0" applyFont="1"/>
    <xf numFmtId="0" fontId="47" fillId="0" borderId="0" xfId="0" applyFont="1"/>
    <xf numFmtId="0" fontId="47" fillId="3" borderId="4" xfId="0" applyFont="1" applyFill="1" applyBorder="1" applyAlignment="1">
      <alignment horizontal="center"/>
    </xf>
    <xf numFmtId="0" fontId="47" fillId="3" borderId="5" xfId="0" applyFont="1" applyFill="1" applyBorder="1" applyAlignment="1">
      <alignment horizontal="center"/>
    </xf>
    <xf numFmtId="3" fontId="47" fillId="3" borderId="5" xfId="0" applyNumberFormat="1" applyFont="1" applyFill="1" applyBorder="1" applyAlignment="1">
      <alignment horizontal="center"/>
    </xf>
    <xf numFmtId="9" fontId="47" fillId="3" borderId="5" xfId="2" applyFont="1" applyFill="1" applyBorder="1" applyAlignment="1">
      <alignment horizontal="center"/>
    </xf>
    <xf numFmtId="9" fontId="47" fillId="3" borderId="6" xfId="2" applyFont="1" applyFill="1" applyBorder="1" applyAlignment="1">
      <alignment horizontal="center"/>
    </xf>
    <xf numFmtId="0" fontId="48" fillId="0" borderId="7" xfId="0" applyFont="1" applyFill="1" applyBorder="1"/>
    <xf numFmtId="0" fontId="48" fillId="0" borderId="7" xfId="1" applyNumberFormat="1" applyFont="1" applyFill="1" applyBorder="1" applyAlignment="1">
      <alignment horizontal="left" vertical="center"/>
    </xf>
    <xf numFmtId="0" fontId="4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0" applyFont="1" applyFill="1"/>
    <xf numFmtId="0" fontId="0" fillId="0" borderId="0" xfId="0" applyFill="1" applyAlignment="1">
      <alignment horizontal="right"/>
    </xf>
    <xf numFmtId="0" fontId="36" fillId="0" borderId="0" xfId="0" applyFont="1" applyFill="1"/>
    <xf numFmtId="0" fontId="10" fillId="0" borderId="0" xfId="0" applyFont="1" applyFill="1"/>
    <xf numFmtId="0" fontId="25" fillId="0" borderId="0" xfId="0" applyFont="1" applyFill="1"/>
    <xf numFmtId="0" fontId="37" fillId="0" borderId="0" xfId="0" applyFont="1" applyFill="1"/>
    <xf numFmtId="0" fontId="38" fillId="0" borderId="0" xfId="0" applyFont="1" applyFill="1"/>
    <xf numFmtId="0" fontId="39" fillId="0" borderId="0" xfId="0" applyFont="1" applyFill="1"/>
    <xf numFmtId="0" fontId="40" fillId="0" borderId="0" xfId="0" applyFont="1" applyFill="1"/>
    <xf numFmtId="0" fontId="49" fillId="0" borderId="7" xfId="0" applyFont="1" applyFill="1" applyBorder="1"/>
    <xf numFmtId="0" fontId="49" fillId="3" borderId="5" xfId="0" applyFont="1" applyFill="1" applyBorder="1" applyAlignment="1">
      <alignment horizontal="center"/>
    </xf>
    <xf numFmtId="3" fontId="47" fillId="3" borderId="8" xfId="0" applyNumberFormat="1" applyFont="1" applyFill="1" applyBorder="1" applyAlignment="1">
      <alignment horizontal="center"/>
    </xf>
    <xf numFmtId="173" fontId="7" fillId="0" borderId="0" xfId="0" applyNumberFormat="1" applyFont="1" applyAlignment="1">
      <alignment horizontal="center"/>
    </xf>
    <xf numFmtId="173" fontId="0" fillId="0" borderId="0" xfId="0" applyNumberFormat="1"/>
    <xf numFmtId="171" fontId="0" fillId="5" borderId="0" xfId="0" applyNumberFormat="1" applyFill="1" applyAlignment="1">
      <alignment horizontal="center" vertical="center" wrapText="1"/>
    </xf>
    <xf numFmtId="2" fontId="21" fillId="5" borderId="0" xfId="0" applyNumberFormat="1" applyFont="1" applyFill="1" applyAlignment="1">
      <alignment horizontal="center"/>
    </xf>
    <xf numFmtId="2" fontId="45" fillId="5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1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00F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Side (Right)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Model'!$AD$23:$AD$27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0</c:v>
                </c:pt>
              </c:numCache>
            </c:numRef>
          </c:xVal>
          <c:yVal>
            <c:numRef>
              <c:f>'Geometry Model'!$AE$23:$AE$27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D6-4D6E-A978-1C075B6A5C7B}"/>
            </c:ext>
          </c:extLst>
        </c:ser>
        <c:ser>
          <c:idx val="5"/>
          <c:order val="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Model'!$AD$28:$AD$32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Model'!$AE$28:$AE$32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D6-4D6E-A978-1C075B6A5C7B}"/>
            </c:ext>
          </c:extLst>
        </c:ser>
        <c:ser>
          <c:idx val="7"/>
          <c:order val="2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Model'!$AD$38:$AD$42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Model'!$AE$38:$AE$42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D6-4D6E-A978-1C075B6A5C7B}"/>
            </c:ext>
          </c:extLst>
        </c:ser>
        <c:ser>
          <c:idx val="8"/>
          <c:order val="3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Model'!$AD$43:$AD$47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Model'!$AE$43:$AE$47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D6-4D6E-A978-1C075B6A5C7B}"/>
            </c:ext>
          </c:extLst>
        </c:ser>
        <c:ser>
          <c:idx val="9"/>
          <c:order val="4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Model'!$AD$48:$AD$52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Model'!$AE$48:$AE$52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D6-4D6E-A978-1C075B6A5C7B}"/>
            </c:ext>
          </c:extLst>
        </c:ser>
        <c:ser>
          <c:idx val="10"/>
          <c:order val="5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Model'!$AD$53:$AD$57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Model'!$AE$53:$AE$57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D6-4D6E-A978-1C075B6A5C7B}"/>
            </c:ext>
          </c:extLst>
        </c:ser>
        <c:ser>
          <c:idx val="12"/>
          <c:order val="6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Model'!$AD$63:$AD$67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Model'!$AE$63:$AE$67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D6-4D6E-A978-1C075B6A5C7B}"/>
            </c:ext>
          </c:extLst>
        </c:ser>
        <c:ser>
          <c:idx val="13"/>
          <c:order val="7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Model'!$AD$68:$AD$72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Model'!$AE$68:$AE$72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D6-4D6E-A978-1C075B6A5C7B}"/>
            </c:ext>
          </c:extLst>
        </c:ser>
        <c:ser>
          <c:idx val="14"/>
          <c:order val="8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Model'!$AD$73:$AD$77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Model'!$AE$73:$AE$77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D6-4D6E-A978-1C075B6A5C7B}"/>
            </c:ext>
          </c:extLst>
        </c:ser>
        <c:ser>
          <c:idx val="15"/>
          <c:order val="9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Model'!$AD$78:$AD$82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Model'!$AE$78:$AE$82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D6-4D6E-A978-1C075B6A5C7B}"/>
            </c:ext>
          </c:extLst>
        </c:ser>
        <c:ser>
          <c:idx val="16"/>
          <c:order val="10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Model'!$AD$83:$AD$87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Model'!$AE$83:$AE$87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D6-4D6E-A978-1C075B6A5C7B}"/>
            </c:ext>
          </c:extLst>
        </c:ser>
        <c:ser>
          <c:idx val="17"/>
          <c:order val="11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Model'!$AD$88:$AD$92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Model'!$AE$88:$AE$92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D6-4D6E-A978-1C075B6A5C7B}"/>
            </c:ext>
          </c:extLst>
        </c:ser>
        <c:ser>
          <c:idx val="18"/>
          <c:order val="12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Model'!$AD$93:$AD$97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Model'!$AE$93:$AE$97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D6-4D6E-A978-1C075B6A5C7B}"/>
            </c:ext>
          </c:extLst>
        </c:ser>
        <c:ser>
          <c:idx val="19"/>
          <c:order val="13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Model'!$AD$98:$AD$102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Model'!$AE$98:$AE$102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D6-4D6E-A978-1C075B6A5C7B}"/>
            </c:ext>
          </c:extLst>
        </c:ser>
        <c:ser>
          <c:idx val="31"/>
          <c:order val="23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Model'!$AD$163:$AD$167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Model'!$AE$163:$AE$167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4-4DDF-B20F-E50768AF03DB}"/>
            </c:ext>
          </c:extLst>
        </c:ser>
        <c:ser>
          <c:idx val="32"/>
          <c:order val="24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Model'!$AD$168:$AD$172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Model'!$AE$168:$AE$172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4-4DDF-B20F-E50768AF03DB}"/>
            </c:ext>
          </c:extLst>
        </c:ser>
        <c:ser>
          <c:idx val="35"/>
          <c:order val="27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Model'!$AD$183:$AD$187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Model'!$AE$183:$AE$187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34-4DDF-B20F-E50768AF03DB}"/>
            </c:ext>
          </c:extLst>
        </c:ser>
        <c:ser>
          <c:idx val="36"/>
          <c:order val="28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Model'!$AD$188:$AD$192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Model'!$AE$188:$AE$192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34-4DDF-B20F-E50768AF03DB}"/>
            </c:ext>
          </c:extLst>
        </c:ser>
        <c:ser>
          <c:idx val="39"/>
          <c:order val="31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Model'!$AD$203:$AD$207</c:f>
              <c:numCache>
                <c:formatCode>#,##0.0</c:formatCode>
                <c:ptCount val="5"/>
                <c:pt idx="0">
                  <c:v>10.815711991596961</c:v>
                </c:pt>
                <c:pt idx="1">
                  <c:v>10.815711991596961</c:v>
                </c:pt>
                <c:pt idx="2">
                  <c:v>20.819711191916802</c:v>
                </c:pt>
                <c:pt idx="3">
                  <c:v>20.819711191916802</c:v>
                </c:pt>
                <c:pt idx="4">
                  <c:v>10.815711991596961</c:v>
                </c:pt>
              </c:numCache>
            </c:numRef>
          </c:xVal>
          <c:yVal>
            <c:numRef>
              <c:f>'Geometry Model'!$AE$203:$AE$207</c:f>
              <c:numCache>
                <c:formatCode>#,##0.0</c:formatCode>
                <c:ptCount val="5"/>
                <c:pt idx="0">
                  <c:v>4.41886116991581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</c:v>
                </c:pt>
                <c:pt idx="4">
                  <c:v>4.41886116991581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34-4DDF-B20F-E50768AF03DB}"/>
            </c:ext>
          </c:extLst>
        </c:ser>
        <c:ser>
          <c:idx val="40"/>
          <c:order val="32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Model'!$AD$208:$AD$212</c:f>
              <c:numCache>
                <c:formatCode>#,##0.0</c:formatCode>
                <c:ptCount val="5"/>
                <c:pt idx="0">
                  <c:v>10.815711991596961</c:v>
                </c:pt>
                <c:pt idx="1">
                  <c:v>10.815711991596961</c:v>
                </c:pt>
                <c:pt idx="2">
                  <c:v>20.819711191916802</c:v>
                </c:pt>
                <c:pt idx="3">
                  <c:v>20.819711191916802</c:v>
                </c:pt>
                <c:pt idx="4" formatCode="0.0">
                  <c:v>10.815711991596961</c:v>
                </c:pt>
              </c:numCache>
            </c:numRef>
          </c:xVal>
          <c:yVal>
            <c:numRef>
              <c:f>'Geometry Model'!$AE$208:$AE$212</c:f>
              <c:numCache>
                <c:formatCode>#,##0.0</c:formatCode>
                <c:ptCount val="5"/>
                <c:pt idx="0">
                  <c:v>4.41886116991581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</c:v>
                </c:pt>
                <c:pt idx="4" formatCode="0.0">
                  <c:v>4.41886116991581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34-4DDF-B20F-E50768AF03DB}"/>
            </c:ext>
          </c:extLst>
        </c:ser>
        <c:ser>
          <c:idx val="0"/>
          <c:order val="33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Model'!$AD$5:$AD$9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15.817711591756881</c:v>
                </c:pt>
                <c:pt idx="3">
                  <c:v>15.817711591756881</c:v>
                </c:pt>
                <c:pt idx="4">
                  <c:v>0</c:v>
                </c:pt>
              </c:numCache>
            </c:numRef>
          </c:xVal>
          <c:yVal>
            <c:numRef>
              <c:f>'Geometry Model'!$AE$5:$AE$9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15.475713070499999</c:v>
                </c:pt>
                <c:pt idx="3">
                  <c:v>15.475713070499999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6-4D6E-A978-1C075B6A5C7B}"/>
            </c:ext>
          </c:extLst>
        </c:ser>
        <c:ser>
          <c:idx val="1"/>
          <c:order val="34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Model'!$AD$10:$AD$14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15.817711591756881</c:v>
                </c:pt>
                <c:pt idx="3">
                  <c:v>15.817711591756881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Model'!$AE$10:$AE$14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15.475713070499999</c:v>
                </c:pt>
                <c:pt idx="3">
                  <c:v>15.475713070499999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6-4D6E-A978-1C075B6A5C7B}"/>
            </c:ext>
          </c:extLst>
        </c:ser>
        <c:ser>
          <c:idx val="3"/>
          <c:order val="35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Model'!$AD$19:$AD$22</c:f>
              <c:numCache>
                <c:formatCode>0.0</c:formatCode>
                <c:ptCount val="4"/>
                <c:pt idx="0">
                  <c:v>31.635423183513762</c:v>
                </c:pt>
                <c:pt idx="1">
                  <c:v>0</c:v>
                </c:pt>
                <c:pt idx="2">
                  <c:v>15.817711591756881</c:v>
                </c:pt>
                <c:pt idx="3">
                  <c:v>31.635423183513762</c:v>
                </c:pt>
              </c:numCache>
            </c:numRef>
          </c:xVal>
          <c:yVal>
            <c:numRef>
              <c:f>'Geometry Model'!$AE$19:$AE$22</c:f>
              <c:numCache>
                <c:formatCode>0.0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15.475713070499999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D6-4D6E-A978-1C075B6A5C7B}"/>
            </c:ext>
          </c:extLst>
        </c:ser>
        <c:ser>
          <c:idx val="6"/>
          <c:order val="36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Model'!$AD$33:$AD$37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Model'!$AE$33:$AE$37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D6-4D6E-A978-1C075B6A5C7B}"/>
            </c:ext>
          </c:extLst>
        </c:ser>
        <c:ser>
          <c:idx val="11"/>
          <c:order val="37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Model'!$AD$58:$AD$62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Model'!$AE$58:$AE$62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D6-4D6E-A978-1C075B6A5C7B}"/>
            </c:ext>
          </c:extLst>
        </c:ser>
        <c:ser>
          <c:idx val="2"/>
          <c:order val="38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Model'!$AD$15:$AD$18</c:f>
              <c:numCache>
                <c:formatCode>0.0</c:formatCode>
                <c:ptCount val="4"/>
                <c:pt idx="0">
                  <c:v>0</c:v>
                </c:pt>
                <c:pt idx="1">
                  <c:v>31.635423183513762</c:v>
                </c:pt>
                <c:pt idx="2">
                  <c:v>15.817711591756881</c:v>
                </c:pt>
                <c:pt idx="3">
                  <c:v>0</c:v>
                </c:pt>
              </c:numCache>
            </c:numRef>
          </c:xVal>
          <c:yVal>
            <c:numRef>
              <c:f>'Geometry Model'!$AE$15:$AE$18</c:f>
              <c:numCache>
                <c:formatCode>0.0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15.475713070499999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6-4D6E-A978-1C075B6A5C7B}"/>
            </c:ext>
          </c:extLst>
        </c:ser>
        <c:ser>
          <c:idx val="22"/>
          <c:order val="39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Model'!$AD$113:$AD$117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Model'!$AE$113:$AE$117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D6-4D6E-A978-1C075B6A5C7B}"/>
            </c:ext>
          </c:extLst>
        </c:ser>
        <c:ser>
          <c:idx val="23"/>
          <c:order val="40"/>
          <c:tx>
            <c:strRef>
              <c:f>'Geometry Model'!$AA$118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Model'!$AD$118:$AD$122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Model'!$AE$118:$AE$122</c:f>
              <c:numCache>
                <c:formatCode>0.0</c:formatCode>
                <c:ptCount val="5"/>
                <c:pt idx="0">
                  <c:v>-2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FD6-4D6E-A978-1C075B6A5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  <c:extLst>
          <c:ext xmlns:c15="http://schemas.microsoft.com/office/drawing/2012/chart" uri="{02D57815-91ED-43cb-92C2-25804820EDAC}">
            <c15:filteredScatterSeries>
              <c15:ser>
                <c:idx val="20"/>
                <c:order val="14"/>
                <c:tx>
                  <c:strRef>
                    <c:extLst>
                      <c:ext uri="{02D57815-91ED-43cb-92C2-25804820EDAC}">
                        <c15:formulaRef>
                          <c15:sqref>'Geometry Model'!$AA$103</c15:sqref>
                        </c15:formulaRef>
                      </c:ext>
                    </c:extLst>
                    <c:strCache>
                      <c:ptCount val="1"/>
                      <c:pt idx="0">
                        <c:v>bgwall_upper_front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'Geometry Model'!$AD$103:$AD$107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'Geometry Model'!$AE$103:$AE$107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3FD6-4D6E-A978-1C075B6A5C7B}"/>
                  </c:ext>
                </c:extLst>
              </c15:ser>
            </c15:filteredScatterSeries>
            <c15:filteredScatterSeries>
              <c15:ser>
                <c:idx val="2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Model'!$AA$108</c15:sqref>
                        </c15:formulaRef>
                      </c:ext>
                    </c:extLst>
                    <c:strCache>
                      <c:ptCount val="1"/>
                      <c:pt idx="0">
                        <c:v>bgwall_lower_front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Model'!$AD$108:$AD$112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Model'!$AE$108:$AE$112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FD6-4D6E-A978-1C075B6A5C7B}"/>
                  </c:ext>
                </c:extLst>
              </c15:ser>
            </c15:filteredScatterSeries>
            <c15:filteredScatterSeries>
              <c15:ser>
                <c:idx val="24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Model'!$AA$123</c15:sqref>
                        </c15:formulaRef>
                      </c:ext>
                    </c:extLst>
                    <c:strCache>
                      <c:ptCount val="1"/>
                      <c:pt idx="0">
                        <c:v>bgwall_upper_back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Model'!$AD$123:$AD$127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31.635423183513762</c:v>
                      </c:pt>
                      <c:pt idx="2">
                        <c:v>31.635423183513762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Model'!$AE$123:$AE$127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FD6-4D6E-A978-1C075B6A5C7B}"/>
                  </c:ext>
                </c:extLst>
              </c15:ser>
            </c15:filteredScatterSeries>
            <c15:filteredScatterSeries>
              <c15:ser>
                <c:idx val="25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Model'!$AA$128</c15:sqref>
                        </c15:formulaRef>
                      </c:ext>
                    </c:extLst>
                    <c:strCache>
                      <c:ptCount val="1"/>
                      <c:pt idx="0">
                        <c:v>bgwall_lower_back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Model'!$AD$128:$AD$132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31.635423183513762</c:v>
                      </c:pt>
                      <c:pt idx="2">
                        <c:v>31.635423183513762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Model'!$AE$128:$AE$132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FD6-4D6E-A978-1C075B6A5C7B}"/>
                  </c:ext>
                </c:extLst>
              </c15:ser>
            </c15:filteredScatterSeries>
            <c15:filteredScatterSeries>
              <c15:ser>
                <c:idx val="26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Model'!$AA$133</c15:sqref>
                        </c15:formulaRef>
                      </c:ext>
                    </c:extLst>
                    <c:strCache>
                      <c:ptCount val="1"/>
                      <c:pt idx="0">
                        <c:v>bgwall_upper_left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Model'!$AD$133:$AD$137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Model'!$AE$133:$AE$137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FD6-4D6E-A978-1C075B6A5C7B}"/>
                  </c:ext>
                </c:extLst>
              </c15:ser>
            </c15:filteredScatterSeries>
            <c15:filteredScatterSeries>
              <c15:ser>
                <c:idx val="2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Model'!$AA$138</c15:sqref>
                        </c15:formulaRef>
                      </c:ext>
                    </c:extLst>
                    <c:strCache>
                      <c:ptCount val="1"/>
                      <c:pt idx="0">
                        <c:v>bgwall_lower_left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Model'!$AD$138:$AD$142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Model'!$AE$138:$AE$142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FD6-4D6E-A978-1C075B6A5C7B}"/>
                  </c:ext>
                </c:extLst>
              </c15:ser>
            </c15:filteredScatterSeries>
            <c15:filteredScatterSeries>
              <c15:ser>
                <c:idx val="2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Model'!$AA$143</c15:sqref>
                        </c15:formulaRef>
                      </c:ext>
                    </c:extLst>
                    <c:strCache>
                      <c:ptCount val="1"/>
                      <c:pt idx="0">
                        <c:v>floor_foundation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Model'!$AD$143:$AD$147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31.635423183513762</c:v>
                      </c:pt>
                      <c:pt idx="2">
                        <c:v>31.635423183513762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Model'!$AE$143:$AE$147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-2</c:v>
                      </c:pt>
                      <c:pt idx="3">
                        <c:v>-2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FD6-4D6E-A978-1C075B6A5C7B}"/>
                  </c:ext>
                </c:extLst>
              </c15:ser>
            </c15:filteredScatterSeries>
            <c15:filteredScatterSeries>
              <c15:ser>
                <c:idx val="29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Model'!$AA$153</c15:sqref>
                        </c15:formulaRef>
                      </c:ext>
                    </c:extLst>
                    <c:strCache>
                      <c:ptCount val="1"/>
                      <c:pt idx="0">
                        <c:v>Window_floor3_front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Model'!$AD$153:$AD$157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Model'!$AE$153:$AE$157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34-4DDF-B20F-E50768AF03DB}"/>
                  </c:ext>
                </c:extLst>
              </c15:ser>
            </c15:filteredScatterSeries>
            <c15:filteredScatterSeries>
              <c15:ser>
                <c:idx val="30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Model'!$AA$158</c15:sqref>
                        </c15:formulaRef>
                      </c:ext>
                    </c:extLst>
                    <c:strCache>
                      <c:ptCount val="1"/>
                      <c:pt idx="0">
                        <c:v>Window_floor3_back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Model'!$AD$158:$AD$162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31.635423183513762</c:v>
                      </c:pt>
                      <c:pt idx="2">
                        <c:v>31.635423183513762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Model'!$AE$158:$AE$162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34-4DDF-B20F-E50768AF03DB}"/>
                  </c:ext>
                </c:extLst>
              </c15:ser>
            </c15:filteredScatterSeries>
            <c15:filteredScatterSeries>
              <c15:ser>
                <c:idx val="3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Model'!$AA$173</c15:sqref>
                        </c15:formulaRef>
                      </c:ext>
                    </c:extLst>
                    <c:strCache>
                      <c:ptCount val="1"/>
                      <c:pt idx="0">
                        <c:v>Window_floor2_front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Model'!$AD$173:$AD$177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Model'!$AE$173:$AE$177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4-4DDF-B20F-E50768AF03DB}"/>
                  </c:ext>
                </c:extLst>
              </c15:ser>
            </c15:filteredScatterSeries>
            <c15:filteredScatterSeries>
              <c15:ser>
                <c:idx val="34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Model'!$AA$178</c15:sqref>
                        </c15:formulaRef>
                      </c:ext>
                    </c:extLst>
                    <c:strCache>
                      <c:ptCount val="1"/>
                      <c:pt idx="0">
                        <c:v>Window_floor2_back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Model'!$AD$178:$AD$182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31.635423183513762</c:v>
                      </c:pt>
                      <c:pt idx="2">
                        <c:v>31.635423183513762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Model'!$AE$178:$AE$182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 formatCode="0.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4-4DDF-B20F-E50768AF03DB}"/>
                  </c:ext>
                </c:extLst>
              </c15:ser>
            </c15:filteredScatterSeries>
            <c15:filteredScatterSeries>
              <c15:ser>
                <c:idx val="37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Model'!$AA$193</c15:sqref>
                        </c15:formulaRef>
                      </c:ext>
                    </c:extLst>
                    <c:strCache>
                      <c:ptCount val="1"/>
                      <c:pt idx="0">
                        <c:v>Window_floor1_front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Model'!$AD$193:$AD$197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Model'!$AE$193:$AE$197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4.4188611699158109</c:v>
                      </c:pt>
                      <c:pt idx="1">
                        <c:v>7.58113883008419</c:v>
                      </c:pt>
                      <c:pt idx="2">
                        <c:v>7.58113883008419</c:v>
                      </c:pt>
                      <c:pt idx="3">
                        <c:v>4.4188611699158109</c:v>
                      </c:pt>
                      <c:pt idx="4">
                        <c:v>4.4188611699158109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034-4DDF-B20F-E50768AF03DB}"/>
                  </c:ext>
                </c:extLst>
              </c15:ser>
            </c15:filteredScatterSeries>
            <c15:filteredScatterSeries>
              <c15:ser>
                <c:idx val="38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Model'!$AA$198</c15:sqref>
                        </c15:formulaRef>
                      </c:ext>
                    </c:extLst>
                    <c:strCache>
                      <c:ptCount val="1"/>
                      <c:pt idx="0">
                        <c:v>Window_floor1_back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Model'!$AD$198:$AD$202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31.635423183513762</c:v>
                      </c:pt>
                      <c:pt idx="2">
                        <c:v>31.635423183513762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Model'!$AE$198:$AE$202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4.4188611699158109</c:v>
                      </c:pt>
                      <c:pt idx="1">
                        <c:v>7.58113883008419</c:v>
                      </c:pt>
                      <c:pt idx="2">
                        <c:v>7.58113883008419</c:v>
                      </c:pt>
                      <c:pt idx="3">
                        <c:v>4.4188611699158109</c:v>
                      </c:pt>
                      <c:pt idx="4">
                        <c:v>4.4188611699158109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034-4DDF-B20F-E50768AF03DB}"/>
                  </c:ext>
                </c:extLst>
              </c15:ser>
            </c15:filteredScatterSeries>
          </c:ext>
        </c:extLst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4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z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Model'!$AC$23:$AC$27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Model'!$AE$23:$AE$27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F6-4637-AB78-6726338E894C}"/>
            </c:ext>
          </c:extLst>
        </c:ser>
        <c:ser>
          <c:idx val="6"/>
          <c:order val="1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Model'!$AC$33:$AC$37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Model'!$AE$33:$AE$37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F6-4637-AB78-6726338E894C}"/>
            </c:ext>
          </c:extLst>
        </c:ser>
        <c:ser>
          <c:idx val="8"/>
          <c:order val="2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Model'!$AC$43:$AC$47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Model'!$AE$43:$AE$47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F6-4637-AB78-6726338E894C}"/>
            </c:ext>
          </c:extLst>
        </c:ser>
        <c:ser>
          <c:idx val="9"/>
          <c:order val="3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Model'!$AC$48:$AC$52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Model'!$AE$48:$AE$52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F6-4637-AB78-6726338E894C}"/>
            </c:ext>
          </c:extLst>
        </c:ser>
        <c:ser>
          <c:idx val="11"/>
          <c:order val="4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Model'!$AC$58:$AC$62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Model'!$AE$58:$AE$62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1F6-4637-AB78-6726338E894C}"/>
            </c:ext>
          </c:extLst>
        </c:ser>
        <c:ser>
          <c:idx val="13"/>
          <c:order val="5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Model'!$AC$68:$AC$72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Model'!$AE$68:$AE$72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1F6-4637-AB78-6726338E894C}"/>
            </c:ext>
          </c:extLst>
        </c:ser>
        <c:ser>
          <c:idx val="14"/>
          <c:order val="6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Model'!$AC$73:$AC$77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Model'!$AE$73:$AE$77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F6-4637-AB78-6726338E894C}"/>
            </c:ext>
          </c:extLst>
        </c:ser>
        <c:ser>
          <c:idx val="16"/>
          <c:order val="7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Model'!$AC$83:$AC$87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Model'!$AE$83:$AE$87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1F6-4637-AB78-6726338E894C}"/>
            </c:ext>
          </c:extLst>
        </c:ser>
        <c:ser>
          <c:idx val="17"/>
          <c:order val="8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Model'!$AC$88:$AC$92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Model'!$AE$88:$AE$92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1F6-4637-AB78-6726338E894C}"/>
            </c:ext>
          </c:extLst>
        </c:ser>
        <c:ser>
          <c:idx val="18"/>
          <c:order val="9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Model'!$AC$93:$AC$97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Model'!$AE$93:$AE$97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F6-4637-AB78-6726338E894C}"/>
            </c:ext>
          </c:extLst>
        </c:ser>
        <c:ser>
          <c:idx val="19"/>
          <c:order val="10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Model'!$AC$98:$AC$102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Model'!$AE$98:$AE$102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1F6-4637-AB78-6726338E894C}"/>
            </c:ext>
          </c:extLst>
        </c:ser>
        <c:ser>
          <c:idx val="22"/>
          <c:order val="11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Model'!$AC$113:$AC$117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Model'!$AE$113:$AE$117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1F6-4637-AB78-6726338E894C}"/>
            </c:ext>
          </c:extLst>
        </c:ser>
        <c:ser>
          <c:idx val="26"/>
          <c:order val="13"/>
          <c:tx>
            <c:strRef>
              <c:f>'Geometry Model'!$AA$133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Model'!$AC$133:$AC$137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Model'!$AE$133:$AE$137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1F6-4637-AB78-6726338E894C}"/>
            </c:ext>
          </c:extLst>
        </c:ser>
        <c:ser>
          <c:idx val="29"/>
          <c:order val="16"/>
          <c:tx>
            <c:strRef>
              <c:f>'Geometry Model'!$AA$153</c:f>
              <c:strCache>
                <c:ptCount val="1"/>
                <c:pt idx="0">
                  <c:v>Window_floor3_front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Model'!$AC$153:$AC$157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Model'!$AE$153:$AE$157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C86-4020-85A0-F5109E5B6628}"/>
            </c:ext>
          </c:extLst>
        </c:ser>
        <c:ser>
          <c:idx val="30"/>
          <c:order val="17"/>
          <c:tx>
            <c:strRef>
              <c:f>'Geometry Model'!$AA$158</c:f>
              <c:strCache>
                <c:ptCount val="1"/>
                <c:pt idx="0">
                  <c:v>Window_floor3_back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Model'!$AC$158:$AC$162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Model'!$AE$158:$AE$162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C86-4020-85A0-F5109E5B6628}"/>
            </c:ext>
          </c:extLst>
        </c:ser>
        <c:ser>
          <c:idx val="31"/>
          <c:order val="18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Model'!$AC$163:$AC$167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Model'!$AE$163:$AE$167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C86-4020-85A0-F5109E5B6628}"/>
            </c:ext>
          </c:extLst>
        </c:ser>
        <c:ser>
          <c:idx val="32"/>
          <c:order val="19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Model'!$AC$168:$AC$172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Model'!$AE$168:$AE$172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C86-4020-85A0-F5109E5B6628}"/>
            </c:ext>
          </c:extLst>
        </c:ser>
        <c:ser>
          <c:idx val="33"/>
          <c:order val="20"/>
          <c:tx>
            <c:strRef>
              <c:f>'Geometry Model'!$AA$173</c:f>
              <c:strCache>
                <c:ptCount val="1"/>
                <c:pt idx="0">
                  <c:v>Window_floor2_front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Model'!$AC$173:$AC$177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Model'!$AE$173:$AE$177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C86-4020-85A0-F5109E5B6628}"/>
            </c:ext>
          </c:extLst>
        </c:ser>
        <c:ser>
          <c:idx val="34"/>
          <c:order val="21"/>
          <c:tx>
            <c:strRef>
              <c:f>'Geometry Model'!$AA$178</c:f>
              <c:strCache>
                <c:ptCount val="1"/>
                <c:pt idx="0">
                  <c:v>Window_floor2_back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Model'!$AC$178:$AC$182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Model'!$AE$178:$AE$182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C86-4020-85A0-F5109E5B6628}"/>
            </c:ext>
          </c:extLst>
        </c:ser>
        <c:ser>
          <c:idx val="35"/>
          <c:order val="22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Model'!$AC$183:$AC$187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Model'!$AE$183:$AE$187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C86-4020-85A0-F5109E5B6628}"/>
            </c:ext>
          </c:extLst>
        </c:ser>
        <c:ser>
          <c:idx val="36"/>
          <c:order val="23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Model'!$AC$188:$AC$192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Model'!$AE$188:$AE$192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C86-4020-85A0-F5109E5B6628}"/>
            </c:ext>
          </c:extLst>
        </c:ser>
        <c:ser>
          <c:idx val="37"/>
          <c:order val="24"/>
          <c:tx>
            <c:strRef>
              <c:f>'Geometry Model'!$AA$193</c:f>
              <c:strCache>
                <c:ptCount val="1"/>
                <c:pt idx="0">
                  <c:v>Window_floor1_front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Model'!$AC$193:$AC$197</c:f>
              <c:numCache>
                <c:formatCode>#,##0.0</c:formatCode>
                <c:ptCount val="5"/>
                <c:pt idx="0">
                  <c:v>13.519639989496202</c:v>
                </c:pt>
                <c:pt idx="1">
                  <c:v>13.519639989496202</c:v>
                </c:pt>
                <c:pt idx="2">
                  <c:v>26.024638989896005</c:v>
                </c:pt>
                <c:pt idx="3">
                  <c:v>26.024638989896005</c:v>
                </c:pt>
                <c:pt idx="4" formatCode="0.0">
                  <c:v>13.519639989496202</c:v>
                </c:pt>
              </c:numCache>
            </c:numRef>
          </c:xVal>
          <c:yVal>
            <c:numRef>
              <c:f>'Geometry Model'!$AE$193:$AE$197</c:f>
              <c:numCache>
                <c:formatCode>#,##0.0</c:formatCode>
                <c:ptCount val="5"/>
                <c:pt idx="0">
                  <c:v>4.4188611699158109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4.4188611699158109</c:v>
                </c:pt>
                <c:pt idx="4">
                  <c:v>4.4188611699158109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C86-4020-85A0-F5109E5B6628}"/>
            </c:ext>
          </c:extLst>
        </c:ser>
        <c:ser>
          <c:idx val="38"/>
          <c:order val="25"/>
          <c:tx>
            <c:strRef>
              <c:f>'Geometry Model'!$AA$198</c:f>
              <c:strCache>
                <c:ptCount val="1"/>
                <c:pt idx="0">
                  <c:v>Window_floor1_back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Model'!$AC$198:$AC$202</c:f>
              <c:numCache>
                <c:formatCode>#,##0.0</c:formatCode>
                <c:ptCount val="5"/>
                <c:pt idx="0">
                  <c:v>13.519639989496202</c:v>
                </c:pt>
                <c:pt idx="1">
                  <c:v>13.519639989496202</c:v>
                </c:pt>
                <c:pt idx="2">
                  <c:v>26.024638989896005</c:v>
                </c:pt>
                <c:pt idx="3">
                  <c:v>26.024638989896005</c:v>
                </c:pt>
                <c:pt idx="4" formatCode="0.0">
                  <c:v>13.519639989496202</c:v>
                </c:pt>
              </c:numCache>
            </c:numRef>
          </c:xVal>
          <c:yVal>
            <c:numRef>
              <c:f>'Geometry Model'!$AE$198:$AE$202</c:f>
              <c:numCache>
                <c:formatCode>#,##0.0</c:formatCode>
                <c:ptCount val="5"/>
                <c:pt idx="0">
                  <c:v>4.4188611699158109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4.4188611699158109</c:v>
                </c:pt>
                <c:pt idx="4">
                  <c:v>4.4188611699158109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C86-4020-85A0-F5109E5B6628}"/>
            </c:ext>
          </c:extLst>
        </c:ser>
        <c:ser>
          <c:idx val="39"/>
          <c:order val="26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Model'!$AC$203:$AC$207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Model'!$AE$203:$AE$207</c:f>
              <c:numCache>
                <c:formatCode>#,##0.0</c:formatCode>
                <c:ptCount val="5"/>
                <c:pt idx="0">
                  <c:v>4.41886116991581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</c:v>
                </c:pt>
                <c:pt idx="4">
                  <c:v>4.41886116991581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C86-4020-85A0-F5109E5B6628}"/>
            </c:ext>
          </c:extLst>
        </c:ser>
        <c:ser>
          <c:idx val="40"/>
          <c:order val="27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Model'!$AC$208:$AC$212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Model'!$AE$208:$AE$212</c:f>
              <c:numCache>
                <c:formatCode>#,##0.0</c:formatCode>
                <c:ptCount val="5"/>
                <c:pt idx="0">
                  <c:v>4.41886116991581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</c:v>
                </c:pt>
                <c:pt idx="4" formatCode="0.0">
                  <c:v>4.41886116991581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C86-4020-85A0-F5109E5B6628}"/>
            </c:ext>
          </c:extLst>
        </c:ser>
        <c:ser>
          <c:idx val="7"/>
          <c:order val="28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Model'!$AC$38:$AC$42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Model'!$AE$38:$AE$42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F6-4637-AB78-6726338E894C}"/>
            </c:ext>
          </c:extLst>
        </c:ser>
        <c:ser>
          <c:idx val="12"/>
          <c:order val="29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Model'!$AC$63:$AC$67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Model'!$AE$63:$AE$67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1F6-4637-AB78-6726338E894C}"/>
            </c:ext>
          </c:extLst>
        </c:ser>
        <c:ser>
          <c:idx val="10"/>
          <c:order val="30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Model'!$AC$53:$AC$57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Model'!$AE$53:$AE$57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1F6-4637-AB78-6726338E894C}"/>
            </c:ext>
          </c:extLst>
        </c:ser>
        <c:ser>
          <c:idx val="5"/>
          <c:order val="3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Model'!$AC$28:$AC$32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Model'!$AE$28:$AE$32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F6-4637-AB78-6726338E894C}"/>
            </c:ext>
          </c:extLst>
        </c:ser>
        <c:ser>
          <c:idx val="0"/>
          <c:order val="32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Model'!$AC$5:$AC$9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Model'!$AE$5:$AE$9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15.475713070499999</c:v>
                </c:pt>
                <c:pt idx="3">
                  <c:v>15.475713070499999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6-4637-AB78-6726338E894C}"/>
            </c:ext>
          </c:extLst>
        </c:ser>
        <c:ser>
          <c:idx val="1"/>
          <c:order val="33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Model'!$AC$10:$AC$14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Model'!$AE$10:$AE$14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15.475713070499999</c:v>
                </c:pt>
                <c:pt idx="3">
                  <c:v>15.475713070499999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6-4637-AB78-6726338E894C}"/>
            </c:ext>
          </c:extLst>
        </c:ser>
        <c:ser>
          <c:idx val="2"/>
          <c:order val="34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Model'!$AC$15:$AC$18</c:f>
              <c:numCache>
                <c:formatCode>0.0</c:formatCode>
                <c:ptCount val="4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</c:numCache>
            </c:numRef>
          </c:xVal>
          <c:yVal>
            <c:numRef>
              <c:f>'Geometry Model'!$AE$15:$AE$18</c:f>
              <c:numCache>
                <c:formatCode>0.0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15.475713070499999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6-4637-AB78-6726338E894C}"/>
            </c:ext>
          </c:extLst>
        </c:ser>
        <c:ser>
          <c:idx val="3"/>
          <c:order val="35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Model'!$AC$19:$AC$22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'Geometry Model'!$AE$19:$AE$22</c:f>
              <c:numCache>
                <c:formatCode>0.0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15.475713070499999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F6-4637-AB78-6726338E894C}"/>
            </c:ext>
          </c:extLst>
        </c:ser>
        <c:ser>
          <c:idx val="21"/>
          <c:order val="36"/>
          <c:tx>
            <c:strRef>
              <c:f>'Geometry Model'!$AA$108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Model'!$AC$108:$AC$112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Model'!$AE$108:$AE$112</c:f>
              <c:numCache>
                <c:formatCode>0.0</c:formatCode>
                <c:ptCount val="5"/>
                <c:pt idx="0">
                  <c:v>-2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1F6-4637-AB78-6726338E894C}"/>
            </c:ext>
          </c:extLst>
        </c:ser>
        <c:ser>
          <c:idx val="24"/>
          <c:order val="38"/>
          <c:tx>
            <c:strRef>
              <c:f>'Geometry Model'!$AA$123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Model'!$AC$123:$AC$127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Model'!$AE$123:$AE$127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1F6-4637-AB78-6726338E894C}"/>
            </c:ext>
          </c:extLst>
        </c:ser>
        <c:ser>
          <c:idx val="15"/>
          <c:order val="39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Model'!$AC$78:$AC$82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Model'!$AE$78:$AE$82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F6-4637-AB78-6726338E894C}"/>
            </c:ext>
          </c:extLst>
        </c:ser>
        <c:ser>
          <c:idx val="20"/>
          <c:order val="40"/>
          <c:tx>
            <c:strRef>
              <c:f>'Geometry Model'!$AA$103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Model'!$AC$103:$AC$107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Model'!$AE$103:$AE$107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1F6-4637-AB78-6726338E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  <c:extLst>
          <c:ext xmlns:c15="http://schemas.microsoft.com/office/drawing/2012/chart" uri="{02D57815-91ED-43cb-92C2-25804820EDAC}">
            <c15:filteredScatterSeries>
              <c15:ser>
                <c:idx val="23"/>
                <c:order val="12"/>
                <c:tx>
                  <c:strRef>
                    <c:extLst>
                      <c:ext uri="{02D57815-91ED-43cb-92C2-25804820EDAC}">
                        <c15:formulaRef>
                          <c15:sqref>'Geometry Model'!$AA$118</c15:sqref>
                        </c15:formulaRef>
                      </c:ext>
                    </c:extLst>
                    <c:strCache>
                      <c:ptCount val="1"/>
                      <c:pt idx="0">
                        <c:v>bgwall_lower_right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'Geometry Model'!$AC$118:$AC$122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39.544278979392203</c:v>
                      </c:pt>
                      <c:pt idx="1">
                        <c:v>39.544278979392203</c:v>
                      </c:pt>
                      <c:pt idx="2">
                        <c:v>39.544278979392203</c:v>
                      </c:pt>
                      <c:pt idx="3">
                        <c:v>39.544278979392203</c:v>
                      </c:pt>
                      <c:pt idx="4">
                        <c:v>39.544278979392203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'Geometry Model'!$AE$118:$AE$122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91F6-4637-AB78-6726338E894C}"/>
                  </c:ext>
                </c:extLst>
              </c15:ser>
            </c15:filteredScatterSeries>
            <c15:filteredScatterSeries>
              <c15:ser>
                <c:idx val="27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Model'!$AA$138</c15:sqref>
                        </c15:formulaRef>
                      </c:ext>
                    </c:extLst>
                    <c:strCache>
                      <c:ptCount val="1"/>
                      <c:pt idx="0">
                        <c:v>bgwall_lower_left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Model'!$AC$138:$AC$142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Model'!$AE$138:$AE$142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1F6-4637-AB78-6726338E894C}"/>
                  </c:ext>
                </c:extLst>
              </c15:ser>
            </c15:filteredScatterSeries>
            <c15:filteredScatterSeries>
              <c15:ser>
                <c:idx val="28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Model'!$AA$143</c15:sqref>
                        </c15:formulaRef>
                      </c:ext>
                    </c:extLst>
                    <c:strCache>
                      <c:ptCount val="1"/>
                      <c:pt idx="0">
                        <c:v>floor_foundation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Model'!$AC$143:$AC$147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39.544278979392203</c:v>
                      </c:pt>
                      <c:pt idx="3">
                        <c:v>39.544278979392203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Model'!$AE$143:$AE$147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-2</c:v>
                      </c:pt>
                      <c:pt idx="3">
                        <c:v>-2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1F6-4637-AB78-6726338E894C}"/>
                  </c:ext>
                </c:extLst>
              </c15:ser>
            </c15:filteredScatterSeries>
            <c15:filteredScatterSeries>
              <c15:ser>
                <c:idx val="25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Model'!$AA$128</c15:sqref>
                        </c15:formulaRef>
                      </c:ext>
                    </c:extLst>
                    <c:strCache>
                      <c:ptCount val="1"/>
                      <c:pt idx="0">
                        <c:v>bgwall_lower_back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Model'!$AC$128:$AC$132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39.544278979392203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39.544278979392203</c:v>
                      </c:pt>
                      <c:pt idx="4">
                        <c:v>39.544278979392203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Model'!$AE$128:$AE$132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1F6-4637-AB78-6726338E894C}"/>
                  </c:ext>
                </c:extLst>
              </c15:ser>
            </c15:filteredScatterSeries>
          </c:ext>
        </c:extLst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4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z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Model'!$AC$23:$AC$27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Model'!$AD$23:$AD$27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AF-48EF-B66E-5B1613B32AC9}"/>
            </c:ext>
          </c:extLst>
        </c:ser>
        <c:ser>
          <c:idx val="5"/>
          <c:order val="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Model'!$AC$28:$AC$32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Model'!$AD$28:$AD$32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AF-48EF-B66E-5B1613B32AC9}"/>
            </c:ext>
          </c:extLst>
        </c:ser>
        <c:ser>
          <c:idx val="6"/>
          <c:order val="2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Model'!$AC$33:$AC$37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Model'!$AD$33:$AD$37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AF-48EF-B66E-5B1613B32AC9}"/>
            </c:ext>
          </c:extLst>
        </c:ser>
        <c:ser>
          <c:idx val="7"/>
          <c:order val="3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Model'!$AC$38:$AC$42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Model'!$AD$38:$AD$42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AF-48EF-B66E-5B1613B32AC9}"/>
            </c:ext>
          </c:extLst>
        </c:ser>
        <c:ser>
          <c:idx val="8"/>
          <c:order val="4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Model'!$AC$43:$AC$47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Model'!$AD$43:$AD$47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AF-48EF-B66E-5B1613B32AC9}"/>
            </c:ext>
          </c:extLst>
        </c:ser>
        <c:ser>
          <c:idx val="9"/>
          <c:order val="5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Model'!$AC$48:$AC$52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Model'!$AD$48:$AD$52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AF-48EF-B66E-5B1613B32AC9}"/>
            </c:ext>
          </c:extLst>
        </c:ser>
        <c:ser>
          <c:idx val="10"/>
          <c:order val="6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Model'!$AC$53:$AC$57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Model'!$AD$53:$AD$57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EAF-48EF-B66E-5B1613B32AC9}"/>
            </c:ext>
          </c:extLst>
        </c:ser>
        <c:ser>
          <c:idx val="11"/>
          <c:order val="7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Model'!$AC$58:$AC$62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Model'!$AD$58:$AD$62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EAF-48EF-B66E-5B1613B32AC9}"/>
            </c:ext>
          </c:extLst>
        </c:ser>
        <c:ser>
          <c:idx val="12"/>
          <c:order val="8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Model'!$AC$63:$AC$67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Model'!$AD$63:$AD$67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EAF-48EF-B66E-5B1613B32AC9}"/>
            </c:ext>
          </c:extLst>
        </c:ser>
        <c:ser>
          <c:idx val="13"/>
          <c:order val="9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Model'!$AC$68:$AC$72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Model'!$AD$68:$AD$72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EAF-48EF-B66E-5B1613B32AC9}"/>
            </c:ext>
          </c:extLst>
        </c:ser>
        <c:ser>
          <c:idx val="14"/>
          <c:order val="10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Model'!$AC$73:$AC$77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Model'!$AD$73:$AD$77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EAF-48EF-B66E-5B1613B32AC9}"/>
            </c:ext>
          </c:extLst>
        </c:ser>
        <c:ser>
          <c:idx val="15"/>
          <c:order val="11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Model'!$AC$78:$AC$82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Model'!$AD$78:$AD$82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EAF-48EF-B66E-5B1613B32AC9}"/>
            </c:ext>
          </c:extLst>
        </c:ser>
        <c:ser>
          <c:idx val="16"/>
          <c:order val="12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Model'!$AC$83:$AC$87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Model'!$AD$83:$AD$87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EAF-48EF-B66E-5B1613B32AC9}"/>
            </c:ext>
          </c:extLst>
        </c:ser>
        <c:ser>
          <c:idx val="17"/>
          <c:order val="13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Model'!$AC$88:$AC$92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Model'!$AD$88:$AD$92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EAF-48EF-B66E-5B1613B32AC9}"/>
            </c:ext>
          </c:extLst>
        </c:ser>
        <c:ser>
          <c:idx val="18"/>
          <c:order val="14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Model'!$AC$93:$AC$97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Model'!$AD$93:$AD$97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EAF-48EF-B66E-5B1613B32AC9}"/>
            </c:ext>
          </c:extLst>
        </c:ser>
        <c:ser>
          <c:idx val="19"/>
          <c:order val="15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Model'!$AC$98:$AC$102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Model'!$AD$98:$AD$102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EAF-48EF-B66E-5B1613B32AC9}"/>
            </c:ext>
          </c:extLst>
        </c:ser>
        <c:ser>
          <c:idx val="20"/>
          <c:order val="16"/>
          <c:tx>
            <c:strRef>
              <c:f>'Geometry Model'!$AA$103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Model'!$AC$103:$AC$107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Model'!$AD$103:$AD$107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EAF-48EF-B66E-5B1613B32AC9}"/>
            </c:ext>
          </c:extLst>
        </c:ser>
        <c:ser>
          <c:idx val="21"/>
          <c:order val="17"/>
          <c:tx>
            <c:strRef>
              <c:f>'Geometry Model'!$AA$108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Model'!$AC$108:$AC$112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Model'!$AD$108:$AD$112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EAF-48EF-B66E-5B1613B32AC9}"/>
            </c:ext>
          </c:extLst>
        </c:ser>
        <c:ser>
          <c:idx val="22"/>
          <c:order val="18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Model'!$AC$113:$AC$117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Model'!$AD$113:$AD$117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EAF-48EF-B66E-5B1613B32AC9}"/>
            </c:ext>
          </c:extLst>
        </c:ser>
        <c:ser>
          <c:idx val="23"/>
          <c:order val="19"/>
          <c:tx>
            <c:strRef>
              <c:f>'Geometry Model'!$AA$118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Model'!$AC$118:$AC$122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Model'!$AD$118:$AD$122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EAF-48EF-B66E-5B1613B32AC9}"/>
            </c:ext>
          </c:extLst>
        </c:ser>
        <c:ser>
          <c:idx val="24"/>
          <c:order val="20"/>
          <c:tx>
            <c:strRef>
              <c:f>'Geometry Model'!$AA$123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Model'!$AC$123:$AC$127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Model'!$AD$123:$AD$127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EAF-48EF-B66E-5B1613B32AC9}"/>
            </c:ext>
          </c:extLst>
        </c:ser>
        <c:ser>
          <c:idx val="25"/>
          <c:order val="21"/>
          <c:tx>
            <c:strRef>
              <c:f>'Geometry Model'!$AA$128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Model'!$AC$128:$AC$132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Model'!$AD$128:$AD$132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EAF-48EF-B66E-5B1613B32AC9}"/>
            </c:ext>
          </c:extLst>
        </c:ser>
        <c:ser>
          <c:idx val="26"/>
          <c:order val="22"/>
          <c:tx>
            <c:strRef>
              <c:f>'Geometry Model'!$AA$133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Model'!$AC$133:$AC$137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Model'!$AD$133:$AD$137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EAF-48EF-B66E-5B1613B32AC9}"/>
            </c:ext>
          </c:extLst>
        </c:ser>
        <c:ser>
          <c:idx val="27"/>
          <c:order val="23"/>
          <c:tx>
            <c:strRef>
              <c:f>'Geometry Model'!$AA$138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Model'!$AC$138:$AC$142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Model'!$AD$138:$AD$142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EAF-48EF-B66E-5B1613B32AC9}"/>
            </c:ext>
          </c:extLst>
        </c:ser>
        <c:ser>
          <c:idx val="28"/>
          <c:order val="24"/>
          <c:tx>
            <c:strRef>
              <c:f>'Geometry Model'!$AA$143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Model'!$AC$143:$AC$147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Model'!$AD$143:$AD$147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EAF-48EF-B66E-5B1613B32AC9}"/>
            </c:ext>
          </c:extLst>
        </c:ser>
        <c:ser>
          <c:idx val="29"/>
          <c:order val="25"/>
          <c:tx>
            <c:strRef>
              <c:f>'Geometry Model'!$AA$153</c:f>
              <c:strCache>
                <c:ptCount val="1"/>
                <c:pt idx="0">
                  <c:v>Window_floor3_front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Model'!$AC$153:$AC$157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Model'!$AD$153:$AD$157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9-458C-824C-99DFF84F8F62}"/>
            </c:ext>
          </c:extLst>
        </c:ser>
        <c:ser>
          <c:idx val="30"/>
          <c:order val="26"/>
          <c:tx>
            <c:strRef>
              <c:f>'Geometry Model'!$AA$158</c:f>
              <c:strCache>
                <c:ptCount val="1"/>
                <c:pt idx="0">
                  <c:v>Window_floor3_back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Model'!$AC$158:$AC$162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Model'!$AD$158:$AD$162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9-458C-824C-99DFF84F8F62}"/>
            </c:ext>
          </c:extLst>
        </c:ser>
        <c:ser>
          <c:idx val="31"/>
          <c:order val="27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Model'!$AC$163:$AC$167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Model'!$AD$163:$AD$167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D9-458C-824C-99DFF84F8F62}"/>
            </c:ext>
          </c:extLst>
        </c:ser>
        <c:ser>
          <c:idx val="32"/>
          <c:order val="28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Model'!$AC$168:$AC$172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Model'!$AD$168:$AD$172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D9-458C-824C-99DFF84F8F62}"/>
            </c:ext>
          </c:extLst>
        </c:ser>
        <c:ser>
          <c:idx val="33"/>
          <c:order val="29"/>
          <c:tx>
            <c:strRef>
              <c:f>'Geometry Model'!$AA$173</c:f>
              <c:strCache>
                <c:ptCount val="1"/>
                <c:pt idx="0">
                  <c:v>Window_floor2_front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Model'!$AC$173:$AC$177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Model'!$AD$173:$AD$177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D9-458C-824C-99DFF84F8F62}"/>
            </c:ext>
          </c:extLst>
        </c:ser>
        <c:ser>
          <c:idx val="34"/>
          <c:order val="30"/>
          <c:tx>
            <c:strRef>
              <c:f>'Geometry Model'!$AA$178</c:f>
              <c:strCache>
                <c:ptCount val="1"/>
                <c:pt idx="0">
                  <c:v>Window_floor2_back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Model'!$AC$178:$AC$182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Model'!$AD$178:$AD$182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D9-458C-824C-99DFF84F8F62}"/>
            </c:ext>
          </c:extLst>
        </c:ser>
        <c:ser>
          <c:idx val="35"/>
          <c:order val="31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Model'!$AC$183:$AC$187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Model'!$AD$183:$AD$187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D9-458C-824C-99DFF84F8F62}"/>
            </c:ext>
          </c:extLst>
        </c:ser>
        <c:ser>
          <c:idx val="36"/>
          <c:order val="32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Model'!$AC$188:$AC$192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Model'!$AD$188:$AD$192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D9-458C-824C-99DFF84F8F62}"/>
            </c:ext>
          </c:extLst>
        </c:ser>
        <c:ser>
          <c:idx val="37"/>
          <c:order val="33"/>
          <c:tx>
            <c:strRef>
              <c:f>'Geometry Model'!$AA$193</c:f>
              <c:strCache>
                <c:ptCount val="1"/>
                <c:pt idx="0">
                  <c:v>Window_floor1_front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Model'!$AC$193:$AC$197</c:f>
              <c:numCache>
                <c:formatCode>#,##0.0</c:formatCode>
                <c:ptCount val="5"/>
                <c:pt idx="0">
                  <c:v>13.519639989496202</c:v>
                </c:pt>
                <c:pt idx="1">
                  <c:v>13.519639989496202</c:v>
                </c:pt>
                <c:pt idx="2">
                  <c:v>26.024638989896005</c:v>
                </c:pt>
                <c:pt idx="3">
                  <c:v>26.024638989896005</c:v>
                </c:pt>
                <c:pt idx="4" formatCode="0.0">
                  <c:v>13.519639989496202</c:v>
                </c:pt>
              </c:numCache>
            </c:numRef>
          </c:xVal>
          <c:yVal>
            <c:numRef>
              <c:f>'Geometry Model'!$AD$193:$AD$197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D9-458C-824C-99DFF84F8F62}"/>
            </c:ext>
          </c:extLst>
        </c:ser>
        <c:ser>
          <c:idx val="38"/>
          <c:order val="34"/>
          <c:tx>
            <c:strRef>
              <c:f>'Geometry Model'!$AA$198</c:f>
              <c:strCache>
                <c:ptCount val="1"/>
                <c:pt idx="0">
                  <c:v>Window_floor1_back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Model'!$AC$198:$AC$202</c:f>
              <c:numCache>
                <c:formatCode>#,##0.0</c:formatCode>
                <c:ptCount val="5"/>
                <c:pt idx="0">
                  <c:v>13.519639989496202</c:v>
                </c:pt>
                <c:pt idx="1">
                  <c:v>13.519639989496202</c:v>
                </c:pt>
                <c:pt idx="2">
                  <c:v>26.024638989896005</c:v>
                </c:pt>
                <c:pt idx="3">
                  <c:v>26.024638989896005</c:v>
                </c:pt>
                <c:pt idx="4" formatCode="0.0">
                  <c:v>13.519639989496202</c:v>
                </c:pt>
              </c:numCache>
            </c:numRef>
          </c:xVal>
          <c:yVal>
            <c:numRef>
              <c:f>'Geometry Model'!$AD$198:$AD$202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D9-458C-824C-99DFF84F8F62}"/>
            </c:ext>
          </c:extLst>
        </c:ser>
        <c:ser>
          <c:idx val="39"/>
          <c:order val="35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Model'!$AC$203:$AC$207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Model'!$AD$203:$AD$207</c:f>
              <c:numCache>
                <c:formatCode>#,##0.0</c:formatCode>
                <c:ptCount val="5"/>
                <c:pt idx="0">
                  <c:v>10.815711991596961</c:v>
                </c:pt>
                <c:pt idx="1">
                  <c:v>10.815711991596961</c:v>
                </c:pt>
                <c:pt idx="2">
                  <c:v>20.819711191916802</c:v>
                </c:pt>
                <c:pt idx="3">
                  <c:v>20.819711191916802</c:v>
                </c:pt>
                <c:pt idx="4">
                  <c:v>10.815711991596961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D9-458C-824C-99DFF84F8F62}"/>
            </c:ext>
          </c:extLst>
        </c:ser>
        <c:ser>
          <c:idx val="40"/>
          <c:order val="36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Model'!$AC$208:$AC$212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Model'!$AD$208:$AD$212</c:f>
              <c:numCache>
                <c:formatCode>#,##0.0</c:formatCode>
                <c:ptCount val="5"/>
                <c:pt idx="0">
                  <c:v>10.815711991596961</c:v>
                </c:pt>
                <c:pt idx="1">
                  <c:v>10.815711991596961</c:v>
                </c:pt>
                <c:pt idx="2">
                  <c:v>20.819711191916802</c:v>
                </c:pt>
                <c:pt idx="3">
                  <c:v>20.819711191916802</c:v>
                </c:pt>
                <c:pt idx="4" formatCode="0.0">
                  <c:v>10.815711991596961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D9-458C-824C-99DFF84F8F62}"/>
            </c:ext>
          </c:extLst>
        </c:ser>
        <c:ser>
          <c:idx val="0"/>
          <c:order val="37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Model'!$AC$5:$AC$9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Model'!$AD$5:$AD$9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15.817711591756881</c:v>
                </c:pt>
                <c:pt idx="3">
                  <c:v>15.817711591756881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F-48EF-B66E-5B1613B32AC9}"/>
            </c:ext>
          </c:extLst>
        </c:ser>
        <c:ser>
          <c:idx val="1"/>
          <c:order val="38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Model'!$AC$10:$AC$14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Model'!$AD$10:$AD$14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15.817711591756881</c:v>
                </c:pt>
                <c:pt idx="3">
                  <c:v>15.817711591756881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F-48EF-B66E-5B1613B32AC9}"/>
            </c:ext>
          </c:extLst>
        </c:ser>
        <c:ser>
          <c:idx val="2"/>
          <c:order val="39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Model'!$AC$15:$AC$18</c:f>
              <c:numCache>
                <c:formatCode>0.0</c:formatCode>
                <c:ptCount val="4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</c:numCache>
            </c:numRef>
          </c:xVal>
          <c:yVal>
            <c:numRef>
              <c:f>'Geometry Model'!$AD$15:$AD$18</c:f>
              <c:numCache>
                <c:formatCode>0.0</c:formatCode>
                <c:ptCount val="4"/>
                <c:pt idx="0">
                  <c:v>0</c:v>
                </c:pt>
                <c:pt idx="1">
                  <c:v>31.635423183513762</c:v>
                </c:pt>
                <c:pt idx="2">
                  <c:v>15.817711591756881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F-48EF-B66E-5B1613B32AC9}"/>
            </c:ext>
          </c:extLst>
        </c:ser>
        <c:ser>
          <c:idx val="3"/>
          <c:order val="40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Model'!$AC$19:$AC$22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'Geometry Model'!$AD$19:$AD$22</c:f>
              <c:numCache>
                <c:formatCode>0.0</c:formatCode>
                <c:ptCount val="4"/>
                <c:pt idx="0">
                  <c:v>31.635423183513762</c:v>
                </c:pt>
                <c:pt idx="1">
                  <c:v>0</c:v>
                </c:pt>
                <c:pt idx="2">
                  <c:v>15.817711591756881</c:v>
                </c:pt>
                <c:pt idx="3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AF-48EF-B66E-5B1613B3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 (ft)                                              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5666666666666667"/>
              <c:y val="0.92207602339181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 (ft)</a:t>
                </a:r>
                <a:r>
                  <a:rPr lang="en-US" sz="1100" baseline="0"/>
                  <a:t>                                     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2.3148148148148147E-2"/>
              <c:y val="0.43553115071142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VentedCrawlspace_Default!$I$3:$I$7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VentedCrawlspace_Default!$J$3:$J$7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B-45B9-AD40-A154D80CF7B4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0</c:v>
                </c:pt>
              </c:numCache>
            </c:numRef>
          </c:xVal>
          <c:yVal>
            <c:numRef>
              <c:f>VentedCrawlspace_Default!$J$8:$J$12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B-45B9-AD40-A154D80CF7B4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VentedCrawlspace_Default!$I$13:$I$17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0</c:v>
                </c:pt>
              </c:numCache>
            </c:numRef>
          </c:xVal>
          <c:yVal>
            <c:numRef>
              <c:f>VentedCrawlspace_Default!$J$13:$J$17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B-45B9-AD40-A154D80CF7B4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VentedCrawlspace_Default!$I$18:$I$22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VentedCrawlspace_Default!$J$18:$J$22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7B-45B9-AD40-A154D80CF7B4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VentedCrawlspace_Default!$I$23:$I$26</c:f>
              <c:numCache>
                <c:formatCode>General</c:formatCode>
                <c:ptCount val="4"/>
                <c:pt idx="0">
                  <c:v>0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0</c:v>
                </c:pt>
              </c:numCache>
            </c:numRef>
          </c:xVal>
          <c:yVal>
            <c:numRef>
              <c:f>VentedCrawlspace_Default!$J$23:$J$26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7B-45B9-AD40-A154D80CF7B4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VentedCrawlspace_Default!$I$27:$I$30</c:f>
              <c:numCache>
                <c:formatCode>General</c:formatCode>
                <c:ptCount val="4"/>
                <c:pt idx="0">
                  <c:v>9.0998182097124403</c:v>
                </c:pt>
                <c:pt idx="1">
                  <c:v>0</c:v>
                </c:pt>
                <c:pt idx="2">
                  <c:v>4.5499091048562201</c:v>
                </c:pt>
                <c:pt idx="3">
                  <c:v>9.0998182097124403</c:v>
                </c:pt>
              </c:numCache>
            </c:numRef>
          </c:xVal>
          <c:yVal>
            <c:numRef>
              <c:f>VentedCrawlspace_Default!$J$27:$J$30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7B-45B9-AD40-A154D80CF7B4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VentedCrawlspace_Default!$J$31:$J$35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7B-45B9-AD40-A154D80CF7B4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VentedCrawlspace_Default!$I$36:$I$40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VentedCrawlspace_Default!$J$36:$J$40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7B-45B9-AD40-A154D80CF7B4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VentedCrawlspace_Default!$I$41:$I$45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VentedCrawlspace_Default!$J$41:$J$45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7B-45B9-AD40-A154D80CF7B4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VentedCrawlspace_Default!$I$46:$I$50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VentedCrawlspace_Default!$J$46:$J$50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7B-45B9-AD40-A154D80CF7B4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VentedCrawlspace_Default!$J$51:$J$55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7B-45B9-AD40-A154D80CF7B4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VentedCrawlspace_Default!$I$56:$I$60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VentedCrawlspace_Default!$J$56:$J$60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B7B-45B9-AD40-A154D80CF7B4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VentedCrawlspace_Default!$I$61:$I$65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VentedCrawlspace_Default!$J$61:$J$65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7B-45B9-AD40-A154D80CF7B4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VentedCrawlspace_Default!$I$71:$I$75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VentedCrawlspace_Default!$J$71:$J$75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7B-45B9-AD40-A154D80CF7B4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VentedCrawlspace_Default!$J$76:$J$80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7B-45B9-AD40-A154D80CF7B4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VentedCrawlspace_Default!$J$81:$J$85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7B-45B9-AD40-A154D80CF7B4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VentedCrawlspace_Default!$I$86:$I$90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VentedCrawlspace_Default!$J$86:$J$90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7B-45B9-AD40-A154D80CF7B4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VentedCrawlspace_Default!$I$91:$I$95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VentedCrawlspace_Default!$J$91:$J$95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7B-45B9-AD40-A154D80CF7B4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VentedCrawlspace_Default!$I$96:$I$100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VentedCrawlspace_Default!$J$96:$J$100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7B-45B9-AD40-A154D80CF7B4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VentedCrawlspace_Default!$I$101:$I$105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VentedCrawlspace_Default!$J$101:$J$105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B7B-45B9-AD40-A154D80CF7B4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VentedCrawlspace_Default!$I$106:$I$110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VentedCrawlspace_Default!$J$106:$J$110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B7B-45B9-AD40-A154D80CF7B4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VentedCrawlspace_Default!$I$111:$I$115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VentedCrawlspace_Default!$J$111:$J$115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B7B-45B9-AD40-A154D80CF7B4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VentedCrawlspace_Default!$I$116:$I$120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VentedCrawlspace_Default!$J$116:$J$120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-0.457317073170732</c:v>
                </c:pt>
                <c:pt idx="3">
                  <c:v>-0.457317073170732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B7B-45B9-AD40-A154D80C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VentedCrawlspace_Default!$J$3:$J$7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6-41C9-8DE9-2A88C2BD2BA2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VentedCrawlspace_Default!$H$8:$H$12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VentedCrawlspace_Default!$J$8:$J$12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6-41C9-8DE9-2A88C2BD2BA2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VentedCrawlspace_Default!$H$13:$H$17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VentedCrawlspace_Default!$J$13:$J$17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26-41C9-8DE9-2A88C2BD2BA2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VentedCrawlspace_Default!$H$18:$H$22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VentedCrawlspace_Default!$J$18:$J$22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26-41C9-8DE9-2A88C2BD2BA2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VentedCrawlspace_Default!$H$23:$H$26</c:f>
              <c:numCache>
                <c:formatCode>General</c:formatCode>
                <c:ptCount val="4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</c:numCache>
            </c:numRef>
          </c:xVal>
          <c:yVal>
            <c:numRef>
              <c:f>VentedCrawlspace_Default!$J$23:$J$26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26-41C9-8DE9-2A88C2BD2BA2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VentedCrawlspace_Default!$H$27:$H$30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VentedCrawlspace_Default!$J$27:$J$30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26-41C9-8DE9-2A88C2BD2BA2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VentedCrawlspace_Default!$J$31:$J$35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26-41C9-8DE9-2A88C2BD2BA2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VentedCrawlspace_Default!$H$36:$H$40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VentedCrawlspace_Default!$J$36:$J$40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26-41C9-8DE9-2A88C2BD2BA2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VentedCrawlspace_Default!$H$41:$H$45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VentedCrawlspace_Default!$J$41:$J$45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26-41C9-8DE9-2A88C2BD2BA2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VentedCrawlspace_Default!$J$46:$J$50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26-41C9-8DE9-2A88C2BD2BA2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VentedCrawlspace_Default!$J$51:$J$55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26-41C9-8DE9-2A88C2BD2BA2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VentedCrawlspace_Default!$H$56:$H$60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VentedCrawlspace_Default!$J$56:$J$60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26-41C9-8DE9-2A88C2BD2BA2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VentedCrawlspace_Default!$H$61:$H$65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VentedCrawlspace_Default!$J$61:$J$65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26-41C9-8DE9-2A88C2BD2BA2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VentedCrawlspace_Default!$H$71:$H$75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VentedCrawlspace_Default!$J$71:$J$75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26-41C9-8DE9-2A88C2BD2BA2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VentedCrawlspace_Default!$J$76:$J$80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626-41C9-8DE9-2A88C2BD2BA2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VentedCrawlspace_Default!$J$81:$J$85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626-41C9-8DE9-2A88C2BD2BA2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VentedCrawlspace_Default!$H$86:$H$90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VentedCrawlspace_Default!$J$86:$J$90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626-41C9-8DE9-2A88C2BD2BA2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VentedCrawlspace_Default!$H$91:$H$95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VentedCrawlspace_Default!$J$91:$J$95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626-41C9-8DE9-2A88C2BD2BA2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VentedCrawlspace_Default!$H$96:$H$100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VentedCrawlspace_Default!$J$96:$J$100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626-41C9-8DE9-2A88C2BD2BA2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VentedCrawlspace_Default!$H$101:$H$105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VentedCrawlspace_Default!$J$101:$J$105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626-41C9-8DE9-2A88C2BD2BA2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VentedCrawlspace_Default!$H$106:$H$110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VentedCrawlspace_Default!$J$106:$J$110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626-41C9-8DE9-2A88C2BD2BA2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VentedCrawlspace_Default!$H$111:$H$115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VentedCrawlspace_Default!$J$111:$J$115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626-41C9-8DE9-2A88C2BD2BA2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VentedCrawlspace_Default!$H$116:$H$120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VentedCrawlspace_Default!$J$116:$J$120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-0.457317073170732</c:v>
                </c:pt>
                <c:pt idx="3">
                  <c:v>-0.457317073170732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626-41C9-8DE9-2A88C2BD2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VentedCrawlspace_Default!$I$3:$I$7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7-40D5-A434-BEF60D62B2D5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VentedCrawlspace_Default!$H$8:$H$12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7-40D5-A434-BEF60D62B2D5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VentedCrawlspace_Default!$H$13:$H$17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VentedCrawlspace_Default!$I$13:$I$17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7-40D5-A434-BEF60D62B2D5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VentedCrawlspace_Default!$H$18:$H$22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VentedCrawlspace_Default!$I$18:$I$22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7-40D5-A434-BEF60D62B2D5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VentedCrawlspace_Default!$H$23:$H$26</c:f>
              <c:numCache>
                <c:formatCode>General</c:formatCode>
                <c:ptCount val="4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</c:numCache>
            </c:numRef>
          </c:xVal>
          <c:yVal>
            <c:numRef>
              <c:f>VentedCrawlspace_Default!$I$23:$I$26</c:f>
              <c:numCache>
                <c:formatCode>General</c:formatCode>
                <c:ptCount val="4"/>
                <c:pt idx="0">
                  <c:v>0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07-40D5-A434-BEF60D62B2D5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VentedCrawlspace_Default!$H$27:$H$30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VentedCrawlspace_Default!$I$27:$I$30</c:f>
              <c:numCache>
                <c:formatCode>General</c:formatCode>
                <c:ptCount val="4"/>
                <c:pt idx="0">
                  <c:v>9.0998182097124403</c:v>
                </c:pt>
                <c:pt idx="1">
                  <c:v>0</c:v>
                </c:pt>
                <c:pt idx="2">
                  <c:v>4.5499091048562201</c:v>
                </c:pt>
                <c:pt idx="3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07-40D5-A434-BEF60D62B2D5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VentedCrawlspace_Default!$H$31:$H$35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07-40D5-A434-BEF60D62B2D5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VentedCrawlspace_Default!$H$36:$H$40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VentedCrawlspace_Default!$I$36:$I$40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07-40D5-A434-BEF60D62B2D5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VentedCrawlspace_Default!$H$41:$H$45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VentedCrawlspace_Default!$I$41:$I$45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07-40D5-A434-BEF60D62B2D5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VentedCrawlspace_Default!$I$46:$I$50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07-40D5-A434-BEF60D62B2D5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VentedCrawlspace_Default!$H$51:$H$55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07-40D5-A434-BEF60D62B2D5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VentedCrawlspace_Default!$H$56:$H$60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VentedCrawlspace_Default!$I$56:$I$60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07-40D5-A434-BEF60D62B2D5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VentedCrawlspace_Default!$H$61:$H$65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VentedCrawlspace_Default!$I$61:$I$65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07-40D5-A434-BEF60D62B2D5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VentedCrawlspace_Default!$H$71:$H$75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VentedCrawlspace_Default!$I$71:$I$75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07-40D5-A434-BEF60D62B2D5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VentedCrawlspace_Default!$H$76:$H$80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D07-40D5-A434-BEF60D62B2D5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VentedCrawlspace_Default!$H$81:$H$85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D07-40D5-A434-BEF60D62B2D5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VentedCrawlspace_Default!$H$86:$H$90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VentedCrawlspace_Default!$I$86:$I$90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D07-40D5-A434-BEF60D62B2D5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VentedCrawlspace_Default!$H$91:$H$95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VentedCrawlspace_Default!$I$91:$I$95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07-40D5-A434-BEF60D62B2D5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VentedCrawlspace_Default!$H$96:$H$100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VentedCrawlspace_Default!$I$96:$I$100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D07-40D5-A434-BEF60D62B2D5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VentedCrawlspace_Default!$H$101:$H$105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VentedCrawlspace_Default!$I$101:$I$105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D07-40D5-A434-BEF60D62B2D5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VentedCrawlspace_Default!$H$106:$H$110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VentedCrawlspace_Default!$I$106:$I$110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D07-40D5-A434-BEF60D62B2D5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VentedCrawlspace_Default!$H$111:$H$115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VentedCrawlspace_Default!$I$111:$I$115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D07-40D5-A434-BEF60D62B2D5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VentedCrawlspace_Default!$H$116:$H$120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VentedCrawlspace_Default!$I$116:$I$120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D07-40D5-A434-BEF60D62B2D5}"/>
            </c:ext>
          </c:extLst>
        </c:ser>
        <c:ser>
          <c:idx val="23"/>
          <c:order val="23"/>
          <c:tx>
            <c:strRef>
              <c:f>VentedCrawlspace_Default!$B$121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VentedCrawlspace_Default!$H$121:$H$125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VentedCrawlspace_Default!$I$121:$I$125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B-4E99-AE73-4A5591B4B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AllFoundations_VariableNames!$N$3:$N$7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AllFoundations_VariableNames!$O$3:$O$7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9-4C27-95DA-D4BB3F4A3EAC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AllFoundations_VariableNames!$N$8:$N$12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9</c:v>
                </c:pt>
                <c:pt idx="3" formatCode="_(* #,##0.00_);_(* \(#,##0.00\);_(* &quot;-&quot;??_);_(@_)">
                  <c:v>9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AllFoundations_VariableNames!$O$8:$O$12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8.3000000000000007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9-4C27-95DA-D4BB3F4A3EAC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AllFoundations_VariableNames!$N$13:$N$17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_(* #,##0.00_);_(* \(#,##0.00\);_(* &quot;-&quot;??_);_(@_)">
                  <c:v>4.5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AllFoundations_VariableNames!$O$13:$O$17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9-4C27-95DA-D4BB3F4A3EAC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AllFoundations_VariableNames!$N$18:$N$22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4.5</c:v>
                </c:pt>
                <c:pt idx="3">
                  <c:v>4.5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AllFoundations_VariableNames!$O$18:$O$22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09-4C27-95DA-D4BB3F4A3EAC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AllFoundations_VariableNames!$N$23:$N$26</c:f>
              <c:numCache>
                <c:formatCode>_(* #,##0.00_);_(* \(#,##0.00\);_(* "-"??_);_(@_)</c:formatCode>
                <c:ptCount val="4"/>
                <c:pt idx="0" formatCode="0.00">
                  <c:v>0</c:v>
                </c:pt>
                <c:pt idx="1">
                  <c:v>9</c:v>
                </c:pt>
                <c:pt idx="2">
                  <c:v>4.5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AllFoundations_VariableNames!$O$23:$O$26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9-4C27-95DA-D4BB3F4A3EAC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AllFoundations_VariableNames!$N$27:$N$30</c:f>
              <c:numCache>
                <c:formatCode>0.00</c:formatCode>
                <c:ptCount val="4"/>
                <c:pt idx="0" formatCode="_(* #,##0.00_);_(* \(#,##0.00\);_(* &quot;-&quot;??_);_(@_)">
                  <c:v>9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General">
                  <c:v>9</c:v>
                </c:pt>
              </c:numCache>
            </c:numRef>
          </c:xVal>
          <c:yVal>
            <c:numRef>
              <c:f>AllFoundations_VariableNames!$O$27:$O$30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09-4C27-95DA-D4BB3F4A3EAC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AllFoundations_VariableNames!$O$31:$O$35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09-4C27-95DA-D4BB3F4A3EAC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AllFoundations_VariableNames!$N$36:$N$40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AllFoundations_VariableNames!$O$36:$O$40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09-4C27-95DA-D4BB3F4A3EAC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AllFoundations_VariableNames!$N$41:$N$45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AllFoundations_VariableNames!$O$41:$O$45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09-4C27-95DA-D4BB3F4A3EAC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AllFoundations_VariableNames!$N$46:$N$50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AllFoundations_VariableNames!$O$46:$O$50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09-4C27-95DA-D4BB3F4A3EAC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AllFoundations_VariableNames!$O$51:$O$55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09-4C27-95DA-D4BB3F4A3EAC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AllFoundations_VariableNames!$N$56:$N$60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AllFoundations_VariableNames!$O$56:$O$60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09-4C27-95DA-D4BB3F4A3EAC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AllFoundations_VariableNames!$N$61:$N$65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AllFoundations_VariableNames!$O$61:$O$65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09-4C27-95DA-D4BB3F4A3EAC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AllFoundations_VariableNames!$N$71:$N$75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AllFoundations_VariableNames!$O$71:$O$75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09-4C27-95DA-D4BB3F4A3EAC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AllFoundations_VariableNames!$O$76:$O$80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09-4C27-95DA-D4BB3F4A3EAC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AllFoundations_VariableNames!$O$81:$O$85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09-4C27-95DA-D4BB3F4A3EAC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AllFoundations_VariableNames!$N$86:$N$90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AllFoundations_VariableNames!$O$86:$O$90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09-4C27-95DA-D4BB3F4A3EAC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AllFoundations_VariableNames!$N$91:$N$95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AllFoundations_VariableNames!$O$91:$O$95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09-4C27-95DA-D4BB3F4A3EAC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AllFoundations_VariableNames!$N$96:$N$100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AllFoundations_VariableNames!$O$96:$O$100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09-4C27-95DA-D4BB3F4A3EAC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AllFoundations_VariableNames!$N$101:$N$105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AllFoundations_VariableNames!$O$101:$O$105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F09-4C27-95DA-D4BB3F4A3EAC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AllFoundations_VariableNames!$N$106:$N$110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AllFoundations_VariableNames!$O$106:$O$110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09-4C27-95DA-D4BB3F4A3EAC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AllFoundations_VariableNames!$N$111:$N$115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AllFoundations_VariableNames!$O$111:$O$115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F09-4C27-95DA-D4BB3F4A3EAC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AllFoundations_VariableNames!$N$116:$N$120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AllFoundations_VariableNames!$O$116:$O$120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09-4C27-95DA-D4BB3F4A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12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AllFoundations_VariableNames!$M$3:$M$7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AllFoundations_VariableNames!$O$3:$O$7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7-438F-B877-32621665CA06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AllFoundations_VariableNames!$M$8:$M$12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AllFoundations_VariableNames!$O$8:$O$12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8.3000000000000007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7-438F-B877-32621665CA06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AllFoundations_VariableNames!$M$13:$M$17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AllFoundations_VariableNames!$O$13:$O$17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7-438F-B877-32621665CA06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AllFoundations_VariableNames!$M$18:$M$22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AllFoundations_VariableNames!$O$18:$O$22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7-438F-B877-32621665CA06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AllFoundations_VariableNames!$M$23:$M$26</c:f>
              <c:numCache>
                <c:formatCode>_(* #,##0.00_);_(* \(#,##0.00\);_(* "-"??_);_(@_)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 formatCode="General">
                  <c:v>8</c:v>
                </c:pt>
              </c:numCache>
            </c:numRef>
          </c:xVal>
          <c:yVal>
            <c:numRef>
              <c:f>AllFoundations_VariableNames!$O$23:$O$26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7-438F-B877-32621665CA06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AllFoundations_VariableNames!$M$27:$M$30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AllFoundations_VariableNames!$O$27:$O$30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D7-438F-B877-32621665CA06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AllFoundations_VariableNames!$O$31:$O$35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D7-438F-B877-32621665CA06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AllFoundations_VariableNames!$M$36:$M$40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AllFoundations_VariableNames!$O$36:$O$40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D7-438F-B877-32621665CA06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AllFoundations_VariableNames!$M$41:$M$45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AllFoundations_VariableNames!$O$41:$O$45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D7-438F-B877-32621665CA06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AllFoundations_VariableNames!$M$46:$M$50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AllFoundations_VariableNames!$O$46:$O$50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D7-438F-B877-32621665CA06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AllFoundations_VariableNames!$O$51:$O$55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D7-438F-B877-32621665CA06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AllFoundations_VariableNames!$M$56:$M$60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AllFoundations_VariableNames!$O$56:$O$60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D7-438F-B877-32621665CA06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AllFoundations_VariableNames!$M$61:$M$65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AllFoundations_VariableNames!$O$61:$O$65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D7-438F-B877-32621665CA06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AllFoundations_VariableNames!$M$71:$M$75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AllFoundations_VariableNames!$O$71:$O$75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3D7-438F-B877-32621665CA06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AllFoundations_VariableNames!$O$76:$O$80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3D7-438F-B877-32621665CA06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AllFoundations_VariableNames!$O$81:$O$85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3D7-438F-B877-32621665CA06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AllFoundations_VariableNames!$M$86:$M$90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AllFoundations_VariableNames!$O$86:$O$90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3D7-438F-B877-32621665CA06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AllFoundations_VariableNames!$M$91:$M$95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AllFoundations_VariableNames!$O$91:$O$95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3D7-438F-B877-32621665CA06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AllFoundations_VariableNames!$M$96:$M$100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AllFoundations_VariableNames!$O$96:$O$100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3D7-438F-B877-32621665CA06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AllFoundations_VariableNames!$M$101:$M$105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AllFoundations_VariableNames!$O$101:$O$105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3D7-438F-B877-32621665CA06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AllFoundations_VariableNames!$M$106:$M$110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AllFoundations_VariableNames!$O$106:$O$110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3D7-438F-B877-32621665CA06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AllFoundations_VariableNames!$M$111:$M$115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AllFoundations_VariableNames!$O$111:$O$115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3D7-438F-B877-32621665CA06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AllFoundations_VariableNames!$M$116:$M$120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AllFoundations_VariableNames!$O$116:$O$120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3D7-438F-B877-32621665CA06}"/>
            </c:ext>
          </c:extLst>
        </c:ser>
        <c:ser>
          <c:idx val="23"/>
          <c:order val="23"/>
          <c:tx>
            <c:strRef>
              <c:f>AllFoundations_VariableNames!$B$121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AllFoundations_VariableNames!$M$121:$M$125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AllFoundations_VariableNames!$O$121:$O$125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2.4341463414634097</c:v>
                </c:pt>
                <c:pt idx="2">
                  <c:v>2.4341463414634097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3D7-438F-B877-32621665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12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AllFoundations_VariableNames!$M$3:$M$7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AllFoundations_VariableNames!$N$3:$N$7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9-4F35-85A4-28AA2F250B7C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AllFoundations_VariableNames!$M$8:$M$12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AllFoundations_VariableNames!$N$8:$N$12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9</c:v>
                </c:pt>
                <c:pt idx="3" formatCode="_(* #,##0.00_);_(* \(#,##0.00\);_(* &quot;-&quot;??_);_(@_)">
                  <c:v>9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9-4F35-85A4-28AA2F250B7C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AllFoundations_VariableNames!$M$13:$M$17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AllFoundations_VariableNames!$N$13:$N$17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_(* #,##0.00_);_(* \(#,##0.00\);_(* &quot;-&quot;??_);_(@_)">
                  <c:v>4.5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9-4F35-85A4-28AA2F250B7C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AllFoundations_VariableNames!$M$18:$M$22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AllFoundations_VariableNames!$N$18:$N$22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4.5</c:v>
                </c:pt>
                <c:pt idx="3">
                  <c:v>4.5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B9-4F35-85A4-28AA2F250B7C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AllFoundations_VariableNames!$M$23:$M$26</c:f>
              <c:numCache>
                <c:formatCode>_(* #,##0.00_);_(* \(#,##0.00\);_(* "-"??_);_(@_)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 formatCode="General">
                  <c:v>8</c:v>
                </c:pt>
              </c:numCache>
            </c:numRef>
          </c:xVal>
          <c:yVal>
            <c:numRef>
              <c:f>AllFoundations_VariableNames!$N$23:$N$26</c:f>
              <c:numCache>
                <c:formatCode>_(* #,##0.00_);_(* \(#,##0.00\);_(* "-"??_);_(@_)</c:formatCode>
                <c:ptCount val="4"/>
                <c:pt idx="0" formatCode="0.00">
                  <c:v>0</c:v>
                </c:pt>
                <c:pt idx="1">
                  <c:v>9</c:v>
                </c:pt>
                <c:pt idx="2">
                  <c:v>4.5</c:v>
                </c:pt>
                <c:pt idx="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B9-4F35-85A4-28AA2F250B7C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AllFoundations_VariableNames!$M$27:$M$30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AllFoundations_VariableNames!$N$27:$N$30</c:f>
              <c:numCache>
                <c:formatCode>0.00</c:formatCode>
                <c:ptCount val="4"/>
                <c:pt idx="0" formatCode="_(* #,##0.00_);_(* \(#,##0.00\);_(* &quot;-&quot;??_);_(@_)">
                  <c:v>9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B9-4F35-85A4-28AA2F250B7C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AllFoundations_VariableNames!$M$31:$M$35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B9-4F35-85A4-28AA2F250B7C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AllFoundations_VariableNames!$M$36:$M$40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AllFoundations_VariableNames!$N$36:$N$40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B9-4F35-85A4-28AA2F250B7C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AllFoundations_VariableNames!$M$41:$M$45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AllFoundations_VariableNames!$N$41:$N$45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B9-4F35-85A4-28AA2F250B7C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AllFoundations_VariableNames!$M$46:$M$50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AllFoundations_VariableNames!$N$46:$N$50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B9-4F35-85A4-28AA2F250B7C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AllFoundations_VariableNames!$M$51:$M$55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B9-4F35-85A4-28AA2F250B7C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AllFoundations_VariableNames!$M$56:$M$60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AllFoundations_VariableNames!$N$56:$N$60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B9-4F35-85A4-28AA2F250B7C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AllFoundations_VariableNames!$M$61:$M$65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AllFoundations_VariableNames!$N$61:$N$65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1B9-4F35-85A4-28AA2F250B7C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AllFoundations_VariableNames!$M$71:$M$75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AllFoundations_VariableNames!$N$71:$N$75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B9-4F35-85A4-28AA2F250B7C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AllFoundations_VariableNames!$M$76:$M$80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B9-4F35-85A4-28AA2F250B7C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AllFoundations_VariableNames!$M$81:$M$85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1B9-4F35-85A4-28AA2F250B7C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AllFoundations_VariableNames!$M$86:$M$90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AllFoundations_VariableNames!$N$86:$N$90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1B9-4F35-85A4-28AA2F250B7C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AllFoundations_VariableNames!$M$91:$M$95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AllFoundations_VariableNames!$N$91:$N$95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1B9-4F35-85A4-28AA2F250B7C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AllFoundations_VariableNames!$M$96:$M$100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AllFoundations_VariableNames!$N$96:$N$100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1B9-4F35-85A4-28AA2F250B7C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AllFoundations_VariableNames!$M$101:$M$105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AllFoundations_VariableNames!$N$101:$N$105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1B9-4F35-85A4-28AA2F250B7C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AllFoundations_VariableNames!$M$106:$M$110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AllFoundations_VariableNames!$N$106:$N$110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1B9-4F35-85A4-28AA2F250B7C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AllFoundations_VariableNames!$M$111:$M$115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AllFoundations_VariableNames!$N$111:$N$115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1B9-4F35-85A4-28AA2F250B7C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AllFoundations_VariableNames!$M$116:$M$120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AllFoundations_VariableNames!$N$116:$N$120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1B9-4F35-85A4-28AA2F250B7C}"/>
            </c:ext>
          </c:extLst>
        </c:ser>
        <c:ser>
          <c:idx val="23"/>
          <c:order val="23"/>
          <c:tx>
            <c:strRef>
              <c:f>AllFoundations_VariableNames!$B$121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AllFoundations_VariableNames!$M$121:$M$125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AllFoundations_VariableNames!$N$121:$N$125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1B9-4F35-85A4-28AA2F25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Y$4" horiz="1" max="4" min="2" page="0" val="4"/>
</file>

<file path=xl/ctrlProps/ctrlProp2.xml><?xml version="1.0" encoding="utf-8"?>
<formControlPr xmlns="http://schemas.microsoft.com/office/spreadsheetml/2009/9/main" objectType="Scroll" dx="22" fmlaLink="$W$3" horiz="1" max="2" min="1" page="0" val="2"/>
</file>

<file path=xl/ctrlProps/ctrlProp3.xml><?xml version="1.0" encoding="utf-8"?>
<formControlPr xmlns="http://schemas.microsoft.com/office/spreadsheetml/2009/9/main" objectType="Scroll" dx="22" fmlaLink="$Y$12" horiz="1" inc="20" max="100" min="10" page="20" val="30"/>
</file>

<file path=xl/ctrlProps/ctrlProp4.xml><?xml version="1.0" encoding="utf-8"?>
<formControlPr xmlns="http://schemas.microsoft.com/office/spreadsheetml/2009/9/main" objectType="Scroll" dx="22" fmlaLink="$Y$13" horiz="1" inc="20" max="140" min="40" page="20" val="12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42333</xdr:colOff>
      <xdr:row>20</xdr:row>
      <xdr:rowOff>105834</xdr:rowOff>
    </xdr:from>
    <xdr:to>
      <xdr:col>9</xdr:col>
      <xdr:colOff>1694921</xdr:colOff>
      <xdr:row>41</xdr:row>
      <xdr:rowOff>174891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31751</xdr:colOff>
      <xdr:row>20</xdr:row>
      <xdr:rowOff>119062</xdr:rowOff>
    </xdr:from>
    <xdr:to>
      <xdr:col>6</xdr:col>
      <xdr:colOff>1684339</xdr:colOff>
      <xdr:row>41</xdr:row>
      <xdr:rowOff>188119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27781</xdr:colOff>
      <xdr:row>1</xdr:row>
      <xdr:rowOff>14819</xdr:rowOff>
    </xdr:from>
    <xdr:to>
      <xdr:col>6</xdr:col>
      <xdr:colOff>1680369</xdr:colOff>
      <xdr:row>20</xdr:row>
      <xdr:rowOff>95781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416717</xdr:colOff>
      <xdr:row>2</xdr:row>
      <xdr:rowOff>202406</xdr:rowOff>
    </xdr:from>
    <xdr:to>
      <xdr:col>9</xdr:col>
      <xdr:colOff>1262062</xdr:colOff>
      <xdr:row>14</xdr:row>
      <xdr:rowOff>83344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346655" y="583406"/>
          <a:ext cx="4679157" cy="2595563"/>
        </a:xfrm>
        <a:prstGeom prst="rect">
          <a:avLst/>
        </a:prstGeom>
        <a:noFill/>
        <a:ln w="38100">
          <a:solidFill>
            <a:schemeClr val="bg2">
              <a:lumMod val="2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u="sng">
              <a:solidFill>
                <a:schemeClr val="bg2">
                  <a:lumMod val="25000"/>
                </a:schemeClr>
              </a:solidFill>
              <a:latin typeface="+mj-lt"/>
            </a:rPr>
            <a:t>Legend</a:t>
          </a:r>
        </a:p>
        <a:p>
          <a:pPr algn="l"/>
          <a:endParaRPr lang="en-US" sz="1800" b="1" u="sng">
            <a:solidFill>
              <a:schemeClr val="bg2">
                <a:lumMod val="25000"/>
              </a:schemeClr>
            </a:solidFill>
            <a:latin typeface="+mj-lt"/>
          </a:endParaRPr>
        </a:p>
        <a:p>
          <a:pPr algn="l"/>
          <a:r>
            <a:rPr lang="en-US" sz="1800" b="1" u="none">
              <a:solidFill>
                <a:schemeClr val="bg2">
                  <a:lumMod val="25000"/>
                </a:schemeClr>
              </a:solidFill>
              <a:latin typeface="+mj-lt"/>
            </a:rPr>
            <a:t>	</a:t>
          </a:r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Roof</a:t>
          </a:r>
        </a:p>
        <a:p>
          <a:pPr algn="l"/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	Window</a:t>
          </a:r>
        </a:p>
        <a:p>
          <a:pPr algn="l"/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	Window</a:t>
          </a:r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 (Hidden)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Non-Foundation Wall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Foundation Wall (Above Ground)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Foundation Wall (Below Ground)</a:t>
          </a:r>
          <a:endParaRPr lang="en-US" sz="1800" b="0" u="none">
            <a:solidFill>
              <a:schemeClr val="bg2">
                <a:lumMod val="25000"/>
              </a:schemeClr>
            </a:solidFill>
            <a:latin typeface="+mj-lt"/>
          </a:endParaRPr>
        </a:p>
        <a:p>
          <a:pPr algn="l"/>
          <a:endParaRPr lang="en-US" sz="1800">
            <a:solidFill>
              <a:schemeClr val="bg2">
                <a:lumMod val="25000"/>
              </a:schemeClr>
            </a:solidFill>
            <a:latin typeface="+mj-lt"/>
          </a:endParaRPr>
        </a:p>
      </xdr:txBody>
    </xdr:sp>
    <xdr:clientData/>
  </xdr:twoCellAnchor>
  <xdr:twoCellAnchor>
    <xdr:from>
      <xdr:col>7</xdr:col>
      <xdr:colOff>690562</xdr:colOff>
      <xdr:row>6</xdr:row>
      <xdr:rowOff>59531</xdr:rowOff>
    </xdr:from>
    <xdr:to>
      <xdr:col>7</xdr:col>
      <xdr:colOff>1285875</xdr:colOff>
      <xdr:row>6</xdr:row>
      <xdr:rowOff>59531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1620500" y="1345406"/>
          <a:ext cx="595313" cy="0"/>
        </a:xfrm>
        <a:prstGeom prst="line">
          <a:avLst/>
        </a:prstGeom>
        <a:ln w="38100">
          <a:solidFill>
            <a:srgbClr val="99663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688181</xdr:colOff>
      <xdr:row>7</xdr:row>
      <xdr:rowOff>128587</xdr:rowOff>
    </xdr:from>
    <xdr:to>
      <xdr:col>7</xdr:col>
      <xdr:colOff>1283494</xdr:colOff>
      <xdr:row>7</xdr:row>
      <xdr:rowOff>128587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1618119" y="1640681"/>
          <a:ext cx="595313" cy="0"/>
        </a:xfrm>
        <a:prstGeom prst="line">
          <a:avLst/>
        </a:prstGeom>
        <a:ln w="381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697705</xdr:colOff>
      <xdr:row>8</xdr:row>
      <xdr:rowOff>173831</xdr:rowOff>
    </xdr:from>
    <xdr:to>
      <xdr:col>7</xdr:col>
      <xdr:colOff>1293018</xdr:colOff>
      <xdr:row>8</xdr:row>
      <xdr:rowOff>173831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11627643" y="1912144"/>
          <a:ext cx="595313" cy="0"/>
        </a:xfrm>
        <a:prstGeom prst="line">
          <a:avLst/>
        </a:prstGeom>
        <a:ln w="38100">
          <a:solidFill>
            <a:schemeClr val="accent5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719135</xdr:colOff>
      <xdr:row>9</xdr:row>
      <xdr:rowOff>207169</xdr:rowOff>
    </xdr:from>
    <xdr:to>
      <xdr:col>7</xdr:col>
      <xdr:colOff>1314448</xdr:colOff>
      <xdr:row>9</xdr:row>
      <xdr:rowOff>207169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1649073" y="2171700"/>
          <a:ext cx="595313" cy="0"/>
        </a:xfrm>
        <a:prstGeom prst="line">
          <a:avLst/>
        </a:prstGeom>
        <a:ln w="38100">
          <a:solidFill>
            <a:schemeClr val="accent6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716754</xdr:colOff>
      <xdr:row>11</xdr:row>
      <xdr:rowOff>38099</xdr:rowOff>
    </xdr:from>
    <xdr:to>
      <xdr:col>7</xdr:col>
      <xdr:colOff>1312067</xdr:colOff>
      <xdr:row>11</xdr:row>
      <xdr:rowOff>38099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646692" y="2455068"/>
          <a:ext cx="595313" cy="0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714372</xdr:colOff>
      <xdr:row>12</xdr:row>
      <xdr:rowOff>107155</xdr:rowOff>
    </xdr:from>
    <xdr:to>
      <xdr:col>7</xdr:col>
      <xdr:colOff>1309685</xdr:colOff>
      <xdr:row>12</xdr:row>
      <xdr:rowOff>107155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1644310" y="2750343"/>
          <a:ext cx="595313" cy="0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19051</xdr:rowOff>
    </xdr:from>
    <xdr:to>
      <xdr:col>9</xdr:col>
      <xdr:colOff>276224</xdr:colOff>
      <xdr:row>22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28649" y="209551"/>
          <a:ext cx="5133975" cy="410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i="1"/>
            <a:t>Column A1 Value,</a:t>
          </a:r>
        </a:p>
        <a:p>
          <a:pPr defTabSz="457200"/>
          <a:r>
            <a:rPr lang="en-US" sz="1400" i="1"/>
            <a:t>	Column</a:t>
          </a:r>
          <a:r>
            <a:rPr lang="en-US" sz="1400" i="1" baseline="0"/>
            <a:t> B1 Value,	!- Column B Field Name</a:t>
          </a:r>
        </a:p>
        <a:p>
          <a:pPr defTabSz="457200"/>
          <a:r>
            <a:rPr lang="en-US" sz="1400" i="1" baseline="0"/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C1 Value,	!- Column C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D1 Value,	!- Column D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E1 Value,	!- Column E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F1 Value,	!- Column F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....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M1 Value;	!- Column Last Field Name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A2 Value,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B2 Value,	!- Column B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C2 Value,	!- Column C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D2 Value,	!- Column D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E2 Value,	!- Column E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F2 Value,	!- Column F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....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M2 Value;	!- Column Last Field Name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/>
        </a:p>
      </xdr:txBody>
    </xdr:sp>
    <xdr:clientData/>
  </xdr:twoCellAnchor>
  <xdr:twoCellAnchor>
    <xdr:from>
      <xdr:col>10</xdr:col>
      <xdr:colOff>38099</xdr:colOff>
      <xdr:row>1</xdr:row>
      <xdr:rowOff>19049</xdr:rowOff>
    </xdr:from>
    <xdr:to>
      <xdr:col>23</xdr:col>
      <xdr:colOff>581024</xdr:colOff>
      <xdr:row>22</xdr:row>
      <xdr:rowOff>47624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134099" y="209549"/>
          <a:ext cx="8467725" cy="402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Example:</a:t>
          </a:r>
        </a:p>
        <a:p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BuildingSurface:Detailed,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Inter zone floor 1,	!-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Floor,  !- Surface Type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Interior Floor,  !- Construction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living_unit1,  !- Zone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Adiabatic,  !- Outside Boundary Condition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,  !- Outside Boundary Condition Object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NoSun,  !- Sun Exposure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NoWind,  !- Wind Exposure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0.0,  !- View Factor to Ground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4,  !- Number of Vertices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0,0,2.89634146341463,	!- vertex 1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0,9.09981820971244,2.89634146341463,	!- vertex 2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12.1330909462833,9.09981820971244,2.89634146341463,	!- vertex 3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12.1330909462833,0,2.89634146341463;	!- vertex 4 coordinates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275167</xdr:colOff>
      <xdr:row>32</xdr:row>
      <xdr:rowOff>41274</xdr:rowOff>
    </xdr:from>
    <xdr:to>
      <xdr:col>40</xdr:col>
      <xdr:colOff>479778</xdr:colOff>
      <xdr:row>61</xdr:row>
      <xdr:rowOff>171098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31749</xdr:colOff>
      <xdr:row>31</xdr:row>
      <xdr:rowOff>186973</xdr:rowOff>
    </xdr:from>
    <xdr:to>
      <xdr:col>30</xdr:col>
      <xdr:colOff>236360</xdr:colOff>
      <xdr:row>61</xdr:row>
      <xdr:rowOff>126297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31750</xdr:colOff>
      <xdr:row>2</xdr:row>
      <xdr:rowOff>7937</xdr:rowOff>
    </xdr:from>
    <xdr:to>
      <xdr:col>30</xdr:col>
      <xdr:colOff>236361</xdr:colOff>
      <xdr:row>31</xdr:row>
      <xdr:rowOff>137760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61988</xdr:colOff>
      <xdr:row>15</xdr:row>
      <xdr:rowOff>25399</xdr:rowOff>
    </xdr:from>
    <xdr:to>
      <xdr:col>44</xdr:col>
      <xdr:colOff>557893</xdr:colOff>
      <xdr:row>38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298223</xdr:colOff>
      <xdr:row>15</xdr:row>
      <xdr:rowOff>28224</xdr:rowOff>
    </xdr:from>
    <xdr:to>
      <xdr:col>35</xdr:col>
      <xdr:colOff>544286</xdr:colOff>
      <xdr:row>38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31750</xdr:colOff>
      <xdr:row>2</xdr:row>
      <xdr:rowOff>7938</xdr:rowOff>
    </xdr:from>
    <xdr:to>
      <xdr:col>35</xdr:col>
      <xdr:colOff>585108</xdr:colOff>
      <xdr:row>14</xdr:row>
      <xdr:rowOff>136073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3</xdr:row>
          <xdr:rowOff>9525</xdr:rowOff>
        </xdr:from>
        <xdr:to>
          <xdr:col>25</xdr:col>
          <xdr:colOff>1714500</xdr:colOff>
          <xdr:row>4</xdr:row>
          <xdr:rowOff>9525</xdr:rowOff>
        </xdr:to>
        <xdr:sp macro="" textlink="">
          <xdr:nvSpPr>
            <xdr:cNvPr id="8193" name="Scroll Ba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E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</xdr:row>
          <xdr:rowOff>552450</xdr:rowOff>
        </xdr:from>
        <xdr:to>
          <xdr:col>25</xdr:col>
          <xdr:colOff>1714500</xdr:colOff>
          <xdr:row>3</xdr:row>
          <xdr:rowOff>9525</xdr:rowOff>
        </xdr:to>
        <xdr:sp macro="" textlink="">
          <xdr:nvSpPr>
            <xdr:cNvPr id="8194" name="Scroll Bar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E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11</xdr:row>
          <xdr:rowOff>9525</xdr:rowOff>
        </xdr:from>
        <xdr:to>
          <xdr:col>25</xdr:col>
          <xdr:colOff>1714500</xdr:colOff>
          <xdr:row>12</xdr:row>
          <xdr:rowOff>0</xdr:rowOff>
        </xdr:to>
        <xdr:sp macro="" textlink="">
          <xdr:nvSpPr>
            <xdr:cNvPr id="8195" name="Scroll Bar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E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12</xdr:row>
          <xdr:rowOff>19050</xdr:rowOff>
        </xdr:from>
        <xdr:to>
          <xdr:col>25</xdr:col>
          <xdr:colOff>1714500</xdr:colOff>
          <xdr:row>13</xdr:row>
          <xdr:rowOff>0</xdr:rowOff>
        </xdr:to>
        <xdr:sp macro="" textlink="">
          <xdr:nvSpPr>
            <xdr:cNvPr id="8196" name="Scroll Bar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E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0EAE-48D4-4AF9-B0B1-BC5ECF3CB0A7}">
  <sheetPr codeName="Sheet1">
    <tabColor theme="7" tint="0.59999389629810485"/>
  </sheetPr>
  <dimension ref="B1:AL212"/>
  <sheetViews>
    <sheetView showGridLines="0" zoomScale="80" zoomScaleNormal="80" workbookViewId="0">
      <selection activeCell="E45" sqref="E45:E52"/>
    </sheetView>
  </sheetViews>
  <sheetFormatPr defaultRowHeight="15" x14ac:dyDescent="0.25"/>
  <cols>
    <col min="1" max="1" width="3.5703125" customWidth="1"/>
    <col min="2" max="2" width="63" customWidth="1"/>
    <col min="3" max="3" width="23.5703125" customWidth="1"/>
    <col min="4" max="4" width="11.7109375" customWidth="1"/>
    <col min="5" max="6" width="28.7109375" customWidth="1"/>
    <col min="7" max="7" width="26" customWidth="1"/>
    <col min="8" max="11" width="28.7109375" customWidth="1"/>
    <col min="13" max="13" width="26.28515625" customWidth="1"/>
    <col min="14" max="14" width="10.42578125" customWidth="1"/>
    <col min="15" max="15" width="11" customWidth="1"/>
    <col min="16" max="16" width="10.42578125" customWidth="1"/>
    <col min="27" max="27" width="20.140625" customWidth="1"/>
    <col min="31" max="31" width="11.42578125" customWidth="1"/>
    <col min="35" max="35" width="21.42578125" customWidth="1"/>
    <col min="36" max="38" width="10.5703125" bestFit="1" customWidth="1"/>
  </cols>
  <sheetData>
    <row r="1" spans="2:31" x14ac:dyDescent="0.25">
      <c r="B1" s="105"/>
      <c r="C1" s="77"/>
    </row>
    <row r="2" spans="2:31" ht="19.5" thickBot="1" x14ac:dyDescent="0.35">
      <c r="B2" s="144" t="s">
        <v>154</v>
      </c>
      <c r="C2" s="145"/>
      <c r="D2" s="103" t="s">
        <v>60</v>
      </c>
    </row>
    <row r="3" spans="2:31" ht="18" customHeight="1" x14ac:dyDescent="0.3">
      <c r="B3" s="151" t="s">
        <v>152</v>
      </c>
      <c r="C3" s="146" t="s">
        <v>109</v>
      </c>
      <c r="M3" s="115" t="s">
        <v>222</v>
      </c>
      <c r="AA3" s="115" t="s">
        <v>292</v>
      </c>
    </row>
    <row r="4" spans="2:31" ht="18" customHeight="1" x14ac:dyDescent="0.3">
      <c r="B4" s="164" t="s">
        <v>103</v>
      </c>
      <c r="C4" s="165">
        <v>1</v>
      </c>
      <c r="D4" s="103"/>
      <c r="E4" s="103"/>
      <c r="F4" s="103"/>
      <c r="G4" s="103"/>
      <c r="H4" s="103"/>
      <c r="I4" s="103"/>
      <c r="J4" s="103"/>
      <c r="K4" s="103"/>
      <c r="M4" s="104" t="str">
        <f>BuildingSurfaces_Master!D1</f>
        <v>name</v>
      </c>
      <c r="N4" s="104" t="str">
        <f>BuildingSurfaces_Master!N1</f>
        <v>x_1</v>
      </c>
      <c r="O4" s="104" t="str">
        <f>BuildingSurfaces_Master!O1</f>
        <v>y_1</v>
      </c>
      <c r="P4" s="104" t="str">
        <f>BuildingSurfaces_Master!P1</f>
        <v>z_1</v>
      </c>
      <c r="Q4" s="104" t="str">
        <f>BuildingSurfaces_Master!Q1</f>
        <v>x_2</v>
      </c>
      <c r="R4" s="104" t="str">
        <f>BuildingSurfaces_Master!R1</f>
        <v>y_2</v>
      </c>
      <c r="S4" s="104" t="str">
        <f>BuildingSurfaces_Master!S1</f>
        <v>z_2</v>
      </c>
      <c r="T4" s="104" t="str">
        <f>BuildingSurfaces_Master!T1</f>
        <v>x_3</v>
      </c>
      <c r="U4" s="104" t="str">
        <f>BuildingSurfaces_Master!U1</f>
        <v>y_3</v>
      </c>
      <c r="V4" s="104" t="str">
        <f>BuildingSurfaces_Master!V1</f>
        <v>z_3</v>
      </c>
      <c r="W4" s="104" t="str">
        <f>BuildingSurfaces_Master!W1</f>
        <v>x_4</v>
      </c>
      <c r="X4" s="104" t="str">
        <f>BuildingSurfaces_Master!X1</f>
        <v>y_4</v>
      </c>
      <c r="Y4" s="104" t="str">
        <f>BuildingSurfaces_Master!Y1</f>
        <v>z_4</v>
      </c>
      <c r="AA4" s="1" t="s">
        <v>1</v>
      </c>
      <c r="AB4" s="104" t="str">
        <f>VentedCrawlspace_Default!G2</f>
        <v>Vertex #</v>
      </c>
      <c r="AC4" s="104" t="str">
        <f>VentedCrawlspace_Default!H2</f>
        <v>x</v>
      </c>
      <c r="AD4" s="104" t="str">
        <f>VentedCrawlspace_Default!I2</f>
        <v>y</v>
      </c>
      <c r="AE4" s="104" t="str">
        <f>VentedCrawlspace_Default!J2</f>
        <v>z</v>
      </c>
    </row>
    <row r="5" spans="2:31" ht="18" customHeight="1" x14ac:dyDescent="0.3">
      <c r="B5" s="164" t="s">
        <v>315</v>
      </c>
      <c r="C5" s="165">
        <f>C7/C6</f>
        <v>10</v>
      </c>
      <c r="D5" s="103"/>
      <c r="E5" s="103"/>
      <c r="F5" s="103"/>
      <c r="G5" s="103"/>
      <c r="H5" s="103"/>
      <c r="I5" s="103"/>
      <c r="J5" s="103"/>
      <c r="K5" s="103"/>
      <c r="M5" t="str">
        <f>BuildingSurfaces_Master!D2</f>
        <v>roof_front</v>
      </c>
      <c r="N5" s="108">
        <f>INDEX($C$16:$C$36,MATCH(MID(BuildingSurfaces_Master!N2,2,LEN(BuildingSurfaces_Master!N2)-2),'Geometry Model'!$B$16:$B$36,0),1)</f>
        <v>0</v>
      </c>
      <c r="O5" s="108">
        <f>INDEX($C$16:$C$36,MATCH(MID(BuildingSurfaces_Master!O2,2,LEN(BuildingSurfaces_Master!O2)-2),'Geometry Model'!$B$16:$B$36,0),1)</f>
        <v>0</v>
      </c>
      <c r="P5" s="108">
        <f>INDEX($C$16:$C$36,MATCH(MID(BuildingSurfaces_Master!P2,2,LEN(BuildingSurfaces_Master!P2)-2),'Geometry Model'!$B$16:$B$36,0),1)</f>
        <v>11</v>
      </c>
      <c r="Q5" s="108">
        <f>INDEX($C$16:$C$36,MATCH(MID(BuildingSurfaces_Master!Q2,2,LEN(BuildingSurfaces_Master!Q2)-2),'Geometry Model'!$B$16:$B$36,0),1)</f>
        <v>39.544278979392203</v>
      </c>
      <c r="R5" s="108">
        <f>INDEX($C$16:$C$36,MATCH(MID(BuildingSurfaces_Master!R2,2,LEN(BuildingSurfaces_Master!R2)-2),'Geometry Model'!$B$16:$B$36,0),1)</f>
        <v>0</v>
      </c>
      <c r="S5" s="108">
        <f>INDEX($C$16:$C$36,MATCH(MID(BuildingSurfaces_Master!S2,2,LEN(BuildingSurfaces_Master!S2)-2),'Geometry Model'!$B$16:$B$36,0),1)</f>
        <v>11</v>
      </c>
      <c r="T5" s="108">
        <f>INDEX($C$16:$C$36,MATCH(MID(BuildingSurfaces_Master!T2,2,LEN(BuildingSurfaces_Master!T2)-2),'Geometry Model'!$B$16:$B$36,0),1)</f>
        <v>39.544278979392203</v>
      </c>
      <c r="U5" s="108">
        <f>INDEX($C$16:$C$36,MATCH(MID(BuildingSurfaces_Master!U2,2,LEN(BuildingSurfaces_Master!U2)-2),'Geometry Model'!$B$16:$B$36,0),1)</f>
        <v>15.817711591756881</v>
      </c>
      <c r="V5" s="108">
        <f>INDEX($C$16:$C$36,MATCH(MID(BuildingSurfaces_Master!V2,2,LEN(BuildingSurfaces_Master!V2)-2),'Geometry Model'!$B$16:$B$36,0),1)</f>
        <v>15.475713070499999</v>
      </c>
      <c r="W5" s="108">
        <f>INDEX($C$16:$C$36,MATCH(MID(BuildingSurfaces_Master!W2,2,LEN(BuildingSurfaces_Master!W2)-2),'Geometry Model'!$B$16:$B$36,0),1)</f>
        <v>0</v>
      </c>
      <c r="X5" s="108">
        <f>INDEX($C$16:$C$36,MATCH(MID(BuildingSurfaces_Master!X2,2,LEN(BuildingSurfaces_Master!X2)-2),'Geometry Model'!$B$16:$B$36,0),1)</f>
        <v>15.817711591756881</v>
      </c>
      <c r="Y5" s="108">
        <f>INDEX($C$16:$C$36,MATCH(MID(BuildingSurfaces_Master!Y2,2,LEN(BuildingSurfaces_Master!Y2)-2),'Geometry Model'!$B$16:$B$36,0),1)</f>
        <v>15.475713070499999</v>
      </c>
      <c r="AA5" s="4" t="str">
        <f>$M$5</f>
        <v>roof_front</v>
      </c>
      <c r="AB5" s="4">
        <v>1</v>
      </c>
      <c r="AC5" s="112">
        <f>INDEX($N$5:$Y$33,MATCH($AA5,$M$5:$M$33,0),MATCH(AC$4&amp;"_"&amp;$AB5,$N$4:$Y$4,0))</f>
        <v>0</v>
      </c>
      <c r="AD5" s="112">
        <f t="shared" ref="AD5:AE20" si="0">INDEX($N$5:$Y$33,MATCH($AA5,$M$5:$M$33,0),MATCH(AD$4&amp;"_"&amp;$AB5,$N$4:$Y$4,0))</f>
        <v>0</v>
      </c>
      <c r="AE5" s="112">
        <f t="shared" si="0"/>
        <v>11</v>
      </c>
    </row>
    <row r="6" spans="2:31" ht="18" customHeight="1" x14ac:dyDescent="0.3">
      <c r="B6" s="152" t="s">
        <v>313</v>
      </c>
      <c r="C6" s="148">
        <v>1251</v>
      </c>
      <c r="D6" s="103">
        <f>C6/10.764</f>
        <v>116.22073578595318</v>
      </c>
      <c r="E6" s="103"/>
      <c r="F6" s="103"/>
      <c r="G6" s="103"/>
      <c r="H6" s="103"/>
      <c r="I6" s="103"/>
      <c r="J6" s="103"/>
      <c r="K6" s="103"/>
      <c r="M6" t="str">
        <f>BuildingSurfaces_Master!D3</f>
        <v>roof_back</v>
      </c>
      <c r="N6" s="108">
        <f>INDEX($C$16:$C$36,MATCH(MID(BuildingSurfaces_Master!N3,2,LEN(BuildingSurfaces_Master!N3)-2),'Geometry Model'!$B$16:$B$36,0),1)</f>
        <v>39.544278979392203</v>
      </c>
      <c r="O6" s="108">
        <f>INDEX($C$16:$C$36,MATCH(MID(BuildingSurfaces_Master!O3,2,LEN(BuildingSurfaces_Master!O3)-2),'Geometry Model'!$B$16:$B$36,0),1)</f>
        <v>31.635423183513762</v>
      </c>
      <c r="P6" s="108">
        <f>INDEX($C$16:$C$36,MATCH(MID(BuildingSurfaces_Master!P3,2,LEN(BuildingSurfaces_Master!P3)-2),'Geometry Model'!$B$16:$B$36,0),1)</f>
        <v>11</v>
      </c>
      <c r="Q6" s="108">
        <f>INDEX($C$16:$C$36,MATCH(MID(BuildingSurfaces_Master!Q3,2,LEN(BuildingSurfaces_Master!Q3)-2),'Geometry Model'!$B$16:$B$36,0),1)</f>
        <v>0</v>
      </c>
      <c r="R6" s="108">
        <f>INDEX($C$16:$C$36,MATCH(MID(BuildingSurfaces_Master!R3,2,LEN(BuildingSurfaces_Master!R3)-2),'Geometry Model'!$B$16:$B$36,0),1)</f>
        <v>31.635423183513762</v>
      </c>
      <c r="S6" s="108">
        <f>INDEX($C$16:$C$36,MATCH(MID(BuildingSurfaces_Master!S3,2,LEN(BuildingSurfaces_Master!S3)-2),'Geometry Model'!$B$16:$B$36,0),1)</f>
        <v>11</v>
      </c>
      <c r="T6" s="108">
        <f>INDEX($C$16:$C$36,MATCH(MID(BuildingSurfaces_Master!T3,2,LEN(BuildingSurfaces_Master!T3)-2),'Geometry Model'!$B$16:$B$36,0),1)</f>
        <v>0</v>
      </c>
      <c r="U6" s="108">
        <f>INDEX($C$16:$C$36,MATCH(MID(BuildingSurfaces_Master!U3,2,LEN(BuildingSurfaces_Master!U3)-2),'Geometry Model'!$B$16:$B$36,0),1)</f>
        <v>15.817711591756881</v>
      </c>
      <c r="V6" s="108">
        <f>INDEX($C$16:$C$36,MATCH(MID(BuildingSurfaces_Master!V3,2,LEN(BuildingSurfaces_Master!V3)-2),'Geometry Model'!$B$16:$B$36,0),1)</f>
        <v>15.475713070499999</v>
      </c>
      <c r="W6" s="108">
        <f>INDEX($C$16:$C$36,MATCH(MID(BuildingSurfaces_Master!W3,2,LEN(BuildingSurfaces_Master!W3)-2),'Geometry Model'!$B$16:$B$36,0),1)</f>
        <v>39.544278979392203</v>
      </c>
      <c r="X6" s="108">
        <f>INDEX($C$16:$C$36,MATCH(MID(BuildingSurfaces_Master!X3,2,LEN(BuildingSurfaces_Master!X3)-2),'Geometry Model'!$B$16:$B$36,0),1)</f>
        <v>15.817711591756881</v>
      </c>
      <c r="Y6" s="108">
        <f>INDEX($C$16:$C$36,MATCH(MID(BuildingSurfaces_Master!Y3,2,LEN(BuildingSurfaces_Master!Y3)-2),'Geometry Model'!$B$16:$B$36,0),1)</f>
        <v>15.475713070499999</v>
      </c>
      <c r="AA6" s="4" t="str">
        <f t="shared" ref="AA6:AA8" si="1">$M$5</f>
        <v>roof_front</v>
      </c>
      <c r="AB6" s="4">
        <v>2</v>
      </c>
      <c r="AC6" s="112">
        <f t="shared" ref="AC6:AE37" si="2">INDEX($N$5:$Y$33,MATCH($AA6,$M$5:$M$33,0),MATCH(AC$4&amp;"_"&amp;$AB6,$N$4:$Y$4,0))</f>
        <v>39.544278979392203</v>
      </c>
      <c r="AD6" s="112">
        <f t="shared" si="0"/>
        <v>0</v>
      </c>
      <c r="AE6" s="112">
        <f t="shared" si="0"/>
        <v>11</v>
      </c>
    </row>
    <row r="7" spans="2:31" ht="18" customHeight="1" x14ac:dyDescent="0.3">
      <c r="B7" s="152" t="s">
        <v>314</v>
      </c>
      <c r="C7" s="166">
        <f>C6*10</f>
        <v>12510</v>
      </c>
      <c r="D7" s="103">
        <f>C7/35.315</f>
        <v>354.24040775874278</v>
      </c>
      <c r="E7" s="103"/>
      <c r="F7" s="103"/>
      <c r="G7" s="103"/>
      <c r="H7" s="103"/>
      <c r="I7" s="103"/>
      <c r="J7" s="103"/>
      <c r="K7" s="103"/>
      <c r="M7" t="str">
        <f>BuildingSurfaces_Master!D4</f>
        <v>roof_right</v>
      </c>
      <c r="N7" s="108">
        <f>INDEX($C$16:$C$36,MATCH(MID(BuildingSurfaces_Master!N4,2,LEN(BuildingSurfaces_Master!N4)-2),'Geometry Model'!$B$16:$B$36,0),1)</f>
        <v>39.544278979392203</v>
      </c>
      <c r="O7" s="108">
        <f>INDEX($C$16:$C$36,MATCH(MID(BuildingSurfaces_Master!O4,2,LEN(BuildingSurfaces_Master!O4)-2),'Geometry Model'!$B$16:$B$36,0),1)</f>
        <v>0</v>
      </c>
      <c r="P7" s="108">
        <f>INDEX($C$16:$C$36,MATCH(MID(BuildingSurfaces_Master!P4,2,LEN(BuildingSurfaces_Master!P4)-2),'Geometry Model'!$B$16:$B$36,0),1)</f>
        <v>11</v>
      </c>
      <c r="Q7" s="108">
        <f>INDEX($C$16:$C$36,MATCH(MID(BuildingSurfaces_Master!Q4,2,LEN(BuildingSurfaces_Master!Q4)-2),'Geometry Model'!$B$16:$B$36,0),1)</f>
        <v>39.544278979392203</v>
      </c>
      <c r="R7" s="108">
        <f>INDEX($C$16:$C$36,MATCH(MID(BuildingSurfaces_Master!R4,2,LEN(BuildingSurfaces_Master!R4)-2),'Geometry Model'!$B$16:$B$36,0),1)</f>
        <v>31.635423183513762</v>
      </c>
      <c r="S7" s="108">
        <f>INDEX($C$16:$C$36,MATCH(MID(BuildingSurfaces_Master!S4,2,LEN(BuildingSurfaces_Master!S4)-2),'Geometry Model'!$B$16:$B$36,0),1)</f>
        <v>11</v>
      </c>
      <c r="T7" s="108">
        <f>INDEX($C$16:$C$36,MATCH(MID(BuildingSurfaces_Master!T4,2,LEN(BuildingSurfaces_Master!T4)-2),'Geometry Model'!$B$16:$B$36,0),1)</f>
        <v>39.544278979392203</v>
      </c>
      <c r="U7" s="108">
        <f>INDEX($C$16:$C$36,MATCH(MID(BuildingSurfaces_Master!U4,2,LEN(BuildingSurfaces_Master!U4)-2),'Geometry Model'!$B$16:$B$36,0),1)</f>
        <v>15.817711591756881</v>
      </c>
      <c r="V7" s="108">
        <f>INDEX($C$16:$C$36,MATCH(MID(BuildingSurfaces_Master!V4,2,LEN(BuildingSurfaces_Master!V4)-2),'Geometry Model'!$B$16:$B$36,0),1)</f>
        <v>15.475713070499999</v>
      </c>
      <c r="W7" s="109"/>
      <c r="X7" s="109"/>
      <c r="Y7" s="109"/>
      <c r="AA7" s="4" t="str">
        <f t="shared" si="1"/>
        <v>roof_front</v>
      </c>
      <c r="AB7" s="4">
        <v>3</v>
      </c>
      <c r="AC7" s="112">
        <f t="shared" si="2"/>
        <v>39.544278979392203</v>
      </c>
      <c r="AD7" s="112">
        <f t="shared" si="0"/>
        <v>15.817711591756881</v>
      </c>
      <c r="AE7" s="112">
        <f t="shared" si="0"/>
        <v>15.475713070499999</v>
      </c>
    </row>
    <row r="8" spans="2:31" ht="18" customHeight="1" x14ac:dyDescent="0.3">
      <c r="B8" s="152" t="s">
        <v>147</v>
      </c>
      <c r="C8" s="147">
        <v>1.25</v>
      </c>
      <c r="D8" s="103"/>
      <c r="E8" s="103"/>
      <c r="F8" s="103"/>
      <c r="G8" s="103"/>
      <c r="H8" s="103"/>
      <c r="I8" s="103"/>
      <c r="J8" s="103"/>
      <c r="K8" s="103"/>
      <c r="M8" t="str">
        <f>BuildingSurfaces_Master!D5</f>
        <v>roof_left</v>
      </c>
      <c r="N8" s="108">
        <f>INDEX($C$16:$C$36,MATCH(MID(BuildingSurfaces_Master!N5,2,LEN(BuildingSurfaces_Master!N5)-2),'Geometry Model'!$B$16:$B$36,0),1)</f>
        <v>0</v>
      </c>
      <c r="O8" s="108">
        <f>INDEX($C$16:$C$36,MATCH(MID(BuildingSurfaces_Master!O5,2,LEN(BuildingSurfaces_Master!O5)-2),'Geometry Model'!$B$16:$B$36,0),1)</f>
        <v>31.635423183513762</v>
      </c>
      <c r="P8" s="108">
        <f>INDEX($C$16:$C$36,MATCH(MID(BuildingSurfaces_Master!P5,2,LEN(BuildingSurfaces_Master!P5)-2),'Geometry Model'!$B$16:$B$36,0),1)</f>
        <v>11</v>
      </c>
      <c r="Q8" s="108">
        <f>INDEX($C$16:$C$36,MATCH(MID(BuildingSurfaces_Master!Q5,2,LEN(BuildingSurfaces_Master!Q5)-2),'Geometry Model'!$B$16:$B$36,0),1)</f>
        <v>0</v>
      </c>
      <c r="R8" s="108">
        <f>INDEX($C$16:$C$36,MATCH(MID(BuildingSurfaces_Master!R5,2,LEN(BuildingSurfaces_Master!R5)-2),'Geometry Model'!$B$16:$B$36,0),1)</f>
        <v>0</v>
      </c>
      <c r="S8" s="108">
        <f>INDEX($C$16:$C$36,MATCH(MID(BuildingSurfaces_Master!S5,2,LEN(BuildingSurfaces_Master!S5)-2),'Geometry Model'!$B$16:$B$36,0),1)</f>
        <v>11</v>
      </c>
      <c r="T8" s="108">
        <f>INDEX($C$16:$C$36,MATCH(MID(BuildingSurfaces_Master!T5,2,LEN(BuildingSurfaces_Master!T5)-2),'Geometry Model'!$B$16:$B$36,0),1)</f>
        <v>0</v>
      </c>
      <c r="U8" s="108">
        <f>INDEX($C$16:$C$36,MATCH(MID(BuildingSurfaces_Master!U5,2,LEN(BuildingSurfaces_Master!U5)-2),'Geometry Model'!$B$16:$B$36,0),1)</f>
        <v>15.817711591756881</v>
      </c>
      <c r="V8" s="108">
        <f>INDEX($C$16:$C$36,MATCH(MID(BuildingSurfaces_Master!V5,2,LEN(BuildingSurfaces_Master!V5)-2),'Geometry Model'!$B$16:$B$36,0),1)</f>
        <v>15.475713070499999</v>
      </c>
      <c r="W8" s="109"/>
      <c r="X8" s="109"/>
      <c r="Y8" s="109"/>
      <c r="AA8" s="4" t="str">
        <f t="shared" si="1"/>
        <v>roof_front</v>
      </c>
      <c r="AB8" s="4">
        <v>4</v>
      </c>
      <c r="AC8" s="112">
        <f t="shared" si="2"/>
        <v>0</v>
      </c>
      <c r="AD8" s="112">
        <f t="shared" si="0"/>
        <v>15.817711591756881</v>
      </c>
      <c r="AE8" s="112">
        <f t="shared" si="0"/>
        <v>15.475713070499999</v>
      </c>
    </row>
    <row r="9" spans="2:31" ht="18" customHeight="1" x14ac:dyDescent="0.3">
      <c r="B9" s="151" t="s">
        <v>186</v>
      </c>
      <c r="C9" s="149">
        <v>0.1</v>
      </c>
      <c r="M9" t="str">
        <f>BuildingSurfaces_Master!D6</f>
        <v>ceiling</v>
      </c>
      <c r="N9" s="108">
        <f>INDEX($C$16:$C$36,MATCH(MID(BuildingSurfaces_Master!N6,2,LEN(BuildingSurfaces_Master!N6)-2),'Geometry Model'!$B$16:$B$36,0),1)</f>
        <v>0</v>
      </c>
      <c r="O9" s="108">
        <f>INDEX($C$16:$C$36,MATCH(MID(BuildingSurfaces_Master!O6,2,LEN(BuildingSurfaces_Master!O6)-2),'Geometry Model'!$B$16:$B$36,0),1)</f>
        <v>0</v>
      </c>
      <c r="P9" s="108">
        <f>INDEX($C$16:$C$36,MATCH(MID(BuildingSurfaces_Master!P6,2,LEN(BuildingSurfaces_Master!P6)-2),'Geometry Model'!$B$16:$B$36,0),1)</f>
        <v>11</v>
      </c>
      <c r="Q9" s="108">
        <f>INDEX($C$16:$C$36,MATCH(MID(BuildingSurfaces_Master!Q6,2,LEN(BuildingSurfaces_Master!Q6)-2),'Geometry Model'!$B$16:$B$36,0),1)</f>
        <v>39.544278979392203</v>
      </c>
      <c r="R9" s="108">
        <f>INDEX($C$16:$C$36,MATCH(MID(BuildingSurfaces_Master!R6,2,LEN(BuildingSurfaces_Master!R6)-2),'Geometry Model'!$B$16:$B$36,0),1)</f>
        <v>0</v>
      </c>
      <c r="S9" s="108">
        <f>INDEX($C$16:$C$36,MATCH(MID(BuildingSurfaces_Master!S6,2,LEN(BuildingSurfaces_Master!S6)-2),'Geometry Model'!$B$16:$B$36,0),1)</f>
        <v>11</v>
      </c>
      <c r="T9" s="108">
        <f>INDEX($C$16:$C$36,MATCH(MID(BuildingSurfaces_Master!T6,2,LEN(BuildingSurfaces_Master!T6)-2),'Geometry Model'!$B$16:$B$36,0),1)</f>
        <v>39.544278979392203</v>
      </c>
      <c r="U9" s="108">
        <f>INDEX($C$16:$C$36,MATCH(MID(BuildingSurfaces_Master!U6,2,LEN(BuildingSurfaces_Master!U6)-2),'Geometry Model'!$B$16:$B$36,0),1)</f>
        <v>31.635423183513762</v>
      </c>
      <c r="V9" s="108">
        <f>INDEX($C$16:$C$36,MATCH(MID(BuildingSurfaces_Master!V6,2,LEN(BuildingSurfaces_Master!V6)-2),'Geometry Model'!$B$16:$B$36,0),1)</f>
        <v>11</v>
      </c>
      <c r="W9" s="108">
        <f>INDEX($C$16:$C$36,MATCH(MID(BuildingSurfaces_Master!W6,2,LEN(BuildingSurfaces_Master!W6)-2),'Geometry Model'!$B$16:$B$36,0),1)</f>
        <v>0</v>
      </c>
      <c r="X9" s="108">
        <f>INDEX($C$16:$C$36,MATCH(MID(BuildingSurfaces_Master!X6,2,LEN(BuildingSurfaces_Master!X6)-2),'Geometry Model'!$B$16:$B$36,0),1)</f>
        <v>31.635423183513762</v>
      </c>
      <c r="Y9" s="108">
        <f>INDEX($C$16:$C$36,MATCH(MID(BuildingSurfaces_Master!Y6,2,LEN(BuildingSurfaces_Master!Y6)-2),'Geometry Model'!$B$16:$B$36,0),1)</f>
        <v>11</v>
      </c>
      <c r="AA9" s="6" t="str">
        <f>AA5</f>
        <v>roof_front</v>
      </c>
      <c r="AB9" s="4">
        <f>AB5</f>
        <v>1</v>
      </c>
      <c r="AC9" s="112">
        <f t="shared" si="2"/>
        <v>0</v>
      </c>
      <c r="AD9" s="112">
        <f t="shared" si="0"/>
        <v>0</v>
      </c>
      <c r="AE9" s="112">
        <f t="shared" si="0"/>
        <v>11</v>
      </c>
    </row>
    <row r="10" spans="2:31" ht="18" customHeight="1" x14ac:dyDescent="0.3">
      <c r="B10" s="151" t="s">
        <v>187</v>
      </c>
      <c r="C10" s="149">
        <v>0.1</v>
      </c>
      <c r="H10" s="153"/>
      <c r="I10" s="153"/>
      <c r="M10" t="str">
        <f>BuildingSurfaces_Master!D7</f>
        <v>wall_floor3_front</v>
      </c>
      <c r="N10" s="110">
        <f>INDEX($C$16:$C$36,MATCH(MID(BuildingSurfaces_Master!N7,2,LEN(BuildingSurfaces_Master!N7)-2),'Geometry Model'!$B$16:$B$36,0),1)</f>
        <v>0</v>
      </c>
      <c r="O10" s="110">
        <f>INDEX($C$16:$C$36,MATCH(MID(BuildingSurfaces_Master!O7,2,LEN(BuildingSurfaces_Master!O7)-2),'Geometry Model'!$B$16:$B$36,0),1)</f>
        <v>0</v>
      </c>
      <c r="P10" s="110" t="str">
        <f>INDEX($C$16:$C$36,MATCH(MID(BuildingSurfaces_Master!P7,2,LEN(BuildingSurfaces_Master!P7)-2),'Geometry Model'!$B$16:$B$36,0),1)</f>
        <v/>
      </c>
      <c r="Q10" s="110">
        <f>INDEX($C$16:$C$36,MATCH(MID(BuildingSurfaces_Master!Q7,2,LEN(BuildingSurfaces_Master!Q7)-2),'Geometry Model'!$B$16:$B$36,0),1)</f>
        <v>39.544278979392203</v>
      </c>
      <c r="R10" s="110">
        <f>INDEX($C$16:$C$36,MATCH(MID(BuildingSurfaces_Master!R7,2,LEN(BuildingSurfaces_Master!R7)-2),'Geometry Model'!$B$16:$B$36,0),1)</f>
        <v>0</v>
      </c>
      <c r="S10" s="110" t="str">
        <f>INDEX($C$16:$C$36,MATCH(MID(BuildingSurfaces_Master!S7,2,LEN(BuildingSurfaces_Master!S7)-2),'Geometry Model'!$B$16:$B$36,0),1)</f>
        <v/>
      </c>
      <c r="T10" s="110">
        <f>INDEX($C$16:$C$36,MATCH(MID(BuildingSurfaces_Master!T7,2,LEN(BuildingSurfaces_Master!T7)-2),'Geometry Model'!$B$16:$B$36,0),1)</f>
        <v>39.544278979392203</v>
      </c>
      <c r="U10" s="110">
        <f>INDEX($C$16:$C$36,MATCH(MID(BuildingSurfaces_Master!U7,2,LEN(BuildingSurfaces_Master!U7)-2),'Geometry Model'!$B$16:$B$36,0),1)</f>
        <v>0</v>
      </c>
      <c r="V10" s="110" t="str">
        <f>INDEX($C$16:$C$36,MATCH(MID(BuildingSurfaces_Master!V7,2,LEN(BuildingSurfaces_Master!V7)-2),'Geometry Model'!$B$16:$B$36,0),1)</f>
        <v/>
      </c>
      <c r="W10" s="110">
        <f>INDEX($C$16:$C$36,MATCH(MID(BuildingSurfaces_Master!W7,2,LEN(BuildingSurfaces_Master!W7)-2),'Geometry Model'!$B$16:$B$36,0),1)</f>
        <v>0</v>
      </c>
      <c r="X10" s="110">
        <f>INDEX($C$16:$C$36,MATCH(MID(BuildingSurfaces_Master!X7,2,LEN(BuildingSurfaces_Master!X7)-2),'Geometry Model'!$B$16:$B$36,0),1)</f>
        <v>0</v>
      </c>
      <c r="Y10" s="110" t="str">
        <f>INDEX($C$16:$C$36,MATCH(MID(BuildingSurfaces_Master!Y7,2,LEN(BuildingSurfaces_Master!Y7)-2),'Geometry Model'!$B$16:$B$36,0),1)</f>
        <v/>
      </c>
      <c r="AA10" t="str">
        <f>$M$6</f>
        <v>roof_back</v>
      </c>
      <c r="AB10">
        <v>1</v>
      </c>
      <c r="AC10" s="113">
        <f t="shared" si="2"/>
        <v>39.544278979392203</v>
      </c>
      <c r="AD10" s="113">
        <f t="shared" si="0"/>
        <v>31.635423183513762</v>
      </c>
      <c r="AE10" s="113">
        <f t="shared" si="0"/>
        <v>11</v>
      </c>
    </row>
    <row r="11" spans="2:31" ht="18" customHeight="1" x14ac:dyDescent="0.3">
      <c r="B11" s="151" t="s">
        <v>188</v>
      </c>
      <c r="C11" s="149">
        <v>0.1</v>
      </c>
      <c r="H11" s="153"/>
      <c r="I11" s="153"/>
      <c r="M11" t="str">
        <f>BuildingSurfaces_Master!D8</f>
        <v>wall_floor3_right</v>
      </c>
      <c r="N11" s="110">
        <f>INDEX($C$16:$C$36,MATCH(MID(BuildingSurfaces_Master!N8,2,LEN(BuildingSurfaces_Master!N8)-2),'Geometry Model'!$B$16:$B$36,0),1)</f>
        <v>39.544278979392203</v>
      </c>
      <c r="O11" s="110">
        <f>INDEX($C$16:$C$36,MATCH(MID(BuildingSurfaces_Master!O8,2,LEN(BuildingSurfaces_Master!O8)-2),'Geometry Model'!$B$16:$B$36,0),1)</f>
        <v>0</v>
      </c>
      <c r="P11" s="110" t="str">
        <f>INDEX($C$16:$C$36,MATCH(MID(BuildingSurfaces_Master!P8,2,LEN(BuildingSurfaces_Master!P8)-2),'Geometry Model'!$B$16:$B$36,0),1)</f>
        <v/>
      </c>
      <c r="Q11" s="110">
        <f>INDEX($C$16:$C$36,MATCH(MID(BuildingSurfaces_Master!Q8,2,LEN(BuildingSurfaces_Master!Q8)-2),'Geometry Model'!$B$16:$B$36,0),1)</f>
        <v>39.544278979392203</v>
      </c>
      <c r="R11" s="110">
        <f>INDEX($C$16:$C$36,MATCH(MID(BuildingSurfaces_Master!R8,2,LEN(BuildingSurfaces_Master!R8)-2),'Geometry Model'!$B$16:$B$36,0),1)</f>
        <v>31.635423183513762</v>
      </c>
      <c r="S11" s="110" t="str">
        <f>INDEX($C$16:$C$36,MATCH(MID(BuildingSurfaces_Master!S8,2,LEN(BuildingSurfaces_Master!S8)-2),'Geometry Model'!$B$16:$B$36,0),1)</f>
        <v/>
      </c>
      <c r="T11" s="110">
        <f>INDEX($C$16:$C$36,MATCH(MID(BuildingSurfaces_Master!T8,2,LEN(BuildingSurfaces_Master!T8)-2),'Geometry Model'!$B$16:$B$36,0),1)</f>
        <v>39.544278979392203</v>
      </c>
      <c r="U11" s="110">
        <f>INDEX($C$16:$C$36,MATCH(MID(BuildingSurfaces_Master!U8,2,LEN(BuildingSurfaces_Master!U8)-2),'Geometry Model'!$B$16:$B$36,0),1)</f>
        <v>31.635423183513762</v>
      </c>
      <c r="V11" s="110" t="str">
        <f>INDEX($C$16:$C$36,MATCH(MID(BuildingSurfaces_Master!V8,2,LEN(BuildingSurfaces_Master!V8)-2),'Geometry Model'!$B$16:$B$36,0),1)</f>
        <v/>
      </c>
      <c r="W11" s="110">
        <f>INDEX($C$16:$C$36,MATCH(MID(BuildingSurfaces_Master!W8,2,LEN(BuildingSurfaces_Master!W8)-2),'Geometry Model'!$B$16:$B$36,0),1)</f>
        <v>39.544278979392203</v>
      </c>
      <c r="X11" s="110">
        <f>INDEX($C$16:$C$36,MATCH(MID(BuildingSurfaces_Master!X8,2,LEN(BuildingSurfaces_Master!X8)-2),'Geometry Model'!$B$16:$B$36,0),1)</f>
        <v>0</v>
      </c>
      <c r="Y11" s="110" t="str">
        <f>INDEX($C$16:$C$36,MATCH(MID(BuildingSurfaces_Master!Y8,2,LEN(BuildingSurfaces_Master!Y8)-2),'Geometry Model'!$B$16:$B$36,0),1)</f>
        <v/>
      </c>
      <c r="AA11" t="str">
        <f t="shared" ref="AA11:AA13" si="3">$M$6</f>
        <v>roof_back</v>
      </c>
      <c r="AB11">
        <v>2</v>
      </c>
      <c r="AC11" s="113">
        <f t="shared" si="2"/>
        <v>0</v>
      </c>
      <c r="AD11" s="113">
        <f t="shared" si="0"/>
        <v>31.635423183513762</v>
      </c>
      <c r="AE11" s="113">
        <f t="shared" si="0"/>
        <v>11</v>
      </c>
    </row>
    <row r="12" spans="2:31" ht="18" customHeight="1" thickBot="1" x14ac:dyDescent="0.35">
      <c r="B12" s="151" t="s">
        <v>189</v>
      </c>
      <c r="C12" s="150">
        <v>0.1</v>
      </c>
      <c r="H12" s="153"/>
      <c r="I12" s="153"/>
      <c r="M12" t="str">
        <f>BuildingSurfaces_Master!D9</f>
        <v>wall_floor3_back</v>
      </c>
      <c r="N12" s="110">
        <f>INDEX($C$16:$C$36,MATCH(MID(BuildingSurfaces_Master!N9,2,LEN(BuildingSurfaces_Master!N9)-2),'Geometry Model'!$B$16:$B$36,0),1)</f>
        <v>39.544278979392203</v>
      </c>
      <c r="O12" s="110">
        <f>INDEX($C$16:$C$36,MATCH(MID(BuildingSurfaces_Master!O9,2,LEN(BuildingSurfaces_Master!O9)-2),'Geometry Model'!$B$16:$B$36,0),1)</f>
        <v>31.635423183513762</v>
      </c>
      <c r="P12" s="110" t="str">
        <f>INDEX($C$16:$C$36,MATCH(MID(BuildingSurfaces_Master!P9,2,LEN(BuildingSurfaces_Master!P9)-2),'Geometry Model'!$B$16:$B$36,0),1)</f>
        <v/>
      </c>
      <c r="Q12" s="110">
        <f>INDEX($C$16:$C$36,MATCH(MID(BuildingSurfaces_Master!Q9,2,LEN(BuildingSurfaces_Master!Q9)-2),'Geometry Model'!$B$16:$B$36,0),1)</f>
        <v>0</v>
      </c>
      <c r="R12" s="110">
        <f>INDEX($C$16:$C$36,MATCH(MID(BuildingSurfaces_Master!R9,2,LEN(BuildingSurfaces_Master!R9)-2),'Geometry Model'!$B$16:$B$36,0),1)</f>
        <v>31.635423183513762</v>
      </c>
      <c r="S12" s="110" t="str">
        <f>INDEX($C$16:$C$36,MATCH(MID(BuildingSurfaces_Master!S9,2,LEN(BuildingSurfaces_Master!S9)-2),'Geometry Model'!$B$16:$B$36,0),1)</f>
        <v/>
      </c>
      <c r="T12" s="110">
        <f>INDEX($C$16:$C$36,MATCH(MID(BuildingSurfaces_Master!T9,2,LEN(BuildingSurfaces_Master!T9)-2),'Geometry Model'!$B$16:$B$36,0),1)</f>
        <v>0</v>
      </c>
      <c r="U12" s="110">
        <f>INDEX($C$16:$C$36,MATCH(MID(BuildingSurfaces_Master!U9,2,LEN(BuildingSurfaces_Master!U9)-2),'Geometry Model'!$B$16:$B$36,0),1)</f>
        <v>31.635423183513762</v>
      </c>
      <c r="V12" s="110" t="str">
        <f>INDEX($C$16:$C$36,MATCH(MID(BuildingSurfaces_Master!V9,2,LEN(BuildingSurfaces_Master!V9)-2),'Geometry Model'!$B$16:$B$36,0),1)</f>
        <v/>
      </c>
      <c r="W12" s="110">
        <f>INDEX($C$16:$C$36,MATCH(MID(BuildingSurfaces_Master!W9,2,LEN(BuildingSurfaces_Master!W9)-2),'Geometry Model'!$B$16:$B$36,0),1)</f>
        <v>39.544278979392203</v>
      </c>
      <c r="X12" s="110">
        <f>INDEX($C$16:$C$36,MATCH(MID(BuildingSurfaces_Master!X9,2,LEN(BuildingSurfaces_Master!X9)-2),'Geometry Model'!$B$16:$B$36,0),1)</f>
        <v>31.635423183513762</v>
      </c>
      <c r="Y12" s="110" t="str">
        <f>INDEX($C$16:$C$36,MATCH(MID(BuildingSurfaces_Master!Y9,2,LEN(BuildingSurfaces_Master!Y9)-2),'Geometry Model'!$B$16:$B$36,0),1)</f>
        <v/>
      </c>
      <c r="AA12" t="str">
        <f t="shared" si="3"/>
        <v>roof_back</v>
      </c>
      <c r="AB12">
        <v>3</v>
      </c>
      <c r="AC12" s="113">
        <f t="shared" si="2"/>
        <v>0</v>
      </c>
      <c r="AD12" s="113">
        <f t="shared" si="0"/>
        <v>15.817711591756881</v>
      </c>
      <c r="AE12" s="113">
        <f t="shared" si="0"/>
        <v>15.475713070499999</v>
      </c>
    </row>
    <row r="13" spans="2:31" ht="18" customHeight="1" x14ac:dyDescent="0.25">
      <c r="H13" s="153"/>
      <c r="I13" s="153"/>
      <c r="M13" t="str">
        <f>BuildingSurfaces_Master!D10</f>
        <v>wall_floor3_left</v>
      </c>
      <c r="N13" s="110">
        <f>INDEX($C$16:$C$36,MATCH(MID(BuildingSurfaces_Master!N10,2,LEN(BuildingSurfaces_Master!N10)-2),'Geometry Model'!$B$16:$B$36,0),1)</f>
        <v>0</v>
      </c>
      <c r="O13" s="110">
        <f>INDEX($C$16:$C$36,MATCH(MID(BuildingSurfaces_Master!O10,2,LEN(BuildingSurfaces_Master!O10)-2),'Geometry Model'!$B$16:$B$36,0),1)</f>
        <v>31.635423183513762</v>
      </c>
      <c r="P13" s="110" t="str">
        <f>INDEX($C$16:$C$36,MATCH(MID(BuildingSurfaces_Master!P10,2,LEN(BuildingSurfaces_Master!P10)-2),'Geometry Model'!$B$16:$B$36,0),1)</f>
        <v/>
      </c>
      <c r="Q13" s="110">
        <f>INDEX($C$16:$C$36,MATCH(MID(BuildingSurfaces_Master!Q10,2,LEN(BuildingSurfaces_Master!Q10)-2),'Geometry Model'!$B$16:$B$36,0),1)</f>
        <v>0</v>
      </c>
      <c r="R13" s="110">
        <f>INDEX($C$16:$C$36,MATCH(MID(BuildingSurfaces_Master!R10,2,LEN(BuildingSurfaces_Master!R10)-2),'Geometry Model'!$B$16:$B$36,0),1)</f>
        <v>0</v>
      </c>
      <c r="S13" s="110" t="str">
        <f>INDEX($C$16:$C$36,MATCH(MID(BuildingSurfaces_Master!S10,2,LEN(BuildingSurfaces_Master!S10)-2),'Geometry Model'!$B$16:$B$36,0),1)</f>
        <v/>
      </c>
      <c r="T13" s="110">
        <f>INDEX($C$16:$C$36,MATCH(MID(BuildingSurfaces_Master!T10,2,LEN(BuildingSurfaces_Master!T10)-2),'Geometry Model'!$B$16:$B$36,0),1)</f>
        <v>0</v>
      </c>
      <c r="U13" s="110">
        <f>INDEX($C$16:$C$36,MATCH(MID(BuildingSurfaces_Master!U10,2,LEN(BuildingSurfaces_Master!U10)-2),'Geometry Model'!$B$16:$B$36,0),1)</f>
        <v>0</v>
      </c>
      <c r="V13" s="110" t="str">
        <f>INDEX($C$16:$C$36,MATCH(MID(BuildingSurfaces_Master!V10,2,LEN(BuildingSurfaces_Master!V10)-2),'Geometry Model'!$B$16:$B$36,0),1)</f>
        <v/>
      </c>
      <c r="W13" s="110">
        <f>INDEX($C$16:$C$36,MATCH(MID(BuildingSurfaces_Master!W10,2,LEN(BuildingSurfaces_Master!W10)-2),'Geometry Model'!$B$16:$B$36,0),1)</f>
        <v>0</v>
      </c>
      <c r="X13" s="110">
        <f>INDEX($C$16:$C$36,MATCH(MID(BuildingSurfaces_Master!X10,2,LEN(BuildingSurfaces_Master!X10)-2),'Geometry Model'!$B$16:$B$36,0),1)</f>
        <v>31.635423183513762</v>
      </c>
      <c r="Y13" s="110" t="str">
        <f>INDEX($C$16:$C$36,MATCH(MID(BuildingSurfaces_Master!Y10,2,LEN(BuildingSurfaces_Master!Y10)-2),'Geometry Model'!$B$16:$B$36,0),1)</f>
        <v/>
      </c>
      <c r="AA13" t="str">
        <f t="shared" si="3"/>
        <v>roof_back</v>
      </c>
      <c r="AB13">
        <v>4</v>
      </c>
      <c r="AC13" s="113">
        <f t="shared" si="2"/>
        <v>39.544278979392203</v>
      </c>
      <c r="AD13" s="113">
        <f t="shared" si="0"/>
        <v>15.817711591756881</v>
      </c>
      <c r="AE13" s="113">
        <f t="shared" si="0"/>
        <v>15.475713070499999</v>
      </c>
    </row>
    <row r="14" spans="2:31" ht="18" customHeight="1" x14ac:dyDescent="0.25">
      <c r="B14" s="142" t="s">
        <v>155</v>
      </c>
      <c r="C14" s="103" t="s">
        <v>59</v>
      </c>
      <c r="H14" s="153"/>
      <c r="I14" s="153"/>
      <c r="M14" t="str">
        <f>BuildingSurfaces_Master!D11</f>
        <v>interzone_floor_2</v>
      </c>
      <c r="N14" s="110">
        <f>INDEX($C$16:$C$36,MATCH(MID(BuildingSurfaces_Master!N11,2,LEN(BuildingSurfaces_Master!N11)-2),'Geometry Model'!$B$16:$B$36,0),1)</f>
        <v>0</v>
      </c>
      <c r="O14" s="110">
        <f>INDEX($C$16:$C$36,MATCH(MID(BuildingSurfaces_Master!O11,2,LEN(BuildingSurfaces_Master!O11)-2),'Geometry Model'!$B$16:$B$36,0),1)</f>
        <v>0</v>
      </c>
      <c r="P14" s="110" t="str">
        <f>INDEX($C$16:$C$36,MATCH(MID(BuildingSurfaces_Master!P11,2,LEN(BuildingSurfaces_Master!P11)-2),'Geometry Model'!$B$16:$B$36,0),1)</f>
        <v/>
      </c>
      <c r="Q14" s="110">
        <f>INDEX($C$16:$C$36,MATCH(MID(BuildingSurfaces_Master!Q11,2,LEN(BuildingSurfaces_Master!Q11)-2),'Geometry Model'!$B$16:$B$36,0),1)</f>
        <v>0</v>
      </c>
      <c r="R14" s="110">
        <f>INDEX($C$16:$C$36,MATCH(MID(BuildingSurfaces_Master!R11,2,LEN(BuildingSurfaces_Master!R11)-2),'Geometry Model'!$B$16:$B$36,0),1)</f>
        <v>31.635423183513762</v>
      </c>
      <c r="S14" s="110" t="str">
        <f>INDEX($C$16:$C$36,MATCH(MID(BuildingSurfaces_Master!S11,2,LEN(BuildingSurfaces_Master!S11)-2),'Geometry Model'!$B$16:$B$36,0),1)</f>
        <v/>
      </c>
      <c r="T14" s="110">
        <f>INDEX($C$16:$C$36,MATCH(MID(BuildingSurfaces_Master!T11,2,LEN(BuildingSurfaces_Master!T11)-2),'Geometry Model'!$B$16:$B$36,0),1)</f>
        <v>39.544278979392203</v>
      </c>
      <c r="U14" s="110">
        <f>INDEX($C$16:$C$36,MATCH(MID(BuildingSurfaces_Master!U11,2,LEN(BuildingSurfaces_Master!U11)-2),'Geometry Model'!$B$16:$B$36,0),1)</f>
        <v>31.635423183513762</v>
      </c>
      <c r="V14" s="110" t="str">
        <f>INDEX($C$16:$C$36,MATCH(MID(BuildingSurfaces_Master!V11,2,LEN(BuildingSurfaces_Master!V11)-2),'Geometry Model'!$B$16:$B$36,0),1)</f>
        <v/>
      </c>
      <c r="W14" s="110">
        <f>INDEX($C$16:$C$36,MATCH(MID(BuildingSurfaces_Master!W11,2,LEN(BuildingSurfaces_Master!W11)-2),'Geometry Model'!$B$16:$B$36,0),1)</f>
        <v>39.544278979392203</v>
      </c>
      <c r="X14" s="110">
        <f>INDEX($C$16:$C$36,MATCH(MID(BuildingSurfaces_Master!X11,2,LEN(BuildingSurfaces_Master!X11)-2),'Geometry Model'!$B$16:$B$36,0),1)</f>
        <v>0</v>
      </c>
      <c r="Y14" s="110" t="str">
        <f>INDEX($C$16:$C$36,MATCH(MID(BuildingSurfaces_Master!Y11,2,LEN(BuildingSurfaces_Master!Y11)-2),'Geometry Model'!$B$16:$B$36,0),1)</f>
        <v/>
      </c>
      <c r="AA14" s="7" t="str">
        <f>AA10</f>
        <v>roof_back</v>
      </c>
      <c r="AB14" s="5">
        <f>AB10</f>
        <v>1</v>
      </c>
      <c r="AC14" s="113">
        <f t="shared" si="2"/>
        <v>39.544278979392203</v>
      </c>
      <c r="AD14" s="113">
        <f t="shared" si="0"/>
        <v>31.635423183513762</v>
      </c>
      <c r="AE14" s="113">
        <f t="shared" si="0"/>
        <v>11</v>
      </c>
    </row>
    <row r="15" spans="2:31" ht="18" customHeight="1" x14ac:dyDescent="0.25">
      <c r="B15" s="143" t="s">
        <v>171</v>
      </c>
      <c r="C15" s="77"/>
      <c r="H15" s="153"/>
      <c r="I15" s="153"/>
      <c r="M15" t="str">
        <f>BuildingSurfaces_Master!D12</f>
        <v>wall_floor2_front</v>
      </c>
      <c r="N15" s="108">
        <f>INDEX($C$16:$C$36,MATCH(MID(BuildingSurfaces_Master!N12,2,LEN(BuildingSurfaces_Master!N12)-2),'Geometry Model'!$B$16:$B$36,0),1)</f>
        <v>0</v>
      </c>
      <c r="O15" s="108">
        <f>INDEX($C$16:$C$36,MATCH(MID(BuildingSurfaces_Master!O12,2,LEN(BuildingSurfaces_Master!O12)-2),'Geometry Model'!$B$16:$B$36,0),1)</f>
        <v>0</v>
      </c>
      <c r="P15" s="108">
        <f>INDEX($C$16:$C$36,MATCH(MID(BuildingSurfaces_Master!P12,2,LEN(BuildingSurfaces_Master!P12)-2),'Geometry Model'!$B$16:$B$36,0),1)</f>
        <v>11</v>
      </c>
      <c r="Q15" s="108">
        <f>INDEX($C$16:$C$36,MATCH(MID(BuildingSurfaces_Master!Q12,2,LEN(BuildingSurfaces_Master!Q12)-2),'Geometry Model'!$B$16:$B$36,0),1)</f>
        <v>39.544278979392203</v>
      </c>
      <c r="R15" s="108">
        <f>INDEX($C$16:$C$36,MATCH(MID(BuildingSurfaces_Master!R12,2,LEN(BuildingSurfaces_Master!R12)-2),'Geometry Model'!$B$16:$B$36,0),1)</f>
        <v>0</v>
      </c>
      <c r="S15" s="108">
        <f>INDEX($C$16:$C$36,MATCH(MID(BuildingSurfaces_Master!S12,2,LEN(BuildingSurfaces_Master!S12)-2),'Geometry Model'!$B$16:$B$36,0),1)</f>
        <v>11</v>
      </c>
      <c r="T15" s="108">
        <f>INDEX($C$16:$C$36,MATCH(MID(BuildingSurfaces_Master!T12,2,LEN(BuildingSurfaces_Master!T12)-2),'Geometry Model'!$B$16:$B$36,0),1)</f>
        <v>39.544278979392203</v>
      </c>
      <c r="U15" s="108">
        <f>INDEX($C$16:$C$36,MATCH(MID(BuildingSurfaces_Master!U12,2,LEN(BuildingSurfaces_Master!U12)-2),'Geometry Model'!$B$16:$B$36,0),1)</f>
        <v>0</v>
      </c>
      <c r="V15" s="108" t="str">
        <f>INDEX($C$16:$C$36,MATCH(MID(BuildingSurfaces_Master!V12,2,LEN(BuildingSurfaces_Master!V12)-2),'Geometry Model'!$B$16:$B$36,0),1)</f>
        <v/>
      </c>
      <c r="W15" s="108">
        <f>INDEX($C$16:$C$36,MATCH(MID(BuildingSurfaces_Master!W12,2,LEN(BuildingSurfaces_Master!W12)-2),'Geometry Model'!$B$16:$B$36,0),1)</f>
        <v>0</v>
      </c>
      <c r="X15" s="108">
        <f>INDEX($C$16:$C$36,MATCH(MID(BuildingSurfaces_Master!X12,2,LEN(BuildingSurfaces_Master!X12)-2),'Geometry Model'!$B$16:$B$36,0),1)</f>
        <v>0</v>
      </c>
      <c r="Y15" s="108" t="str">
        <f>INDEX($C$16:$C$36,MATCH(MID(BuildingSurfaces_Master!Y12,2,LEN(BuildingSurfaces_Master!Y12)-2),'Geometry Model'!$B$16:$B$36,0),1)</f>
        <v/>
      </c>
      <c r="AA15" s="4" t="str">
        <f>$M$7</f>
        <v>roof_right</v>
      </c>
      <c r="AB15" s="4">
        <v>1</v>
      </c>
      <c r="AC15" s="112">
        <f t="shared" si="2"/>
        <v>39.544278979392203</v>
      </c>
      <c r="AD15" s="112">
        <f t="shared" si="0"/>
        <v>0</v>
      </c>
      <c r="AE15" s="112">
        <f t="shared" si="0"/>
        <v>11</v>
      </c>
    </row>
    <row r="16" spans="2:31" ht="18" customHeight="1" x14ac:dyDescent="0.25">
      <c r="B16" s="77" t="s">
        <v>131</v>
      </c>
      <c r="C16" s="103">
        <v>0</v>
      </c>
      <c r="H16" s="153"/>
      <c r="I16" s="153"/>
      <c r="M16" t="str">
        <f>BuildingSurfaces_Master!D13</f>
        <v>wall_floor2_right</v>
      </c>
      <c r="N16" s="108">
        <f>INDEX($C$16:$C$36,MATCH(MID(BuildingSurfaces_Master!N13,2,LEN(BuildingSurfaces_Master!N13)-2),'Geometry Model'!$B$16:$B$36,0),1)</f>
        <v>39.544278979392203</v>
      </c>
      <c r="O16" s="108">
        <f>INDEX($C$16:$C$36,MATCH(MID(BuildingSurfaces_Master!O13,2,LEN(BuildingSurfaces_Master!O13)-2),'Geometry Model'!$B$16:$B$36,0),1)</f>
        <v>0</v>
      </c>
      <c r="P16" s="108">
        <f>INDEX($C$16:$C$36,MATCH(MID(BuildingSurfaces_Master!P13,2,LEN(BuildingSurfaces_Master!P13)-2),'Geometry Model'!$B$16:$B$36,0),1)</f>
        <v>11</v>
      </c>
      <c r="Q16" s="108">
        <f>INDEX($C$16:$C$36,MATCH(MID(BuildingSurfaces_Master!Q13,2,LEN(BuildingSurfaces_Master!Q13)-2),'Geometry Model'!$B$16:$B$36,0),1)</f>
        <v>39.544278979392203</v>
      </c>
      <c r="R16" s="108">
        <f>INDEX($C$16:$C$36,MATCH(MID(BuildingSurfaces_Master!R13,2,LEN(BuildingSurfaces_Master!R13)-2),'Geometry Model'!$B$16:$B$36,0),1)</f>
        <v>31.635423183513762</v>
      </c>
      <c r="S16" s="108">
        <f>INDEX($C$16:$C$36,MATCH(MID(BuildingSurfaces_Master!S13,2,LEN(BuildingSurfaces_Master!S13)-2),'Geometry Model'!$B$16:$B$36,0),1)</f>
        <v>11</v>
      </c>
      <c r="T16" s="108">
        <f>INDEX($C$16:$C$36,MATCH(MID(BuildingSurfaces_Master!T13,2,LEN(BuildingSurfaces_Master!T13)-2),'Geometry Model'!$B$16:$B$36,0),1)</f>
        <v>39.544278979392203</v>
      </c>
      <c r="U16" s="108">
        <f>INDEX($C$16:$C$36,MATCH(MID(BuildingSurfaces_Master!U13,2,LEN(BuildingSurfaces_Master!U13)-2),'Geometry Model'!$B$16:$B$36,0),1)</f>
        <v>31.635423183513762</v>
      </c>
      <c r="V16" s="108" t="str">
        <f>INDEX($C$16:$C$36,MATCH(MID(BuildingSurfaces_Master!V13,2,LEN(BuildingSurfaces_Master!V13)-2),'Geometry Model'!$B$16:$B$36,0),1)</f>
        <v/>
      </c>
      <c r="W16" s="108">
        <f>INDEX($C$16:$C$36,MATCH(MID(BuildingSurfaces_Master!W13,2,LEN(BuildingSurfaces_Master!W13)-2),'Geometry Model'!$B$16:$B$36,0),1)</f>
        <v>39.544278979392203</v>
      </c>
      <c r="X16" s="108">
        <f>INDEX($C$16:$C$36,MATCH(MID(BuildingSurfaces_Master!X13,2,LEN(BuildingSurfaces_Master!X13)-2),'Geometry Model'!$B$16:$B$36,0),1)</f>
        <v>0</v>
      </c>
      <c r="Y16" s="108" t="str">
        <f>INDEX($C$16:$C$36,MATCH(MID(BuildingSurfaces_Master!Y13,2,LEN(BuildingSurfaces_Master!Y13)-2),'Geometry Model'!$B$16:$B$36,0),1)</f>
        <v/>
      </c>
      <c r="AA16" s="4" t="str">
        <f t="shared" ref="AA16:AA17" si="4">$M$7</f>
        <v>roof_right</v>
      </c>
      <c r="AB16" s="4">
        <v>2</v>
      </c>
      <c r="AC16" s="112">
        <f t="shared" si="2"/>
        <v>39.544278979392203</v>
      </c>
      <c r="AD16" s="112">
        <f t="shared" si="0"/>
        <v>31.635423183513762</v>
      </c>
      <c r="AE16" s="112">
        <f t="shared" si="0"/>
        <v>11</v>
      </c>
    </row>
    <row r="17" spans="2:31" ht="18" customHeight="1" x14ac:dyDescent="0.25">
      <c r="B17" s="77" t="s">
        <v>132</v>
      </c>
      <c r="C17" s="103">
        <v>0</v>
      </c>
      <c r="M17" t="str">
        <f>BuildingSurfaces_Master!D14</f>
        <v>wall_floor2_back</v>
      </c>
      <c r="N17" s="108">
        <f>INDEX($C$16:$C$36,MATCH(MID(BuildingSurfaces_Master!N14,2,LEN(BuildingSurfaces_Master!N14)-2),'Geometry Model'!$B$16:$B$36,0),1)</f>
        <v>39.544278979392203</v>
      </c>
      <c r="O17" s="108">
        <f>INDEX($C$16:$C$36,MATCH(MID(BuildingSurfaces_Master!O14,2,LEN(BuildingSurfaces_Master!O14)-2),'Geometry Model'!$B$16:$B$36,0),1)</f>
        <v>31.635423183513762</v>
      </c>
      <c r="P17" s="108">
        <f>INDEX($C$16:$C$36,MATCH(MID(BuildingSurfaces_Master!P14,2,LEN(BuildingSurfaces_Master!P14)-2),'Geometry Model'!$B$16:$B$36,0),1)</f>
        <v>11</v>
      </c>
      <c r="Q17" s="108">
        <f>INDEX($C$16:$C$36,MATCH(MID(BuildingSurfaces_Master!Q14,2,LEN(BuildingSurfaces_Master!Q14)-2),'Geometry Model'!$B$16:$B$36,0),1)</f>
        <v>0</v>
      </c>
      <c r="R17" s="108">
        <f>INDEX($C$16:$C$36,MATCH(MID(BuildingSurfaces_Master!R14,2,LEN(BuildingSurfaces_Master!R14)-2),'Geometry Model'!$B$16:$B$36,0),1)</f>
        <v>31.635423183513762</v>
      </c>
      <c r="S17" s="108">
        <f>INDEX($C$16:$C$36,MATCH(MID(BuildingSurfaces_Master!S14,2,LEN(BuildingSurfaces_Master!S14)-2),'Geometry Model'!$B$16:$B$36,0),1)</f>
        <v>11</v>
      </c>
      <c r="T17" s="108">
        <f>INDEX($C$16:$C$36,MATCH(MID(BuildingSurfaces_Master!T14,2,LEN(BuildingSurfaces_Master!T14)-2),'Geometry Model'!$B$16:$B$36,0),1)</f>
        <v>0</v>
      </c>
      <c r="U17" s="108">
        <f>INDEX($C$16:$C$36,MATCH(MID(BuildingSurfaces_Master!U14,2,LEN(BuildingSurfaces_Master!U14)-2),'Geometry Model'!$B$16:$B$36,0),1)</f>
        <v>31.635423183513762</v>
      </c>
      <c r="V17" s="108" t="str">
        <f>INDEX($C$16:$C$36,MATCH(MID(BuildingSurfaces_Master!V14,2,LEN(BuildingSurfaces_Master!V14)-2),'Geometry Model'!$B$16:$B$36,0),1)</f>
        <v/>
      </c>
      <c r="W17" s="108">
        <f>INDEX($C$16:$C$36,MATCH(MID(BuildingSurfaces_Master!W14,2,LEN(BuildingSurfaces_Master!W14)-2),'Geometry Model'!$B$16:$B$36,0),1)</f>
        <v>39.544278979392203</v>
      </c>
      <c r="X17" s="108">
        <f>INDEX($C$16:$C$36,MATCH(MID(BuildingSurfaces_Master!X14,2,LEN(BuildingSurfaces_Master!X14)-2),'Geometry Model'!$B$16:$B$36,0),1)</f>
        <v>31.635423183513762</v>
      </c>
      <c r="Y17" s="108" t="str">
        <f>INDEX($C$16:$C$36,MATCH(MID(BuildingSurfaces_Master!Y14,2,LEN(BuildingSurfaces_Master!Y14)-2),'Geometry Model'!$B$16:$B$36,0),1)</f>
        <v/>
      </c>
      <c r="AA17" s="4" t="str">
        <f t="shared" si="4"/>
        <v>roof_right</v>
      </c>
      <c r="AB17" s="4">
        <v>3</v>
      </c>
      <c r="AC17" s="112">
        <f t="shared" si="2"/>
        <v>39.544278979392203</v>
      </c>
      <c r="AD17" s="112">
        <f t="shared" si="0"/>
        <v>15.817711591756881</v>
      </c>
      <c r="AE17" s="112">
        <f t="shared" si="0"/>
        <v>15.475713070499999</v>
      </c>
    </row>
    <row r="18" spans="2:31" ht="18" customHeight="1" x14ac:dyDescent="0.25">
      <c r="B18" s="77" t="s">
        <v>133</v>
      </c>
      <c r="C18" s="103">
        <v>0</v>
      </c>
      <c r="M18" t="str">
        <f>BuildingSurfaces_Master!D15</f>
        <v>wall_floor2_left</v>
      </c>
      <c r="N18" s="108">
        <f>INDEX($C$16:$C$36,MATCH(MID(BuildingSurfaces_Master!N15,2,LEN(BuildingSurfaces_Master!N15)-2),'Geometry Model'!$B$16:$B$36,0),1)</f>
        <v>0</v>
      </c>
      <c r="O18" s="108">
        <f>INDEX($C$16:$C$36,MATCH(MID(BuildingSurfaces_Master!O15,2,LEN(BuildingSurfaces_Master!O15)-2),'Geometry Model'!$B$16:$B$36,0),1)</f>
        <v>31.635423183513762</v>
      </c>
      <c r="P18" s="108">
        <f>INDEX($C$16:$C$36,MATCH(MID(BuildingSurfaces_Master!P15,2,LEN(BuildingSurfaces_Master!P15)-2),'Geometry Model'!$B$16:$B$36,0),1)</f>
        <v>11</v>
      </c>
      <c r="Q18" s="108">
        <f>INDEX($C$16:$C$36,MATCH(MID(BuildingSurfaces_Master!Q15,2,LEN(BuildingSurfaces_Master!Q15)-2),'Geometry Model'!$B$16:$B$36,0),1)</f>
        <v>0</v>
      </c>
      <c r="R18" s="108">
        <f>INDEX($C$16:$C$36,MATCH(MID(BuildingSurfaces_Master!R15,2,LEN(BuildingSurfaces_Master!R15)-2),'Geometry Model'!$B$16:$B$36,0),1)</f>
        <v>0</v>
      </c>
      <c r="S18" s="108">
        <f>INDEX($C$16:$C$36,MATCH(MID(BuildingSurfaces_Master!S15,2,LEN(BuildingSurfaces_Master!S15)-2),'Geometry Model'!$B$16:$B$36,0),1)</f>
        <v>11</v>
      </c>
      <c r="T18" s="108">
        <f>INDEX($C$16:$C$36,MATCH(MID(BuildingSurfaces_Master!T15,2,LEN(BuildingSurfaces_Master!T15)-2),'Geometry Model'!$B$16:$B$36,0),1)</f>
        <v>0</v>
      </c>
      <c r="U18" s="108">
        <f>INDEX($C$16:$C$36,MATCH(MID(BuildingSurfaces_Master!U15,2,LEN(BuildingSurfaces_Master!U15)-2),'Geometry Model'!$B$16:$B$36,0),1)</f>
        <v>0</v>
      </c>
      <c r="V18" s="108" t="str">
        <f>INDEX($C$16:$C$36,MATCH(MID(BuildingSurfaces_Master!V15,2,LEN(BuildingSurfaces_Master!V15)-2),'Geometry Model'!$B$16:$B$36,0),1)</f>
        <v/>
      </c>
      <c r="W18" s="108">
        <f>INDEX($C$16:$C$36,MATCH(MID(BuildingSurfaces_Master!W15,2,LEN(BuildingSurfaces_Master!W15)-2),'Geometry Model'!$B$16:$B$36,0),1)</f>
        <v>0</v>
      </c>
      <c r="X18" s="108">
        <f>INDEX($C$16:$C$36,MATCH(MID(BuildingSurfaces_Master!X15,2,LEN(BuildingSurfaces_Master!X15)-2),'Geometry Model'!$B$16:$B$36,0),1)</f>
        <v>31.635423183513762</v>
      </c>
      <c r="Y18" s="108" t="str">
        <f>INDEX($C$16:$C$36,MATCH(MID(BuildingSurfaces_Master!Y15,2,LEN(BuildingSurfaces_Master!Y15)-2),'Geometry Model'!$B$16:$B$36,0),1)</f>
        <v/>
      </c>
      <c r="AA18" s="6" t="str">
        <f>AA15</f>
        <v>roof_right</v>
      </c>
      <c r="AB18" s="4">
        <f>AB15</f>
        <v>1</v>
      </c>
      <c r="AC18" s="112">
        <f t="shared" si="2"/>
        <v>39.544278979392203</v>
      </c>
      <c r="AD18" s="112">
        <f t="shared" si="0"/>
        <v>0</v>
      </c>
      <c r="AE18" s="112">
        <f t="shared" si="0"/>
        <v>11</v>
      </c>
    </row>
    <row r="19" spans="2:31" ht="18" customHeight="1" x14ac:dyDescent="0.25">
      <c r="B19" s="77" t="s">
        <v>156</v>
      </c>
      <c r="C19" s="103">
        <f>VLOOKUP($C$3,List!$B$2:$D$5,2,FALSE)</f>
        <v>-2</v>
      </c>
      <c r="M19" t="str">
        <f>BuildingSurfaces_Master!D16</f>
        <v>interzone_floor_1</v>
      </c>
      <c r="N19" s="108">
        <f>INDEX($C$16:$C$36,MATCH(MID(BuildingSurfaces_Master!N16,2,LEN(BuildingSurfaces_Master!N16)-2),'Geometry Model'!$B$16:$B$36,0),1)</f>
        <v>0</v>
      </c>
      <c r="O19" s="108">
        <f>INDEX($C$16:$C$36,MATCH(MID(BuildingSurfaces_Master!O16,2,LEN(BuildingSurfaces_Master!O16)-2),'Geometry Model'!$B$16:$B$36,0),1)</f>
        <v>0</v>
      </c>
      <c r="P19" s="108">
        <f>INDEX($C$16:$C$36,MATCH(MID(BuildingSurfaces_Master!P16,2,LEN(BuildingSurfaces_Master!P16)-2),'Geometry Model'!$B$16:$B$36,0),1)</f>
        <v>11</v>
      </c>
      <c r="Q19" s="108">
        <f>INDEX($C$16:$C$36,MATCH(MID(BuildingSurfaces_Master!Q16,2,LEN(BuildingSurfaces_Master!Q16)-2),'Geometry Model'!$B$16:$B$36,0),1)</f>
        <v>0</v>
      </c>
      <c r="R19" s="108">
        <f>INDEX($C$16:$C$36,MATCH(MID(BuildingSurfaces_Master!R16,2,LEN(BuildingSurfaces_Master!R16)-2),'Geometry Model'!$B$16:$B$36,0),1)</f>
        <v>31.635423183513762</v>
      </c>
      <c r="S19" s="108">
        <f>INDEX($C$16:$C$36,MATCH(MID(BuildingSurfaces_Master!S16,2,LEN(BuildingSurfaces_Master!S16)-2),'Geometry Model'!$B$16:$B$36,0),1)</f>
        <v>11</v>
      </c>
      <c r="T19" s="108">
        <f>INDEX($C$16:$C$36,MATCH(MID(BuildingSurfaces_Master!T16,2,LEN(BuildingSurfaces_Master!T16)-2),'Geometry Model'!$B$16:$B$36,0),1)</f>
        <v>39.544278979392203</v>
      </c>
      <c r="U19" s="108">
        <f>INDEX($C$16:$C$36,MATCH(MID(BuildingSurfaces_Master!U16,2,LEN(BuildingSurfaces_Master!U16)-2),'Geometry Model'!$B$16:$B$36,0),1)</f>
        <v>31.635423183513762</v>
      </c>
      <c r="V19" s="108">
        <f>INDEX($C$16:$C$36,MATCH(MID(BuildingSurfaces_Master!V16,2,LEN(BuildingSurfaces_Master!V16)-2),'Geometry Model'!$B$16:$B$36,0),1)</f>
        <v>11</v>
      </c>
      <c r="W19" s="108">
        <f>INDEX($C$16:$C$36,MATCH(MID(BuildingSurfaces_Master!W16,2,LEN(BuildingSurfaces_Master!W16)-2),'Geometry Model'!$B$16:$B$36,0),1)</f>
        <v>39.544278979392203</v>
      </c>
      <c r="X19" s="108">
        <f>INDEX($C$16:$C$36,MATCH(MID(BuildingSurfaces_Master!X16,2,LEN(BuildingSurfaces_Master!X16)-2),'Geometry Model'!$B$16:$B$36,0),1)</f>
        <v>0</v>
      </c>
      <c r="Y19" s="108">
        <f>INDEX($C$16:$C$36,MATCH(MID(BuildingSurfaces_Master!Y16,2,LEN(BuildingSurfaces_Master!Y16)-2),'Geometry Model'!$B$16:$B$36,0),1)</f>
        <v>11</v>
      </c>
      <c r="AA19" t="str">
        <f>$M$8</f>
        <v>roof_left</v>
      </c>
      <c r="AB19">
        <v>1</v>
      </c>
      <c r="AC19" s="113">
        <f t="shared" si="2"/>
        <v>0</v>
      </c>
      <c r="AD19" s="113">
        <f t="shared" si="0"/>
        <v>31.635423183513762</v>
      </c>
      <c r="AE19" s="113">
        <f t="shared" si="0"/>
        <v>11</v>
      </c>
    </row>
    <row r="20" spans="2:31" ht="18" customHeight="1" x14ac:dyDescent="0.25">
      <c r="B20" s="77" t="s">
        <v>157</v>
      </c>
      <c r="C20" s="103">
        <f>VLOOKUP($C$3,List!$B$2:$D$5,3,FALSE)</f>
        <v>1</v>
      </c>
      <c r="M20" t="str">
        <f>BuildingSurfaces_Master!D17</f>
        <v>wall_floor1_front</v>
      </c>
      <c r="N20" s="111">
        <f>INDEX($C$16:$C$36,MATCH(MID(BuildingSurfaces_Master!N17,2,LEN(BuildingSurfaces_Master!N17)-2),'Geometry Model'!$B$16:$B$36,0),1)</f>
        <v>0</v>
      </c>
      <c r="O20" s="110">
        <f>INDEX($C$16:$C$36,MATCH(MID(BuildingSurfaces_Master!O17,2,LEN(BuildingSurfaces_Master!O17)-2),'Geometry Model'!$B$16:$B$36,0),1)</f>
        <v>0</v>
      </c>
      <c r="P20" s="111">
        <f>INDEX($C$16:$C$36,MATCH(MID(BuildingSurfaces_Master!P17,2,LEN(BuildingSurfaces_Master!P17)-2),'Geometry Model'!$B$16:$B$36,0),1)</f>
        <v>1</v>
      </c>
      <c r="Q20" s="110">
        <f>INDEX($C$16:$C$36,MATCH(MID(BuildingSurfaces_Master!Q17,2,LEN(BuildingSurfaces_Master!Q17)-2),'Geometry Model'!$B$16:$B$36,0),1)</f>
        <v>39.544278979392203</v>
      </c>
      <c r="R20" s="110">
        <f>INDEX($C$16:$C$36,MATCH(MID(BuildingSurfaces_Master!R17,2,LEN(BuildingSurfaces_Master!R17)-2),'Geometry Model'!$B$16:$B$36,0),1)</f>
        <v>0</v>
      </c>
      <c r="S20" s="111">
        <f>INDEX($C$16:$C$36,MATCH(MID(BuildingSurfaces_Master!S17,2,LEN(BuildingSurfaces_Master!S17)-2),'Geometry Model'!$B$16:$B$36,0),1)</f>
        <v>1</v>
      </c>
      <c r="T20" s="110">
        <f>INDEX($C$16:$C$36,MATCH(MID(BuildingSurfaces_Master!T17,2,LEN(BuildingSurfaces_Master!T17)-2),'Geometry Model'!$B$16:$B$36,0),1)</f>
        <v>39.544278979392203</v>
      </c>
      <c r="U20" s="111">
        <f>INDEX($C$16:$C$36,MATCH(MID(BuildingSurfaces_Master!U17,2,LEN(BuildingSurfaces_Master!U17)-2),'Geometry Model'!$B$16:$B$36,0),1)</f>
        <v>0</v>
      </c>
      <c r="V20" s="111">
        <f>INDEX($C$16:$C$36,MATCH(MID(BuildingSurfaces_Master!V17,2,LEN(BuildingSurfaces_Master!V17)-2),'Geometry Model'!$B$16:$B$36,0),1)</f>
        <v>11</v>
      </c>
      <c r="W20" s="110">
        <f>INDEX($C$16:$C$36,MATCH(MID(BuildingSurfaces_Master!W17,2,LEN(BuildingSurfaces_Master!W17)-2),'Geometry Model'!$B$16:$B$36,0),1)</f>
        <v>0</v>
      </c>
      <c r="X20" s="111">
        <f>INDEX($C$16:$C$36,MATCH(MID(BuildingSurfaces_Master!X17,2,LEN(BuildingSurfaces_Master!X17)-2),'Geometry Model'!$B$16:$B$36,0),1)</f>
        <v>0</v>
      </c>
      <c r="Y20" s="111">
        <f>INDEX($C$16:$C$36,MATCH(MID(BuildingSurfaces_Master!Y17,2,LEN(BuildingSurfaces_Master!Y17)-2),'Geometry Model'!$B$16:$B$36,0),1)</f>
        <v>11</v>
      </c>
      <c r="AA20" t="str">
        <f t="shared" ref="AA20:AA21" si="5">$M$8</f>
        <v>roof_left</v>
      </c>
      <c r="AB20">
        <v>2</v>
      </c>
      <c r="AC20" s="113">
        <f t="shared" si="2"/>
        <v>0</v>
      </c>
      <c r="AD20" s="113">
        <f t="shared" si="0"/>
        <v>0</v>
      </c>
      <c r="AE20" s="113">
        <f t="shared" si="0"/>
        <v>11</v>
      </c>
    </row>
    <row r="21" spans="2:31" ht="18" customHeight="1" x14ac:dyDescent="0.25">
      <c r="B21" s="77" t="s">
        <v>144</v>
      </c>
      <c r="C21" s="107">
        <f>CONVERT(1.36419734389516,"m","ft")</f>
        <v>4.475713070522179</v>
      </c>
      <c r="M21" t="str">
        <f>BuildingSurfaces_Master!D18</f>
        <v>wall_floor1_right</v>
      </c>
      <c r="N21" s="111">
        <f>INDEX($C$16:$C$36,MATCH(MID(BuildingSurfaces_Master!N18,2,LEN(BuildingSurfaces_Master!N18)-2),'Geometry Model'!$B$16:$B$36,0),1)</f>
        <v>39.544278979392203</v>
      </c>
      <c r="O21" s="110">
        <f>INDEX($C$16:$C$36,MATCH(MID(BuildingSurfaces_Master!O18,2,LEN(BuildingSurfaces_Master!O18)-2),'Geometry Model'!$B$16:$B$36,0),1)</f>
        <v>0</v>
      </c>
      <c r="P21" s="111">
        <f>INDEX($C$16:$C$36,MATCH(MID(BuildingSurfaces_Master!P18,2,LEN(BuildingSurfaces_Master!P18)-2),'Geometry Model'!$B$16:$B$36,0),1)</f>
        <v>1</v>
      </c>
      <c r="Q21" s="110">
        <f>INDEX($C$16:$C$36,MATCH(MID(BuildingSurfaces_Master!Q18,2,LEN(BuildingSurfaces_Master!Q18)-2),'Geometry Model'!$B$16:$B$36,0),1)</f>
        <v>39.544278979392203</v>
      </c>
      <c r="R21" s="110">
        <f>INDEX($C$16:$C$36,MATCH(MID(BuildingSurfaces_Master!R18,2,LEN(BuildingSurfaces_Master!R18)-2),'Geometry Model'!$B$16:$B$36,0),1)</f>
        <v>31.635423183513762</v>
      </c>
      <c r="S21" s="111">
        <f>INDEX($C$16:$C$36,MATCH(MID(BuildingSurfaces_Master!S18,2,LEN(BuildingSurfaces_Master!S18)-2),'Geometry Model'!$B$16:$B$36,0),1)</f>
        <v>1</v>
      </c>
      <c r="T21" s="110">
        <f>INDEX($C$16:$C$36,MATCH(MID(BuildingSurfaces_Master!T18,2,LEN(BuildingSurfaces_Master!T18)-2),'Geometry Model'!$B$16:$B$36,0),1)</f>
        <v>39.544278979392203</v>
      </c>
      <c r="U21" s="111">
        <f>INDEX($C$16:$C$36,MATCH(MID(BuildingSurfaces_Master!U18,2,LEN(BuildingSurfaces_Master!U18)-2),'Geometry Model'!$B$16:$B$36,0),1)</f>
        <v>31.635423183513762</v>
      </c>
      <c r="V21" s="111">
        <f>INDEX($C$16:$C$36,MATCH(MID(BuildingSurfaces_Master!V18,2,LEN(BuildingSurfaces_Master!V18)-2),'Geometry Model'!$B$16:$B$36,0),1)</f>
        <v>11</v>
      </c>
      <c r="W21" s="110">
        <f>INDEX($C$16:$C$36,MATCH(MID(BuildingSurfaces_Master!W18,2,LEN(BuildingSurfaces_Master!W18)-2),'Geometry Model'!$B$16:$B$36,0),1)</f>
        <v>39.544278979392203</v>
      </c>
      <c r="X21" s="111">
        <f>INDEX($C$16:$C$36,MATCH(MID(BuildingSurfaces_Master!X18,2,LEN(BuildingSurfaces_Master!X18)-2),'Geometry Model'!$B$16:$B$36,0),1)</f>
        <v>0</v>
      </c>
      <c r="Y21" s="111">
        <f>INDEX($C$16:$C$36,MATCH(MID(BuildingSurfaces_Master!Y18,2,LEN(BuildingSurfaces_Master!Y18)-2),'Geometry Model'!$B$16:$B$36,0),1)</f>
        <v>11</v>
      </c>
      <c r="AA21" t="str">
        <f t="shared" si="5"/>
        <v>roof_left</v>
      </c>
      <c r="AB21">
        <v>3</v>
      </c>
      <c r="AC21" s="113">
        <f t="shared" si="2"/>
        <v>0</v>
      </c>
      <c r="AD21" s="113">
        <f t="shared" si="2"/>
        <v>15.817711591756881</v>
      </c>
      <c r="AE21" s="113">
        <f t="shared" si="2"/>
        <v>15.475713070499999</v>
      </c>
    </row>
    <row r="22" spans="2:31" ht="18" customHeight="1" x14ac:dyDescent="0.25">
      <c r="B22" s="143" t="s">
        <v>69</v>
      </c>
      <c r="C22" s="77"/>
      <c r="M22" t="str">
        <f>BuildingSurfaces_Master!D19</f>
        <v>wall_floor1_back</v>
      </c>
      <c r="N22" s="110">
        <f>INDEX($C$16:$C$36,MATCH(MID(BuildingSurfaces_Master!N19,2,LEN(BuildingSurfaces_Master!N19)-2),'Geometry Model'!$B$16:$B$36,0),1)</f>
        <v>39.544278979392203</v>
      </c>
      <c r="O22" s="110">
        <f>INDEX($C$16:$C$36,MATCH(MID(BuildingSurfaces_Master!O19,2,LEN(BuildingSurfaces_Master!O19)-2),'Geometry Model'!$B$16:$B$36,0),1)</f>
        <v>31.635423183513762</v>
      </c>
      <c r="P22" s="111">
        <f>INDEX($C$16:$C$36,MATCH(MID(BuildingSurfaces_Master!P19,2,LEN(BuildingSurfaces_Master!P19)-2),'Geometry Model'!$B$16:$B$36,0),1)</f>
        <v>1</v>
      </c>
      <c r="Q22" s="111">
        <f>INDEX($C$16:$C$36,MATCH(MID(BuildingSurfaces_Master!Q19,2,LEN(BuildingSurfaces_Master!Q19)-2),'Geometry Model'!$B$16:$B$36,0),1)</f>
        <v>0</v>
      </c>
      <c r="R22" s="110">
        <f>INDEX($C$16:$C$36,MATCH(MID(BuildingSurfaces_Master!R19,2,LEN(BuildingSurfaces_Master!R19)-2),'Geometry Model'!$B$16:$B$36,0),1)</f>
        <v>31.635423183513762</v>
      </c>
      <c r="S22" s="111">
        <f>INDEX($C$16:$C$36,MATCH(MID(BuildingSurfaces_Master!S19,2,LEN(BuildingSurfaces_Master!S19)-2),'Geometry Model'!$B$16:$B$36,0),1)</f>
        <v>1</v>
      </c>
      <c r="T22" s="110">
        <f>INDEX($C$16:$C$36,MATCH(MID(BuildingSurfaces_Master!T19,2,LEN(BuildingSurfaces_Master!T19)-2),'Geometry Model'!$B$16:$B$36,0),1)</f>
        <v>0</v>
      </c>
      <c r="U22" s="110">
        <f>INDEX($C$16:$C$36,MATCH(MID(BuildingSurfaces_Master!U19,2,LEN(BuildingSurfaces_Master!U19)-2),'Geometry Model'!$B$16:$B$36,0),1)</f>
        <v>31.635423183513762</v>
      </c>
      <c r="V22" s="111">
        <f>INDEX($C$16:$C$36,MATCH(MID(BuildingSurfaces_Master!V19,2,LEN(BuildingSurfaces_Master!V19)-2),'Geometry Model'!$B$16:$B$36,0),1)</f>
        <v>11</v>
      </c>
      <c r="W22" s="110">
        <f>INDEX($C$16:$C$36,MATCH(MID(BuildingSurfaces_Master!W19,2,LEN(BuildingSurfaces_Master!W19)-2),'Geometry Model'!$B$16:$B$36,0),1)</f>
        <v>39.544278979392203</v>
      </c>
      <c r="X22" s="110">
        <f>INDEX($C$16:$C$36,MATCH(MID(BuildingSurfaces_Master!X19,2,LEN(BuildingSurfaces_Master!X19)-2),'Geometry Model'!$B$16:$B$36,0),1)</f>
        <v>31.635423183513762</v>
      </c>
      <c r="Y22" s="111">
        <f>INDEX($C$16:$C$36,MATCH(MID(BuildingSurfaces_Master!Y19,2,LEN(BuildingSurfaces_Master!Y19)-2),'Geometry Model'!$B$16:$B$36,0),1)</f>
        <v>11</v>
      </c>
      <c r="AA22" s="7" t="str">
        <f>AA19</f>
        <v>roof_left</v>
      </c>
      <c r="AB22">
        <f>AB19</f>
        <v>1</v>
      </c>
      <c r="AC22" s="113">
        <f t="shared" si="2"/>
        <v>0</v>
      </c>
      <c r="AD22" s="113">
        <f t="shared" si="2"/>
        <v>31.635423183513762</v>
      </c>
      <c r="AE22" s="113">
        <f t="shared" si="2"/>
        <v>11</v>
      </c>
    </row>
    <row r="23" spans="2:31" ht="18" customHeight="1" x14ac:dyDescent="0.25">
      <c r="B23" s="77" t="s">
        <v>172</v>
      </c>
      <c r="C23" s="171" t="s">
        <v>290</v>
      </c>
      <c r="M23" t="str">
        <f>BuildingSurfaces_Master!D20</f>
        <v>wall_floor1_left</v>
      </c>
      <c r="N23" s="111">
        <f>INDEX($C$16:$C$36,MATCH(MID(BuildingSurfaces_Master!N20,2,LEN(BuildingSurfaces_Master!N20)-2),'Geometry Model'!$B$16:$B$36,0),1)</f>
        <v>0</v>
      </c>
      <c r="O23" s="110">
        <f>INDEX($C$16:$C$36,MATCH(MID(BuildingSurfaces_Master!O20,2,LEN(BuildingSurfaces_Master!O20)-2),'Geometry Model'!$B$16:$B$36,0),1)</f>
        <v>31.635423183513762</v>
      </c>
      <c r="P23" s="111">
        <f>INDEX($C$16:$C$36,MATCH(MID(BuildingSurfaces_Master!P20,2,LEN(BuildingSurfaces_Master!P20)-2),'Geometry Model'!$B$16:$B$36,0),1)</f>
        <v>1</v>
      </c>
      <c r="Q23" s="111">
        <f>INDEX($C$16:$C$36,MATCH(MID(BuildingSurfaces_Master!Q20,2,LEN(BuildingSurfaces_Master!Q20)-2),'Geometry Model'!$B$16:$B$36,0),1)</f>
        <v>0</v>
      </c>
      <c r="R23" s="110">
        <f>INDEX($C$16:$C$36,MATCH(MID(BuildingSurfaces_Master!R20,2,LEN(BuildingSurfaces_Master!R20)-2),'Geometry Model'!$B$16:$B$36,0),1)</f>
        <v>0</v>
      </c>
      <c r="S23" s="111">
        <f>INDEX($C$16:$C$36,MATCH(MID(BuildingSurfaces_Master!S20,2,LEN(BuildingSurfaces_Master!S20)-2),'Geometry Model'!$B$16:$B$36,0),1)</f>
        <v>1</v>
      </c>
      <c r="T23" s="110">
        <f>INDEX($C$16:$C$36,MATCH(MID(BuildingSurfaces_Master!T20,2,LEN(BuildingSurfaces_Master!T20)-2),'Geometry Model'!$B$16:$B$36,0),1)</f>
        <v>0</v>
      </c>
      <c r="U23" s="110">
        <f>INDEX($C$16:$C$36,MATCH(MID(BuildingSurfaces_Master!U20,2,LEN(BuildingSurfaces_Master!U20)-2),'Geometry Model'!$B$16:$B$36,0),1)</f>
        <v>0</v>
      </c>
      <c r="V23" s="111">
        <f>INDEX($C$16:$C$36,MATCH(MID(BuildingSurfaces_Master!V20,2,LEN(BuildingSurfaces_Master!V20)-2),'Geometry Model'!$B$16:$B$36,0),1)</f>
        <v>11</v>
      </c>
      <c r="W23" s="110">
        <f>INDEX($C$16:$C$36,MATCH(MID(BuildingSurfaces_Master!W20,2,LEN(BuildingSurfaces_Master!W20)-2),'Geometry Model'!$B$16:$B$36,0),1)</f>
        <v>0</v>
      </c>
      <c r="X23" s="110">
        <f>INDEX($C$16:$C$36,MATCH(MID(BuildingSurfaces_Master!X20,2,LEN(BuildingSurfaces_Master!X20)-2),'Geometry Model'!$B$16:$B$36,0),1)</f>
        <v>31.635423183513762</v>
      </c>
      <c r="Y23" s="111">
        <f>INDEX($C$16:$C$36,MATCH(MID(BuildingSurfaces_Master!Y20,2,LEN(BuildingSurfaces_Master!Y20)-2),'Geometry Model'!$B$16:$B$36,0),1)</f>
        <v>11</v>
      </c>
      <c r="AA23" s="4" t="str">
        <f>$M$9</f>
        <v>ceiling</v>
      </c>
      <c r="AB23" s="4">
        <v>1</v>
      </c>
      <c r="AC23" s="112">
        <f t="shared" si="2"/>
        <v>0</v>
      </c>
      <c r="AD23" s="112">
        <f t="shared" si="2"/>
        <v>0</v>
      </c>
      <c r="AE23" s="112">
        <f t="shared" si="2"/>
        <v>11</v>
      </c>
    </row>
    <row r="24" spans="2:31" ht="18" customHeight="1" x14ac:dyDescent="0.25">
      <c r="B24" s="77" t="s">
        <v>173</v>
      </c>
      <c r="C24" s="171"/>
      <c r="M24" t="str">
        <f>BuildingSurfaces_Master!D21</f>
        <v>floor_main</v>
      </c>
      <c r="N24" s="111">
        <f>INDEX($C$16:$C$36,MATCH(MID(BuildingSurfaces_Master!N21,2,LEN(BuildingSurfaces_Master!N21)-2),'Geometry Model'!$B$16:$B$36,0),1)</f>
        <v>0</v>
      </c>
      <c r="O24" s="110">
        <f>INDEX($C$16:$C$36,MATCH(MID(BuildingSurfaces_Master!O21,2,LEN(BuildingSurfaces_Master!O21)-2),'Geometry Model'!$B$16:$B$36,0),1)</f>
        <v>0</v>
      </c>
      <c r="P24" s="111">
        <f>INDEX($C$16:$C$36,MATCH(MID(BuildingSurfaces_Master!P21,2,LEN(BuildingSurfaces_Master!P21)-2),'Geometry Model'!$B$16:$B$36,0),1)</f>
        <v>1</v>
      </c>
      <c r="Q24" s="111">
        <f>INDEX($C$16:$C$36,MATCH(MID(BuildingSurfaces_Master!Q21,2,LEN(BuildingSurfaces_Master!Q21)-2),'Geometry Model'!$B$16:$B$36,0),1)</f>
        <v>0</v>
      </c>
      <c r="R24" s="110">
        <f>INDEX($C$16:$C$36,MATCH(MID(BuildingSurfaces_Master!R21,2,LEN(BuildingSurfaces_Master!R21)-2),'Geometry Model'!$B$16:$B$36,0),1)</f>
        <v>31.635423183513762</v>
      </c>
      <c r="S24" s="111">
        <f>INDEX($C$16:$C$36,MATCH(MID(BuildingSurfaces_Master!S21,2,LEN(BuildingSurfaces_Master!S21)-2),'Geometry Model'!$B$16:$B$36,0),1)</f>
        <v>1</v>
      </c>
      <c r="T24" s="110">
        <f>INDEX($C$16:$C$36,MATCH(MID(BuildingSurfaces_Master!T21,2,LEN(BuildingSurfaces_Master!T21)-2),'Geometry Model'!$B$16:$B$36,0),1)</f>
        <v>39.544278979392203</v>
      </c>
      <c r="U24" s="110">
        <f>INDEX($C$16:$C$36,MATCH(MID(BuildingSurfaces_Master!U21,2,LEN(BuildingSurfaces_Master!U21)-2),'Geometry Model'!$B$16:$B$36,0),1)</f>
        <v>31.635423183513762</v>
      </c>
      <c r="V24" s="111">
        <f>INDEX($C$16:$C$36,MATCH(MID(BuildingSurfaces_Master!V21,2,LEN(BuildingSurfaces_Master!V21)-2),'Geometry Model'!$B$16:$B$36,0),1)</f>
        <v>1</v>
      </c>
      <c r="W24" s="110">
        <f>INDEX($C$16:$C$36,MATCH(MID(BuildingSurfaces_Master!W21,2,LEN(BuildingSurfaces_Master!W21)-2),'Geometry Model'!$B$16:$B$36,0),1)</f>
        <v>39.544278979392203</v>
      </c>
      <c r="X24" s="111">
        <f>INDEX($C$16:$C$36,MATCH(MID(BuildingSurfaces_Master!X21,2,LEN(BuildingSurfaces_Master!X21)-2),'Geometry Model'!$B$16:$B$36,0),1)</f>
        <v>0</v>
      </c>
      <c r="Y24" s="111">
        <f>INDEX($C$16:$C$36,MATCH(MID(BuildingSurfaces_Master!Y21,2,LEN(BuildingSurfaces_Master!Y21)-2),'Geometry Model'!$B$16:$B$36,0),1)</f>
        <v>1</v>
      </c>
      <c r="AA24" s="4" t="str">
        <f t="shared" ref="AA24:AA26" si="6">$M$9</f>
        <v>ceiling</v>
      </c>
      <c r="AB24" s="4">
        <v>2</v>
      </c>
      <c r="AC24" s="112">
        <f t="shared" si="2"/>
        <v>39.544278979392203</v>
      </c>
      <c r="AD24" s="112">
        <f t="shared" si="2"/>
        <v>0</v>
      </c>
      <c r="AE24" s="112">
        <f t="shared" si="2"/>
        <v>11</v>
      </c>
    </row>
    <row r="25" spans="2:31" ht="18" customHeight="1" x14ac:dyDescent="0.25">
      <c r="B25" s="77" t="s">
        <v>198</v>
      </c>
      <c r="C25" s="171"/>
      <c r="M25" t="str">
        <f>BuildingSurfaces_Master!D22</f>
        <v>bgwall_upper_front</v>
      </c>
      <c r="N25" s="108">
        <f>INDEX($C$16:$C$36,MATCH(MID(BuildingSurfaces_Master!N22,2,LEN(BuildingSurfaces_Master!N22)-2),'Geometry Model'!$B$16:$B$36,0),1)</f>
        <v>0</v>
      </c>
      <c r="O25" s="108">
        <f>INDEX($C$16:$C$36,MATCH(MID(BuildingSurfaces_Master!O22,2,LEN(BuildingSurfaces_Master!O22)-2),'Geometry Model'!$B$16:$B$36,0),1)</f>
        <v>0</v>
      </c>
      <c r="P25" s="108">
        <f>INDEX($C$16:$C$36,MATCH(MID(BuildingSurfaces_Master!P22,2,LEN(BuildingSurfaces_Master!P22)-2),'Geometry Model'!$B$16:$B$36,0),1)</f>
        <v>0</v>
      </c>
      <c r="Q25" s="108">
        <f>INDEX($C$16:$C$36,MATCH(MID(BuildingSurfaces_Master!Q22,2,LEN(BuildingSurfaces_Master!Q22)-2),'Geometry Model'!$B$16:$B$36,0),1)</f>
        <v>39.544278979392203</v>
      </c>
      <c r="R25" s="108">
        <f>INDEX($C$16:$C$36,MATCH(MID(BuildingSurfaces_Master!R22,2,LEN(BuildingSurfaces_Master!R22)-2),'Geometry Model'!$B$16:$B$36,0),1)</f>
        <v>0</v>
      </c>
      <c r="S25" s="108">
        <f>INDEX($C$16:$C$36,MATCH(MID(BuildingSurfaces_Master!S22,2,LEN(BuildingSurfaces_Master!S22)-2),'Geometry Model'!$B$16:$B$36,0),1)</f>
        <v>0</v>
      </c>
      <c r="T25" s="108">
        <f>INDEX($C$16:$C$36,MATCH(MID(BuildingSurfaces_Master!T22,2,LEN(BuildingSurfaces_Master!T22)-2),'Geometry Model'!$B$16:$B$36,0),1)</f>
        <v>39.544278979392203</v>
      </c>
      <c r="U25" s="108">
        <f>INDEX($C$16:$C$36,MATCH(MID(BuildingSurfaces_Master!U22,2,LEN(BuildingSurfaces_Master!U22)-2),'Geometry Model'!$B$16:$B$36,0),1)</f>
        <v>0</v>
      </c>
      <c r="V25" s="108">
        <f>INDEX($C$16:$C$36,MATCH(MID(BuildingSurfaces_Master!V22,2,LEN(BuildingSurfaces_Master!V22)-2),'Geometry Model'!$B$16:$B$36,0),1)</f>
        <v>1</v>
      </c>
      <c r="W25" s="108">
        <f>INDEX($C$16:$C$36,MATCH(MID(BuildingSurfaces_Master!W22,2,LEN(BuildingSurfaces_Master!W22)-2),'Geometry Model'!$B$16:$B$36,0),1)</f>
        <v>0</v>
      </c>
      <c r="X25" s="108">
        <f>INDEX($C$16:$C$36,MATCH(MID(BuildingSurfaces_Master!X22,2,LEN(BuildingSurfaces_Master!X22)-2),'Geometry Model'!$B$16:$B$36,0),1)</f>
        <v>0</v>
      </c>
      <c r="Y25" s="108">
        <f>INDEX($C$16:$C$36,MATCH(MID(BuildingSurfaces_Master!Y22,2,LEN(BuildingSurfaces_Master!Y22)-2),'Geometry Model'!$B$16:$B$36,0),1)</f>
        <v>1</v>
      </c>
      <c r="AA25" s="4" t="str">
        <f t="shared" si="6"/>
        <v>ceiling</v>
      </c>
      <c r="AB25" s="4">
        <v>3</v>
      </c>
      <c r="AC25" s="112">
        <f t="shared" si="2"/>
        <v>39.544278979392203</v>
      </c>
      <c r="AD25" s="112">
        <f t="shared" si="2"/>
        <v>31.635423183513762</v>
      </c>
      <c r="AE25" s="112">
        <f t="shared" si="2"/>
        <v>11</v>
      </c>
    </row>
    <row r="26" spans="2:31" ht="18" customHeight="1" x14ac:dyDescent="0.25">
      <c r="B26" s="77" t="s">
        <v>199</v>
      </c>
      <c r="C26" s="171"/>
      <c r="M26" t="str">
        <f>BuildingSurfaces_Master!D23</f>
        <v>bgwall_lower_front</v>
      </c>
      <c r="N26" s="108">
        <f>INDEX($C$16:$C$36,MATCH(MID(BuildingSurfaces_Master!N23,2,LEN(BuildingSurfaces_Master!N23)-2),'Geometry Model'!$B$16:$B$36,0),1)</f>
        <v>0</v>
      </c>
      <c r="O26" s="108">
        <f>INDEX($C$16:$C$36,MATCH(MID(BuildingSurfaces_Master!O23,2,LEN(BuildingSurfaces_Master!O23)-2),'Geometry Model'!$B$16:$B$36,0),1)</f>
        <v>0</v>
      </c>
      <c r="P26" s="108">
        <f>INDEX($C$16:$C$36,MATCH(MID(BuildingSurfaces_Master!P23,2,LEN(BuildingSurfaces_Master!P23)-2),'Geometry Model'!$B$16:$B$36,0),1)</f>
        <v>-2</v>
      </c>
      <c r="Q26" s="108">
        <f>INDEX($C$16:$C$36,MATCH(MID(BuildingSurfaces_Master!Q23,2,LEN(BuildingSurfaces_Master!Q23)-2),'Geometry Model'!$B$16:$B$36,0),1)</f>
        <v>39.544278979392203</v>
      </c>
      <c r="R26" s="108">
        <f>INDEX($C$16:$C$36,MATCH(MID(BuildingSurfaces_Master!R23,2,LEN(BuildingSurfaces_Master!R23)-2),'Geometry Model'!$B$16:$B$36,0),1)</f>
        <v>0</v>
      </c>
      <c r="S26" s="108">
        <f>INDEX($C$16:$C$36,MATCH(MID(BuildingSurfaces_Master!S23,2,LEN(BuildingSurfaces_Master!S23)-2),'Geometry Model'!$B$16:$B$36,0),1)</f>
        <v>-2</v>
      </c>
      <c r="T26" s="108">
        <f>INDEX($C$16:$C$36,MATCH(MID(BuildingSurfaces_Master!T23,2,LEN(BuildingSurfaces_Master!T23)-2),'Geometry Model'!$B$16:$B$36,0),1)</f>
        <v>39.544278979392203</v>
      </c>
      <c r="U26" s="108">
        <f>INDEX($C$16:$C$36,MATCH(MID(BuildingSurfaces_Master!U23,2,LEN(BuildingSurfaces_Master!U23)-2),'Geometry Model'!$B$16:$B$36,0),1)</f>
        <v>0</v>
      </c>
      <c r="V26" s="108">
        <f>INDEX($C$16:$C$36,MATCH(MID(BuildingSurfaces_Master!V23,2,LEN(BuildingSurfaces_Master!V23)-2),'Geometry Model'!$B$16:$B$36,0),1)</f>
        <v>0</v>
      </c>
      <c r="W26" s="108">
        <f>INDEX($C$16:$C$36,MATCH(MID(BuildingSurfaces_Master!W23,2,LEN(BuildingSurfaces_Master!W23)-2),'Geometry Model'!$B$16:$B$36,0),1)</f>
        <v>0</v>
      </c>
      <c r="X26" s="108">
        <f>INDEX($C$16:$C$36,MATCH(MID(BuildingSurfaces_Master!X23,2,LEN(BuildingSurfaces_Master!X23)-2),'Geometry Model'!$B$16:$B$36,0),1)</f>
        <v>0</v>
      </c>
      <c r="Y26" s="108">
        <f>INDEX($C$16:$C$36,MATCH(MID(BuildingSurfaces_Master!Y23,2,LEN(BuildingSurfaces_Master!Y23)-2),'Geometry Model'!$B$16:$B$36,0),1)</f>
        <v>0</v>
      </c>
      <c r="AA26" s="4" t="str">
        <f t="shared" si="6"/>
        <v>ceiling</v>
      </c>
      <c r="AB26" s="4">
        <v>4</v>
      </c>
      <c r="AC26" s="112">
        <f t="shared" si="2"/>
        <v>0</v>
      </c>
      <c r="AD26" s="112">
        <f t="shared" si="2"/>
        <v>31.635423183513762</v>
      </c>
      <c r="AE26" s="112">
        <f t="shared" si="2"/>
        <v>11</v>
      </c>
    </row>
    <row r="27" spans="2:31" ht="18" customHeight="1" x14ac:dyDescent="0.25">
      <c r="B27" s="124"/>
      <c r="M27" t="str">
        <f>BuildingSurfaces_Master!D24</f>
        <v>bgwall_upper_right</v>
      </c>
      <c r="N27" s="108">
        <f>INDEX($C$16:$C$36,MATCH(MID(BuildingSurfaces_Master!N24,2,LEN(BuildingSurfaces_Master!N24)-2),'Geometry Model'!$B$16:$B$36,0),1)</f>
        <v>39.544278979392203</v>
      </c>
      <c r="O27" s="108">
        <f>INDEX($C$16:$C$36,MATCH(MID(BuildingSurfaces_Master!O24,2,LEN(BuildingSurfaces_Master!O24)-2),'Geometry Model'!$B$16:$B$36,0),1)</f>
        <v>0</v>
      </c>
      <c r="P27" s="108">
        <f>INDEX($C$16:$C$36,MATCH(MID(BuildingSurfaces_Master!P24,2,LEN(BuildingSurfaces_Master!P24)-2),'Geometry Model'!$B$16:$B$36,0),1)</f>
        <v>0</v>
      </c>
      <c r="Q27" s="108">
        <f>INDEX($C$16:$C$36,MATCH(MID(BuildingSurfaces_Master!Q24,2,LEN(BuildingSurfaces_Master!Q24)-2),'Geometry Model'!$B$16:$B$36,0),1)</f>
        <v>39.544278979392203</v>
      </c>
      <c r="R27" s="108">
        <f>INDEX($C$16:$C$36,MATCH(MID(BuildingSurfaces_Master!R24,2,LEN(BuildingSurfaces_Master!R24)-2),'Geometry Model'!$B$16:$B$36,0),1)</f>
        <v>31.635423183513762</v>
      </c>
      <c r="S27" s="108">
        <f>INDEX($C$16:$C$36,MATCH(MID(BuildingSurfaces_Master!S24,2,LEN(BuildingSurfaces_Master!S24)-2),'Geometry Model'!$B$16:$B$36,0),1)</f>
        <v>0</v>
      </c>
      <c r="T27" s="108">
        <f>INDEX($C$16:$C$36,MATCH(MID(BuildingSurfaces_Master!T24,2,LEN(BuildingSurfaces_Master!T24)-2),'Geometry Model'!$B$16:$B$36,0),1)</f>
        <v>39.544278979392203</v>
      </c>
      <c r="U27" s="108">
        <f>INDEX($C$16:$C$36,MATCH(MID(BuildingSurfaces_Master!U24,2,LEN(BuildingSurfaces_Master!U24)-2),'Geometry Model'!$B$16:$B$36,0),1)</f>
        <v>31.635423183513762</v>
      </c>
      <c r="V27" s="108">
        <f>INDEX($C$16:$C$36,MATCH(MID(BuildingSurfaces_Master!V24,2,LEN(BuildingSurfaces_Master!V24)-2),'Geometry Model'!$B$16:$B$36,0),1)</f>
        <v>1</v>
      </c>
      <c r="W27" s="108">
        <f>INDEX($C$16:$C$36,MATCH(MID(BuildingSurfaces_Master!W24,2,LEN(BuildingSurfaces_Master!W24)-2),'Geometry Model'!$B$16:$B$36,0),1)</f>
        <v>39.544278979392203</v>
      </c>
      <c r="X27" s="108">
        <f>INDEX($C$16:$C$36,MATCH(MID(BuildingSurfaces_Master!X24,2,LEN(BuildingSurfaces_Master!X24)-2),'Geometry Model'!$B$16:$B$36,0),1)</f>
        <v>0</v>
      </c>
      <c r="Y27" s="108">
        <f>INDEX($C$16:$C$36,MATCH(MID(BuildingSurfaces_Master!Y24,2,LEN(BuildingSurfaces_Master!Y24)-2),'Geometry Model'!$B$16:$B$36,0),1)</f>
        <v>1</v>
      </c>
      <c r="AA27" s="6" t="str">
        <f>AA23</f>
        <v>ceiling</v>
      </c>
      <c r="AB27" s="4">
        <f>AB23</f>
        <v>1</v>
      </c>
      <c r="AC27" s="112">
        <f t="shared" si="2"/>
        <v>0</v>
      </c>
      <c r="AD27" s="112">
        <f t="shared" si="2"/>
        <v>0</v>
      </c>
      <c r="AE27" s="112">
        <f t="shared" si="2"/>
        <v>11</v>
      </c>
    </row>
    <row r="28" spans="2:31" ht="15.75" x14ac:dyDescent="0.25">
      <c r="B28" s="142" t="s">
        <v>166</v>
      </c>
      <c r="C28" s="103" t="s">
        <v>59</v>
      </c>
      <c r="D28" s="103" t="s">
        <v>60</v>
      </c>
      <c r="M28" t="str">
        <f>BuildingSurfaces_Master!D25</f>
        <v>bgwall_lower_right</v>
      </c>
      <c r="N28" s="108">
        <f>INDEX($C$16:$C$36,MATCH(MID(BuildingSurfaces_Master!N25,2,LEN(BuildingSurfaces_Master!N25)-2),'Geometry Model'!$B$16:$B$36,0),1)</f>
        <v>39.544278979392203</v>
      </c>
      <c r="O28" s="108">
        <f>INDEX($C$16:$C$36,MATCH(MID(BuildingSurfaces_Master!O25,2,LEN(BuildingSurfaces_Master!O25)-2),'Geometry Model'!$B$16:$B$36,0),1)</f>
        <v>0</v>
      </c>
      <c r="P28" s="108">
        <f>INDEX($C$16:$C$36,MATCH(MID(BuildingSurfaces_Master!P25,2,LEN(BuildingSurfaces_Master!P25)-2),'Geometry Model'!$B$16:$B$36,0),1)</f>
        <v>-2</v>
      </c>
      <c r="Q28" s="108">
        <f>INDEX($C$16:$C$36,MATCH(MID(BuildingSurfaces_Master!Q25,2,LEN(BuildingSurfaces_Master!Q25)-2),'Geometry Model'!$B$16:$B$36,0),1)</f>
        <v>39.544278979392203</v>
      </c>
      <c r="R28" s="108">
        <f>INDEX($C$16:$C$36,MATCH(MID(BuildingSurfaces_Master!R25,2,LEN(BuildingSurfaces_Master!R25)-2),'Geometry Model'!$B$16:$B$36,0),1)</f>
        <v>31.635423183513762</v>
      </c>
      <c r="S28" s="108">
        <f>INDEX($C$16:$C$36,MATCH(MID(BuildingSurfaces_Master!S25,2,LEN(BuildingSurfaces_Master!S25)-2),'Geometry Model'!$B$16:$B$36,0),1)</f>
        <v>-2</v>
      </c>
      <c r="T28" s="108">
        <f>INDEX($C$16:$C$36,MATCH(MID(BuildingSurfaces_Master!T25,2,LEN(BuildingSurfaces_Master!T25)-2),'Geometry Model'!$B$16:$B$36,0),1)</f>
        <v>39.544278979392203</v>
      </c>
      <c r="U28" s="108">
        <f>INDEX($C$16:$C$36,MATCH(MID(BuildingSurfaces_Master!U25,2,LEN(BuildingSurfaces_Master!U25)-2),'Geometry Model'!$B$16:$B$36,0),1)</f>
        <v>31.635423183513762</v>
      </c>
      <c r="V28" s="108">
        <f>INDEX($C$16:$C$36,MATCH(MID(BuildingSurfaces_Master!V25,2,LEN(BuildingSurfaces_Master!V25)-2),'Geometry Model'!$B$16:$B$36,0),1)</f>
        <v>0</v>
      </c>
      <c r="W28" s="108">
        <f>INDEX($C$16:$C$36,MATCH(MID(BuildingSurfaces_Master!W25,2,LEN(BuildingSurfaces_Master!W25)-2),'Geometry Model'!$B$16:$B$36,0),1)</f>
        <v>39.544278979392203</v>
      </c>
      <c r="X28" s="108">
        <f>INDEX($C$16:$C$36,MATCH(MID(BuildingSurfaces_Master!X25,2,LEN(BuildingSurfaces_Master!X25)-2),'Geometry Model'!$B$16:$B$36,0),1)</f>
        <v>0</v>
      </c>
      <c r="Y28" s="108">
        <f>INDEX($C$16:$C$36,MATCH(MID(BuildingSurfaces_Master!Y25,2,LEN(BuildingSurfaces_Master!Y25)-2),'Geometry Model'!$B$16:$B$36,0),1)</f>
        <v>0</v>
      </c>
      <c r="AA28" s="5" t="str">
        <f>$M$10</f>
        <v>wall_floor3_front</v>
      </c>
      <c r="AB28" s="5">
        <v>1</v>
      </c>
      <c r="AC28" s="114">
        <f t="shared" si="2"/>
        <v>0</v>
      </c>
      <c r="AD28" s="114">
        <f t="shared" si="2"/>
        <v>0</v>
      </c>
      <c r="AE28" s="114" t="str">
        <f t="shared" si="2"/>
        <v/>
      </c>
    </row>
    <row r="29" spans="2:31" x14ac:dyDescent="0.25">
      <c r="B29" s="77" t="s">
        <v>158</v>
      </c>
      <c r="C29" s="103">
        <f>C20+C5</f>
        <v>11</v>
      </c>
      <c r="D29" s="167">
        <f>D7/D6</f>
        <v>3.0479966020104774</v>
      </c>
      <c r="M29" t="str">
        <f>BuildingSurfaces_Master!D26</f>
        <v>bgwall_upper_back</v>
      </c>
      <c r="N29" s="108">
        <f>INDEX($C$16:$C$36,MATCH(MID(BuildingSurfaces_Master!N26,2,LEN(BuildingSurfaces_Master!N26)-2),'Geometry Model'!$B$16:$B$36,0),1)</f>
        <v>39.544278979392203</v>
      </c>
      <c r="O29" s="108">
        <f>INDEX($C$16:$C$36,MATCH(MID(BuildingSurfaces_Master!O26,2,LEN(BuildingSurfaces_Master!O26)-2),'Geometry Model'!$B$16:$B$36,0),1)</f>
        <v>31.635423183513762</v>
      </c>
      <c r="P29" s="108">
        <f>INDEX($C$16:$C$36,MATCH(MID(BuildingSurfaces_Master!P26,2,LEN(BuildingSurfaces_Master!P26)-2),'Geometry Model'!$B$16:$B$36,0),1)</f>
        <v>0</v>
      </c>
      <c r="Q29" s="108">
        <f>INDEX($C$16:$C$36,MATCH(MID(BuildingSurfaces_Master!Q26,2,LEN(BuildingSurfaces_Master!Q26)-2),'Geometry Model'!$B$16:$B$36,0),1)</f>
        <v>0</v>
      </c>
      <c r="R29" s="108">
        <f>INDEX($C$16:$C$36,MATCH(MID(BuildingSurfaces_Master!R26,2,LEN(BuildingSurfaces_Master!R26)-2),'Geometry Model'!$B$16:$B$36,0),1)</f>
        <v>31.635423183513762</v>
      </c>
      <c r="S29" s="108">
        <f>INDEX($C$16:$C$36,MATCH(MID(BuildingSurfaces_Master!S26,2,LEN(BuildingSurfaces_Master!S26)-2),'Geometry Model'!$B$16:$B$36,0),1)</f>
        <v>0</v>
      </c>
      <c r="T29" s="108">
        <f>INDEX($C$16:$C$36,MATCH(MID(BuildingSurfaces_Master!T26,2,LEN(BuildingSurfaces_Master!T26)-2),'Geometry Model'!$B$16:$B$36,0),1)</f>
        <v>0</v>
      </c>
      <c r="U29" s="108">
        <f>INDEX($C$16:$C$36,MATCH(MID(BuildingSurfaces_Master!U26,2,LEN(BuildingSurfaces_Master!U26)-2),'Geometry Model'!$B$16:$B$36,0),1)</f>
        <v>31.635423183513762</v>
      </c>
      <c r="V29" s="108">
        <f>INDEX($C$16:$C$36,MATCH(MID(BuildingSurfaces_Master!V26,2,LEN(BuildingSurfaces_Master!V26)-2),'Geometry Model'!$B$16:$B$36,0),1)</f>
        <v>1</v>
      </c>
      <c r="W29" s="108">
        <f>INDEX($C$16:$C$36,MATCH(MID(BuildingSurfaces_Master!W26,2,LEN(BuildingSurfaces_Master!W26)-2),'Geometry Model'!$B$16:$B$36,0),1)</f>
        <v>39.544278979392203</v>
      </c>
      <c r="X29" s="108">
        <f>INDEX($C$16:$C$36,MATCH(MID(BuildingSurfaces_Master!X26,2,LEN(BuildingSurfaces_Master!X26)-2),'Geometry Model'!$B$16:$B$36,0),1)</f>
        <v>31.635423183513762</v>
      </c>
      <c r="Y29" s="108">
        <f>INDEX($C$16:$C$36,MATCH(MID(BuildingSurfaces_Master!Y26,2,LEN(BuildingSurfaces_Master!Y26)-2),'Geometry Model'!$B$16:$B$36,0),1)</f>
        <v>1</v>
      </c>
      <c r="AA29" s="5" t="str">
        <f t="shared" ref="AA29:AA31" si="7">$M$10</f>
        <v>wall_floor3_front</v>
      </c>
      <c r="AB29" s="5">
        <v>2</v>
      </c>
      <c r="AC29" s="114">
        <f t="shared" si="2"/>
        <v>39.544278979392203</v>
      </c>
      <c r="AD29" s="114">
        <f t="shared" si="2"/>
        <v>0</v>
      </c>
      <c r="AE29" s="114" t="str">
        <f t="shared" si="2"/>
        <v/>
      </c>
    </row>
    <row r="30" spans="2:31" x14ac:dyDescent="0.25">
      <c r="B30" s="77" t="s">
        <v>159</v>
      </c>
      <c r="C30" s="103" t="str">
        <f>IF(C4=1,"",C20+C5+C5)</f>
        <v/>
      </c>
      <c r="D30" s="167"/>
      <c r="M30" t="str">
        <f>BuildingSurfaces_Master!D27</f>
        <v>bgwall_lower_back</v>
      </c>
      <c r="N30" s="108">
        <f>INDEX($C$16:$C$36,MATCH(MID(BuildingSurfaces_Master!N27,2,LEN(BuildingSurfaces_Master!N27)-2),'Geometry Model'!$B$16:$B$36,0),1)</f>
        <v>39.544278979392203</v>
      </c>
      <c r="O30" s="108">
        <f>INDEX($C$16:$C$36,MATCH(MID(BuildingSurfaces_Master!O27,2,LEN(BuildingSurfaces_Master!O27)-2),'Geometry Model'!$B$16:$B$36,0),1)</f>
        <v>31.635423183513762</v>
      </c>
      <c r="P30" s="108">
        <f>INDEX($C$16:$C$36,MATCH(MID(BuildingSurfaces_Master!P27,2,LEN(BuildingSurfaces_Master!P27)-2),'Geometry Model'!$B$16:$B$36,0),1)</f>
        <v>-2</v>
      </c>
      <c r="Q30" s="108">
        <f>INDEX($C$16:$C$36,MATCH(MID(BuildingSurfaces_Master!Q27,2,LEN(BuildingSurfaces_Master!Q27)-2),'Geometry Model'!$B$16:$B$36,0),1)</f>
        <v>0</v>
      </c>
      <c r="R30" s="108">
        <f>INDEX($C$16:$C$36,MATCH(MID(BuildingSurfaces_Master!R27,2,LEN(BuildingSurfaces_Master!R27)-2),'Geometry Model'!$B$16:$B$36,0),1)</f>
        <v>31.635423183513762</v>
      </c>
      <c r="S30" s="108">
        <f>INDEX($C$16:$C$36,MATCH(MID(BuildingSurfaces_Master!S27,2,LEN(BuildingSurfaces_Master!S27)-2),'Geometry Model'!$B$16:$B$36,0),1)</f>
        <v>-2</v>
      </c>
      <c r="T30" s="108">
        <f>INDEX($C$16:$C$36,MATCH(MID(BuildingSurfaces_Master!T27,2,LEN(BuildingSurfaces_Master!T27)-2),'Geometry Model'!$B$16:$B$36,0),1)</f>
        <v>0</v>
      </c>
      <c r="U30" s="108">
        <f>INDEX($C$16:$C$36,MATCH(MID(BuildingSurfaces_Master!U27,2,LEN(BuildingSurfaces_Master!U27)-2),'Geometry Model'!$B$16:$B$36,0),1)</f>
        <v>31.635423183513762</v>
      </c>
      <c r="V30" s="108">
        <f>INDEX($C$16:$C$36,MATCH(MID(BuildingSurfaces_Master!V27,2,LEN(BuildingSurfaces_Master!V27)-2),'Geometry Model'!$B$16:$B$36,0),1)</f>
        <v>0</v>
      </c>
      <c r="W30" s="108">
        <f>INDEX($C$16:$C$36,MATCH(MID(BuildingSurfaces_Master!W27,2,LEN(BuildingSurfaces_Master!W27)-2),'Geometry Model'!$B$16:$B$36,0),1)</f>
        <v>39.544278979392203</v>
      </c>
      <c r="X30" s="108">
        <f>INDEX($C$16:$C$36,MATCH(MID(BuildingSurfaces_Master!X27,2,LEN(BuildingSurfaces_Master!X27)-2),'Geometry Model'!$B$16:$B$36,0),1)</f>
        <v>31.635423183513762</v>
      </c>
      <c r="Y30" s="108">
        <f>INDEX($C$16:$C$36,MATCH(MID(BuildingSurfaces_Master!Y27,2,LEN(BuildingSurfaces_Master!Y27)-2),'Geometry Model'!$B$16:$B$36,0),1)</f>
        <v>0</v>
      </c>
      <c r="AA30" s="5" t="str">
        <f t="shared" si="7"/>
        <v>wall_floor3_front</v>
      </c>
      <c r="AB30" s="5">
        <v>3</v>
      </c>
      <c r="AC30" s="114">
        <f t="shared" si="2"/>
        <v>39.544278979392203</v>
      </c>
      <c r="AD30" s="114">
        <f t="shared" si="2"/>
        <v>0</v>
      </c>
      <c r="AE30" s="114" t="str">
        <f t="shared" si="2"/>
        <v/>
      </c>
    </row>
    <row r="31" spans="2:31" x14ac:dyDescent="0.25">
      <c r="B31" s="77" t="s">
        <v>160</v>
      </c>
      <c r="C31" s="103" t="str">
        <f>IF(C4&lt;3,"",C20+C5+C5+C5)</f>
        <v/>
      </c>
      <c r="D31" s="167"/>
      <c r="M31" t="str">
        <f>BuildingSurfaces_Master!D28</f>
        <v>bgwall_upper_left</v>
      </c>
      <c r="N31" s="108">
        <f>INDEX($C$16:$C$36,MATCH(MID(BuildingSurfaces_Master!N28,2,LEN(BuildingSurfaces_Master!N28)-2),'Geometry Model'!$B$16:$B$36,0),1)</f>
        <v>0</v>
      </c>
      <c r="O31" s="108">
        <f>INDEX($C$16:$C$36,MATCH(MID(BuildingSurfaces_Master!O28,2,LEN(BuildingSurfaces_Master!O28)-2),'Geometry Model'!$B$16:$B$36,0),1)</f>
        <v>31.635423183513762</v>
      </c>
      <c r="P31" s="108">
        <f>INDEX($C$16:$C$36,MATCH(MID(BuildingSurfaces_Master!P28,2,LEN(BuildingSurfaces_Master!P28)-2),'Geometry Model'!$B$16:$B$36,0),1)</f>
        <v>0</v>
      </c>
      <c r="Q31" s="108">
        <f>INDEX($C$16:$C$36,MATCH(MID(BuildingSurfaces_Master!Q28,2,LEN(BuildingSurfaces_Master!Q28)-2),'Geometry Model'!$B$16:$B$36,0),1)</f>
        <v>0</v>
      </c>
      <c r="R31" s="108">
        <f>INDEX($C$16:$C$36,MATCH(MID(BuildingSurfaces_Master!R28,2,LEN(BuildingSurfaces_Master!R28)-2),'Geometry Model'!$B$16:$B$36,0),1)</f>
        <v>0</v>
      </c>
      <c r="S31" s="108">
        <f>INDEX($C$16:$C$36,MATCH(MID(BuildingSurfaces_Master!S28,2,LEN(BuildingSurfaces_Master!S28)-2),'Geometry Model'!$B$16:$B$36,0),1)</f>
        <v>0</v>
      </c>
      <c r="T31" s="108">
        <f>INDEX($C$16:$C$36,MATCH(MID(BuildingSurfaces_Master!T28,2,LEN(BuildingSurfaces_Master!T28)-2),'Geometry Model'!$B$16:$B$36,0),1)</f>
        <v>0</v>
      </c>
      <c r="U31" s="108">
        <f>INDEX($C$16:$C$36,MATCH(MID(BuildingSurfaces_Master!U28,2,LEN(BuildingSurfaces_Master!U28)-2),'Geometry Model'!$B$16:$B$36,0),1)</f>
        <v>0</v>
      </c>
      <c r="V31" s="108">
        <f>INDEX($C$16:$C$36,MATCH(MID(BuildingSurfaces_Master!V28,2,LEN(BuildingSurfaces_Master!V28)-2),'Geometry Model'!$B$16:$B$36,0),1)</f>
        <v>1</v>
      </c>
      <c r="W31" s="108">
        <f>INDEX($C$16:$C$36,MATCH(MID(BuildingSurfaces_Master!W28,2,LEN(BuildingSurfaces_Master!W28)-2),'Geometry Model'!$B$16:$B$36,0),1)</f>
        <v>0</v>
      </c>
      <c r="X31" s="108">
        <f>INDEX($C$16:$C$36,MATCH(MID(BuildingSurfaces_Master!X28,2,LEN(BuildingSurfaces_Master!X28)-2),'Geometry Model'!$B$16:$B$36,0),1)</f>
        <v>31.635423183513762</v>
      </c>
      <c r="Y31" s="108">
        <f>INDEX($C$16:$C$36,MATCH(MID(BuildingSurfaces_Master!Y28,2,LEN(BuildingSurfaces_Master!Y28)-2),'Geometry Model'!$B$16:$B$36,0),1)</f>
        <v>1</v>
      </c>
      <c r="AA31" s="5" t="str">
        <f t="shared" si="7"/>
        <v>wall_floor3_front</v>
      </c>
      <c r="AB31" s="5">
        <v>4</v>
      </c>
      <c r="AC31" s="114">
        <f t="shared" si="2"/>
        <v>0</v>
      </c>
      <c r="AD31" s="114">
        <f t="shared" si="2"/>
        <v>0</v>
      </c>
      <c r="AE31" s="114" t="str">
        <f t="shared" si="2"/>
        <v/>
      </c>
    </row>
    <row r="32" spans="2:31" x14ac:dyDescent="0.25">
      <c r="B32" s="77" t="s">
        <v>161</v>
      </c>
      <c r="C32" s="103">
        <f>IF(C4=1,C29,IF(C4=2,C30,IF(C4=3,C31,"")))</f>
        <v>11</v>
      </c>
      <c r="D32" s="167">
        <f>D29</f>
        <v>3.0479966020104774</v>
      </c>
      <c r="M32" t="str">
        <f>BuildingSurfaces_Master!D29</f>
        <v>bgwall_lower_left</v>
      </c>
      <c r="N32" s="108">
        <f>INDEX($C$16:$C$36,MATCH(MID(BuildingSurfaces_Master!N29,2,LEN(BuildingSurfaces_Master!N29)-2),'Geometry Model'!$B$16:$B$36,0),1)</f>
        <v>0</v>
      </c>
      <c r="O32" s="108">
        <f>INDEX($C$16:$C$36,MATCH(MID(BuildingSurfaces_Master!O29,2,LEN(BuildingSurfaces_Master!O29)-2),'Geometry Model'!$B$16:$B$36,0),1)</f>
        <v>31.635423183513762</v>
      </c>
      <c r="P32" s="108">
        <f>INDEX($C$16:$C$36,MATCH(MID(BuildingSurfaces_Master!P29,2,LEN(BuildingSurfaces_Master!P29)-2),'Geometry Model'!$B$16:$B$36,0),1)</f>
        <v>-2</v>
      </c>
      <c r="Q32" s="108">
        <f>INDEX($C$16:$C$36,MATCH(MID(BuildingSurfaces_Master!Q29,2,LEN(BuildingSurfaces_Master!Q29)-2),'Geometry Model'!$B$16:$B$36,0),1)</f>
        <v>0</v>
      </c>
      <c r="R32" s="108">
        <f>INDEX($C$16:$C$36,MATCH(MID(BuildingSurfaces_Master!R29,2,LEN(BuildingSurfaces_Master!R29)-2),'Geometry Model'!$B$16:$B$36,0),1)</f>
        <v>0</v>
      </c>
      <c r="S32" s="108">
        <f>INDEX($C$16:$C$36,MATCH(MID(BuildingSurfaces_Master!S29,2,LEN(BuildingSurfaces_Master!S29)-2),'Geometry Model'!$B$16:$B$36,0),1)</f>
        <v>-2</v>
      </c>
      <c r="T32" s="108">
        <f>INDEX($C$16:$C$36,MATCH(MID(BuildingSurfaces_Master!T29,2,LEN(BuildingSurfaces_Master!T29)-2),'Geometry Model'!$B$16:$B$36,0),1)</f>
        <v>0</v>
      </c>
      <c r="U32" s="108">
        <f>INDEX($C$16:$C$36,MATCH(MID(BuildingSurfaces_Master!U29,2,LEN(BuildingSurfaces_Master!U29)-2),'Geometry Model'!$B$16:$B$36,0),1)</f>
        <v>0</v>
      </c>
      <c r="V32" s="108">
        <f>INDEX($C$16:$C$36,MATCH(MID(BuildingSurfaces_Master!V29,2,LEN(BuildingSurfaces_Master!V29)-2),'Geometry Model'!$B$16:$B$36,0),1)</f>
        <v>0</v>
      </c>
      <c r="W32" s="108">
        <f>INDEX($C$16:$C$36,MATCH(MID(BuildingSurfaces_Master!W29,2,LEN(BuildingSurfaces_Master!W29)-2),'Geometry Model'!$B$16:$B$36,0),1)</f>
        <v>0</v>
      </c>
      <c r="X32" s="108">
        <f>INDEX($C$16:$C$36,MATCH(MID(BuildingSurfaces_Master!X29,2,LEN(BuildingSurfaces_Master!X29)-2),'Geometry Model'!$B$16:$B$36,0),1)</f>
        <v>31.635423183513762</v>
      </c>
      <c r="Y32" s="108">
        <f>INDEX($C$16:$C$36,MATCH(MID(BuildingSurfaces_Master!Y29,2,LEN(BuildingSurfaces_Master!Y29)-2),'Geometry Model'!$B$16:$B$36,0),1)</f>
        <v>0</v>
      </c>
      <c r="AA32" s="7" t="str">
        <f>AA28</f>
        <v>wall_floor3_front</v>
      </c>
      <c r="AB32" s="5">
        <f>AB28</f>
        <v>1</v>
      </c>
      <c r="AC32" s="114">
        <f t="shared" si="2"/>
        <v>0</v>
      </c>
      <c r="AD32" s="114">
        <f t="shared" si="2"/>
        <v>0</v>
      </c>
      <c r="AE32" s="114" t="str">
        <f t="shared" si="2"/>
        <v/>
      </c>
    </row>
    <row r="33" spans="2:31" x14ac:dyDescent="0.25">
      <c r="B33" s="77" t="s">
        <v>162</v>
      </c>
      <c r="C33" s="107">
        <f>ROUND(C32+C21,10)</f>
        <v>15.475713070499999</v>
      </c>
      <c r="D33" s="103">
        <f>C33/3.281</f>
        <v>4.7167671656507162</v>
      </c>
      <c r="M33" t="str">
        <f>BuildingSurfaces_Master!D30</f>
        <v>floor_foundation</v>
      </c>
      <c r="N33" s="108">
        <f>INDEX($C$16:$C$36,MATCH(MID(BuildingSurfaces_Master!N30,2,LEN(BuildingSurfaces_Master!N30)-2),'Geometry Model'!$B$16:$B$36,0),1)</f>
        <v>0</v>
      </c>
      <c r="O33" s="108">
        <f>INDEX($C$16:$C$36,MATCH(MID(BuildingSurfaces_Master!O30,2,LEN(BuildingSurfaces_Master!O30)-2),'Geometry Model'!$B$16:$B$36,0),1)</f>
        <v>0</v>
      </c>
      <c r="P33" s="108">
        <f>INDEX($C$16:$C$36,MATCH(MID(BuildingSurfaces_Master!P30,2,LEN(BuildingSurfaces_Master!P30)-2),'Geometry Model'!$B$16:$B$36,0),1)</f>
        <v>-2</v>
      </c>
      <c r="Q33" s="108">
        <f>INDEX($C$16:$C$36,MATCH(MID(BuildingSurfaces_Master!Q30,2,LEN(BuildingSurfaces_Master!Q30)-2),'Geometry Model'!$B$16:$B$36,0),1)</f>
        <v>0</v>
      </c>
      <c r="R33" s="108">
        <f>INDEX($C$16:$C$36,MATCH(MID(BuildingSurfaces_Master!R30,2,LEN(BuildingSurfaces_Master!R30)-2),'Geometry Model'!$B$16:$B$36,0),1)</f>
        <v>31.635423183513762</v>
      </c>
      <c r="S33" s="108">
        <f>INDEX($C$16:$C$36,MATCH(MID(BuildingSurfaces_Master!S30,2,LEN(BuildingSurfaces_Master!S30)-2),'Geometry Model'!$B$16:$B$36,0),1)</f>
        <v>-2</v>
      </c>
      <c r="T33" s="108">
        <f>INDEX($C$16:$C$36,MATCH(MID(BuildingSurfaces_Master!T30,2,LEN(BuildingSurfaces_Master!T30)-2),'Geometry Model'!$B$16:$B$36,0),1)</f>
        <v>39.544278979392203</v>
      </c>
      <c r="U33" s="108">
        <f>INDEX($C$16:$C$36,MATCH(MID(BuildingSurfaces_Master!U30,2,LEN(BuildingSurfaces_Master!U30)-2),'Geometry Model'!$B$16:$B$36,0),1)</f>
        <v>31.635423183513762</v>
      </c>
      <c r="V33" s="108">
        <f>INDEX($C$16:$C$36,MATCH(MID(BuildingSurfaces_Master!V30,2,LEN(BuildingSurfaces_Master!V30)-2),'Geometry Model'!$B$16:$B$36,0),1)</f>
        <v>-2</v>
      </c>
      <c r="W33" s="108">
        <f>INDEX($C$16:$C$36,MATCH(MID(BuildingSurfaces_Master!W30,2,LEN(BuildingSurfaces_Master!W30)-2),'Geometry Model'!$B$16:$B$36,0),1)</f>
        <v>39.544278979392203</v>
      </c>
      <c r="X33" s="108">
        <f>INDEX($C$16:$C$36,MATCH(MID(BuildingSurfaces_Master!X30,2,LEN(BuildingSurfaces_Master!X30)-2),'Geometry Model'!$B$16:$B$36,0),1)</f>
        <v>0</v>
      </c>
      <c r="Y33" s="108">
        <f>INDEX($C$16:$C$36,MATCH(MID(BuildingSurfaces_Master!Y30,2,LEN(BuildingSurfaces_Master!Y30)-2),'Geometry Model'!$B$16:$B$36,0),1)</f>
        <v>-2</v>
      </c>
      <c r="AA33" s="4" t="str">
        <f>$M$11</f>
        <v>wall_floor3_right</v>
      </c>
      <c r="AB33" s="4">
        <v>1</v>
      </c>
      <c r="AC33" s="112">
        <f t="shared" si="2"/>
        <v>39.544278979392203</v>
      </c>
      <c r="AD33" s="112">
        <f t="shared" si="2"/>
        <v>0</v>
      </c>
      <c r="AE33" s="112" t="str">
        <f t="shared" si="2"/>
        <v/>
      </c>
    </row>
    <row r="34" spans="2:31" x14ac:dyDescent="0.25">
      <c r="B34" s="77" t="s">
        <v>163</v>
      </c>
      <c r="C34" s="107">
        <f>$C$8*SQRT($C$6/$C$8)</f>
        <v>39.544278979392203</v>
      </c>
      <c r="D34" s="103">
        <f t="shared" ref="D34:D36" si="8">C34/3.281</f>
        <v>12.052508070524901</v>
      </c>
      <c r="AA34" s="4" t="str">
        <f t="shared" ref="AA34:AA36" si="9">$M$11</f>
        <v>wall_floor3_right</v>
      </c>
      <c r="AB34" s="4">
        <v>2</v>
      </c>
      <c r="AC34" s="112">
        <f t="shared" si="2"/>
        <v>39.544278979392203</v>
      </c>
      <c r="AD34" s="112">
        <f t="shared" si="2"/>
        <v>31.635423183513762</v>
      </c>
      <c r="AE34" s="112" t="str">
        <f t="shared" si="2"/>
        <v/>
      </c>
    </row>
    <row r="35" spans="2:31" ht="15.75" x14ac:dyDescent="0.25">
      <c r="B35" s="77" t="s">
        <v>164</v>
      </c>
      <c r="C35" s="107">
        <f>C6/C34</f>
        <v>31.635423183513762</v>
      </c>
      <c r="D35" s="103">
        <f t="shared" si="8"/>
        <v>9.6420064564199208</v>
      </c>
      <c r="M35" s="115" t="s">
        <v>291</v>
      </c>
      <c r="AA35" s="4" t="str">
        <f t="shared" si="9"/>
        <v>wall_floor3_right</v>
      </c>
      <c r="AB35" s="4">
        <v>3</v>
      </c>
      <c r="AC35" s="112">
        <f t="shared" si="2"/>
        <v>39.544278979392203</v>
      </c>
      <c r="AD35" s="112">
        <f t="shared" si="2"/>
        <v>31.635423183513762</v>
      </c>
      <c r="AE35" s="112" t="str">
        <f t="shared" si="2"/>
        <v/>
      </c>
    </row>
    <row r="36" spans="2:31" x14ac:dyDescent="0.25">
      <c r="B36" s="77" t="s">
        <v>165</v>
      </c>
      <c r="C36" s="107">
        <f>C35/2</f>
        <v>15.817711591756881</v>
      </c>
      <c r="D36" s="103">
        <f t="shared" si="8"/>
        <v>4.8210032282099604</v>
      </c>
      <c r="M36" s="127" t="str">
        <f>M51</f>
        <v>Name</v>
      </c>
      <c r="N36" s="127" t="str">
        <f>N51</f>
        <v>Starting X</v>
      </c>
      <c r="O36" s="127" t="str">
        <f>O51</f>
        <v>Starting Z</v>
      </c>
      <c r="P36" s="127" t="str">
        <f>P51</f>
        <v>Length</v>
      </c>
      <c r="Q36" s="127" t="str">
        <f>Q51</f>
        <v>Height</v>
      </c>
      <c r="R36" s="122"/>
      <c r="S36" s="122"/>
      <c r="T36" s="122"/>
      <c r="U36" s="122"/>
      <c r="V36" s="122"/>
      <c r="W36" s="122"/>
      <c r="X36" s="122"/>
      <c r="Y36" s="122"/>
      <c r="AA36" s="4" t="str">
        <f t="shared" si="9"/>
        <v>wall_floor3_right</v>
      </c>
      <c r="AB36" s="4">
        <v>4</v>
      </c>
      <c r="AC36" s="112">
        <f t="shared" si="2"/>
        <v>39.544278979392203</v>
      </c>
      <c r="AD36" s="112">
        <f t="shared" si="2"/>
        <v>0</v>
      </c>
      <c r="AE36" s="112" t="str">
        <f t="shared" si="2"/>
        <v/>
      </c>
    </row>
    <row r="37" spans="2:31" x14ac:dyDescent="0.25">
      <c r="B37" s="77" t="s">
        <v>194</v>
      </c>
      <c r="C37" s="128">
        <f>C34*C5</f>
        <v>395.44278979392203</v>
      </c>
      <c r="D37" s="103">
        <f>C37/10.764</f>
        <v>36.737531567625609</v>
      </c>
      <c r="M37" t="str">
        <f>Windows_Master!D2</f>
        <v>Window_floor3_front</v>
      </c>
      <c r="N37" s="136">
        <f t="shared" ref="N37:Q40" si="10">IF($C$4&gt;2,N45,0)</f>
        <v>0</v>
      </c>
      <c r="O37" s="136">
        <f t="shared" si="10"/>
        <v>0</v>
      </c>
      <c r="P37" s="136">
        <f t="shared" si="10"/>
        <v>0</v>
      </c>
      <c r="Q37" s="136">
        <f t="shared" si="10"/>
        <v>0</v>
      </c>
      <c r="R37" s="110"/>
      <c r="S37" s="111"/>
      <c r="T37" s="110"/>
      <c r="U37" s="110"/>
      <c r="V37" s="111"/>
      <c r="W37" s="110"/>
      <c r="X37" s="110"/>
      <c r="Y37" s="111"/>
      <c r="AA37" s="6" t="str">
        <f>AA33</f>
        <v>wall_floor3_right</v>
      </c>
      <c r="AB37" s="4">
        <f>AB33</f>
        <v>1</v>
      </c>
      <c r="AC37" s="112">
        <f t="shared" si="2"/>
        <v>39.544278979392203</v>
      </c>
      <c r="AD37" s="112">
        <f t="shared" si="2"/>
        <v>0</v>
      </c>
      <c r="AE37" s="112" t="str">
        <f t="shared" si="2"/>
        <v/>
      </c>
    </row>
    <row r="38" spans="2:31" x14ac:dyDescent="0.25">
      <c r="B38" s="77" t="s">
        <v>195</v>
      </c>
      <c r="C38" s="128">
        <f>C35*C5</f>
        <v>316.35423183513763</v>
      </c>
      <c r="D38" s="103">
        <f t="shared" ref="D38:D44" si="11">C38/10.764</f>
        <v>29.390025254100486</v>
      </c>
      <c r="M38" t="str">
        <f>Windows_Master!D3</f>
        <v>Window_floor3_back</v>
      </c>
      <c r="N38" s="136">
        <f t="shared" si="10"/>
        <v>0</v>
      </c>
      <c r="O38" s="136">
        <f t="shared" si="10"/>
        <v>0</v>
      </c>
      <c r="P38" s="136">
        <f t="shared" si="10"/>
        <v>0</v>
      </c>
      <c r="Q38" s="136">
        <f t="shared" si="10"/>
        <v>0</v>
      </c>
      <c r="AA38" s="5" t="str">
        <f>$M$12</f>
        <v>wall_floor3_back</v>
      </c>
      <c r="AB38" s="5">
        <v>1</v>
      </c>
      <c r="AC38" s="114">
        <f t="shared" ref="AC38:AE69" si="12">INDEX($N$5:$Y$33,MATCH($AA38,$M$5:$M$33,0),MATCH(AC$4&amp;"_"&amp;$AB38,$N$4:$Y$4,0))</f>
        <v>39.544278979392203</v>
      </c>
      <c r="AD38" s="114">
        <f t="shared" si="12"/>
        <v>31.635423183513762</v>
      </c>
      <c r="AE38" s="114" t="str">
        <f t="shared" si="12"/>
        <v/>
      </c>
    </row>
    <row r="39" spans="2:31" x14ac:dyDescent="0.25">
      <c r="B39" s="77" t="s">
        <v>196</v>
      </c>
      <c r="C39" s="128">
        <f>C35*C5</f>
        <v>316.35423183513763</v>
      </c>
      <c r="D39" s="103">
        <f t="shared" si="11"/>
        <v>29.390025254100486</v>
      </c>
      <c r="M39" t="str">
        <f>Windows_Master!D4</f>
        <v>Window_floor3_right</v>
      </c>
      <c r="N39" s="136">
        <f t="shared" si="10"/>
        <v>0</v>
      </c>
      <c r="O39" s="136">
        <f t="shared" si="10"/>
        <v>0</v>
      </c>
      <c r="P39" s="136">
        <f t="shared" si="10"/>
        <v>0</v>
      </c>
      <c r="Q39" s="136">
        <f t="shared" si="10"/>
        <v>0</v>
      </c>
      <c r="AA39" s="5" t="str">
        <f t="shared" ref="AA39:AA41" si="13">$M$12</f>
        <v>wall_floor3_back</v>
      </c>
      <c r="AB39" s="5">
        <v>2</v>
      </c>
      <c r="AC39" s="114">
        <f t="shared" si="12"/>
        <v>0</v>
      </c>
      <c r="AD39" s="114">
        <f t="shared" si="12"/>
        <v>31.635423183513762</v>
      </c>
      <c r="AE39" s="114" t="str">
        <f t="shared" si="12"/>
        <v/>
      </c>
    </row>
    <row r="40" spans="2:31" x14ac:dyDescent="0.25">
      <c r="B40" s="77" t="s">
        <v>197</v>
      </c>
      <c r="C40" s="128">
        <f>C34*C5</f>
        <v>395.44278979392203</v>
      </c>
      <c r="D40" s="103">
        <f t="shared" si="11"/>
        <v>36.737531567625609</v>
      </c>
      <c r="M40" t="str">
        <f>Windows_Master!D5</f>
        <v>Window_floor3_left</v>
      </c>
      <c r="N40" s="136">
        <f t="shared" si="10"/>
        <v>0</v>
      </c>
      <c r="O40" s="136">
        <f t="shared" si="10"/>
        <v>0</v>
      </c>
      <c r="P40" s="136">
        <f t="shared" si="10"/>
        <v>0</v>
      </c>
      <c r="Q40" s="136">
        <f t="shared" si="10"/>
        <v>0</v>
      </c>
      <c r="R40" s="5"/>
      <c r="S40" s="5"/>
      <c r="T40" s="5"/>
      <c r="U40" s="5"/>
      <c r="V40" s="5"/>
      <c r="W40" s="5"/>
      <c r="X40" s="5"/>
      <c r="Y40" s="5"/>
      <c r="AA40" s="5" t="str">
        <f t="shared" si="13"/>
        <v>wall_floor3_back</v>
      </c>
      <c r="AB40" s="5">
        <v>3</v>
      </c>
      <c r="AC40" s="114">
        <f t="shared" si="12"/>
        <v>0</v>
      </c>
      <c r="AD40" s="114">
        <f t="shared" si="12"/>
        <v>31.635423183513762</v>
      </c>
      <c r="AE40" s="114" t="str">
        <f t="shared" si="12"/>
        <v/>
      </c>
    </row>
    <row r="41" spans="2:31" x14ac:dyDescent="0.25">
      <c r="B41" s="77" t="s">
        <v>190</v>
      </c>
      <c r="C41" s="128">
        <f>C9*C37</f>
        <v>39.544278979392203</v>
      </c>
      <c r="D41" s="103">
        <f t="shared" si="11"/>
        <v>3.6737531567625608</v>
      </c>
      <c r="M41" t="str">
        <f>Windows_Master!D6</f>
        <v>Window_floor2_front</v>
      </c>
      <c r="N41" s="137">
        <f t="shared" ref="N41:Q44" si="14">IF($C$4&gt;1,N45,0)</f>
        <v>0</v>
      </c>
      <c r="O41" s="137">
        <f t="shared" si="14"/>
        <v>0</v>
      </c>
      <c r="P41" s="137">
        <f t="shared" si="14"/>
        <v>0</v>
      </c>
      <c r="Q41" s="137">
        <f t="shared" si="14"/>
        <v>0</v>
      </c>
      <c r="R41" s="130"/>
      <c r="S41" s="130"/>
      <c r="T41" s="130"/>
      <c r="U41" s="130"/>
      <c r="V41" s="130"/>
      <c r="W41" s="130"/>
      <c r="X41" s="130"/>
      <c r="Y41" s="130"/>
      <c r="AA41" s="5" t="str">
        <f t="shared" si="13"/>
        <v>wall_floor3_back</v>
      </c>
      <c r="AB41" s="5">
        <v>4</v>
      </c>
      <c r="AC41" s="114">
        <f t="shared" si="12"/>
        <v>39.544278979392203</v>
      </c>
      <c r="AD41" s="114">
        <f t="shared" si="12"/>
        <v>31.635423183513762</v>
      </c>
      <c r="AE41" s="114" t="str">
        <f t="shared" si="12"/>
        <v/>
      </c>
    </row>
    <row r="42" spans="2:31" x14ac:dyDescent="0.25">
      <c r="B42" s="77" t="s">
        <v>192</v>
      </c>
      <c r="C42" s="128">
        <f>C10*C38</f>
        <v>31.635423183513765</v>
      </c>
      <c r="D42" s="103">
        <f t="shared" si="11"/>
        <v>2.9390025254100491</v>
      </c>
      <c r="M42" t="str">
        <f>Windows_Master!D7</f>
        <v>Window_floor2_back</v>
      </c>
      <c r="N42" s="137">
        <f t="shared" si="14"/>
        <v>0</v>
      </c>
      <c r="O42" s="137">
        <f t="shared" si="14"/>
        <v>0</v>
      </c>
      <c r="P42" s="137">
        <f t="shared" si="14"/>
        <v>0</v>
      </c>
      <c r="Q42" s="137">
        <f t="shared" si="14"/>
        <v>0</v>
      </c>
      <c r="R42" s="130"/>
      <c r="S42" s="130"/>
      <c r="T42" s="130"/>
      <c r="U42" s="130"/>
      <c r="V42" s="130"/>
      <c r="W42" s="130"/>
      <c r="X42" s="130"/>
      <c r="Y42" s="130"/>
      <c r="AA42" s="7" t="str">
        <f>AA38</f>
        <v>wall_floor3_back</v>
      </c>
      <c r="AB42" s="5">
        <f>AB38</f>
        <v>1</v>
      </c>
      <c r="AC42" s="114">
        <f t="shared" si="12"/>
        <v>39.544278979392203</v>
      </c>
      <c r="AD42" s="114">
        <f t="shared" si="12"/>
        <v>31.635423183513762</v>
      </c>
      <c r="AE42" s="114" t="str">
        <f t="shared" si="12"/>
        <v/>
      </c>
    </row>
    <row r="43" spans="2:31" x14ac:dyDescent="0.25">
      <c r="B43" s="77" t="s">
        <v>191</v>
      </c>
      <c r="C43" s="128">
        <f>C11*C39</f>
        <v>31.635423183513765</v>
      </c>
      <c r="D43" s="103">
        <f t="shared" si="11"/>
        <v>2.9390025254100491</v>
      </c>
      <c r="M43" t="str">
        <f>Windows_Master!D8</f>
        <v>Window_floor2_right</v>
      </c>
      <c r="N43" s="137">
        <f t="shared" si="14"/>
        <v>0</v>
      </c>
      <c r="O43" s="137">
        <f t="shared" si="14"/>
        <v>0</v>
      </c>
      <c r="P43" s="137">
        <f t="shared" si="14"/>
        <v>0</v>
      </c>
      <c r="Q43" s="137">
        <f t="shared" si="14"/>
        <v>0</v>
      </c>
      <c r="R43" s="131"/>
      <c r="S43" s="131"/>
      <c r="T43" s="131"/>
      <c r="U43" s="131"/>
      <c r="V43" s="131"/>
      <c r="W43" s="131"/>
      <c r="X43" s="131"/>
      <c r="Y43" s="131"/>
      <c r="AA43" s="4" t="str">
        <f>$M$13</f>
        <v>wall_floor3_left</v>
      </c>
      <c r="AB43" s="4">
        <v>1</v>
      </c>
      <c r="AC43" s="112">
        <f t="shared" si="12"/>
        <v>0</v>
      </c>
      <c r="AD43" s="112">
        <f t="shared" si="12"/>
        <v>31.635423183513762</v>
      </c>
      <c r="AE43" s="112" t="str">
        <f t="shared" si="12"/>
        <v/>
      </c>
    </row>
    <row r="44" spans="2:31" x14ac:dyDescent="0.25">
      <c r="B44" s="77" t="s">
        <v>193</v>
      </c>
      <c r="C44" s="128">
        <f>C12*C40</f>
        <v>39.544278979392203</v>
      </c>
      <c r="D44" s="103">
        <f t="shared" si="11"/>
        <v>3.6737531567625608</v>
      </c>
      <c r="M44" t="str">
        <f>Windows_Master!D9</f>
        <v>Window_floor2_left</v>
      </c>
      <c r="N44" s="137">
        <f t="shared" si="14"/>
        <v>0</v>
      </c>
      <c r="O44" s="137">
        <f t="shared" si="14"/>
        <v>0</v>
      </c>
      <c r="P44" s="137">
        <f t="shared" si="14"/>
        <v>0</v>
      </c>
      <c r="Q44" s="137">
        <f t="shared" si="14"/>
        <v>0</v>
      </c>
      <c r="R44" s="131"/>
      <c r="S44" s="131"/>
      <c r="T44" s="131"/>
      <c r="U44" s="131"/>
      <c r="V44" s="131"/>
      <c r="W44" s="131"/>
      <c r="X44" s="131"/>
      <c r="Y44" s="131"/>
      <c r="AA44" s="4" t="str">
        <f t="shared" ref="AA44:AA46" si="15">$M$13</f>
        <v>wall_floor3_left</v>
      </c>
      <c r="AB44" s="4">
        <v>2</v>
      </c>
      <c r="AC44" s="112">
        <f t="shared" si="12"/>
        <v>0</v>
      </c>
      <c r="AD44" s="112">
        <f t="shared" si="12"/>
        <v>0</v>
      </c>
      <c r="AE44" s="112" t="str">
        <f t="shared" si="12"/>
        <v/>
      </c>
    </row>
    <row r="45" spans="2:31" x14ac:dyDescent="0.25">
      <c r="B45" s="77" t="s">
        <v>208</v>
      </c>
      <c r="C45" s="128">
        <f>C34/2</f>
        <v>19.772139489696102</v>
      </c>
      <c r="D45" s="103">
        <f t="shared" ref="D45:D47" si="16">C45/3.281</f>
        <v>6.0262540352624505</v>
      </c>
      <c r="M45" t="str">
        <f>Windows_Master!D10</f>
        <v>Window_floor1_front</v>
      </c>
      <c r="N45" s="136">
        <f>C59</f>
        <v>13.519639989496202</v>
      </c>
      <c r="O45" s="136">
        <f>C63</f>
        <v>3.4188611699158105</v>
      </c>
      <c r="P45" s="136">
        <f>C51</f>
        <v>12.504999000399801</v>
      </c>
      <c r="Q45" s="136">
        <f>C52</f>
        <v>3.1622776601683791</v>
      </c>
      <c r="R45" s="130"/>
      <c r="S45" s="130"/>
      <c r="T45" s="130"/>
      <c r="U45" s="130"/>
      <c r="V45" s="130"/>
      <c r="W45" s="130"/>
      <c r="X45" s="130"/>
      <c r="Y45" s="130"/>
      <c r="AA45" s="4" t="str">
        <f t="shared" si="15"/>
        <v>wall_floor3_left</v>
      </c>
      <c r="AB45" s="4">
        <v>3</v>
      </c>
      <c r="AC45" s="112">
        <f t="shared" si="12"/>
        <v>0</v>
      </c>
      <c r="AD45" s="112">
        <f t="shared" si="12"/>
        <v>0</v>
      </c>
      <c r="AE45" s="112" t="str">
        <f t="shared" si="12"/>
        <v/>
      </c>
    </row>
    <row r="46" spans="2:31" x14ac:dyDescent="0.25">
      <c r="B46" s="77" t="s">
        <v>210</v>
      </c>
      <c r="C46" s="128">
        <f>C34/2</f>
        <v>19.772139489696102</v>
      </c>
      <c r="D46" s="103">
        <f t="shared" si="16"/>
        <v>6.0262540352624505</v>
      </c>
      <c r="M46" t="str">
        <f>Windows_Master!D11</f>
        <v>Window_floor1_back</v>
      </c>
      <c r="N46" s="136">
        <f>C62</f>
        <v>13.519639989496202</v>
      </c>
      <c r="O46" s="138">
        <f>C66</f>
        <v>3.4188611699158105</v>
      </c>
      <c r="P46" s="136">
        <f>C57</f>
        <v>12.504999000399801</v>
      </c>
      <c r="Q46" s="136">
        <f>C58</f>
        <v>3.1622776601683791</v>
      </c>
      <c r="R46" s="130"/>
      <c r="S46" s="130"/>
      <c r="T46" s="130"/>
      <c r="U46" s="130"/>
      <c r="V46" s="130"/>
      <c r="W46" s="130"/>
      <c r="X46" s="130"/>
      <c r="Y46" s="130"/>
      <c r="AA46" s="4" t="str">
        <f t="shared" si="15"/>
        <v>wall_floor3_left</v>
      </c>
      <c r="AB46" s="4">
        <v>4</v>
      </c>
      <c r="AC46" s="112">
        <f t="shared" si="12"/>
        <v>0</v>
      </c>
      <c r="AD46" s="112">
        <f t="shared" si="12"/>
        <v>31.635423183513762</v>
      </c>
      <c r="AE46" s="112" t="str">
        <f t="shared" si="12"/>
        <v/>
      </c>
    </row>
    <row r="47" spans="2:31" x14ac:dyDescent="0.25">
      <c r="B47" s="77" t="s">
        <v>209</v>
      </c>
      <c r="C47" s="128">
        <f>C35/2</f>
        <v>15.817711591756881</v>
      </c>
      <c r="D47" s="103">
        <f t="shared" si="16"/>
        <v>4.8210032282099604</v>
      </c>
      <c r="M47" t="str">
        <f>Windows_Master!D12</f>
        <v>Window_floor1_right</v>
      </c>
      <c r="N47" s="136">
        <f>C60</f>
        <v>10.815711991596961</v>
      </c>
      <c r="O47" s="138">
        <f>C64</f>
        <v>3.41886116991581</v>
      </c>
      <c r="P47" s="136">
        <f>C53</f>
        <v>10.003999200319839</v>
      </c>
      <c r="Q47" s="136">
        <f>C54</f>
        <v>3.16227766016838</v>
      </c>
      <c r="R47" s="5"/>
      <c r="S47" s="5"/>
      <c r="T47" s="5"/>
      <c r="U47" s="5"/>
      <c r="V47" s="5"/>
      <c r="W47" s="5"/>
      <c r="X47" s="5"/>
      <c r="Y47" s="5"/>
      <c r="AA47" s="6" t="str">
        <f>AA43</f>
        <v>wall_floor3_left</v>
      </c>
      <c r="AB47" s="4">
        <f>AB43</f>
        <v>1</v>
      </c>
      <c r="AC47" s="112">
        <f t="shared" si="12"/>
        <v>0</v>
      </c>
      <c r="AD47" s="112">
        <f t="shared" si="12"/>
        <v>31.635423183513762</v>
      </c>
      <c r="AE47" s="112" t="str">
        <f t="shared" si="12"/>
        <v/>
      </c>
    </row>
    <row r="48" spans="2:31" x14ac:dyDescent="0.25">
      <c r="B48" s="77" t="s">
        <v>211</v>
      </c>
      <c r="C48" s="128">
        <f>C34/C5</f>
        <v>3.9544278979392202</v>
      </c>
      <c r="D48" s="103"/>
      <c r="M48" t="str">
        <f>Windows_Master!D13</f>
        <v>Window_floor1_left</v>
      </c>
      <c r="N48" s="136">
        <f>C61</f>
        <v>10.815711991596961</v>
      </c>
      <c r="O48" s="136">
        <f>C65</f>
        <v>3.41886116991581</v>
      </c>
      <c r="P48" s="136">
        <f>C55</f>
        <v>10.003999200319839</v>
      </c>
      <c r="Q48" s="136">
        <f>C56</f>
        <v>3.16227766016838</v>
      </c>
      <c r="R48" s="5"/>
      <c r="S48" s="5"/>
      <c r="T48" s="5"/>
      <c r="U48" s="5"/>
      <c r="V48" s="5"/>
      <c r="W48" s="5"/>
      <c r="X48" s="5"/>
      <c r="Y48" s="5"/>
      <c r="AA48" s="5" t="str">
        <f>$M$14</f>
        <v>interzone_floor_2</v>
      </c>
      <c r="AB48">
        <v>1</v>
      </c>
      <c r="AC48" s="113">
        <f t="shared" si="12"/>
        <v>0</v>
      </c>
      <c r="AD48" s="113">
        <f t="shared" si="12"/>
        <v>0</v>
      </c>
      <c r="AE48" s="113" t="str">
        <f t="shared" si="12"/>
        <v/>
      </c>
    </row>
    <row r="49" spans="2:31" x14ac:dyDescent="0.25">
      <c r="B49" s="77" t="s">
        <v>212</v>
      </c>
      <c r="C49" s="128">
        <f>C34/C5</f>
        <v>3.9544278979392202</v>
      </c>
      <c r="D49" s="103"/>
      <c r="E49" s="168"/>
      <c r="R49" s="5"/>
      <c r="S49" s="132"/>
      <c r="T49" s="132"/>
      <c r="U49" s="5"/>
      <c r="V49" s="132"/>
      <c r="W49" s="132"/>
      <c r="X49" s="5"/>
      <c r="Y49" s="132"/>
      <c r="AA49" s="5" t="str">
        <f t="shared" ref="AA49:AA51" si="17">$M$14</f>
        <v>interzone_floor_2</v>
      </c>
      <c r="AB49">
        <v>2</v>
      </c>
      <c r="AC49" s="113">
        <f t="shared" si="12"/>
        <v>0</v>
      </c>
      <c r="AD49" s="113">
        <f t="shared" si="12"/>
        <v>31.635423183513762</v>
      </c>
      <c r="AE49" s="113" t="str">
        <f t="shared" si="12"/>
        <v/>
      </c>
    </row>
    <row r="50" spans="2:31" ht="15.75" x14ac:dyDescent="0.25">
      <c r="B50" s="77" t="s">
        <v>213</v>
      </c>
      <c r="C50" s="128">
        <f>C35/C5</f>
        <v>3.163542318351376</v>
      </c>
      <c r="D50" s="103"/>
      <c r="M50" s="115" t="s">
        <v>223</v>
      </c>
      <c r="R50" s="133"/>
      <c r="S50" s="130"/>
      <c r="T50" s="130"/>
      <c r="U50" s="133"/>
      <c r="V50" s="130"/>
      <c r="W50" s="130"/>
      <c r="X50" s="133"/>
      <c r="Y50" s="130"/>
      <c r="AA50" s="5" t="str">
        <f t="shared" si="17"/>
        <v>interzone_floor_2</v>
      </c>
      <c r="AB50">
        <v>3</v>
      </c>
      <c r="AC50" s="113">
        <f t="shared" si="12"/>
        <v>39.544278979392203</v>
      </c>
      <c r="AD50" s="113">
        <f t="shared" si="12"/>
        <v>31.635423183513762</v>
      </c>
      <c r="AE50" s="113" t="str">
        <f t="shared" si="12"/>
        <v/>
      </c>
    </row>
    <row r="51" spans="2:31" x14ac:dyDescent="0.25">
      <c r="B51" s="77" t="s">
        <v>200</v>
      </c>
      <c r="C51" s="128">
        <f>$C$48*SQRT($C$41/$C$48)</f>
        <v>12.504999000399801</v>
      </c>
      <c r="D51" s="103">
        <f t="shared" ref="D51:D66" si="18">C51/3.281</f>
        <v>3.8113377020419996</v>
      </c>
      <c r="M51" s="123" t="s">
        <v>86</v>
      </c>
      <c r="N51" s="122" t="s">
        <v>224</v>
      </c>
      <c r="O51" s="122" t="s">
        <v>225</v>
      </c>
      <c r="P51" s="122" t="s">
        <v>184</v>
      </c>
      <c r="Q51" s="122" t="s">
        <v>185</v>
      </c>
      <c r="R51" s="133"/>
      <c r="S51" s="130"/>
      <c r="T51" s="130"/>
      <c r="U51" s="131"/>
      <c r="V51" s="130"/>
      <c r="W51" s="131"/>
      <c r="X51" s="131"/>
      <c r="Y51" s="130"/>
      <c r="AA51" s="5" t="str">
        <f t="shared" si="17"/>
        <v>interzone_floor_2</v>
      </c>
      <c r="AB51">
        <v>4</v>
      </c>
      <c r="AC51" s="113">
        <f t="shared" si="12"/>
        <v>39.544278979392203</v>
      </c>
      <c r="AD51" s="113">
        <f t="shared" si="12"/>
        <v>0</v>
      </c>
      <c r="AE51" s="113" t="str">
        <f t="shared" si="12"/>
        <v/>
      </c>
    </row>
    <row r="52" spans="2:31" x14ac:dyDescent="0.25">
      <c r="B52" s="77" t="s">
        <v>204</v>
      </c>
      <c r="C52" s="128">
        <f>C41/C51</f>
        <v>3.1622776601683791</v>
      </c>
      <c r="D52" s="103">
        <f t="shared" si="18"/>
        <v>0.96381519663772597</v>
      </c>
      <c r="M52" t="s">
        <v>277</v>
      </c>
      <c r="N52" s="170" t="s">
        <v>290</v>
      </c>
      <c r="O52" s="170"/>
      <c r="P52" s="170"/>
      <c r="Q52" s="170"/>
      <c r="R52" s="131"/>
      <c r="S52" s="131"/>
      <c r="T52" s="131"/>
      <c r="U52" s="131"/>
      <c r="V52" s="131"/>
      <c r="W52" s="131"/>
      <c r="X52" s="131"/>
      <c r="Y52" s="131"/>
      <c r="AA52" s="7" t="str">
        <f>AA48</f>
        <v>interzone_floor_2</v>
      </c>
      <c r="AB52" s="5">
        <f>AB48</f>
        <v>1</v>
      </c>
      <c r="AC52" s="113">
        <f t="shared" si="12"/>
        <v>0</v>
      </c>
      <c r="AD52" s="113">
        <f t="shared" si="12"/>
        <v>0</v>
      </c>
      <c r="AE52" s="113" t="str">
        <f t="shared" si="12"/>
        <v/>
      </c>
    </row>
    <row r="53" spans="2:31" x14ac:dyDescent="0.25">
      <c r="B53" s="77" t="s">
        <v>201</v>
      </c>
      <c r="C53" s="128">
        <f>$C$50*SQRT($C$42/$C$50)</f>
        <v>10.003999200319839</v>
      </c>
      <c r="D53" s="103">
        <f t="shared" si="18"/>
        <v>3.0490701616335993</v>
      </c>
      <c r="AA53" s="4" t="str">
        <f>$M$15</f>
        <v>wall_floor2_front</v>
      </c>
      <c r="AB53" s="4">
        <v>1</v>
      </c>
      <c r="AC53" s="112">
        <f t="shared" si="12"/>
        <v>0</v>
      </c>
      <c r="AD53" s="112">
        <f t="shared" si="12"/>
        <v>0</v>
      </c>
      <c r="AE53" s="112">
        <f t="shared" si="12"/>
        <v>11</v>
      </c>
    </row>
    <row r="54" spans="2:31" x14ac:dyDescent="0.25">
      <c r="B54" s="77" t="s">
        <v>205</v>
      </c>
      <c r="C54" s="128">
        <f>C42/C53</f>
        <v>3.16227766016838</v>
      </c>
      <c r="D54" s="103">
        <f t="shared" si="18"/>
        <v>0.9638151966377263</v>
      </c>
      <c r="AA54" s="4" t="str">
        <f t="shared" ref="AA54:AA56" si="19">$M$15</f>
        <v>wall_floor2_front</v>
      </c>
      <c r="AB54" s="4">
        <v>2</v>
      </c>
      <c r="AC54" s="112">
        <f t="shared" si="12"/>
        <v>39.544278979392203</v>
      </c>
      <c r="AD54" s="112">
        <f t="shared" si="12"/>
        <v>0</v>
      </c>
      <c r="AE54" s="112">
        <f t="shared" si="12"/>
        <v>11</v>
      </c>
    </row>
    <row r="55" spans="2:31" x14ac:dyDescent="0.25">
      <c r="B55" s="77" t="s">
        <v>202</v>
      </c>
      <c r="C55" s="128">
        <f>$C$50*SQRT($C$43/$C$50)</f>
        <v>10.003999200319839</v>
      </c>
      <c r="D55" s="103">
        <f t="shared" si="18"/>
        <v>3.0490701616335993</v>
      </c>
      <c r="AA55" s="4" t="str">
        <f t="shared" si="19"/>
        <v>wall_floor2_front</v>
      </c>
      <c r="AB55" s="4">
        <v>3</v>
      </c>
      <c r="AC55" s="112">
        <f t="shared" si="12"/>
        <v>39.544278979392203</v>
      </c>
      <c r="AD55" s="112">
        <f t="shared" si="12"/>
        <v>0</v>
      </c>
      <c r="AE55" s="112" t="str">
        <f t="shared" si="12"/>
        <v/>
      </c>
    </row>
    <row r="56" spans="2:31" x14ac:dyDescent="0.25">
      <c r="B56" s="77" t="s">
        <v>206</v>
      </c>
      <c r="C56" s="128">
        <f>C43/C55</f>
        <v>3.16227766016838</v>
      </c>
      <c r="D56" s="103">
        <f t="shared" si="18"/>
        <v>0.9638151966377263</v>
      </c>
      <c r="AA56" s="4" t="str">
        <f t="shared" si="19"/>
        <v>wall_floor2_front</v>
      </c>
      <c r="AB56" s="4">
        <v>4</v>
      </c>
      <c r="AC56" s="112">
        <f t="shared" si="12"/>
        <v>0</v>
      </c>
      <c r="AD56" s="112">
        <f t="shared" si="12"/>
        <v>0</v>
      </c>
      <c r="AE56" s="112" t="str">
        <f t="shared" si="12"/>
        <v/>
      </c>
    </row>
    <row r="57" spans="2:31" x14ac:dyDescent="0.25">
      <c r="B57" s="77" t="s">
        <v>203</v>
      </c>
      <c r="C57" s="128">
        <f>$C$49*SQRT($C$44/$C$49)</f>
        <v>12.504999000399801</v>
      </c>
      <c r="D57" s="103">
        <f t="shared" si="18"/>
        <v>3.8113377020419996</v>
      </c>
      <c r="AA57" s="6" t="str">
        <f>AA53</f>
        <v>wall_floor2_front</v>
      </c>
      <c r="AB57" s="4">
        <f>AB53</f>
        <v>1</v>
      </c>
      <c r="AC57" s="112">
        <f t="shared" si="12"/>
        <v>0</v>
      </c>
      <c r="AD57" s="112">
        <f t="shared" si="12"/>
        <v>0</v>
      </c>
      <c r="AE57" s="112">
        <f t="shared" si="12"/>
        <v>11</v>
      </c>
    </row>
    <row r="58" spans="2:31" x14ac:dyDescent="0.25">
      <c r="B58" s="77" t="s">
        <v>207</v>
      </c>
      <c r="C58" s="128">
        <f>C44/C57</f>
        <v>3.1622776601683791</v>
      </c>
      <c r="D58" s="103">
        <f t="shared" si="18"/>
        <v>0.96381519663772597</v>
      </c>
      <c r="AA58" s="5" t="str">
        <f>$M$16</f>
        <v>wall_floor2_right</v>
      </c>
      <c r="AB58" s="5">
        <v>1</v>
      </c>
      <c r="AC58" s="114">
        <f t="shared" si="12"/>
        <v>39.544278979392203</v>
      </c>
      <c r="AD58" s="114">
        <f t="shared" si="12"/>
        <v>0</v>
      </c>
      <c r="AE58" s="114">
        <f t="shared" si="12"/>
        <v>11</v>
      </c>
    </row>
    <row r="59" spans="2:31" x14ac:dyDescent="0.25">
      <c r="B59" s="77" t="s">
        <v>214</v>
      </c>
      <c r="C59" s="128">
        <f>C45-C51/2</f>
        <v>13.519639989496202</v>
      </c>
      <c r="D59" s="103">
        <f t="shared" si="18"/>
        <v>4.1205851842414516</v>
      </c>
      <c r="AA59" s="5" t="str">
        <f t="shared" ref="AA59:AA61" si="20">$M$16</f>
        <v>wall_floor2_right</v>
      </c>
      <c r="AB59" s="5">
        <v>2</v>
      </c>
      <c r="AC59" s="114">
        <f t="shared" si="12"/>
        <v>39.544278979392203</v>
      </c>
      <c r="AD59" s="114">
        <f t="shared" si="12"/>
        <v>31.635423183513762</v>
      </c>
      <c r="AE59" s="114">
        <f t="shared" si="12"/>
        <v>11</v>
      </c>
    </row>
    <row r="60" spans="2:31" x14ac:dyDescent="0.25">
      <c r="B60" s="77" t="s">
        <v>215</v>
      </c>
      <c r="C60" s="128">
        <f>C47-C53/2</f>
        <v>10.815711991596961</v>
      </c>
      <c r="D60" s="103">
        <f t="shared" si="18"/>
        <v>3.2964681473931607</v>
      </c>
      <c r="AA60" s="5" t="str">
        <f t="shared" si="20"/>
        <v>wall_floor2_right</v>
      </c>
      <c r="AB60" s="5">
        <v>3</v>
      </c>
      <c r="AC60" s="114">
        <f t="shared" si="12"/>
        <v>39.544278979392203</v>
      </c>
      <c r="AD60" s="114">
        <f t="shared" si="12"/>
        <v>31.635423183513762</v>
      </c>
      <c r="AE60" s="114" t="str">
        <f t="shared" si="12"/>
        <v/>
      </c>
    </row>
    <row r="61" spans="2:31" x14ac:dyDescent="0.25">
      <c r="B61" s="77" t="s">
        <v>216</v>
      </c>
      <c r="C61" s="128">
        <f>C47-C55/2</f>
        <v>10.815711991596961</v>
      </c>
      <c r="D61" s="103">
        <f t="shared" si="18"/>
        <v>3.2964681473931607</v>
      </c>
      <c r="AA61" s="5" t="str">
        <f t="shared" si="20"/>
        <v>wall_floor2_right</v>
      </c>
      <c r="AB61" s="5">
        <v>4</v>
      </c>
      <c r="AC61" s="114">
        <f t="shared" si="12"/>
        <v>39.544278979392203</v>
      </c>
      <c r="AD61" s="114">
        <f t="shared" si="12"/>
        <v>0</v>
      </c>
      <c r="AE61" s="114" t="str">
        <f t="shared" si="12"/>
        <v/>
      </c>
    </row>
    <row r="62" spans="2:31" x14ac:dyDescent="0.25">
      <c r="B62" s="77" t="s">
        <v>217</v>
      </c>
      <c r="C62" s="128">
        <f>C46-C57/2</f>
        <v>13.519639989496202</v>
      </c>
      <c r="D62" s="103">
        <f t="shared" si="18"/>
        <v>4.1205851842414516</v>
      </c>
      <c r="AA62" s="7" t="str">
        <f>AA58</f>
        <v>wall_floor2_right</v>
      </c>
      <c r="AB62" s="5">
        <f>AB58</f>
        <v>1</v>
      </c>
      <c r="AC62" s="114">
        <f t="shared" si="12"/>
        <v>39.544278979392203</v>
      </c>
      <c r="AD62" s="114">
        <f t="shared" si="12"/>
        <v>0</v>
      </c>
      <c r="AE62" s="114">
        <f t="shared" si="12"/>
        <v>11</v>
      </c>
    </row>
    <row r="63" spans="2:31" x14ac:dyDescent="0.25">
      <c r="B63" s="77" t="s">
        <v>218</v>
      </c>
      <c r="C63" s="128">
        <f>($C$5/2)-(C52/2)</f>
        <v>3.4188611699158105</v>
      </c>
      <c r="D63" s="103">
        <f t="shared" si="18"/>
        <v>1.0420180341102745</v>
      </c>
      <c r="AA63" s="4" t="str">
        <f>$M$17</f>
        <v>wall_floor2_back</v>
      </c>
      <c r="AB63" s="4">
        <v>1</v>
      </c>
      <c r="AC63" s="112">
        <f t="shared" si="12"/>
        <v>39.544278979392203</v>
      </c>
      <c r="AD63" s="112">
        <f t="shared" si="12"/>
        <v>31.635423183513762</v>
      </c>
      <c r="AE63" s="112">
        <f t="shared" si="12"/>
        <v>11</v>
      </c>
    </row>
    <row r="64" spans="2:31" x14ac:dyDescent="0.25">
      <c r="B64" s="77" t="s">
        <v>219</v>
      </c>
      <c r="C64" s="128">
        <f>($C$5/2)-(C54/2)</f>
        <v>3.41886116991581</v>
      </c>
      <c r="D64" s="103">
        <f t="shared" si="18"/>
        <v>1.0420180341102743</v>
      </c>
      <c r="AA64" s="4" t="str">
        <f t="shared" ref="AA64:AA66" si="21">$M$17</f>
        <v>wall_floor2_back</v>
      </c>
      <c r="AB64" s="4">
        <v>2</v>
      </c>
      <c r="AC64" s="112">
        <f t="shared" si="12"/>
        <v>0</v>
      </c>
      <c r="AD64" s="112">
        <f t="shared" si="12"/>
        <v>31.635423183513762</v>
      </c>
      <c r="AE64" s="112">
        <f t="shared" si="12"/>
        <v>11</v>
      </c>
    </row>
    <row r="65" spans="2:31" x14ac:dyDescent="0.25">
      <c r="B65" s="77" t="s">
        <v>220</v>
      </c>
      <c r="C65" s="128">
        <f>($C$5/2)-(C56/2)</f>
        <v>3.41886116991581</v>
      </c>
      <c r="D65" s="103">
        <f t="shared" si="18"/>
        <v>1.0420180341102743</v>
      </c>
      <c r="AA65" s="4" t="str">
        <f t="shared" si="21"/>
        <v>wall_floor2_back</v>
      </c>
      <c r="AB65" s="4">
        <v>3</v>
      </c>
      <c r="AC65" s="112">
        <f t="shared" si="12"/>
        <v>0</v>
      </c>
      <c r="AD65" s="112">
        <f t="shared" si="12"/>
        <v>31.635423183513762</v>
      </c>
      <c r="AE65" s="112" t="str">
        <f t="shared" si="12"/>
        <v/>
      </c>
    </row>
    <row r="66" spans="2:31" x14ac:dyDescent="0.25">
      <c r="B66" s="77" t="s">
        <v>221</v>
      </c>
      <c r="C66" s="128">
        <f>($C$5/2)-(C58/2)</f>
        <v>3.4188611699158105</v>
      </c>
      <c r="D66" s="103">
        <f t="shared" si="18"/>
        <v>1.0420180341102745</v>
      </c>
      <c r="AA66" s="4" t="str">
        <f t="shared" si="21"/>
        <v>wall_floor2_back</v>
      </c>
      <c r="AB66" s="4">
        <v>4</v>
      </c>
      <c r="AC66" s="112">
        <f t="shared" si="12"/>
        <v>39.544278979392203</v>
      </c>
      <c r="AD66" s="112">
        <f t="shared" si="12"/>
        <v>31.635423183513762</v>
      </c>
      <c r="AE66" s="112" t="str">
        <f t="shared" si="12"/>
        <v/>
      </c>
    </row>
    <row r="67" spans="2:31" x14ac:dyDescent="0.25">
      <c r="AA67" s="6" t="str">
        <f>AA63</f>
        <v>wall_floor2_back</v>
      </c>
      <c r="AB67" s="4">
        <f>AB63</f>
        <v>1</v>
      </c>
      <c r="AC67" s="112">
        <f t="shared" si="12"/>
        <v>39.544278979392203</v>
      </c>
      <c r="AD67" s="112">
        <f t="shared" si="12"/>
        <v>31.635423183513762</v>
      </c>
      <c r="AE67" s="112">
        <f t="shared" si="12"/>
        <v>11</v>
      </c>
    </row>
    <row r="68" spans="2:31" x14ac:dyDescent="0.25">
      <c r="AA68" s="5" t="str">
        <f>$M$18</f>
        <v>wall_floor2_left</v>
      </c>
      <c r="AB68" s="5">
        <v>1</v>
      </c>
      <c r="AC68" s="114">
        <f t="shared" si="12"/>
        <v>0</v>
      </c>
      <c r="AD68" s="114">
        <f t="shared" si="12"/>
        <v>31.635423183513762</v>
      </c>
      <c r="AE68" s="114">
        <f t="shared" si="12"/>
        <v>11</v>
      </c>
    </row>
    <row r="69" spans="2:31" x14ac:dyDescent="0.25">
      <c r="AA69" s="5" t="str">
        <f t="shared" ref="AA69:AA71" si="22">$M$18</f>
        <v>wall_floor2_left</v>
      </c>
      <c r="AB69" s="5">
        <v>2</v>
      </c>
      <c r="AC69" s="114">
        <f t="shared" si="12"/>
        <v>0</v>
      </c>
      <c r="AD69" s="114">
        <f t="shared" si="12"/>
        <v>0</v>
      </c>
      <c r="AE69" s="114">
        <f t="shared" si="12"/>
        <v>11</v>
      </c>
    </row>
    <row r="70" spans="2:31" x14ac:dyDescent="0.25">
      <c r="AA70" s="5" t="str">
        <f t="shared" si="22"/>
        <v>wall_floor2_left</v>
      </c>
      <c r="AB70" s="5">
        <v>3</v>
      </c>
      <c r="AC70" s="114">
        <f t="shared" ref="AC70:AE101" si="23">INDEX($N$5:$Y$33,MATCH($AA70,$M$5:$M$33,0),MATCH(AC$4&amp;"_"&amp;$AB70,$N$4:$Y$4,0))</f>
        <v>0</v>
      </c>
      <c r="AD70" s="114">
        <f t="shared" si="23"/>
        <v>0</v>
      </c>
      <c r="AE70" s="114" t="str">
        <f t="shared" si="23"/>
        <v/>
      </c>
    </row>
    <row r="71" spans="2:31" x14ac:dyDescent="0.25">
      <c r="AA71" s="5" t="str">
        <f t="shared" si="22"/>
        <v>wall_floor2_left</v>
      </c>
      <c r="AB71" s="5">
        <v>4</v>
      </c>
      <c r="AC71" s="114">
        <f t="shared" si="23"/>
        <v>0</v>
      </c>
      <c r="AD71" s="114">
        <f t="shared" si="23"/>
        <v>31.635423183513762</v>
      </c>
      <c r="AE71" s="114" t="str">
        <f t="shared" si="23"/>
        <v/>
      </c>
    </row>
    <row r="72" spans="2:31" x14ac:dyDescent="0.25">
      <c r="AA72" s="7" t="str">
        <f>AA68</f>
        <v>wall_floor2_left</v>
      </c>
      <c r="AB72" s="5">
        <f>AB68</f>
        <v>1</v>
      </c>
      <c r="AC72" s="114">
        <f t="shared" si="23"/>
        <v>0</v>
      </c>
      <c r="AD72" s="114">
        <f t="shared" si="23"/>
        <v>31.635423183513762</v>
      </c>
      <c r="AE72" s="114">
        <f t="shared" si="23"/>
        <v>11</v>
      </c>
    </row>
    <row r="73" spans="2:31" x14ac:dyDescent="0.25">
      <c r="AA73" s="4" t="str">
        <f>$M$19</f>
        <v>interzone_floor_1</v>
      </c>
      <c r="AB73" s="4">
        <v>1</v>
      </c>
      <c r="AC73" s="112">
        <f t="shared" si="23"/>
        <v>0</v>
      </c>
      <c r="AD73" s="112">
        <f t="shared" si="23"/>
        <v>0</v>
      </c>
      <c r="AE73" s="112">
        <f t="shared" si="23"/>
        <v>11</v>
      </c>
    </row>
    <row r="74" spans="2:31" x14ac:dyDescent="0.25">
      <c r="AA74" s="4" t="str">
        <f t="shared" ref="AA74:AA76" si="24">$M$19</f>
        <v>interzone_floor_1</v>
      </c>
      <c r="AB74" s="4">
        <v>2</v>
      </c>
      <c r="AC74" s="112">
        <f t="shared" si="23"/>
        <v>0</v>
      </c>
      <c r="AD74" s="112">
        <f t="shared" si="23"/>
        <v>31.635423183513762</v>
      </c>
      <c r="AE74" s="112">
        <f t="shared" si="23"/>
        <v>11</v>
      </c>
    </row>
    <row r="75" spans="2:31" x14ac:dyDescent="0.25">
      <c r="AA75" s="4" t="str">
        <f t="shared" si="24"/>
        <v>interzone_floor_1</v>
      </c>
      <c r="AB75" s="4">
        <v>3</v>
      </c>
      <c r="AC75" s="112">
        <f t="shared" si="23"/>
        <v>39.544278979392203</v>
      </c>
      <c r="AD75" s="112">
        <f t="shared" si="23"/>
        <v>31.635423183513762</v>
      </c>
      <c r="AE75" s="112">
        <f t="shared" si="23"/>
        <v>11</v>
      </c>
    </row>
    <row r="76" spans="2:31" x14ac:dyDescent="0.25">
      <c r="AA76" s="4" t="str">
        <f t="shared" si="24"/>
        <v>interzone_floor_1</v>
      </c>
      <c r="AB76" s="4">
        <v>4</v>
      </c>
      <c r="AC76" s="112">
        <f t="shared" si="23"/>
        <v>39.544278979392203</v>
      </c>
      <c r="AD76" s="112">
        <f t="shared" si="23"/>
        <v>0</v>
      </c>
      <c r="AE76" s="112">
        <f t="shared" si="23"/>
        <v>11</v>
      </c>
    </row>
    <row r="77" spans="2:31" x14ac:dyDescent="0.25">
      <c r="AA77" s="6" t="str">
        <f>AA73</f>
        <v>interzone_floor_1</v>
      </c>
      <c r="AB77" s="4">
        <f>AB73</f>
        <v>1</v>
      </c>
      <c r="AC77" s="112">
        <f t="shared" si="23"/>
        <v>0</v>
      </c>
      <c r="AD77" s="112">
        <f t="shared" si="23"/>
        <v>0</v>
      </c>
      <c r="AE77" s="112">
        <f t="shared" si="23"/>
        <v>11</v>
      </c>
    </row>
    <row r="78" spans="2:31" x14ac:dyDescent="0.25">
      <c r="AA78" s="5" t="str">
        <f>$M$20</f>
        <v>wall_floor1_front</v>
      </c>
      <c r="AB78" s="5">
        <v>1</v>
      </c>
      <c r="AC78" s="114">
        <f t="shared" si="23"/>
        <v>0</v>
      </c>
      <c r="AD78" s="114">
        <f t="shared" si="23"/>
        <v>0</v>
      </c>
      <c r="AE78" s="114">
        <f t="shared" si="23"/>
        <v>1</v>
      </c>
    </row>
    <row r="79" spans="2:31" x14ac:dyDescent="0.25">
      <c r="AA79" s="5" t="str">
        <f t="shared" ref="AA79:AA81" si="25">$M$20</f>
        <v>wall_floor1_front</v>
      </c>
      <c r="AB79" s="5">
        <v>2</v>
      </c>
      <c r="AC79" s="114">
        <f t="shared" si="23"/>
        <v>39.544278979392203</v>
      </c>
      <c r="AD79" s="114">
        <f t="shared" si="23"/>
        <v>0</v>
      </c>
      <c r="AE79" s="114">
        <f t="shared" si="23"/>
        <v>1</v>
      </c>
    </row>
    <row r="80" spans="2:31" x14ac:dyDescent="0.25">
      <c r="AA80" s="5" t="str">
        <f t="shared" si="25"/>
        <v>wall_floor1_front</v>
      </c>
      <c r="AB80" s="5">
        <v>3</v>
      </c>
      <c r="AC80" s="114">
        <f t="shared" si="23"/>
        <v>39.544278979392203</v>
      </c>
      <c r="AD80" s="114">
        <f t="shared" si="23"/>
        <v>0</v>
      </c>
      <c r="AE80" s="114">
        <f t="shared" si="23"/>
        <v>11</v>
      </c>
    </row>
    <row r="81" spans="27:38" x14ac:dyDescent="0.25">
      <c r="AA81" s="5" t="str">
        <f t="shared" si="25"/>
        <v>wall_floor1_front</v>
      </c>
      <c r="AB81" s="5">
        <v>4</v>
      </c>
      <c r="AC81" s="114">
        <f t="shared" si="23"/>
        <v>0</v>
      </c>
      <c r="AD81" s="114">
        <f t="shared" si="23"/>
        <v>0</v>
      </c>
      <c r="AE81" s="114">
        <f t="shared" si="23"/>
        <v>11</v>
      </c>
    </row>
    <row r="82" spans="27:38" x14ac:dyDescent="0.25">
      <c r="AA82" s="7" t="str">
        <f>AA78</f>
        <v>wall_floor1_front</v>
      </c>
      <c r="AB82" s="5">
        <f>AB78</f>
        <v>1</v>
      </c>
      <c r="AC82" s="114">
        <f t="shared" si="23"/>
        <v>0</v>
      </c>
      <c r="AD82" s="114">
        <f t="shared" si="23"/>
        <v>0</v>
      </c>
      <c r="AE82" s="114">
        <f t="shared" si="23"/>
        <v>1</v>
      </c>
    </row>
    <row r="83" spans="27:38" x14ac:dyDescent="0.25">
      <c r="AA83" s="4" t="str">
        <f>$M$21</f>
        <v>wall_floor1_right</v>
      </c>
      <c r="AB83" s="4">
        <v>1</v>
      </c>
      <c r="AC83" s="112">
        <f t="shared" si="23"/>
        <v>39.544278979392203</v>
      </c>
      <c r="AD83" s="112">
        <f t="shared" si="23"/>
        <v>0</v>
      </c>
      <c r="AE83" s="112">
        <f t="shared" si="23"/>
        <v>1</v>
      </c>
      <c r="AJ83" s="139"/>
      <c r="AK83" s="139"/>
      <c r="AL83" s="139"/>
    </row>
    <row r="84" spans="27:38" x14ac:dyDescent="0.25">
      <c r="AA84" s="4" t="str">
        <f t="shared" ref="AA84:AA86" si="26">$M$21</f>
        <v>wall_floor1_right</v>
      </c>
      <c r="AB84" s="4">
        <v>2</v>
      </c>
      <c r="AC84" s="112">
        <f t="shared" si="23"/>
        <v>39.544278979392203</v>
      </c>
      <c r="AD84" s="112">
        <f t="shared" si="23"/>
        <v>31.635423183513762</v>
      </c>
      <c r="AE84" s="112">
        <f t="shared" si="23"/>
        <v>1</v>
      </c>
      <c r="AJ84" s="139"/>
      <c r="AK84" s="139"/>
      <c r="AL84" s="139"/>
    </row>
    <row r="85" spans="27:38" x14ac:dyDescent="0.25">
      <c r="AA85" s="4" t="str">
        <f t="shared" si="26"/>
        <v>wall_floor1_right</v>
      </c>
      <c r="AB85" s="4">
        <v>3</v>
      </c>
      <c r="AC85" s="112">
        <f t="shared" si="23"/>
        <v>39.544278979392203</v>
      </c>
      <c r="AD85" s="112">
        <f t="shared" si="23"/>
        <v>31.635423183513762</v>
      </c>
      <c r="AE85" s="112">
        <f t="shared" si="23"/>
        <v>11</v>
      </c>
      <c r="AJ85" s="139"/>
      <c r="AK85" s="139"/>
      <c r="AL85" s="139"/>
    </row>
    <row r="86" spans="27:38" x14ac:dyDescent="0.25">
      <c r="AA86" s="4" t="str">
        <f t="shared" si="26"/>
        <v>wall_floor1_right</v>
      </c>
      <c r="AB86" s="4">
        <v>4</v>
      </c>
      <c r="AC86" s="112">
        <f t="shared" si="23"/>
        <v>39.544278979392203</v>
      </c>
      <c r="AD86" s="112">
        <f t="shared" si="23"/>
        <v>0</v>
      </c>
      <c r="AE86" s="112">
        <f t="shared" si="23"/>
        <v>11</v>
      </c>
      <c r="AJ86" s="139"/>
      <c r="AK86" s="139"/>
      <c r="AL86" s="139"/>
    </row>
    <row r="87" spans="27:38" x14ac:dyDescent="0.25">
      <c r="AA87" s="6" t="str">
        <f>AA83</f>
        <v>wall_floor1_right</v>
      </c>
      <c r="AB87" s="4">
        <f>AB83</f>
        <v>1</v>
      </c>
      <c r="AC87" s="112">
        <f t="shared" si="23"/>
        <v>39.544278979392203</v>
      </c>
      <c r="AD87" s="112">
        <f t="shared" si="23"/>
        <v>0</v>
      </c>
      <c r="AE87" s="112">
        <f t="shared" si="23"/>
        <v>1</v>
      </c>
      <c r="AJ87" s="139"/>
      <c r="AK87" s="139"/>
      <c r="AL87" s="139"/>
    </row>
    <row r="88" spans="27:38" x14ac:dyDescent="0.25">
      <c r="AA88" s="5" t="str">
        <f>$M$22</f>
        <v>wall_floor1_back</v>
      </c>
      <c r="AB88" s="5">
        <v>1</v>
      </c>
      <c r="AC88" s="114">
        <f t="shared" si="23"/>
        <v>39.544278979392203</v>
      </c>
      <c r="AD88" s="114">
        <f t="shared" si="23"/>
        <v>31.635423183513762</v>
      </c>
      <c r="AE88" s="114">
        <f t="shared" si="23"/>
        <v>1</v>
      </c>
      <c r="AJ88" s="139"/>
      <c r="AK88" s="139"/>
      <c r="AL88" s="139"/>
    </row>
    <row r="89" spans="27:38" x14ac:dyDescent="0.25">
      <c r="AA89" s="5" t="str">
        <f t="shared" ref="AA89:AA91" si="27">$M$22</f>
        <v>wall_floor1_back</v>
      </c>
      <c r="AB89" s="5">
        <v>2</v>
      </c>
      <c r="AC89" s="114">
        <f t="shared" si="23"/>
        <v>0</v>
      </c>
      <c r="AD89" s="114">
        <f t="shared" si="23"/>
        <v>31.635423183513762</v>
      </c>
      <c r="AE89" s="114">
        <f t="shared" si="23"/>
        <v>1</v>
      </c>
      <c r="AJ89" s="139"/>
      <c r="AK89" s="139"/>
      <c r="AL89" s="139"/>
    </row>
    <row r="90" spans="27:38" x14ac:dyDescent="0.25">
      <c r="AA90" s="5" t="str">
        <f t="shared" si="27"/>
        <v>wall_floor1_back</v>
      </c>
      <c r="AB90" s="5">
        <v>3</v>
      </c>
      <c r="AC90" s="114">
        <f t="shared" si="23"/>
        <v>0</v>
      </c>
      <c r="AD90" s="114">
        <f t="shared" si="23"/>
        <v>31.635423183513762</v>
      </c>
      <c r="AE90" s="114">
        <f t="shared" si="23"/>
        <v>11</v>
      </c>
      <c r="AJ90" s="139"/>
      <c r="AK90" s="139"/>
      <c r="AL90" s="139"/>
    </row>
    <row r="91" spans="27:38" x14ac:dyDescent="0.25">
      <c r="AA91" s="5" t="str">
        <f t="shared" si="27"/>
        <v>wall_floor1_back</v>
      </c>
      <c r="AB91" s="5">
        <v>4</v>
      </c>
      <c r="AC91" s="114">
        <f t="shared" si="23"/>
        <v>39.544278979392203</v>
      </c>
      <c r="AD91" s="114">
        <f t="shared" si="23"/>
        <v>31.635423183513762</v>
      </c>
      <c r="AE91" s="114">
        <f t="shared" si="23"/>
        <v>11</v>
      </c>
      <c r="AJ91" s="139"/>
      <c r="AK91" s="139"/>
      <c r="AL91" s="139"/>
    </row>
    <row r="92" spans="27:38" x14ac:dyDescent="0.25">
      <c r="AA92" s="7" t="str">
        <f>AA88</f>
        <v>wall_floor1_back</v>
      </c>
      <c r="AB92" s="5">
        <f>AB88</f>
        <v>1</v>
      </c>
      <c r="AC92" s="114">
        <f t="shared" si="23"/>
        <v>39.544278979392203</v>
      </c>
      <c r="AD92" s="114">
        <f t="shared" si="23"/>
        <v>31.635423183513762</v>
      </c>
      <c r="AE92" s="114">
        <f t="shared" si="23"/>
        <v>1</v>
      </c>
      <c r="AJ92" s="139"/>
      <c r="AK92" s="139"/>
      <c r="AL92" s="139"/>
    </row>
    <row r="93" spans="27:38" x14ac:dyDescent="0.25">
      <c r="AA93" s="4" t="str">
        <f>$M$23</f>
        <v>wall_floor1_left</v>
      </c>
      <c r="AB93" s="4">
        <v>1</v>
      </c>
      <c r="AC93" s="112">
        <f t="shared" si="23"/>
        <v>0</v>
      </c>
      <c r="AD93" s="112">
        <f t="shared" si="23"/>
        <v>31.635423183513762</v>
      </c>
      <c r="AE93" s="112">
        <f t="shared" si="23"/>
        <v>1</v>
      </c>
    </row>
    <row r="94" spans="27:38" x14ac:dyDescent="0.25">
      <c r="AA94" s="4" t="str">
        <f t="shared" ref="AA94:AA96" si="28">$M$23</f>
        <v>wall_floor1_left</v>
      </c>
      <c r="AB94" s="4">
        <v>2</v>
      </c>
      <c r="AC94" s="112">
        <f t="shared" si="23"/>
        <v>0</v>
      </c>
      <c r="AD94" s="112">
        <f t="shared" si="23"/>
        <v>0</v>
      </c>
      <c r="AE94" s="112">
        <f t="shared" si="23"/>
        <v>1</v>
      </c>
    </row>
    <row r="95" spans="27:38" x14ac:dyDescent="0.25">
      <c r="AA95" s="4" t="str">
        <f t="shared" si="28"/>
        <v>wall_floor1_left</v>
      </c>
      <c r="AB95" s="4">
        <v>3</v>
      </c>
      <c r="AC95" s="112">
        <f t="shared" si="23"/>
        <v>0</v>
      </c>
      <c r="AD95" s="112">
        <f t="shared" si="23"/>
        <v>0</v>
      </c>
      <c r="AE95" s="112">
        <f t="shared" si="23"/>
        <v>11</v>
      </c>
    </row>
    <row r="96" spans="27:38" x14ac:dyDescent="0.25">
      <c r="AA96" s="4" t="str">
        <f t="shared" si="28"/>
        <v>wall_floor1_left</v>
      </c>
      <c r="AB96" s="4">
        <v>4</v>
      </c>
      <c r="AC96" s="112">
        <f t="shared" si="23"/>
        <v>0</v>
      </c>
      <c r="AD96" s="112">
        <f t="shared" si="23"/>
        <v>31.635423183513762</v>
      </c>
      <c r="AE96" s="112">
        <f t="shared" si="23"/>
        <v>11</v>
      </c>
    </row>
    <row r="97" spans="27:31" x14ac:dyDescent="0.25">
      <c r="AA97" s="6" t="str">
        <f>AA93</f>
        <v>wall_floor1_left</v>
      </c>
      <c r="AB97" s="4">
        <f>AB93</f>
        <v>1</v>
      </c>
      <c r="AC97" s="112">
        <f t="shared" si="23"/>
        <v>0</v>
      </c>
      <c r="AD97" s="112">
        <f t="shared" si="23"/>
        <v>31.635423183513762</v>
      </c>
      <c r="AE97" s="112">
        <f t="shared" si="23"/>
        <v>1</v>
      </c>
    </row>
    <row r="98" spans="27:31" x14ac:dyDescent="0.25">
      <c r="AA98" s="5" t="str">
        <f>$M$24</f>
        <v>floor_main</v>
      </c>
      <c r="AB98">
        <v>1</v>
      </c>
      <c r="AC98" s="114">
        <f t="shared" si="23"/>
        <v>0</v>
      </c>
      <c r="AD98" s="114">
        <f t="shared" si="23"/>
        <v>0</v>
      </c>
      <c r="AE98" s="114">
        <f t="shared" si="23"/>
        <v>1</v>
      </c>
    </row>
    <row r="99" spans="27:31" x14ac:dyDescent="0.25">
      <c r="AA99" s="5" t="str">
        <f t="shared" ref="AA99:AA101" si="29">$M$24</f>
        <v>floor_main</v>
      </c>
      <c r="AB99">
        <v>2</v>
      </c>
      <c r="AC99" s="114">
        <f t="shared" si="23"/>
        <v>0</v>
      </c>
      <c r="AD99" s="114">
        <f t="shared" si="23"/>
        <v>31.635423183513762</v>
      </c>
      <c r="AE99" s="114">
        <f t="shared" si="23"/>
        <v>1</v>
      </c>
    </row>
    <row r="100" spans="27:31" x14ac:dyDescent="0.25">
      <c r="AA100" s="5" t="str">
        <f t="shared" si="29"/>
        <v>floor_main</v>
      </c>
      <c r="AB100">
        <v>3</v>
      </c>
      <c r="AC100" s="114">
        <f t="shared" si="23"/>
        <v>39.544278979392203</v>
      </c>
      <c r="AD100" s="114">
        <f t="shared" si="23"/>
        <v>31.635423183513762</v>
      </c>
      <c r="AE100" s="114">
        <f t="shared" si="23"/>
        <v>1</v>
      </c>
    </row>
    <row r="101" spans="27:31" x14ac:dyDescent="0.25">
      <c r="AA101" s="5" t="str">
        <f t="shared" si="29"/>
        <v>floor_main</v>
      </c>
      <c r="AB101">
        <v>4</v>
      </c>
      <c r="AC101" s="114">
        <f t="shared" si="23"/>
        <v>39.544278979392203</v>
      </c>
      <c r="AD101" s="114">
        <f t="shared" si="23"/>
        <v>0</v>
      </c>
      <c r="AE101" s="114">
        <f t="shared" si="23"/>
        <v>1</v>
      </c>
    </row>
    <row r="102" spans="27:31" x14ac:dyDescent="0.25">
      <c r="AA102" s="7" t="str">
        <f>AA98</f>
        <v>floor_main</v>
      </c>
      <c r="AB102" s="5">
        <f>AB98</f>
        <v>1</v>
      </c>
      <c r="AC102" s="114">
        <f t="shared" ref="AC102:AE142" si="30">INDEX($N$5:$Y$33,MATCH($AA102,$M$5:$M$33,0),MATCH(AC$4&amp;"_"&amp;$AB102,$N$4:$Y$4,0))</f>
        <v>0</v>
      </c>
      <c r="AD102" s="114">
        <f t="shared" si="30"/>
        <v>0</v>
      </c>
      <c r="AE102" s="114">
        <f t="shared" si="30"/>
        <v>1</v>
      </c>
    </row>
    <row r="103" spans="27:31" x14ac:dyDescent="0.25">
      <c r="AA103" s="4" t="str">
        <f>$M$25</f>
        <v>bgwall_upper_front</v>
      </c>
      <c r="AB103" s="4">
        <v>1</v>
      </c>
      <c r="AC103" s="112">
        <f t="shared" si="30"/>
        <v>0</v>
      </c>
      <c r="AD103" s="112">
        <f t="shared" si="30"/>
        <v>0</v>
      </c>
      <c r="AE103" s="112">
        <f t="shared" si="30"/>
        <v>0</v>
      </c>
    </row>
    <row r="104" spans="27:31" x14ac:dyDescent="0.25">
      <c r="AA104" s="4" t="str">
        <f t="shared" ref="AA104:AA106" si="31">$M$25</f>
        <v>bgwall_upper_front</v>
      </c>
      <c r="AB104" s="4">
        <v>2</v>
      </c>
      <c r="AC104" s="112">
        <f t="shared" si="30"/>
        <v>39.544278979392203</v>
      </c>
      <c r="AD104" s="112">
        <f t="shared" si="30"/>
        <v>0</v>
      </c>
      <c r="AE104" s="112">
        <f t="shared" si="30"/>
        <v>0</v>
      </c>
    </row>
    <row r="105" spans="27:31" x14ac:dyDescent="0.25">
      <c r="AA105" s="4" t="str">
        <f t="shared" si="31"/>
        <v>bgwall_upper_front</v>
      </c>
      <c r="AB105" s="4">
        <v>3</v>
      </c>
      <c r="AC105" s="112">
        <f t="shared" si="30"/>
        <v>39.544278979392203</v>
      </c>
      <c r="AD105" s="112">
        <f t="shared" si="30"/>
        <v>0</v>
      </c>
      <c r="AE105" s="112">
        <f t="shared" si="30"/>
        <v>1</v>
      </c>
    </row>
    <row r="106" spans="27:31" x14ac:dyDescent="0.25">
      <c r="AA106" s="4" t="str">
        <f t="shared" si="31"/>
        <v>bgwall_upper_front</v>
      </c>
      <c r="AB106" s="4">
        <v>4</v>
      </c>
      <c r="AC106" s="112">
        <f t="shared" si="30"/>
        <v>0</v>
      </c>
      <c r="AD106" s="112">
        <f t="shared" si="30"/>
        <v>0</v>
      </c>
      <c r="AE106" s="112">
        <f t="shared" si="30"/>
        <v>1</v>
      </c>
    </row>
    <row r="107" spans="27:31" x14ac:dyDescent="0.25">
      <c r="AA107" s="6" t="str">
        <f>AA103</f>
        <v>bgwall_upper_front</v>
      </c>
      <c r="AB107" s="4">
        <f>AB103</f>
        <v>1</v>
      </c>
      <c r="AC107" s="112">
        <f t="shared" si="30"/>
        <v>0</v>
      </c>
      <c r="AD107" s="112">
        <f t="shared" si="30"/>
        <v>0</v>
      </c>
      <c r="AE107" s="112">
        <f t="shared" si="30"/>
        <v>0</v>
      </c>
    </row>
    <row r="108" spans="27:31" x14ac:dyDescent="0.25">
      <c r="AA108" s="5" t="str">
        <f>$M$26</f>
        <v>bgwall_lower_front</v>
      </c>
      <c r="AB108" s="5">
        <v>1</v>
      </c>
      <c r="AC108" s="114">
        <f t="shared" si="30"/>
        <v>0</v>
      </c>
      <c r="AD108" s="114">
        <f t="shared" si="30"/>
        <v>0</v>
      </c>
      <c r="AE108" s="114">
        <f t="shared" si="30"/>
        <v>-2</v>
      </c>
    </row>
    <row r="109" spans="27:31" x14ac:dyDescent="0.25">
      <c r="AA109" s="5" t="str">
        <f t="shared" ref="AA109:AA111" si="32">$M$26</f>
        <v>bgwall_lower_front</v>
      </c>
      <c r="AB109" s="5">
        <v>2</v>
      </c>
      <c r="AC109" s="114">
        <f t="shared" si="30"/>
        <v>39.544278979392203</v>
      </c>
      <c r="AD109" s="114">
        <f t="shared" si="30"/>
        <v>0</v>
      </c>
      <c r="AE109" s="114">
        <f t="shared" si="30"/>
        <v>-2</v>
      </c>
    </row>
    <row r="110" spans="27:31" x14ac:dyDescent="0.25">
      <c r="AA110" s="5" t="str">
        <f t="shared" si="32"/>
        <v>bgwall_lower_front</v>
      </c>
      <c r="AB110" s="5">
        <v>3</v>
      </c>
      <c r="AC110" s="114">
        <f t="shared" si="30"/>
        <v>39.544278979392203</v>
      </c>
      <c r="AD110" s="114">
        <f t="shared" si="30"/>
        <v>0</v>
      </c>
      <c r="AE110" s="114">
        <f t="shared" si="30"/>
        <v>0</v>
      </c>
    </row>
    <row r="111" spans="27:31" x14ac:dyDescent="0.25">
      <c r="AA111" s="5" t="str">
        <f t="shared" si="32"/>
        <v>bgwall_lower_front</v>
      </c>
      <c r="AB111" s="5">
        <v>4</v>
      </c>
      <c r="AC111" s="114">
        <f t="shared" si="30"/>
        <v>0</v>
      </c>
      <c r="AD111" s="114">
        <f t="shared" si="30"/>
        <v>0</v>
      </c>
      <c r="AE111" s="114">
        <f t="shared" si="30"/>
        <v>0</v>
      </c>
    </row>
    <row r="112" spans="27:31" x14ac:dyDescent="0.25">
      <c r="AA112" s="7" t="str">
        <f>AA108</f>
        <v>bgwall_lower_front</v>
      </c>
      <c r="AB112" s="5">
        <f>AB108</f>
        <v>1</v>
      </c>
      <c r="AC112" s="114">
        <f t="shared" si="30"/>
        <v>0</v>
      </c>
      <c r="AD112" s="114">
        <f t="shared" si="30"/>
        <v>0</v>
      </c>
      <c r="AE112" s="114">
        <f t="shared" si="30"/>
        <v>-2</v>
      </c>
    </row>
    <row r="113" spans="27:31" x14ac:dyDescent="0.25">
      <c r="AA113" s="4" t="str">
        <f>$M$27</f>
        <v>bgwall_upper_right</v>
      </c>
      <c r="AB113" s="4">
        <v>1</v>
      </c>
      <c r="AC113" s="112">
        <f t="shared" si="30"/>
        <v>39.544278979392203</v>
      </c>
      <c r="AD113" s="112">
        <f t="shared" si="30"/>
        <v>0</v>
      </c>
      <c r="AE113" s="112">
        <f t="shared" si="30"/>
        <v>0</v>
      </c>
    </row>
    <row r="114" spans="27:31" x14ac:dyDescent="0.25">
      <c r="AA114" s="4" t="str">
        <f t="shared" ref="AA114:AA116" si="33">$M$27</f>
        <v>bgwall_upper_right</v>
      </c>
      <c r="AB114" s="4">
        <v>2</v>
      </c>
      <c r="AC114" s="112">
        <f t="shared" si="30"/>
        <v>39.544278979392203</v>
      </c>
      <c r="AD114" s="112">
        <f t="shared" si="30"/>
        <v>31.635423183513762</v>
      </c>
      <c r="AE114" s="112">
        <f t="shared" si="30"/>
        <v>0</v>
      </c>
    </row>
    <row r="115" spans="27:31" x14ac:dyDescent="0.25">
      <c r="AA115" s="4" t="str">
        <f t="shared" si="33"/>
        <v>bgwall_upper_right</v>
      </c>
      <c r="AB115" s="4">
        <v>3</v>
      </c>
      <c r="AC115" s="112">
        <f t="shared" si="30"/>
        <v>39.544278979392203</v>
      </c>
      <c r="AD115" s="112">
        <f t="shared" si="30"/>
        <v>31.635423183513762</v>
      </c>
      <c r="AE115" s="112">
        <f t="shared" si="30"/>
        <v>1</v>
      </c>
    </row>
    <row r="116" spans="27:31" x14ac:dyDescent="0.25">
      <c r="AA116" s="4" t="str">
        <f t="shared" si="33"/>
        <v>bgwall_upper_right</v>
      </c>
      <c r="AB116" s="4">
        <v>4</v>
      </c>
      <c r="AC116" s="112">
        <f t="shared" si="30"/>
        <v>39.544278979392203</v>
      </c>
      <c r="AD116" s="112">
        <f t="shared" si="30"/>
        <v>0</v>
      </c>
      <c r="AE116" s="112">
        <f t="shared" si="30"/>
        <v>1</v>
      </c>
    </row>
    <row r="117" spans="27:31" x14ac:dyDescent="0.25">
      <c r="AA117" s="6" t="str">
        <f>AA113</f>
        <v>bgwall_upper_right</v>
      </c>
      <c r="AB117" s="4">
        <f>AB113</f>
        <v>1</v>
      </c>
      <c r="AC117" s="112">
        <f t="shared" si="30"/>
        <v>39.544278979392203</v>
      </c>
      <c r="AD117" s="112">
        <f t="shared" si="30"/>
        <v>0</v>
      </c>
      <c r="AE117" s="112">
        <f t="shared" si="30"/>
        <v>0</v>
      </c>
    </row>
    <row r="118" spans="27:31" x14ac:dyDescent="0.25">
      <c r="AA118" s="5" t="str">
        <f>$M$28</f>
        <v>bgwall_lower_right</v>
      </c>
      <c r="AB118" s="5">
        <v>1</v>
      </c>
      <c r="AC118" s="114">
        <f t="shared" si="30"/>
        <v>39.544278979392203</v>
      </c>
      <c r="AD118" s="114">
        <f t="shared" si="30"/>
        <v>0</v>
      </c>
      <c r="AE118" s="114">
        <f t="shared" si="30"/>
        <v>-2</v>
      </c>
    </row>
    <row r="119" spans="27:31" x14ac:dyDescent="0.25">
      <c r="AA119" s="5" t="str">
        <f t="shared" ref="AA119:AA121" si="34">$M$28</f>
        <v>bgwall_lower_right</v>
      </c>
      <c r="AB119" s="5">
        <v>2</v>
      </c>
      <c r="AC119" s="114">
        <f t="shared" si="30"/>
        <v>39.544278979392203</v>
      </c>
      <c r="AD119" s="114">
        <f t="shared" si="30"/>
        <v>31.635423183513762</v>
      </c>
      <c r="AE119" s="114">
        <f t="shared" si="30"/>
        <v>-2</v>
      </c>
    </row>
    <row r="120" spans="27:31" x14ac:dyDescent="0.25">
      <c r="AA120" s="5" t="str">
        <f t="shared" si="34"/>
        <v>bgwall_lower_right</v>
      </c>
      <c r="AB120" s="5">
        <v>3</v>
      </c>
      <c r="AC120" s="114">
        <f t="shared" si="30"/>
        <v>39.544278979392203</v>
      </c>
      <c r="AD120" s="114">
        <f t="shared" si="30"/>
        <v>31.635423183513762</v>
      </c>
      <c r="AE120" s="114">
        <f t="shared" si="30"/>
        <v>0</v>
      </c>
    </row>
    <row r="121" spans="27:31" x14ac:dyDescent="0.25">
      <c r="AA121" s="5" t="str">
        <f t="shared" si="34"/>
        <v>bgwall_lower_right</v>
      </c>
      <c r="AB121" s="5">
        <v>4</v>
      </c>
      <c r="AC121" s="114">
        <f t="shared" si="30"/>
        <v>39.544278979392203</v>
      </c>
      <c r="AD121" s="114">
        <f t="shared" si="30"/>
        <v>0</v>
      </c>
      <c r="AE121" s="114">
        <f t="shared" si="30"/>
        <v>0</v>
      </c>
    </row>
    <row r="122" spans="27:31" x14ac:dyDescent="0.25">
      <c r="AA122" s="7" t="str">
        <f>AA118</f>
        <v>bgwall_lower_right</v>
      </c>
      <c r="AB122" s="5">
        <f>AB118</f>
        <v>1</v>
      </c>
      <c r="AC122" s="114">
        <f t="shared" si="30"/>
        <v>39.544278979392203</v>
      </c>
      <c r="AD122" s="114">
        <f t="shared" si="30"/>
        <v>0</v>
      </c>
      <c r="AE122" s="114">
        <f t="shared" si="30"/>
        <v>-2</v>
      </c>
    </row>
    <row r="123" spans="27:31" x14ac:dyDescent="0.25">
      <c r="AA123" s="4" t="str">
        <f>$M$29</f>
        <v>bgwall_upper_back</v>
      </c>
      <c r="AB123" s="4">
        <v>1</v>
      </c>
      <c r="AC123" s="112">
        <f t="shared" si="30"/>
        <v>39.544278979392203</v>
      </c>
      <c r="AD123" s="112">
        <f t="shared" si="30"/>
        <v>31.635423183513762</v>
      </c>
      <c r="AE123" s="112">
        <f t="shared" si="30"/>
        <v>0</v>
      </c>
    </row>
    <row r="124" spans="27:31" x14ac:dyDescent="0.25">
      <c r="AA124" s="4" t="str">
        <f t="shared" ref="AA124:AA126" si="35">$M$29</f>
        <v>bgwall_upper_back</v>
      </c>
      <c r="AB124" s="4">
        <v>2</v>
      </c>
      <c r="AC124" s="112">
        <f t="shared" si="30"/>
        <v>0</v>
      </c>
      <c r="AD124" s="112">
        <f t="shared" si="30"/>
        <v>31.635423183513762</v>
      </c>
      <c r="AE124" s="112">
        <f t="shared" si="30"/>
        <v>0</v>
      </c>
    </row>
    <row r="125" spans="27:31" x14ac:dyDescent="0.25">
      <c r="AA125" s="4" t="str">
        <f t="shared" si="35"/>
        <v>bgwall_upper_back</v>
      </c>
      <c r="AB125" s="4">
        <v>3</v>
      </c>
      <c r="AC125" s="112">
        <f t="shared" si="30"/>
        <v>0</v>
      </c>
      <c r="AD125" s="112">
        <f t="shared" si="30"/>
        <v>31.635423183513762</v>
      </c>
      <c r="AE125" s="112">
        <f t="shared" si="30"/>
        <v>1</v>
      </c>
    </row>
    <row r="126" spans="27:31" x14ac:dyDescent="0.25">
      <c r="AA126" s="4" t="str">
        <f t="shared" si="35"/>
        <v>bgwall_upper_back</v>
      </c>
      <c r="AB126" s="4">
        <v>4</v>
      </c>
      <c r="AC126" s="112">
        <f t="shared" si="30"/>
        <v>39.544278979392203</v>
      </c>
      <c r="AD126" s="112">
        <f t="shared" si="30"/>
        <v>31.635423183513762</v>
      </c>
      <c r="AE126" s="112">
        <f t="shared" si="30"/>
        <v>1</v>
      </c>
    </row>
    <row r="127" spans="27:31" x14ac:dyDescent="0.25">
      <c r="AA127" s="6" t="str">
        <f>AA123</f>
        <v>bgwall_upper_back</v>
      </c>
      <c r="AB127" s="4">
        <f>AB123</f>
        <v>1</v>
      </c>
      <c r="AC127" s="112">
        <f t="shared" si="30"/>
        <v>39.544278979392203</v>
      </c>
      <c r="AD127" s="112">
        <f t="shared" si="30"/>
        <v>31.635423183513762</v>
      </c>
      <c r="AE127" s="112">
        <f t="shared" si="30"/>
        <v>0</v>
      </c>
    </row>
    <row r="128" spans="27:31" x14ac:dyDescent="0.25">
      <c r="AA128" s="5" t="str">
        <f>$M$30</f>
        <v>bgwall_lower_back</v>
      </c>
      <c r="AB128" s="5">
        <v>1</v>
      </c>
      <c r="AC128" s="114">
        <f t="shared" si="30"/>
        <v>39.544278979392203</v>
      </c>
      <c r="AD128" s="114">
        <f t="shared" si="30"/>
        <v>31.635423183513762</v>
      </c>
      <c r="AE128" s="114">
        <f t="shared" si="30"/>
        <v>-2</v>
      </c>
    </row>
    <row r="129" spans="27:31" x14ac:dyDescent="0.25">
      <c r="AA129" s="5" t="str">
        <f t="shared" ref="AA129:AA131" si="36">$M$30</f>
        <v>bgwall_lower_back</v>
      </c>
      <c r="AB129" s="5">
        <v>2</v>
      </c>
      <c r="AC129" s="114">
        <f t="shared" si="30"/>
        <v>0</v>
      </c>
      <c r="AD129" s="114">
        <f t="shared" si="30"/>
        <v>31.635423183513762</v>
      </c>
      <c r="AE129" s="114">
        <f t="shared" si="30"/>
        <v>-2</v>
      </c>
    </row>
    <row r="130" spans="27:31" x14ac:dyDescent="0.25">
      <c r="AA130" s="5" t="str">
        <f t="shared" si="36"/>
        <v>bgwall_lower_back</v>
      </c>
      <c r="AB130" s="5">
        <v>3</v>
      </c>
      <c r="AC130" s="114">
        <f t="shared" si="30"/>
        <v>0</v>
      </c>
      <c r="AD130" s="114">
        <f t="shared" si="30"/>
        <v>31.635423183513762</v>
      </c>
      <c r="AE130" s="114">
        <f t="shared" si="30"/>
        <v>0</v>
      </c>
    </row>
    <row r="131" spans="27:31" x14ac:dyDescent="0.25">
      <c r="AA131" s="5" t="str">
        <f t="shared" si="36"/>
        <v>bgwall_lower_back</v>
      </c>
      <c r="AB131" s="5">
        <v>4</v>
      </c>
      <c r="AC131" s="114">
        <f t="shared" si="30"/>
        <v>39.544278979392203</v>
      </c>
      <c r="AD131" s="114">
        <f t="shared" si="30"/>
        <v>31.635423183513762</v>
      </c>
      <c r="AE131" s="114">
        <f t="shared" si="30"/>
        <v>0</v>
      </c>
    </row>
    <row r="132" spans="27:31" x14ac:dyDescent="0.25">
      <c r="AA132" s="7" t="str">
        <f>AA128</f>
        <v>bgwall_lower_back</v>
      </c>
      <c r="AB132" s="5">
        <f>AB128</f>
        <v>1</v>
      </c>
      <c r="AC132" s="114">
        <f t="shared" si="30"/>
        <v>39.544278979392203</v>
      </c>
      <c r="AD132" s="114">
        <f t="shared" si="30"/>
        <v>31.635423183513762</v>
      </c>
      <c r="AE132" s="114">
        <f t="shared" si="30"/>
        <v>-2</v>
      </c>
    </row>
    <row r="133" spans="27:31" x14ac:dyDescent="0.25">
      <c r="AA133" s="4" t="str">
        <f>$M$31</f>
        <v>bgwall_upper_left</v>
      </c>
      <c r="AB133" s="4">
        <v>1</v>
      </c>
      <c r="AC133" s="112">
        <f t="shared" si="30"/>
        <v>0</v>
      </c>
      <c r="AD133" s="112">
        <f t="shared" si="30"/>
        <v>31.635423183513762</v>
      </c>
      <c r="AE133" s="112">
        <f t="shared" si="30"/>
        <v>0</v>
      </c>
    </row>
    <row r="134" spans="27:31" x14ac:dyDescent="0.25">
      <c r="AA134" s="4" t="str">
        <f t="shared" ref="AA134:AA136" si="37">$M$31</f>
        <v>bgwall_upper_left</v>
      </c>
      <c r="AB134" s="4">
        <v>2</v>
      </c>
      <c r="AC134" s="112">
        <f t="shared" si="30"/>
        <v>0</v>
      </c>
      <c r="AD134" s="112">
        <f t="shared" si="30"/>
        <v>0</v>
      </c>
      <c r="AE134" s="112">
        <f t="shared" si="30"/>
        <v>0</v>
      </c>
    </row>
    <row r="135" spans="27:31" x14ac:dyDescent="0.25">
      <c r="AA135" s="4" t="str">
        <f t="shared" si="37"/>
        <v>bgwall_upper_left</v>
      </c>
      <c r="AB135" s="4">
        <v>3</v>
      </c>
      <c r="AC135" s="112">
        <f t="shared" si="30"/>
        <v>0</v>
      </c>
      <c r="AD135" s="112">
        <f t="shared" si="30"/>
        <v>0</v>
      </c>
      <c r="AE135" s="112">
        <f t="shared" si="30"/>
        <v>1</v>
      </c>
    </row>
    <row r="136" spans="27:31" x14ac:dyDescent="0.25">
      <c r="AA136" s="4" t="str">
        <f t="shared" si="37"/>
        <v>bgwall_upper_left</v>
      </c>
      <c r="AB136" s="4">
        <v>4</v>
      </c>
      <c r="AC136" s="112">
        <f t="shared" si="30"/>
        <v>0</v>
      </c>
      <c r="AD136" s="112">
        <f t="shared" si="30"/>
        <v>31.635423183513762</v>
      </c>
      <c r="AE136" s="112">
        <f t="shared" si="30"/>
        <v>1</v>
      </c>
    </row>
    <row r="137" spans="27:31" x14ac:dyDescent="0.25">
      <c r="AA137" s="6" t="str">
        <f>AA133</f>
        <v>bgwall_upper_left</v>
      </c>
      <c r="AB137" s="4">
        <f>AB133</f>
        <v>1</v>
      </c>
      <c r="AC137" s="112">
        <f t="shared" si="30"/>
        <v>0</v>
      </c>
      <c r="AD137" s="112">
        <f t="shared" si="30"/>
        <v>31.635423183513762</v>
      </c>
      <c r="AE137" s="112">
        <f t="shared" si="30"/>
        <v>0</v>
      </c>
    </row>
    <row r="138" spans="27:31" x14ac:dyDescent="0.25">
      <c r="AA138" s="5" t="str">
        <f>$M$32</f>
        <v>bgwall_lower_left</v>
      </c>
      <c r="AB138" s="5">
        <v>1</v>
      </c>
      <c r="AC138" s="114">
        <f t="shared" si="30"/>
        <v>0</v>
      </c>
      <c r="AD138" s="114">
        <f t="shared" si="30"/>
        <v>31.635423183513762</v>
      </c>
      <c r="AE138" s="114">
        <f t="shared" si="30"/>
        <v>-2</v>
      </c>
    </row>
    <row r="139" spans="27:31" x14ac:dyDescent="0.25">
      <c r="AA139" s="5" t="str">
        <f t="shared" ref="AA139:AA141" si="38">$M$32</f>
        <v>bgwall_lower_left</v>
      </c>
      <c r="AB139" s="5">
        <v>2</v>
      </c>
      <c r="AC139" s="114">
        <f t="shared" si="30"/>
        <v>0</v>
      </c>
      <c r="AD139" s="114">
        <f t="shared" si="30"/>
        <v>0</v>
      </c>
      <c r="AE139" s="114">
        <f t="shared" si="30"/>
        <v>-2</v>
      </c>
    </row>
    <row r="140" spans="27:31" x14ac:dyDescent="0.25">
      <c r="AA140" s="5" t="str">
        <f t="shared" si="38"/>
        <v>bgwall_lower_left</v>
      </c>
      <c r="AB140" s="5">
        <v>3</v>
      </c>
      <c r="AC140" s="114">
        <f t="shared" si="30"/>
        <v>0</v>
      </c>
      <c r="AD140" s="114">
        <f t="shared" si="30"/>
        <v>0</v>
      </c>
      <c r="AE140" s="114">
        <f t="shared" si="30"/>
        <v>0</v>
      </c>
    </row>
    <row r="141" spans="27:31" x14ac:dyDescent="0.25">
      <c r="AA141" s="5" t="str">
        <f t="shared" si="38"/>
        <v>bgwall_lower_left</v>
      </c>
      <c r="AB141" s="5">
        <v>4</v>
      </c>
      <c r="AC141" s="114">
        <f t="shared" si="30"/>
        <v>0</v>
      </c>
      <c r="AD141" s="114">
        <f t="shared" si="30"/>
        <v>31.635423183513762</v>
      </c>
      <c r="AE141" s="114">
        <f t="shared" si="30"/>
        <v>0</v>
      </c>
    </row>
    <row r="142" spans="27:31" x14ac:dyDescent="0.25">
      <c r="AA142" s="7" t="str">
        <f>AA138</f>
        <v>bgwall_lower_left</v>
      </c>
      <c r="AB142" s="5">
        <f>AB138</f>
        <v>1</v>
      </c>
      <c r="AC142" s="114">
        <f t="shared" si="30"/>
        <v>0</v>
      </c>
      <c r="AD142" s="114">
        <f t="shared" si="30"/>
        <v>31.635423183513762</v>
      </c>
      <c r="AE142" s="114">
        <f t="shared" si="30"/>
        <v>-2</v>
      </c>
    </row>
    <row r="143" spans="27:31" x14ac:dyDescent="0.25">
      <c r="AA143" s="4" t="str">
        <f>$M$33</f>
        <v>floor_foundation</v>
      </c>
      <c r="AB143" s="4">
        <v>1</v>
      </c>
      <c r="AC143" s="112">
        <f t="shared" ref="AC143:AE147" si="39">INDEX($N$5:$Y$37,MATCH($AA143,$M$5:$M$52,0),MATCH(AC$4&amp;"_"&amp;$AB143,$N$4:$Y$4,0))</f>
        <v>0</v>
      </c>
      <c r="AD143" s="112">
        <f t="shared" si="39"/>
        <v>0</v>
      </c>
      <c r="AE143" s="112">
        <f t="shared" si="39"/>
        <v>-2</v>
      </c>
    </row>
    <row r="144" spans="27:31" x14ac:dyDescent="0.25">
      <c r="AA144" s="4" t="str">
        <f t="shared" ref="AA144:AA146" si="40">$M$33</f>
        <v>floor_foundation</v>
      </c>
      <c r="AB144" s="4">
        <v>2</v>
      </c>
      <c r="AC144" s="112">
        <f t="shared" si="39"/>
        <v>0</v>
      </c>
      <c r="AD144" s="112">
        <f t="shared" si="39"/>
        <v>31.635423183513762</v>
      </c>
      <c r="AE144" s="112">
        <f t="shared" si="39"/>
        <v>-2</v>
      </c>
    </row>
    <row r="145" spans="27:31" x14ac:dyDescent="0.25">
      <c r="AA145" s="4" t="str">
        <f t="shared" si="40"/>
        <v>floor_foundation</v>
      </c>
      <c r="AB145" s="4">
        <v>3</v>
      </c>
      <c r="AC145" s="112">
        <f t="shared" si="39"/>
        <v>39.544278979392203</v>
      </c>
      <c r="AD145" s="112">
        <f t="shared" si="39"/>
        <v>31.635423183513762</v>
      </c>
      <c r="AE145" s="112">
        <f t="shared" si="39"/>
        <v>-2</v>
      </c>
    </row>
    <row r="146" spans="27:31" x14ac:dyDescent="0.25">
      <c r="AA146" s="4" t="str">
        <f t="shared" si="40"/>
        <v>floor_foundation</v>
      </c>
      <c r="AB146" s="4">
        <v>4</v>
      </c>
      <c r="AC146" s="112">
        <f t="shared" si="39"/>
        <v>39.544278979392203</v>
      </c>
      <c r="AD146" s="112">
        <f t="shared" si="39"/>
        <v>0</v>
      </c>
      <c r="AE146" s="112">
        <f t="shared" si="39"/>
        <v>-2</v>
      </c>
    </row>
    <row r="147" spans="27:31" x14ac:dyDescent="0.25">
      <c r="AA147" s="6" t="str">
        <f>AA143</f>
        <v>floor_foundation</v>
      </c>
      <c r="AB147" s="4">
        <f>AB143</f>
        <v>1</v>
      </c>
      <c r="AC147" s="112">
        <f t="shared" si="39"/>
        <v>0</v>
      </c>
      <c r="AD147" s="112">
        <f t="shared" si="39"/>
        <v>0</v>
      </c>
      <c r="AE147" s="112">
        <f t="shared" si="39"/>
        <v>-2</v>
      </c>
    </row>
    <row r="148" spans="27:31" x14ac:dyDescent="0.25">
      <c r="AA148" s="5" t="str">
        <f>$M$52</f>
        <v>Door_front</v>
      </c>
      <c r="AB148" s="5">
        <v>1</v>
      </c>
      <c r="AC148" s="169" t="s">
        <v>290</v>
      </c>
      <c r="AD148" s="169"/>
      <c r="AE148" s="169"/>
    </row>
    <row r="149" spans="27:31" x14ac:dyDescent="0.25">
      <c r="AA149" s="5" t="str">
        <f>$M$52</f>
        <v>Door_front</v>
      </c>
      <c r="AB149" s="5">
        <v>2</v>
      </c>
      <c r="AC149" s="169"/>
      <c r="AD149" s="169"/>
      <c r="AE149" s="169"/>
    </row>
    <row r="150" spans="27:31" x14ac:dyDescent="0.25">
      <c r="AA150" s="5" t="str">
        <f>$M$52</f>
        <v>Door_front</v>
      </c>
      <c r="AB150" s="5">
        <v>3</v>
      </c>
      <c r="AC150" s="169"/>
      <c r="AD150" s="169"/>
      <c r="AE150" s="169"/>
    </row>
    <row r="151" spans="27:31" x14ac:dyDescent="0.25">
      <c r="AA151" s="5" t="str">
        <f>$M$52</f>
        <v>Door_front</v>
      </c>
      <c r="AB151" s="5">
        <v>4</v>
      </c>
      <c r="AC151" s="169"/>
      <c r="AD151" s="169"/>
      <c r="AE151" s="169"/>
    </row>
    <row r="152" spans="27:31" x14ac:dyDescent="0.25">
      <c r="AA152" s="7" t="str">
        <f>AA148</f>
        <v>Door_front</v>
      </c>
      <c r="AB152" s="5">
        <f>AB148</f>
        <v>1</v>
      </c>
      <c r="AC152" s="169"/>
      <c r="AD152" s="169"/>
      <c r="AE152" s="169"/>
    </row>
    <row r="153" spans="27:31" x14ac:dyDescent="0.25">
      <c r="AA153" s="4" t="str">
        <f>$M$37</f>
        <v>Window_floor3_front</v>
      </c>
      <c r="AB153" s="4">
        <v>1</v>
      </c>
      <c r="AC153" s="129">
        <f>INDEX($N$37:$N$48,MATCH(AA153,$M$37:$M$48,0),1)</f>
        <v>0</v>
      </c>
      <c r="AD153" s="4">
        <f>$C$17</f>
        <v>0</v>
      </c>
      <c r="AE153" s="129">
        <f>IF($C$4&gt;2,INDEX($O$37:$O$48,MATCH(AA153,$M$37:$M$48,0),1)+$C$20+2*$C$5,0)</f>
        <v>0</v>
      </c>
    </row>
    <row r="154" spans="27:31" x14ac:dyDescent="0.25">
      <c r="AA154" s="4" t="str">
        <f>$M$37</f>
        <v>Window_floor3_front</v>
      </c>
      <c r="AB154" s="4">
        <v>2</v>
      </c>
      <c r="AC154" s="129">
        <f>INDEX($N$37:$N$48,MATCH(AA154,$M$37:$M$48,0),1)</f>
        <v>0</v>
      </c>
      <c r="AD154" s="4">
        <f t="shared" ref="AD154:AD156" si="41">$C$17</f>
        <v>0</v>
      </c>
      <c r="AE154" s="129">
        <f>IF($C$4&gt;2,INDEX($Q$37:$Q$48,MATCH(AA154,$M$37:$M$48,0),1)+AE153,0)</f>
        <v>0</v>
      </c>
    </row>
    <row r="155" spans="27:31" x14ac:dyDescent="0.25">
      <c r="AA155" s="4" t="str">
        <f>$M$37</f>
        <v>Window_floor3_front</v>
      </c>
      <c r="AB155" s="4">
        <v>3</v>
      </c>
      <c r="AC155" s="129">
        <f>INDEX($P$37:$P$48,MATCH(AA155,$M$37:$M$48,0),1)+AC153</f>
        <v>0</v>
      </c>
      <c r="AD155" s="4">
        <f t="shared" si="41"/>
        <v>0</v>
      </c>
      <c r="AE155" s="129">
        <f>IF($C$4&gt;2,INDEX($Q$37:$Q$48,MATCH(AA154,$M$37:$M$48,0),1)+AE153,0)</f>
        <v>0</v>
      </c>
    </row>
    <row r="156" spans="27:31" x14ac:dyDescent="0.25">
      <c r="AA156" s="4" t="str">
        <f>$M$37</f>
        <v>Window_floor3_front</v>
      </c>
      <c r="AB156" s="4">
        <v>4</v>
      </c>
      <c r="AC156" s="129">
        <f>INDEX($P$37:$P$48,MATCH(AA156,$M$37:$M$48,0),1)+AC154</f>
        <v>0</v>
      </c>
      <c r="AD156" s="4">
        <f t="shared" si="41"/>
        <v>0</v>
      </c>
      <c r="AE156" s="129">
        <f>IF($C$4&gt;2,INDEX($O$37:$O$48,MATCH(AA156,$M$37:$M$48,0),1)+$C$20+2*$C$5,0)</f>
        <v>0</v>
      </c>
    </row>
    <row r="157" spans="27:31" x14ac:dyDescent="0.25">
      <c r="AA157" s="16" t="str">
        <f>AA153</f>
        <v>Window_floor3_front</v>
      </c>
      <c r="AB157" s="4">
        <f>AB153</f>
        <v>1</v>
      </c>
      <c r="AC157" s="112">
        <f t="shared" ref="AC157:AE157" si="42">AC153</f>
        <v>0</v>
      </c>
      <c r="AD157" s="4">
        <f t="shared" si="42"/>
        <v>0</v>
      </c>
      <c r="AE157" s="129">
        <f t="shared" si="42"/>
        <v>0</v>
      </c>
    </row>
    <row r="158" spans="27:31" x14ac:dyDescent="0.25">
      <c r="AA158" s="5" t="str">
        <f>$M$38</f>
        <v>Window_floor3_back</v>
      </c>
      <c r="AB158" s="5">
        <v>1</v>
      </c>
      <c r="AC158" s="140">
        <f>INDEX($N$37:$N$48,MATCH(AA158,$M$37:$M$48,0),1)</f>
        <v>0</v>
      </c>
      <c r="AD158" s="113">
        <f>$C$35</f>
        <v>31.635423183513762</v>
      </c>
      <c r="AE158" s="140">
        <f>IF($C$4&gt;2,INDEX($O$37:$O$48,MATCH(AA158,$M$37:$M$48,0),1)+$C$20+2*$C$5,0)</f>
        <v>0</v>
      </c>
    </row>
    <row r="159" spans="27:31" x14ac:dyDescent="0.25">
      <c r="AA159" s="5" t="str">
        <f>$M$38</f>
        <v>Window_floor3_back</v>
      </c>
      <c r="AB159" s="5">
        <v>2</v>
      </c>
      <c r="AC159" s="140">
        <f>INDEX($N$37:$N$48,MATCH(AA159,$M$37:$M$48,0),1)</f>
        <v>0</v>
      </c>
      <c r="AD159" s="113">
        <f>$C$35</f>
        <v>31.635423183513762</v>
      </c>
      <c r="AE159" s="140">
        <f>IF($C$4&gt;2,INDEX($Q$37:$Q$48,MATCH(AA159,$M$37:$M$48,0),1)+AE158,0)</f>
        <v>0</v>
      </c>
    </row>
    <row r="160" spans="27:31" x14ac:dyDescent="0.25">
      <c r="AA160" s="5" t="str">
        <f>$M$38</f>
        <v>Window_floor3_back</v>
      </c>
      <c r="AB160" s="5">
        <v>3</v>
      </c>
      <c r="AC160" s="140">
        <f>INDEX($P$37:$P$48,MATCH(AA160,$M$37:$M$48,0),1)+AC158</f>
        <v>0</v>
      </c>
      <c r="AD160" s="113">
        <f>$C$35</f>
        <v>31.635423183513762</v>
      </c>
      <c r="AE160" s="140">
        <f>IF($C$4&gt;2,INDEX($Q$37:$Q$48,MATCH(AA159,$M$37:$M$48,0),1)+AE158,0)</f>
        <v>0</v>
      </c>
    </row>
    <row r="161" spans="27:31" x14ac:dyDescent="0.25">
      <c r="AA161" s="5" t="str">
        <f>$M$38</f>
        <v>Window_floor3_back</v>
      </c>
      <c r="AB161" s="5">
        <v>4</v>
      </c>
      <c r="AC161" s="140">
        <f>INDEX($P$37:$P$48,MATCH(AA161,$M$37:$M$48,0),1)+AC159</f>
        <v>0</v>
      </c>
      <c r="AD161" s="113">
        <f>$C$35</f>
        <v>31.635423183513762</v>
      </c>
      <c r="AE161" s="140">
        <f>IF($C$4&gt;2,INDEX($O$37:$O$48,MATCH(AA161,$M$37:$M$48,0),1)+$C$20+2*$C$5,0)</f>
        <v>0</v>
      </c>
    </row>
    <row r="162" spans="27:31" x14ac:dyDescent="0.25">
      <c r="AA162" s="17" t="str">
        <f>AA158</f>
        <v>Window_floor3_back</v>
      </c>
      <c r="AB162" s="5">
        <f>AB158</f>
        <v>1</v>
      </c>
      <c r="AC162" s="114">
        <f t="shared" ref="AC162:AE162" si="43">AC158</f>
        <v>0</v>
      </c>
      <c r="AD162" s="114">
        <f t="shared" si="43"/>
        <v>31.635423183513762</v>
      </c>
      <c r="AE162" s="140">
        <f t="shared" si="43"/>
        <v>0</v>
      </c>
    </row>
    <row r="163" spans="27:31" x14ac:dyDescent="0.25">
      <c r="AA163" s="4" t="str">
        <f>$M$39</f>
        <v>Window_floor3_right</v>
      </c>
      <c r="AB163" s="4">
        <v>1</v>
      </c>
      <c r="AC163" s="112">
        <f>$C$34</f>
        <v>39.544278979392203</v>
      </c>
      <c r="AD163" s="129">
        <f>INDEX($N$37:$N$48,MATCH(AA163,$M$37:$M$48,0),1)</f>
        <v>0</v>
      </c>
      <c r="AE163" s="129">
        <f>IF($C$4&gt;2,INDEX($O$37:$O$48,MATCH(AA163,$M$37:$M$48,0),1)+$C$20+2*$C$5,0)</f>
        <v>0</v>
      </c>
    </row>
    <row r="164" spans="27:31" x14ac:dyDescent="0.25">
      <c r="AA164" s="4" t="str">
        <f>$M$39</f>
        <v>Window_floor3_right</v>
      </c>
      <c r="AB164" s="4">
        <v>2</v>
      </c>
      <c r="AC164" s="112">
        <f>$C$34</f>
        <v>39.544278979392203</v>
      </c>
      <c r="AD164" s="129">
        <f>INDEX($N$37:$N$48,MATCH(AA164,$M$37:$M$48,0),1)</f>
        <v>0</v>
      </c>
      <c r="AE164" s="129">
        <f>IF($C$4&gt;2,INDEX($Q$37:$Q$48,MATCH(AA164,$M$37:$M$48,0),1)+AE163,0)</f>
        <v>0</v>
      </c>
    </row>
    <row r="165" spans="27:31" x14ac:dyDescent="0.25">
      <c r="AA165" s="4" t="str">
        <f>$M$39</f>
        <v>Window_floor3_right</v>
      </c>
      <c r="AB165" s="4">
        <v>3</v>
      </c>
      <c r="AC165" s="112">
        <f>$C$34</f>
        <v>39.544278979392203</v>
      </c>
      <c r="AD165" s="129">
        <f>INDEX($P$37:$P$48,MATCH(AA165,$M$37:$M$48,0),1)+AD163</f>
        <v>0</v>
      </c>
      <c r="AE165" s="129">
        <f>IF($C$4&gt;2,INDEX($Q$37:$Q$48,MATCH(AA164,$M$37:$M$48,0),1)+AE163,0)</f>
        <v>0</v>
      </c>
    </row>
    <row r="166" spans="27:31" x14ac:dyDescent="0.25">
      <c r="AA166" s="4" t="str">
        <f>$M$39</f>
        <v>Window_floor3_right</v>
      </c>
      <c r="AB166" s="4">
        <v>4</v>
      </c>
      <c r="AC166" s="112">
        <f>$C$34</f>
        <v>39.544278979392203</v>
      </c>
      <c r="AD166" s="129">
        <f>INDEX($P$37:$P$48,MATCH(AA166,$M$37:$M$48,0),1)+AD164</f>
        <v>0</v>
      </c>
      <c r="AE166" s="129">
        <f>IF($C$4&gt;2,INDEX($O$37:$O$48,MATCH(AA166,$M$37:$M$48,0),1)+$C$20+2*$C$5,0)</f>
        <v>0</v>
      </c>
    </row>
    <row r="167" spans="27:31" x14ac:dyDescent="0.25">
      <c r="AA167" s="16" t="str">
        <f>AA163</f>
        <v>Window_floor3_right</v>
      </c>
      <c r="AB167" s="4">
        <f>AB163</f>
        <v>1</v>
      </c>
      <c r="AC167" s="112">
        <f t="shared" ref="AC167:AE167" si="44">AC163</f>
        <v>39.544278979392203</v>
      </c>
      <c r="AD167" s="129">
        <f t="shared" si="44"/>
        <v>0</v>
      </c>
      <c r="AE167" s="129">
        <f t="shared" si="44"/>
        <v>0</v>
      </c>
    </row>
    <row r="168" spans="27:31" x14ac:dyDescent="0.25">
      <c r="AA168" s="5" t="str">
        <f>$M$40</f>
        <v>Window_floor3_left</v>
      </c>
      <c r="AB168" s="5">
        <v>1</v>
      </c>
      <c r="AC168" s="113">
        <f>$C$16</f>
        <v>0</v>
      </c>
      <c r="AD168" s="140">
        <f>INDEX($N$37:$N$48,MATCH(AA168,$M$37:$M$48,0),1)</f>
        <v>0</v>
      </c>
      <c r="AE168" s="140">
        <f>IF($C$4&gt;2,INDEX($O$37:$O$48,MATCH(AA168,$M$37:$M$48,0),1)+$C$20+2*$C$5,0)</f>
        <v>0</v>
      </c>
    </row>
    <row r="169" spans="27:31" x14ac:dyDescent="0.25">
      <c r="AA169" s="5" t="str">
        <f>$M$40</f>
        <v>Window_floor3_left</v>
      </c>
      <c r="AB169" s="5">
        <v>2</v>
      </c>
      <c r="AC169" s="113">
        <f t="shared" ref="AC169:AC171" si="45">$C$16</f>
        <v>0</v>
      </c>
      <c r="AD169" s="140">
        <f>INDEX($N$37:$N$48,MATCH(AA169,$M$37:$M$48,0),1)</f>
        <v>0</v>
      </c>
      <c r="AE169" s="140">
        <f>IF($C$4&gt;2,INDEX($Q$37:$Q$48,MATCH(AA169,$M$37:$M$48,0),1)+AE168,0)</f>
        <v>0</v>
      </c>
    </row>
    <row r="170" spans="27:31" x14ac:dyDescent="0.25">
      <c r="AA170" s="5" t="str">
        <f>$M$40</f>
        <v>Window_floor3_left</v>
      </c>
      <c r="AB170" s="5">
        <v>3</v>
      </c>
      <c r="AC170" s="113">
        <f t="shared" si="45"/>
        <v>0</v>
      </c>
      <c r="AD170" s="140">
        <f>INDEX($P$37:$P$48,MATCH(AA170,$M$37:$M$48,0),1)+AD168</f>
        <v>0</v>
      </c>
      <c r="AE170" s="140">
        <f>IF($C$4&gt;2,INDEX($Q$37:$Q$48,MATCH(AA169,$M$37:$M$48,0),1)+AE168,0)</f>
        <v>0</v>
      </c>
    </row>
    <row r="171" spans="27:31" x14ac:dyDescent="0.25">
      <c r="AA171" s="5" t="str">
        <f>$M$40</f>
        <v>Window_floor3_left</v>
      </c>
      <c r="AB171" s="5">
        <v>4</v>
      </c>
      <c r="AC171" s="113">
        <f t="shared" si="45"/>
        <v>0</v>
      </c>
      <c r="AD171" s="140">
        <f>INDEX($P$37:$P$48,MATCH(AA171,$M$37:$M$48,0),1)+AD169</f>
        <v>0</v>
      </c>
      <c r="AE171" s="140">
        <f>IF($C$4&gt;2,INDEX($O$37:$O$48,MATCH(AA171,$M$37:$M$48,0),1)+$C$20+2*$C$5,0)</f>
        <v>0</v>
      </c>
    </row>
    <row r="172" spans="27:31" x14ac:dyDescent="0.25">
      <c r="AA172" s="17" t="str">
        <f>AA168</f>
        <v>Window_floor3_left</v>
      </c>
      <c r="AB172" s="5">
        <f>AB168</f>
        <v>1</v>
      </c>
      <c r="AC172" s="5">
        <f t="shared" ref="AC172:AE172" si="46">AC168</f>
        <v>0</v>
      </c>
      <c r="AD172" s="132">
        <f t="shared" si="46"/>
        <v>0</v>
      </c>
      <c r="AE172" s="140">
        <f t="shared" si="46"/>
        <v>0</v>
      </c>
    </row>
    <row r="173" spans="27:31" x14ac:dyDescent="0.25">
      <c r="AA173" s="4" t="str">
        <f>$M$41</f>
        <v>Window_floor2_front</v>
      </c>
      <c r="AB173" s="4">
        <v>1</v>
      </c>
      <c r="AC173" s="129">
        <f>INDEX($N$37:$N$48,MATCH(AA173,$M$37:$M$48,0),1)</f>
        <v>0</v>
      </c>
      <c r="AD173" s="4">
        <f>$C$17</f>
        <v>0</v>
      </c>
      <c r="AE173" s="129">
        <f>IF($C$4&gt;1,INDEX($O$37:$O$48,MATCH(AA173,$M$37:$M$48,0),1)+$C$20+$C$5,0)</f>
        <v>0</v>
      </c>
    </row>
    <row r="174" spans="27:31" x14ac:dyDescent="0.25">
      <c r="AA174" s="4" t="str">
        <f>$M$41</f>
        <v>Window_floor2_front</v>
      </c>
      <c r="AB174" s="4">
        <v>2</v>
      </c>
      <c r="AC174" s="129">
        <f>INDEX($N$37:$N$48,MATCH(AA174,$M$37:$M$48,0),1)</f>
        <v>0</v>
      </c>
      <c r="AD174" s="4">
        <f t="shared" ref="AD174:AD176" si="47">$C$17</f>
        <v>0</v>
      </c>
      <c r="AE174" s="129">
        <f>IF($C$4&gt;1,INDEX($Q$37:$Q$48,MATCH(AA174,$M$37:$M$48,0),1)+AE173,0)</f>
        <v>0</v>
      </c>
    </row>
    <row r="175" spans="27:31" x14ac:dyDescent="0.25">
      <c r="AA175" s="4" t="str">
        <f>$M$41</f>
        <v>Window_floor2_front</v>
      </c>
      <c r="AB175" s="4">
        <v>3</v>
      </c>
      <c r="AC175" s="129">
        <f>INDEX($P$37:$P$48,MATCH(AA175,$M$37:$M$48,0),1)+AC173</f>
        <v>0</v>
      </c>
      <c r="AD175" s="4">
        <f t="shared" si="47"/>
        <v>0</v>
      </c>
      <c r="AE175" s="129">
        <f>IF($C$4&gt;1,INDEX($Q$37:$Q$48,MATCH(AA174,$M$37:$M$48,0),1)+AE173,0)</f>
        <v>0</v>
      </c>
    </row>
    <row r="176" spans="27:31" x14ac:dyDescent="0.25">
      <c r="AA176" s="4" t="str">
        <f>$M$41</f>
        <v>Window_floor2_front</v>
      </c>
      <c r="AB176" s="4">
        <v>4</v>
      </c>
      <c r="AC176" s="129">
        <f>INDEX($P$37:$P$48,MATCH(AA176,$M$37:$M$48,0),1)+AC174</f>
        <v>0</v>
      </c>
      <c r="AD176" s="4">
        <f t="shared" si="47"/>
        <v>0</v>
      </c>
      <c r="AE176" s="129">
        <f>IF($C$4&gt;1,INDEX($O$37:$O$48,MATCH(AA176,$M$37:$M$48,0),1)+$C$20+$C$5,0)</f>
        <v>0</v>
      </c>
    </row>
    <row r="177" spans="27:31" x14ac:dyDescent="0.25">
      <c r="AA177" s="16" t="str">
        <f>AA173</f>
        <v>Window_floor2_front</v>
      </c>
      <c r="AB177" s="4">
        <f>AB173</f>
        <v>1</v>
      </c>
      <c r="AC177" s="112">
        <f t="shared" ref="AC177:AE177" si="48">AC173</f>
        <v>0</v>
      </c>
      <c r="AD177" s="4">
        <f t="shared" si="48"/>
        <v>0</v>
      </c>
      <c r="AE177" s="129">
        <f t="shared" si="48"/>
        <v>0</v>
      </c>
    </row>
    <row r="178" spans="27:31" x14ac:dyDescent="0.25">
      <c r="AA178" s="5" t="str">
        <f>$M$42</f>
        <v>Window_floor2_back</v>
      </c>
      <c r="AB178" s="5">
        <v>1</v>
      </c>
      <c r="AC178" s="140">
        <f>INDEX($N$37:$N$48,MATCH(AA178,$M$37:$M$48,0),1)</f>
        <v>0</v>
      </c>
      <c r="AD178" s="113">
        <f>$C$35</f>
        <v>31.635423183513762</v>
      </c>
      <c r="AE178" s="140">
        <f>IF($C$4&gt;1,INDEX($O$37:$O$48,MATCH(AA178,$M$37:$M$48,0),1)+$C$20+$C$5,0)</f>
        <v>0</v>
      </c>
    </row>
    <row r="179" spans="27:31" x14ac:dyDescent="0.25">
      <c r="AA179" s="5" t="str">
        <f>$M$42</f>
        <v>Window_floor2_back</v>
      </c>
      <c r="AB179" s="5">
        <v>2</v>
      </c>
      <c r="AC179" s="140">
        <f>INDEX($N$37:$N$48,MATCH(AA179,$M$37:$M$48,0),1)</f>
        <v>0</v>
      </c>
      <c r="AD179" s="113">
        <f>$C$35</f>
        <v>31.635423183513762</v>
      </c>
      <c r="AE179" s="140">
        <f>IF($C$4&gt;1,INDEX($Q$37:$Q$48,MATCH(AA179,$M$37:$M$48,0),1)+AE178,0)</f>
        <v>0</v>
      </c>
    </row>
    <row r="180" spans="27:31" x14ac:dyDescent="0.25">
      <c r="AA180" s="5" t="str">
        <f>$M$42</f>
        <v>Window_floor2_back</v>
      </c>
      <c r="AB180" s="5">
        <v>3</v>
      </c>
      <c r="AC180" s="140">
        <f>INDEX($P$37:$P$48,MATCH(AA180,$M$37:$M$48,0),1)+AC178</f>
        <v>0</v>
      </c>
      <c r="AD180" s="113">
        <f>$C$35</f>
        <v>31.635423183513762</v>
      </c>
      <c r="AE180" s="140">
        <f>IF($C$4&gt;1,INDEX($Q$37:$Q$48,MATCH(AA179,$M$37:$M$48,0),1)+AE178,0)</f>
        <v>0</v>
      </c>
    </row>
    <row r="181" spans="27:31" x14ac:dyDescent="0.25">
      <c r="AA181" s="5" t="str">
        <f>$M$42</f>
        <v>Window_floor2_back</v>
      </c>
      <c r="AB181" s="5">
        <v>4</v>
      </c>
      <c r="AC181" s="140">
        <f>INDEX($P$37:$P$48,MATCH(AA181,$M$37:$M$48,0),1)+AC179</f>
        <v>0</v>
      </c>
      <c r="AD181" s="113">
        <f>$C$35</f>
        <v>31.635423183513762</v>
      </c>
      <c r="AE181" s="140">
        <f>IF($C$4&gt;1,INDEX($O$37:$O$48,MATCH(AA181,$M$37:$M$48,0),1)+$C$20+$C$5,0)</f>
        <v>0</v>
      </c>
    </row>
    <row r="182" spans="27:31" x14ac:dyDescent="0.25">
      <c r="AA182" s="17" t="str">
        <f>AA178</f>
        <v>Window_floor2_back</v>
      </c>
      <c r="AB182" s="5">
        <f>AB178</f>
        <v>1</v>
      </c>
      <c r="AC182" s="114">
        <f t="shared" ref="AC182:AE182" si="49">AC178</f>
        <v>0</v>
      </c>
      <c r="AD182" s="114">
        <f t="shared" si="49"/>
        <v>31.635423183513762</v>
      </c>
      <c r="AE182" s="113">
        <f t="shared" si="49"/>
        <v>0</v>
      </c>
    </row>
    <row r="183" spans="27:31" x14ac:dyDescent="0.25">
      <c r="AA183" s="4" t="str">
        <f>$M$43</f>
        <v>Window_floor2_right</v>
      </c>
      <c r="AB183" s="4">
        <v>1</v>
      </c>
      <c r="AC183" s="112">
        <f>$C$34</f>
        <v>39.544278979392203</v>
      </c>
      <c r="AD183" s="112">
        <f>INDEX($N$37:$N$48,MATCH(AA183,$M$37:$M$48,0),1)</f>
        <v>0</v>
      </c>
      <c r="AE183" s="112">
        <f>IF($C$4&gt;1,INDEX($O$37:$O$48,MATCH(AA183,$M$37:$M$48,0),1)+$C$20+$C$5,0)</f>
        <v>0</v>
      </c>
    </row>
    <row r="184" spans="27:31" x14ac:dyDescent="0.25">
      <c r="AA184" s="4" t="str">
        <f>$M$43</f>
        <v>Window_floor2_right</v>
      </c>
      <c r="AB184" s="4">
        <v>2</v>
      </c>
      <c r="AC184" s="112">
        <f>$C$34</f>
        <v>39.544278979392203</v>
      </c>
      <c r="AD184" s="112">
        <f>INDEX($N$37:$N$48,MATCH(AA184,$M$37:$M$48,0),1)</f>
        <v>0</v>
      </c>
      <c r="AE184" s="112">
        <f>IF($C$4&gt;1,INDEX($Q$37:$Q$48,MATCH(AA184,$M$37:$M$48,0),1)+AE183,0)</f>
        <v>0</v>
      </c>
    </row>
    <row r="185" spans="27:31" x14ac:dyDescent="0.25">
      <c r="AA185" s="4" t="str">
        <f>$M$43</f>
        <v>Window_floor2_right</v>
      </c>
      <c r="AB185" s="4">
        <v>3</v>
      </c>
      <c r="AC185" s="112">
        <f>$C$34</f>
        <v>39.544278979392203</v>
      </c>
      <c r="AD185" s="112">
        <f>INDEX($P$37:$P$48,MATCH(AA185,$M$37:$M$48,0),1)+AD183</f>
        <v>0</v>
      </c>
      <c r="AE185" s="112">
        <f>IF($C$4&gt;1,INDEX($Q$37:$Q$48,MATCH(AA184,$M$37:$M$48,0),1)+AE183,0)</f>
        <v>0</v>
      </c>
    </row>
    <row r="186" spans="27:31" x14ac:dyDescent="0.25">
      <c r="AA186" s="4" t="str">
        <f>$M$43</f>
        <v>Window_floor2_right</v>
      </c>
      <c r="AB186" s="4">
        <v>4</v>
      </c>
      <c r="AC186" s="112">
        <f>$C$34</f>
        <v>39.544278979392203</v>
      </c>
      <c r="AD186" s="112">
        <f>INDEX($P$37:$P$48,MATCH(AA186,$M$37:$M$48,0),1)+AD184</f>
        <v>0</v>
      </c>
      <c r="AE186" s="112">
        <f>IF($C$4&gt;1,INDEX($O$37:$O$48,MATCH(AA186,$M$37:$M$48,0),1)+$C$20+$C$5,0)</f>
        <v>0</v>
      </c>
    </row>
    <row r="187" spans="27:31" x14ac:dyDescent="0.25">
      <c r="AA187" s="16" t="str">
        <f>AA183</f>
        <v>Window_floor2_right</v>
      </c>
      <c r="AB187" s="4">
        <f>AB183</f>
        <v>1</v>
      </c>
      <c r="AC187" s="112">
        <f t="shared" ref="AC187:AE187" si="50">AC183</f>
        <v>39.544278979392203</v>
      </c>
      <c r="AD187" s="112">
        <f t="shared" si="50"/>
        <v>0</v>
      </c>
      <c r="AE187" s="112">
        <f t="shared" si="50"/>
        <v>0</v>
      </c>
    </row>
    <row r="188" spans="27:31" x14ac:dyDescent="0.25">
      <c r="AA188" s="5" t="str">
        <f>$M$44</f>
        <v>Window_floor2_left</v>
      </c>
      <c r="AB188" s="5">
        <v>1</v>
      </c>
      <c r="AC188" s="113">
        <f>$C$16</f>
        <v>0</v>
      </c>
      <c r="AD188" s="140">
        <f>INDEX($N$37:$N$48,MATCH(AA188,$M$37:$M$48,0),1)</f>
        <v>0</v>
      </c>
      <c r="AE188" s="140">
        <f>IF($C$4&gt;1,INDEX($O$37:$O$48,MATCH(AA188,$M$37:$M$48,0),1)+$C$20+$C$5,0)</f>
        <v>0</v>
      </c>
    </row>
    <row r="189" spans="27:31" x14ac:dyDescent="0.25">
      <c r="AA189" s="5" t="str">
        <f>$M$44</f>
        <v>Window_floor2_left</v>
      </c>
      <c r="AB189" s="5">
        <v>2</v>
      </c>
      <c r="AC189" s="113">
        <f t="shared" ref="AC189:AC191" si="51">$C$16</f>
        <v>0</v>
      </c>
      <c r="AD189" s="140">
        <f>INDEX($N$37:$N$48,MATCH(AA189,$M$37:$M$48,0),1)</f>
        <v>0</v>
      </c>
      <c r="AE189" s="140">
        <f>IF($C$4&gt;1,INDEX($Q$37:$Q$48,MATCH(AA189,$M$37:$M$48,0),1)+AE188,0)</f>
        <v>0</v>
      </c>
    </row>
    <row r="190" spans="27:31" x14ac:dyDescent="0.25">
      <c r="AA190" s="5" t="str">
        <f>$M$44</f>
        <v>Window_floor2_left</v>
      </c>
      <c r="AB190" s="5">
        <v>3</v>
      </c>
      <c r="AC190" s="113">
        <f t="shared" si="51"/>
        <v>0</v>
      </c>
      <c r="AD190" s="140">
        <f>INDEX($P$37:$P$48,MATCH(AA190,$M$37:$M$48,0),1)+AD188</f>
        <v>0</v>
      </c>
      <c r="AE190" s="140">
        <f>IF($C$4&gt;1,INDEX($Q$37:$Q$48,MATCH(AA189,$M$37:$M$48,0),1)+AE188,0)</f>
        <v>0</v>
      </c>
    </row>
    <row r="191" spans="27:31" x14ac:dyDescent="0.25">
      <c r="AA191" s="5" t="str">
        <f>$M$44</f>
        <v>Window_floor2_left</v>
      </c>
      <c r="AB191" s="5">
        <v>4</v>
      </c>
      <c r="AC191" s="113">
        <f t="shared" si="51"/>
        <v>0</v>
      </c>
      <c r="AD191" s="140">
        <f>INDEX($P$37:$P$48,MATCH(AA191,$M$37:$M$48,0),1)+AD189</f>
        <v>0</v>
      </c>
      <c r="AE191" s="140">
        <f>IF($C$4&gt;1,INDEX($O$37:$O$48,MATCH(AA191,$M$37:$M$48,0),1)+$C$20+$C$5,0)</f>
        <v>0</v>
      </c>
    </row>
    <row r="192" spans="27:31" x14ac:dyDescent="0.25">
      <c r="AA192" s="17" t="str">
        <f>AA188</f>
        <v>Window_floor2_left</v>
      </c>
      <c r="AB192" s="5">
        <f>AB188</f>
        <v>1</v>
      </c>
      <c r="AC192" s="5">
        <f t="shared" ref="AC192:AE192" si="52">AC188</f>
        <v>0</v>
      </c>
      <c r="AD192" s="132">
        <f t="shared" si="52"/>
        <v>0</v>
      </c>
      <c r="AE192" s="140">
        <f t="shared" si="52"/>
        <v>0</v>
      </c>
    </row>
    <row r="193" spans="27:33" x14ac:dyDescent="0.25">
      <c r="AA193" s="4" t="str">
        <f>$M$45</f>
        <v>Window_floor1_front</v>
      </c>
      <c r="AB193" s="4">
        <v>1</v>
      </c>
      <c r="AC193" s="129">
        <f>INDEX($N$37:$N$48,MATCH(AA193,$M$37:$M$48,0),1)</f>
        <v>13.519639989496202</v>
      </c>
      <c r="AD193" s="4">
        <f>$C$17</f>
        <v>0</v>
      </c>
      <c r="AE193" s="129">
        <f>INDEX($O$37:$O$48,MATCH(AA193,$M$37:$M$48,0),1)+$C$20</f>
        <v>4.4188611699158109</v>
      </c>
    </row>
    <row r="194" spans="27:33" x14ac:dyDescent="0.25">
      <c r="AA194" s="4" t="str">
        <f>$M$45</f>
        <v>Window_floor1_front</v>
      </c>
      <c r="AB194" s="4">
        <v>2</v>
      </c>
      <c r="AC194" s="129">
        <f>INDEX($N$37:$N$48,MATCH(AA194,$M$37:$M$48,0),1)</f>
        <v>13.519639989496202</v>
      </c>
      <c r="AD194" s="4">
        <f t="shared" ref="AD194:AD196" si="53">$C$17</f>
        <v>0</v>
      </c>
      <c r="AE194" s="129">
        <f>INDEX($Q$37:$Q$48,MATCH(AA194,$M$37:$M$48,0),1)+AE193</f>
        <v>7.58113883008419</v>
      </c>
    </row>
    <row r="195" spans="27:33" x14ac:dyDescent="0.25">
      <c r="AA195" s="4" t="str">
        <f>$M$45</f>
        <v>Window_floor1_front</v>
      </c>
      <c r="AB195" s="4">
        <v>3</v>
      </c>
      <c r="AC195" s="129">
        <f>INDEX($P$37:$P$48,MATCH(AA195,$M$37:$M$48,0),1)+AC193</f>
        <v>26.024638989896005</v>
      </c>
      <c r="AD195" s="4">
        <f t="shared" si="53"/>
        <v>0</v>
      </c>
      <c r="AE195" s="129">
        <f>INDEX($Q$37:$Q$48,MATCH(AA194,$M$37:$M$48,0),1)+AE193</f>
        <v>7.58113883008419</v>
      </c>
    </row>
    <row r="196" spans="27:33" x14ac:dyDescent="0.25">
      <c r="AA196" s="4" t="str">
        <f>$M$45</f>
        <v>Window_floor1_front</v>
      </c>
      <c r="AB196" s="4">
        <v>4</v>
      </c>
      <c r="AC196" s="129">
        <f>INDEX($P$37:$P$48,MATCH(AA196,$M$37:$M$48,0),1)+AC194</f>
        <v>26.024638989896005</v>
      </c>
      <c r="AD196" s="4">
        <f t="shared" si="53"/>
        <v>0</v>
      </c>
      <c r="AE196" s="129">
        <f>INDEX($O$37:$O$48,MATCH(AA196,$M$37:$M$48,0),1)+$C$20</f>
        <v>4.4188611699158109</v>
      </c>
    </row>
    <row r="197" spans="27:33" x14ac:dyDescent="0.25">
      <c r="AA197" s="16" t="str">
        <f>AA193</f>
        <v>Window_floor1_front</v>
      </c>
      <c r="AB197" s="4">
        <f>AB193</f>
        <v>1</v>
      </c>
      <c r="AC197" s="112">
        <f t="shared" ref="AC197:AE197" si="54">AC193</f>
        <v>13.519639989496202</v>
      </c>
      <c r="AD197" s="4">
        <f t="shared" si="54"/>
        <v>0</v>
      </c>
      <c r="AE197" s="129">
        <f t="shared" si="54"/>
        <v>4.4188611699158109</v>
      </c>
    </row>
    <row r="198" spans="27:33" x14ac:dyDescent="0.25">
      <c r="AA198" s="5" t="str">
        <f>$M$46</f>
        <v>Window_floor1_back</v>
      </c>
      <c r="AB198" s="5">
        <v>1</v>
      </c>
      <c r="AC198" s="140">
        <f>INDEX($N$37:$N$48,MATCH(AA198,$M$37:$M$48,0),1)</f>
        <v>13.519639989496202</v>
      </c>
      <c r="AD198" s="113">
        <f>$C$35</f>
        <v>31.635423183513762</v>
      </c>
      <c r="AE198" s="140">
        <f>INDEX($O$37:$O$48,MATCH(AA198,$M$37:$M$48,0),1)+$C$20</f>
        <v>4.4188611699158109</v>
      </c>
    </row>
    <row r="199" spans="27:33" x14ac:dyDescent="0.25">
      <c r="AA199" s="5" t="str">
        <f>$M$46</f>
        <v>Window_floor1_back</v>
      </c>
      <c r="AB199" s="5">
        <v>2</v>
      </c>
      <c r="AC199" s="140">
        <f>INDEX($N$37:$N$48,MATCH(AA199,$M$37:$M$48,0),1)</f>
        <v>13.519639989496202</v>
      </c>
      <c r="AD199" s="113">
        <f>$C$35</f>
        <v>31.635423183513762</v>
      </c>
      <c r="AE199" s="140">
        <f>INDEX($Q$37:$Q$48,MATCH(AA199,$M$37:$M$48,0),1)+AE198</f>
        <v>7.58113883008419</v>
      </c>
    </row>
    <row r="200" spans="27:33" x14ac:dyDescent="0.25">
      <c r="AA200" s="5" t="str">
        <f>$M$46</f>
        <v>Window_floor1_back</v>
      </c>
      <c r="AB200" s="5">
        <v>3</v>
      </c>
      <c r="AC200" s="140">
        <f>INDEX($P$37:$P$48,MATCH(AA200,$M$37:$M$48,0),1)+AC198</f>
        <v>26.024638989896005</v>
      </c>
      <c r="AD200" s="113">
        <f>$C$35</f>
        <v>31.635423183513762</v>
      </c>
      <c r="AE200" s="140">
        <f>INDEX($Q$37:$Q$48,MATCH(AA199,$M$37:$M$48,0),1)+AE198</f>
        <v>7.58113883008419</v>
      </c>
    </row>
    <row r="201" spans="27:33" x14ac:dyDescent="0.25">
      <c r="AA201" s="5" t="str">
        <f>$M$46</f>
        <v>Window_floor1_back</v>
      </c>
      <c r="AB201" s="5">
        <v>4</v>
      </c>
      <c r="AC201" s="140">
        <f>INDEX($P$37:$P$48,MATCH(AA201,$M$37:$M$48,0),1)+AC199</f>
        <v>26.024638989896005</v>
      </c>
      <c r="AD201" s="113">
        <f>$C$35</f>
        <v>31.635423183513762</v>
      </c>
      <c r="AE201" s="140">
        <f>INDEX($O$37:$O$48,MATCH(AA201,$M$37:$M$48,0),1)+$C$20</f>
        <v>4.4188611699158109</v>
      </c>
    </row>
    <row r="202" spans="27:33" x14ac:dyDescent="0.25">
      <c r="AA202" s="17" t="str">
        <f>AA198</f>
        <v>Window_floor1_back</v>
      </c>
      <c r="AB202" s="5">
        <f>AB198</f>
        <v>1</v>
      </c>
      <c r="AC202" s="114">
        <f t="shared" ref="AC202:AE202" si="55">AC198</f>
        <v>13.519639989496202</v>
      </c>
      <c r="AD202" s="114">
        <f t="shared" si="55"/>
        <v>31.635423183513762</v>
      </c>
      <c r="AE202" s="140">
        <f t="shared" si="55"/>
        <v>4.4188611699158109</v>
      </c>
    </row>
    <row r="203" spans="27:33" x14ac:dyDescent="0.25">
      <c r="AA203" s="4" t="str">
        <f>$M$47</f>
        <v>Window_floor1_right</v>
      </c>
      <c r="AB203" s="4">
        <v>1</v>
      </c>
      <c r="AC203" s="112">
        <f>$C$34</f>
        <v>39.544278979392203</v>
      </c>
      <c r="AD203" s="129">
        <f>INDEX($N$37:$N$48,MATCH(AA203,$M$37:$M$48,0),1)</f>
        <v>10.815711991596961</v>
      </c>
      <c r="AE203" s="129">
        <f>INDEX($O$37:$O$48,MATCH(AA203,$M$37:$M$48,0),1)+$C$20</f>
        <v>4.41886116991581</v>
      </c>
    </row>
    <row r="204" spans="27:33" x14ac:dyDescent="0.25">
      <c r="AA204" s="4" t="str">
        <f>$M$47</f>
        <v>Window_floor1_right</v>
      </c>
      <c r="AB204" s="4">
        <v>2</v>
      </c>
      <c r="AC204" s="112">
        <f>$C$34</f>
        <v>39.544278979392203</v>
      </c>
      <c r="AD204" s="129">
        <f>INDEX($N$37:$N$48,MATCH(AA204,$M$37:$M$48,0),1)</f>
        <v>10.815711991596961</v>
      </c>
      <c r="AE204" s="129">
        <f>INDEX($Q$37:$Q$48,MATCH(AA204,$M$37:$M$48,0),1)+AE203</f>
        <v>7.58113883008419</v>
      </c>
      <c r="AG204" s="141"/>
    </row>
    <row r="205" spans="27:33" x14ac:dyDescent="0.25">
      <c r="AA205" s="4" t="str">
        <f>$M$47</f>
        <v>Window_floor1_right</v>
      </c>
      <c r="AB205" s="4">
        <v>3</v>
      </c>
      <c r="AC205" s="112">
        <f>$C$34</f>
        <v>39.544278979392203</v>
      </c>
      <c r="AD205" s="129">
        <f>INDEX($P$37:$P$48,MATCH(AA205,$M$37:$M$48,0),1)+AD203</f>
        <v>20.819711191916802</v>
      </c>
      <c r="AE205" s="129">
        <f>INDEX($Q$37:$Q$48,MATCH(AA204,$M$37:$M$48,0),1)+AE203</f>
        <v>7.58113883008419</v>
      </c>
    </row>
    <row r="206" spans="27:33" x14ac:dyDescent="0.25">
      <c r="AA206" s="4" t="str">
        <f>$M$47</f>
        <v>Window_floor1_right</v>
      </c>
      <c r="AB206" s="4">
        <v>4</v>
      </c>
      <c r="AC206" s="112">
        <f>$C$34</f>
        <v>39.544278979392203</v>
      </c>
      <c r="AD206" s="129">
        <f>INDEX($P$37:$P$48,MATCH(AA206,$M$37:$M$48,0),1)+AD204</f>
        <v>20.819711191916802</v>
      </c>
      <c r="AE206" s="129">
        <f>INDEX($O$37:$O$48,MATCH(AA206,$M$37:$M$48,0),1)+$C$20</f>
        <v>4.41886116991581</v>
      </c>
    </row>
    <row r="207" spans="27:33" x14ac:dyDescent="0.25">
      <c r="AA207" s="16" t="str">
        <f>AA203</f>
        <v>Window_floor1_right</v>
      </c>
      <c r="AB207" s="4">
        <f>AB203</f>
        <v>1</v>
      </c>
      <c r="AC207" s="112">
        <f t="shared" ref="AC207:AE207" si="56">AC203</f>
        <v>39.544278979392203</v>
      </c>
      <c r="AD207" s="129">
        <f t="shared" si="56"/>
        <v>10.815711991596961</v>
      </c>
      <c r="AE207" s="129">
        <f t="shared" si="56"/>
        <v>4.41886116991581</v>
      </c>
    </row>
    <row r="208" spans="27:33" x14ac:dyDescent="0.25">
      <c r="AA208" s="5" t="str">
        <f>$M$48</f>
        <v>Window_floor1_left</v>
      </c>
      <c r="AB208" s="5">
        <v>1</v>
      </c>
      <c r="AC208" s="113">
        <f>$C$16</f>
        <v>0</v>
      </c>
      <c r="AD208" s="140">
        <f>INDEX($N$37:$N$48,MATCH(AA208,$M$37:$M$48,0),1)</f>
        <v>10.815711991596961</v>
      </c>
      <c r="AE208" s="140">
        <f>INDEX($O$37:$O$48,MATCH(AA208,$M$37:$M$48,0),1)+$C$20</f>
        <v>4.41886116991581</v>
      </c>
    </row>
    <row r="209" spans="27:31" x14ac:dyDescent="0.25">
      <c r="AA209" s="5" t="str">
        <f>$M$48</f>
        <v>Window_floor1_left</v>
      </c>
      <c r="AB209" s="5">
        <v>2</v>
      </c>
      <c r="AC209" s="113">
        <f t="shared" ref="AC209:AC211" si="57">$C$16</f>
        <v>0</v>
      </c>
      <c r="AD209" s="140">
        <f>INDEX($N$37:$N$48,MATCH(AA209,$M$37:$M$48,0),1)</f>
        <v>10.815711991596961</v>
      </c>
      <c r="AE209" s="140">
        <f>INDEX($Q$37:$Q$48,MATCH(AA209,$M$37:$M$48,0),1)+AE208</f>
        <v>7.58113883008419</v>
      </c>
    </row>
    <row r="210" spans="27:31" x14ac:dyDescent="0.25">
      <c r="AA210" s="5" t="str">
        <f>$M$48</f>
        <v>Window_floor1_left</v>
      </c>
      <c r="AB210" s="5">
        <v>3</v>
      </c>
      <c r="AC210" s="113">
        <f t="shared" si="57"/>
        <v>0</v>
      </c>
      <c r="AD210" s="140">
        <f>INDEX($P$37:$P$48,MATCH(AA210,$M$37:$M$48,0),1)+AD208</f>
        <v>20.819711191916802</v>
      </c>
      <c r="AE210" s="140">
        <f>INDEX($Q$37:$Q$48,MATCH(AA209,$M$37:$M$48,0),1)+AE208</f>
        <v>7.58113883008419</v>
      </c>
    </row>
    <row r="211" spans="27:31" x14ac:dyDescent="0.25">
      <c r="AA211" s="5" t="str">
        <f>$M$48</f>
        <v>Window_floor1_left</v>
      </c>
      <c r="AB211" s="5">
        <v>4</v>
      </c>
      <c r="AC211" s="113">
        <f t="shared" si="57"/>
        <v>0</v>
      </c>
      <c r="AD211" s="140">
        <f>INDEX($P$37:$P$48,MATCH(AA211,$M$37:$M$48,0),1)+AD209</f>
        <v>20.819711191916802</v>
      </c>
      <c r="AE211" s="140">
        <f>INDEX($O$37:$O$48,MATCH(AA211,$M$37:$M$48,0),1)+$C$20</f>
        <v>4.41886116991581</v>
      </c>
    </row>
    <row r="212" spans="27:31" x14ac:dyDescent="0.25">
      <c r="AA212" s="17" t="str">
        <f>AA208</f>
        <v>Window_floor1_left</v>
      </c>
      <c r="AB212" s="5">
        <f>AB208</f>
        <v>1</v>
      </c>
      <c r="AC212" s="113">
        <f t="shared" ref="AC212" si="58">AC97</f>
        <v>0</v>
      </c>
      <c r="AD212" s="113">
        <f>AD208</f>
        <v>10.815711991596961</v>
      </c>
      <c r="AE212" s="113">
        <f>AE208</f>
        <v>4.41886116991581</v>
      </c>
    </row>
  </sheetData>
  <mergeCells count="3">
    <mergeCell ref="AC148:AE152"/>
    <mergeCell ref="N52:Q52"/>
    <mergeCell ref="C23:C26"/>
  </mergeCells>
  <dataValidations count="1">
    <dataValidation type="list" allowBlank="1" showInputMessage="1" showErrorMessage="1" sqref="C4" xr:uid="{13F17E35-4E9F-48D4-B16F-34508F2DD4FB}">
      <formula1>"1,2,3"</formula1>
    </dataValidation>
  </dataValidations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282100-A0B0-438B-8208-CCED14BFB358}">
          <x14:formula1>
            <xm:f>List!$B$2:$B$5</xm:f>
          </x14:formula1>
          <xm:sqref>C3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4113-D149-482A-ACBE-C4E63602FAC5}">
  <sheetPr>
    <tabColor theme="8" tint="0.59999389629810485"/>
  </sheetPr>
  <dimension ref="A1:J5"/>
  <sheetViews>
    <sheetView workbookViewId="0">
      <selection activeCell="F32" sqref="F32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130</v>
      </c>
      <c r="B1" s="1" t="s">
        <v>86</v>
      </c>
      <c r="C1" s="1" t="s">
        <v>87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184</v>
      </c>
      <c r="J1" s="1" t="s">
        <v>185</v>
      </c>
    </row>
    <row r="2" spans="1:10" x14ac:dyDescent="0.25">
      <c r="A2" t="str">
        <f>Windows_Master!C10</f>
        <v>Window</v>
      </c>
      <c r="B2" t="str">
        <f>Windows_Master!D10</f>
        <v>Window_floor1_front</v>
      </c>
      <c r="C2" t="str">
        <f>Windows_Master!E10</f>
        <v>{win_construction}</v>
      </c>
      <c r="D2" t="str">
        <f>Windows_Master!F10</f>
        <v>Wall_floor1_front</v>
      </c>
      <c r="E2">
        <f>Windows_Master!G10</f>
        <v>0</v>
      </c>
      <c r="F2">
        <f>Windows_Master!H10</f>
        <v>1</v>
      </c>
      <c r="G2" t="str">
        <f>Windows_Master!I10</f>
        <v>{window_startingX_front}</v>
      </c>
      <c r="H2" t="str">
        <f>Windows_Master!J10</f>
        <v>{window_startingZ_front}</v>
      </c>
      <c r="I2" t="str">
        <f>Windows_Master!K10</f>
        <v>{window_len_front}</v>
      </c>
      <c r="J2" t="str">
        <f>Windows_Master!L10</f>
        <v>{window_ht_front}</v>
      </c>
    </row>
    <row r="3" spans="1:10" x14ac:dyDescent="0.25">
      <c r="A3" t="str">
        <f>Windows_Master!C11</f>
        <v>Window</v>
      </c>
      <c r="B3" t="str">
        <f>Windows_Master!D11</f>
        <v>Window_floor1_back</v>
      </c>
      <c r="C3" t="str">
        <f>Windows_Master!E11</f>
        <v>{win_construction}</v>
      </c>
      <c r="D3" t="str">
        <f>Windows_Master!F11</f>
        <v>Wall_floor1_back</v>
      </c>
      <c r="E3">
        <f>Windows_Master!G11</f>
        <v>0</v>
      </c>
      <c r="F3">
        <f>Windows_Master!H11</f>
        <v>1</v>
      </c>
      <c r="G3" t="str">
        <f>Windows_Master!I11</f>
        <v>{window_startingX_back}</v>
      </c>
      <c r="H3" t="str">
        <f>Windows_Master!J11</f>
        <v>{window_startingZ_back}</v>
      </c>
      <c r="I3" t="str">
        <f>Windows_Master!K11</f>
        <v>{window_len_back}</v>
      </c>
      <c r="J3" t="str">
        <f>Windows_Master!L11</f>
        <v>{window_ht_back}</v>
      </c>
    </row>
    <row r="4" spans="1:10" x14ac:dyDescent="0.25">
      <c r="A4" t="str">
        <f>Windows_Master!C12</f>
        <v>Window</v>
      </c>
      <c r="B4" t="str">
        <f>Windows_Master!D12</f>
        <v>Window_floor1_right</v>
      </c>
      <c r="C4" t="str">
        <f>Windows_Master!E12</f>
        <v>{win_construction}</v>
      </c>
      <c r="D4" t="str">
        <f>Windows_Master!F12</f>
        <v>Wall_floor1_right</v>
      </c>
      <c r="E4">
        <f>Windows_Master!G12</f>
        <v>0</v>
      </c>
      <c r="F4">
        <f>Windows_Master!H12</f>
        <v>1</v>
      </c>
      <c r="G4" t="str">
        <f>Windows_Master!I12</f>
        <v>{window_startingX_right}</v>
      </c>
      <c r="H4" t="str">
        <f>Windows_Master!J12</f>
        <v>{window_startingZ_right}</v>
      </c>
      <c r="I4" t="str">
        <f>Windows_Master!K12</f>
        <v>{window_len_right}</v>
      </c>
      <c r="J4" t="str">
        <f>Windows_Master!L12</f>
        <v>{window_ht_right}</v>
      </c>
    </row>
    <row r="5" spans="1:10" x14ac:dyDescent="0.25">
      <c r="A5" t="str">
        <f>Windows_Master!C13</f>
        <v>Window</v>
      </c>
      <c r="B5" t="str">
        <f>Windows_Master!D13</f>
        <v>Window_floor1_left</v>
      </c>
      <c r="C5" t="str">
        <f>Windows_Master!E13</f>
        <v>{win_construction}</v>
      </c>
      <c r="D5" t="str">
        <f>Windows_Master!F13</f>
        <v>Wall_floor1_left</v>
      </c>
      <c r="E5">
        <f>Windows_Master!G13</f>
        <v>0</v>
      </c>
      <c r="F5">
        <f>Windows_Master!H13</f>
        <v>1</v>
      </c>
      <c r="G5" t="str">
        <f>Windows_Master!I13</f>
        <v>{window_startingX_left}</v>
      </c>
      <c r="H5" t="str">
        <f>Windows_Master!J13</f>
        <v>{window_startingZ_left}</v>
      </c>
      <c r="I5" t="str">
        <f>Windows_Master!K13</f>
        <v>{window_len_left}</v>
      </c>
      <c r="J5" t="str">
        <f>Windows_Master!L13</f>
        <v>{window_ht_left}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2EC4-7472-4016-B385-78B02AD6A449}">
  <sheetPr>
    <tabColor theme="8" tint="0.59999389629810485"/>
  </sheetPr>
  <dimension ref="A1:J5"/>
  <sheetViews>
    <sheetView workbookViewId="0">
      <selection activeCell="F13" sqref="F13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130</v>
      </c>
      <c r="B1" s="1" t="s">
        <v>86</v>
      </c>
      <c r="C1" s="1" t="s">
        <v>87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184</v>
      </c>
      <c r="J1" s="1" t="s">
        <v>185</v>
      </c>
    </row>
    <row r="2" spans="1:10" x14ac:dyDescent="0.25">
      <c r="A2" t="str">
        <f>Windows_Master!C6</f>
        <v>Window</v>
      </c>
      <c r="B2" t="str">
        <f>Windows_Master!D6</f>
        <v>Window_floor2_front</v>
      </c>
      <c r="C2" t="str">
        <f>Windows_Master!E6</f>
        <v>{win_construction}</v>
      </c>
      <c r="D2" t="str">
        <f>Windows_Master!F6</f>
        <v>Wall_floor2_front</v>
      </c>
      <c r="E2">
        <f>Windows_Master!G6</f>
        <v>0</v>
      </c>
      <c r="F2">
        <f>Windows_Master!H6</f>
        <v>1</v>
      </c>
      <c r="G2" t="str">
        <f>Windows_Master!I6</f>
        <v>{window_startingX_front}</v>
      </c>
      <c r="H2" t="str">
        <f>Windows_Master!J6</f>
        <v>{window_startingZ_front}</v>
      </c>
      <c r="I2" t="str">
        <f>Windows_Master!K6</f>
        <v>{window_len_front}</v>
      </c>
      <c r="J2" t="str">
        <f>Windows_Master!L6</f>
        <v>{window_ht_front}</v>
      </c>
    </row>
    <row r="3" spans="1:10" x14ac:dyDescent="0.25">
      <c r="A3" t="str">
        <f>Windows_Master!C7</f>
        <v>Window</v>
      </c>
      <c r="B3" t="str">
        <f>Windows_Master!D7</f>
        <v>Window_floor2_back</v>
      </c>
      <c r="C3" t="str">
        <f>Windows_Master!E7</f>
        <v>{win_construction}</v>
      </c>
      <c r="D3" t="str">
        <f>Windows_Master!F7</f>
        <v>Wall_floor2_back</v>
      </c>
      <c r="E3">
        <f>Windows_Master!G7</f>
        <v>0</v>
      </c>
      <c r="F3">
        <f>Windows_Master!H7</f>
        <v>1</v>
      </c>
      <c r="G3" t="str">
        <f>Windows_Master!I7</f>
        <v>{window_startingX_back}</v>
      </c>
      <c r="H3" t="str">
        <f>Windows_Master!J7</f>
        <v>{window_startingZ_back}</v>
      </c>
      <c r="I3" t="str">
        <f>Windows_Master!K7</f>
        <v>{window_len_back}</v>
      </c>
      <c r="J3" t="str">
        <f>Windows_Master!L7</f>
        <v>{window_ht_back}</v>
      </c>
    </row>
    <row r="4" spans="1:10" x14ac:dyDescent="0.25">
      <c r="A4" t="str">
        <f>Windows_Master!C8</f>
        <v>Window</v>
      </c>
      <c r="B4" t="str">
        <f>Windows_Master!D8</f>
        <v>Window_floor2_right</v>
      </c>
      <c r="C4" t="str">
        <f>Windows_Master!E8</f>
        <v>{win_construction}</v>
      </c>
      <c r="D4" t="str">
        <f>Windows_Master!F8</f>
        <v>Wall_floor2_right</v>
      </c>
      <c r="E4">
        <f>Windows_Master!G8</f>
        <v>0</v>
      </c>
      <c r="F4">
        <f>Windows_Master!H8</f>
        <v>1</v>
      </c>
      <c r="G4" t="str">
        <f>Windows_Master!I8</f>
        <v>{window_startingX_right}</v>
      </c>
      <c r="H4" t="str">
        <f>Windows_Master!J8</f>
        <v>{window_startingZ_right}</v>
      </c>
      <c r="I4" t="str">
        <f>Windows_Master!K8</f>
        <v>{window_len_right}</v>
      </c>
      <c r="J4" t="str">
        <f>Windows_Master!L8</f>
        <v>{window_ht_right}</v>
      </c>
    </row>
    <row r="5" spans="1:10" x14ac:dyDescent="0.25">
      <c r="A5" t="str">
        <f>Windows_Master!C9</f>
        <v>Window</v>
      </c>
      <c r="B5" t="str">
        <f>Windows_Master!D9</f>
        <v>Window_floor2_left</v>
      </c>
      <c r="C5" t="str">
        <f>Windows_Master!E9</f>
        <v>{win_construction}</v>
      </c>
      <c r="D5" t="str">
        <f>Windows_Master!F9</f>
        <v>Wall_floor2_left</v>
      </c>
      <c r="E5">
        <f>Windows_Master!G9</f>
        <v>0</v>
      </c>
      <c r="F5">
        <f>Windows_Master!H9</f>
        <v>1</v>
      </c>
      <c r="G5" t="str">
        <f>Windows_Master!I9</f>
        <v>{window_startingX_left}</v>
      </c>
      <c r="H5" t="str">
        <f>Windows_Master!J9</f>
        <v>{window_startingZ_left}</v>
      </c>
      <c r="I5" t="str">
        <f>Windows_Master!K9</f>
        <v>{window_len_left}</v>
      </c>
      <c r="J5" t="str">
        <f>Windows_Master!L9</f>
        <v>{window_ht_left}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CB5A-6D1D-47CB-95D9-5E3FEC1C5716}">
  <sheetPr>
    <tabColor theme="8" tint="0.59999389629810485"/>
  </sheetPr>
  <dimension ref="A1:J5"/>
  <sheetViews>
    <sheetView workbookViewId="0">
      <selection activeCell="G13" sqref="G13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130</v>
      </c>
      <c r="B1" s="1" t="s">
        <v>86</v>
      </c>
      <c r="C1" s="1" t="s">
        <v>87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184</v>
      </c>
      <c r="J1" s="1" t="s">
        <v>185</v>
      </c>
    </row>
    <row r="2" spans="1:10" x14ac:dyDescent="0.25">
      <c r="A2" t="str">
        <f>Windows_Master!C2</f>
        <v>Window</v>
      </c>
      <c r="B2" t="str">
        <f>Windows_Master!D2</f>
        <v>Window_floor3_front</v>
      </c>
      <c r="C2" t="str">
        <f>Windows_Master!E2</f>
        <v>{win_construction}</v>
      </c>
      <c r="D2" t="str">
        <f>Windows_Master!F2</f>
        <v>Wall_floor3_front</v>
      </c>
      <c r="E2">
        <f>Windows_Master!G2</f>
        <v>0</v>
      </c>
      <c r="F2">
        <f>Windows_Master!H2</f>
        <v>1</v>
      </c>
      <c r="G2" t="str">
        <f>Windows_Master!I2</f>
        <v>{window_startingX_front}</v>
      </c>
      <c r="H2" t="str">
        <f>Windows_Master!J2</f>
        <v>{window_startingZ_front}</v>
      </c>
      <c r="I2" t="str">
        <f>Windows_Master!K2</f>
        <v>{window_len_front}</v>
      </c>
      <c r="J2" t="str">
        <f>Windows_Master!L2</f>
        <v>{window_ht_front}</v>
      </c>
    </row>
    <row r="3" spans="1:10" x14ac:dyDescent="0.25">
      <c r="A3" t="str">
        <f>Windows_Master!C3</f>
        <v>Window</v>
      </c>
      <c r="B3" t="str">
        <f>Windows_Master!D3</f>
        <v>Window_floor3_back</v>
      </c>
      <c r="C3" t="str">
        <f>Windows_Master!E3</f>
        <v>{win_construction}</v>
      </c>
      <c r="D3" t="str">
        <f>Windows_Master!F3</f>
        <v>Wall_floor3_back</v>
      </c>
      <c r="E3">
        <f>Windows_Master!G3</f>
        <v>0</v>
      </c>
      <c r="F3">
        <f>Windows_Master!H3</f>
        <v>1</v>
      </c>
      <c r="G3" t="str">
        <f>Windows_Master!I3</f>
        <v>{window_startingX_back}</v>
      </c>
      <c r="H3" t="str">
        <f>Windows_Master!J3</f>
        <v>{window_startingZ_back}</v>
      </c>
      <c r="I3" t="str">
        <f>Windows_Master!K3</f>
        <v>{window_len_back}</v>
      </c>
      <c r="J3" t="str">
        <f>Windows_Master!L3</f>
        <v>{window_ht_back}</v>
      </c>
    </row>
    <row r="4" spans="1:10" x14ac:dyDescent="0.25">
      <c r="A4" t="str">
        <f>Windows_Master!C4</f>
        <v>Window</v>
      </c>
      <c r="B4" t="str">
        <f>Windows_Master!D4</f>
        <v>Window_floor3_right</v>
      </c>
      <c r="C4" t="str">
        <f>Windows_Master!E4</f>
        <v>{win_construction}</v>
      </c>
      <c r="D4" t="str">
        <f>Windows_Master!F4</f>
        <v>Wall_floor3_right</v>
      </c>
      <c r="E4">
        <f>Windows_Master!G4</f>
        <v>0</v>
      </c>
      <c r="F4">
        <f>Windows_Master!H4</f>
        <v>1</v>
      </c>
      <c r="G4" t="str">
        <f>Windows_Master!I4</f>
        <v>{window_startingX_right}</v>
      </c>
      <c r="H4" t="str">
        <f>Windows_Master!J4</f>
        <v>{window_startingZ_right}</v>
      </c>
      <c r="I4" t="str">
        <f>Windows_Master!K4</f>
        <v>{window_len_right}</v>
      </c>
      <c r="J4" t="str">
        <f>Windows_Master!L4</f>
        <v>{window_ht_right}</v>
      </c>
    </row>
    <row r="5" spans="1:10" x14ac:dyDescent="0.25">
      <c r="A5" t="str">
        <f>Windows_Master!C5</f>
        <v>Window</v>
      </c>
      <c r="B5" t="str">
        <f>Windows_Master!D5</f>
        <v>Window_floor3_left</v>
      </c>
      <c r="C5" t="str">
        <f>Windows_Master!E5</f>
        <v>{win_construction}</v>
      </c>
      <c r="D5" t="str">
        <f>Windows_Master!F5</f>
        <v>Wall_floor3_left</v>
      </c>
      <c r="E5">
        <f>Windows_Master!G5</f>
        <v>0</v>
      </c>
      <c r="F5">
        <f>Windows_Master!H5</f>
        <v>1</v>
      </c>
      <c r="G5" t="str">
        <f>Windows_Master!I5</f>
        <v>{window_startingX_left}</v>
      </c>
      <c r="H5" t="str">
        <f>Windows_Master!J5</f>
        <v>{window_startingZ_left}</v>
      </c>
      <c r="I5" t="str">
        <f>Windows_Master!K5</f>
        <v>{window_len_left}</v>
      </c>
      <c r="J5" t="str">
        <f>Windows_Master!L5</f>
        <v>{window_ht_left}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B4FA-7287-4134-BAF0-685D09B6F68B}">
  <sheetPr codeName="Sheet8"/>
  <dimension ref="A1:D15"/>
  <sheetViews>
    <sheetView workbookViewId="0">
      <selection activeCell="C4" sqref="C4"/>
    </sheetView>
  </sheetViews>
  <sheetFormatPr defaultRowHeight="15" x14ac:dyDescent="0.25"/>
  <cols>
    <col min="1" max="1" width="4.5703125" customWidth="1"/>
    <col min="2" max="2" width="22.5703125" customWidth="1"/>
    <col min="3" max="3" width="21.140625" bestFit="1" customWidth="1"/>
    <col min="4" max="4" width="21.42578125" bestFit="1" customWidth="1"/>
  </cols>
  <sheetData>
    <row r="1" spans="1:4" x14ac:dyDescent="0.25">
      <c r="C1" s="106" t="s">
        <v>156</v>
      </c>
      <c r="D1" s="106" t="s">
        <v>157</v>
      </c>
    </row>
    <row r="2" spans="1:4" x14ac:dyDescent="0.25">
      <c r="A2">
        <v>1</v>
      </c>
      <c r="B2" t="s">
        <v>110</v>
      </c>
      <c r="C2">
        <v>0</v>
      </c>
      <c r="D2">
        <v>0</v>
      </c>
    </row>
    <row r="3" spans="1:4" x14ac:dyDescent="0.25">
      <c r="A3">
        <v>2</v>
      </c>
      <c r="B3" t="s">
        <v>109</v>
      </c>
      <c r="C3">
        <v>-2</v>
      </c>
      <c r="D3">
        <v>1</v>
      </c>
    </row>
    <row r="4" spans="1:4" x14ac:dyDescent="0.25">
      <c r="A4">
        <v>3</v>
      </c>
      <c r="B4" t="s">
        <v>111</v>
      </c>
      <c r="C4">
        <v>-7</v>
      </c>
      <c r="D4">
        <v>1</v>
      </c>
    </row>
    <row r="5" spans="1:4" x14ac:dyDescent="0.25">
      <c r="A5">
        <v>4</v>
      </c>
      <c r="B5" t="s">
        <v>112</v>
      </c>
      <c r="C5">
        <v>-7</v>
      </c>
      <c r="D5">
        <v>1</v>
      </c>
    </row>
    <row r="9" spans="1:4" x14ac:dyDescent="0.25">
      <c r="A9">
        <v>1</v>
      </c>
      <c r="B9">
        <v>0.5</v>
      </c>
    </row>
    <row r="10" spans="1:4" x14ac:dyDescent="0.25">
      <c r="A10">
        <v>2</v>
      </c>
      <c r="B10">
        <v>0.75</v>
      </c>
    </row>
    <row r="11" spans="1:4" x14ac:dyDescent="0.25">
      <c r="A11">
        <v>3</v>
      </c>
      <c r="B11">
        <v>1</v>
      </c>
    </row>
    <row r="12" spans="1:4" x14ac:dyDescent="0.25">
      <c r="A12">
        <v>4</v>
      </c>
      <c r="B12">
        <v>1.25</v>
      </c>
    </row>
    <row r="13" spans="1:4" x14ac:dyDescent="0.25">
      <c r="A13">
        <v>5</v>
      </c>
      <c r="B13">
        <v>1.5</v>
      </c>
    </row>
    <row r="14" spans="1:4" x14ac:dyDescent="0.25">
      <c r="A14">
        <v>6</v>
      </c>
      <c r="B14">
        <v>1.75</v>
      </c>
    </row>
    <row r="15" spans="1:4" x14ac:dyDescent="0.25">
      <c r="A15">
        <v>7</v>
      </c>
      <c r="B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7E30-66F7-43DD-806F-F4419B3331F4}">
  <sheetPr codeName="Sheet2"/>
  <dimension ref="A1:T165"/>
  <sheetViews>
    <sheetView topLeftCell="B1" workbookViewId="0">
      <selection activeCell="I37" sqref="I37:I38"/>
    </sheetView>
  </sheetViews>
  <sheetFormatPr defaultRowHeight="15" x14ac:dyDescent="0.25"/>
  <cols>
    <col min="1" max="1" width="3.85546875" customWidth="1"/>
    <col min="2" max="2" width="24.85546875" customWidth="1"/>
    <col min="3" max="3" width="12.140625" bestFit="1" customWidth="1"/>
    <col min="4" max="4" width="17.42578125" customWidth="1"/>
    <col min="5" max="5" width="12.28515625" customWidth="1"/>
    <col min="6" max="6" width="23.140625" customWidth="1"/>
    <col min="7" max="7" width="7.5703125" bestFit="1" customWidth="1"/>
    <col min="11" max="11" width="10.42578125" customWidth="1"/>
    <col min="12" max="14" width="10.140625" customWidth="1"/>
    <col min="15" max="15" width="9.140625" bestFit="1" customWidth="1"/>
    <col min="16" max="16" width="3.85546875" customWidth="1"/>
    <col min="17" max="17" width="21" bestFit="1" customWidth="1"/>
    <col min="18" max="19" width="9.140625" customWidth="1"/>
    <col min="20" max="20" width="4.5703125" customWidth="1"/>
  </cols>
  <sheetData>
    <row r="1" spans="1:20" x14ac:dyDescent="0.25">
      <c r="H1" s="176" t="s">
        <v>45</v>
      </c>
      <c r="I1" s="176"/>
      <c r="J1" s="176"/>
      <c r="K1" s="176" t="s">
        <v>46</v>
      </c>
      <c r="L1" s="176"/>
      <c r="M1" s="176" t="s">
        <v>47</v>
      </c>
      <c r="N1" s="176"/>
    </row>
    <row r="2" spans="1:20" ht="45" x14ac:dyDescent="0.25">
      <c r="B2" s="1" t="s">
        <v>1</v>
      </c>
      <c r="C2" s="1" t="s">
        <v>5</v>
      </c>
      <c r="D2" s="1" t="s">
        <v>7</v>
      </c>
      <c r="E2" s="2" t="s">
        <v>9</v>
      </c>
      <c r="F2" s="2" t="s">
        <v>14</v>
      </c>
      <c r="G2" s="1" t="s">
        <v>11</v>
      </c>
      <c r="H2" s="3" t="s">
        <v>2</v>
      </c>
      <c r="I2" s="3" t="s">
        <v>3</v>
      </c>
      <c r="J2" s="3" t="s">
        <v>4</v>
      </c>
      <c r="K2" s="3" t="s">
        <v>48</v>
      </c>
      <c r="L2" s="3" t="s">
        <v>49</v>
      </c>
      <c r="M2" s="3" t="s">
        <v>48</v>
      </c>
      <c r="N2" s="3" t="s">
        <v>49</v>
      </c>
      <c r="O2" s="3" t="s">
        <v>55</v>
      </c>
      <c r="P2" s="9"/>
      <c r="Q2" s="9"/>
      <c r="R2" s="9" t="s">
        <v>59</v>
      </c>
      <c r="S2" s="9" t="s">
        <v>60</v>
      </c>
      <c r="T2" s="9"/>
    </row>
    <row r="3" spans="1:20" x14ac:dyDescent="0.25">
      <c r="A3" s="77" t="str">
        <f>B3&amp;"-"&amp;G3</f>
        <v>Inter zone floor 1-1</v>
      </c>
      <c r="B3" s="4" t="s">
        <v>0</v>
      </c>
      <c r="C3" s="4" t="s">
        <v>6</v>
      </c>
      <c r="D3" s="4" t="s">
        <v>8</v>
      </c>
      <c r="E3" s="4" t="s">
        <v>10</v>
      </c>
      <c r="F3" s="4"/>
      <c r="G3" s="4">
        <v>1</v>
      </c>
      <c r="H3" s="4">
        <v>0</v>
      </c>
      <c r="I3" s="4">
        <v>0</v>
      </c>
      <c r="J3" s="4">
        <v>2.74390243902439</v>
      </c>
      <c r="K3" s="172">
        <f>H5-H4</f>
        <v>12.1330909462833</v>
      </c>
      <c r="L3" s="172">
        <f>I4-I3</f>
        <v>9.0998182097124403</v>
      </c>
      <c r="M3" s="172">
        <f>CONVERT(K3,"m","ft")</f>
        <v>39.806728826388778</v>
      </c>
      <c r="N3" s="172">
        <f>CONVERT(L3,"m","ft")</f>
        <v>29.855046619791473</v>
      </c>
      <c r="O3" s="173">
        <f>M3*N3</f>
        <v>1188.4317448932341</v>
      </c>
      <c r="P3" s="10"/>
      <c r="Q3" t="s">
        <v>53</v>
      </c>
      <c r="R3" s="10">
        <v>2</v>
      </c>
      <c r="S3" s="10">
        <f>CONVERT(R3,"ft","m")</f>
        <v>0.60960000000000003</v>
      </c>
      <c r="T3" s="10"/>
    </row>
    <row r="4" spans="1:20" x14ac:dyDescent="0.25">
      <c r="A4" s="77" t="str">
        <f t="shared" ref="A4:A67" si="0">B4&amp;"-"&amp;G4</f>
        <v>Inter zone floor 1-2</v>
      </c>
      <c r="B4" s="4" t="s">
        <v>0</v>
      </c>
      <c r="C4" s="4" t="s">
        <v>6</v>
      </c>
      <c r="D4" s="4" t="s">
        <v>8</v>
      </c>
      <c r="E4" s="4" t="s">
        <v>10</v>
      </c>
      <c r="F4" s="4"/>
      <c r="G4" s="4">
        <v>2</v>
      </c>
      <c r="H4" s="4">
        <v>0</v>
      </c>
      <c r="I4" s="4">
        <v>9.0998182097124403</v>
      </c>
      <c r="J4" s="4">
        <v>2.74390243902439</v>
      </c>
      <c r="K4" s="172"/>
      <c r="L4" s="172"/>
      <c r="M4" s="172"/>
      <c r="N4" s="172"/>
      <c r="O4" s="173"/>
      <c r="P4" s="10"/>
      <c r="Q4" s="12" t="s">
        <v>52</v>
      </c>
      <c r="R4" s="10">
        <f>CONVERT(J33-J32,"m","ft")</f>
        <v>8.5021765571986414</v>
      </c>
      <c r="S4" s="13">
        <f t="shared" ref="S4:S9" si="1">CONVERT(R4,"ft","m")</f>
        <v>2.5914634146341458</v>
      </c>
      <c r="T4" s="10"/>
    </row>
    <row r="5" spans="1:20" x14ac:dyDescent="0.25">
      <c r="A5" s="77" t="str">
        <f t="shared" si="0"/>
        <v>Inter zone floor 1-3</v>
      </c>
      <c r="B5" s="4" t="s">
        <v>0</v>
      </c>
      <c r="C5" s="4" t="s">
        <v>6</v>
      </c>
      <c r="D5" s="4" t="s">
        <v>8</v>
      </c>
      <c r="E5" s="4" t="s">
        <v>10</v>
      </c>
      <c r="F5" s="4"/>
      <c r="G5" s="4">
        <v>3</v>
      </c>
      <c r="H5" s="4">
        <v>12.1330909462833</v>
      </c>
      <c r="I5" s="4">
        <v>9.0998182097124403</v>
      </c>
      <c r="J5" s="4">
        <v>2.74390243902439</v>
      </c>
      <c r="K5" s="172"/>
      <c r="L5" s="172"/>
      <c r="M5" s="172"/>
      <c r="N5" s="172"/>
      <c r="O5" s="173"/>
      <c r="P5" s="10"/>
      <c r="Q5" s="12" t="s">
        <v>54</v>
      </c>
      <c r="R5" s="10">
        <f>R4*R3</f>
        <v>17.004353114397283</v>
      </c>
      <c r="S5" s="14">
        <f t="shared" si="1"/>
        <v>5.1829268292682915</v>
      </c>
      <c r="T5" s="10"/>
    </row>
    <row r="6" spans="1:20" x14ac:dyDescent="0.25">
      <c r="A6" s="77" t="str">
        <f t="shared" si="0"/>
        <v>Inter zone floor 1-4</v>
      </c>
      <c r="B6" s="4" t="s">
        <v>0</v>
      </c>
      <c r="C6" s="4" t="s">
        <v>6</v>
      </c>
      <c r="D6" s="4" t="s">
        <v>8</v>
      </c>
      <c r="E6" s="4" t="s">
        <v>10</v>
      </c>
      <c r="F6" s="4"/>
      <c r="G6" s="4">
        <v>4</v>
      </c>
      <c r="H6" s="4">
        <v>12.1330909462833</v>
      </c>
      <c r="I6" s="4">
        <v>0</v>
      </c>
      <c r="J6" s="4">
        <v>2.74390243902439</v>
      </c>
      <c r="K6" s="172"/>
      <c r="L6" s="172"/>
      <c r="M6" s="172"/>
      <c r="N6" s="172"/>
      <c r="O6" s="173"/>
      <c r="P6" s="10"/>
      <c r="Q6" s="10"/>
      <c r="R6" s="10"/>
      <c r="S6" s="10"/>
      <c r="T6" s="10"/>
    </row>
    <row r="7" spans="1:20" x14ac:dyDescent="0.25">
      <c r="A7" s="77" t="str">
        <f t="shared" si="0"/>
        <v>Inter zone floor 1-1</v>
      </c>
      <c r="B7" s="6" t="str">
        <f>B3</f>
        <v>Inter zone floor 1</v>
      </c>
      <c r="C7" s="6" t="str">
        <f t="shared" ref="C7:J7" si="2">C3</f>
        <v>Floor</v>
      </c>
      <c r="D7" s="6" t="str">
        <f t="shared" si="2"/>
        <v>living_unit1</v>
      </c>
      <c r="E7" s="6" t="str">
        <f t="shared" si="2"/>
        <v>Adiabatic</v>
      </c>
      <c r="F7" s="6"/>
      <c r="G7" s="6">
        <f t="shared" si="2"/>
        <v>1</v>
      </c>
      <c r="H7" s="6">
        <f t="shared" si="2"/>
        <v>0</v>
      </c>
      <c r="I7" s="6">
        <f t="shared" si="2"/>
        <v>0</v>
      </c>
      <c r="J7" s="6">
        <f t="shared" si="2"/>
        <v>2.74390243902439</v>
      </c>
      <c r="K7" s="172"/>
      <c r="L7" s="172"/>
      <c r="M7" s="172"/>
      <c r="N7" s="172"/>
      <c r="O7" s="173"/>
      <c r="P7" s="10"/>
      <c r="Q7" s="12" t="s">
        <v>50</v>
      </c>
      <c r="R7" s="10">
        <f>CONVERT(H32-H31,"m","ft")</f>
        <v>39.806728826388778</v>
      </c>
      <c r="S7" s="10">
        <f t="shared" si="1"/>
        <v>12.1330909462833</v>
      </c>
      <c r="T7" s="10"/>
    </row>
    <row r="8" spans="1:20" x14ac:dyDescent="0.25">
      <c r="A8" s="77" t="str">
        <f t="shared" si="0"/>
        <v>ceiling_unit1-1</v>
      </c>
      <c r="B8" t="s">
        <v>12</v>
      </c>
      <c r="C8" t="s">
        <v>13</v>
      </c>
      <c r="D8" t="s">
        <v>8</v>
      </c>
      <c r="E8" t="s">
        <v>15</v>
      </c>
      <c r="F8" t="s">
        <v>16</v>
      </c>
      <c r="G8">
        <v>1</v>
      </c>
      <c r="H8">
        <v>0</v>
      </c>
      <c r="I8">
        <v>0</v>
      </c>
      <c r="J8">
        <v>5.3353658536585398</v>
      </c>
      <c r="K8" s="172">
        <f>H9-H8</f>
        <v>12.1330909462833</v>
      </c>
      <c r="L8" s="172">
        <f>I10-I9</f>
        <v>9.0998182097124403</v>
      </c>
      <c r="M8" s="172">
        <f t="shared" ref="M8" si="3">CONVERT(K8,"m","ft")</f>
        <v>39.806728826388778</v>
      </c>
      <c r="N8" s="172">
        <f t="shared" ref="N8" si="4">CONVERT(L8,"m","ft")</f>
        <v>29.855046619791473</v>
      </c>
      <c r="O8" s="173">
        <f>M8*N8</f>
        <v>1188.4317448932341</v>
      </c>
      <c r="P8" s="10"/>
      <c r="Q8" s="10"/>
      <c r="R8" s="10"/>
      <c r="S8" s="10"/>
      <c r="T8" s="10"/>
    </row>
    <row r="9" spans="1:20" x14ac:dyDescent="0.25">
      <c r="A9" s="77" t="str">
        <f t="shared" si="0"/>
        <v>ceiling_unit1-2</v>
      </c>
      <c r="B9" t="s">
        <v>12</v>
      </c>
      <c r="C9" t="s">
        <v>13</v>
      </c>
      <c r="D9" t="s">
        <v>8</v>
      </c>
      <c r="E9" t="s">
        <v>15</v>
      </c>
      <c r="F9" t="s">
        <v>16</v>
      </c>
      <c r="G9">
        <v>2</v>
      </c>
      <c r="H9">
        <v>12.1330909462833</v>
      </c>
      <c r="I9">
        <v>0</v>
      </c>
      <c r="J9">
        <v>5.3353658536585398</v>
      </c>
      <c r="K9" s="172"/>
      <c r="L9" s="172"/>
      <c r="M9" s="172"/>
      <c r="N9" s="172"/>
      <c r="O9" s="173"/>
      <c r="P9" s="10"/>
      <c r="Q9" s="12" t="s">
        <v>51</v>
      </c>
      <c r="R9" s="10">
        <f>CONVERT(I10-I9,"m","ft")</f>
        <v>29.855046619791473</v>
      </c>
      <c r="S9" s="10">
        <f t="shared" si="1"/>
        <v>9.0998182097124403</v>
      </c>
      <c r="T9" s="10"/>
    </row>
    <row r="10" spans="1:20" x14ac:dyDescent="0.25">
      <c r="A10" s="77" t="str">
        <f t="shared" si="0"/>
        <v>ceiling_unit1-3</v>
      </c>
      <c r="B10" t="s">
        <v>12</v>
      </c>
      <c r="C10" t="s">
        <v>13</v>
      </c>
      <c r="D10" t="s">
        <v>8</v>
      </c>
      <c r="E10" t="s">
        <v>15</v>
      </c>
      <c r="F10" t="s">
        <v>16</v>
      </c>
      <c r="G10">
        <v>3</v>
      </c>
      <c r="H10">
        <v>12.1330909462833</v>
      </c>
      <c r="I10">
        <v>9.0998182097124403</v>
      </c>
      <c r="J10">
        <v>5.3353658536585398</v>
      </c>
      <c r="K10" s="172"/>
      <c r="L10" s="172"/>
      <c r="M10" s="172"/>
      <c r="N10" s="172"/>
      <c r="O10" s="173"/>
      <c r="P10" s="10"/>
      <c r="Q10" s="10"/>
      <c r="R10" s="10"/>
      <c r="S10" s="10"/>
      <c r="T10" s="10"/>
    </row>
    <row r="11" spans="1:20" x14ac:dyDescent="0.25">
      <c r="A11" s="77" t="str">
        <f t="shared" si="0"/>
        <v>ceiling_unit1-4</v>
      </c>
      <c r="B11" t="s">
        <v>12</v>
      </c>
      <c r="C11" t="s">
        <v>13</v>
      </c>
      <c r="D11" t="s">
        <v>8</v>
      </c>
      <c r="E11" t="s">
        <v>15</v>
      </c>
      <c r="F11" t="s">
        <v>16</v>
      </c>
      <c r="G11">
        <v>4</v>
      </c>
      <c r="H11">
        <v>0</v>
      </c>
      <c r="I11">
        <v>9.0998182097124403</v>
      </c>
      <c r="J11">
        <v>5.3353658536585398</v>
      </c>
      <c r="K11" s="172"/>
      <c r="L11" s="172"/>
      <c r="M11" s="172"/>
      <c r="N11" s="172"/>
      <c r="O11" s="173"/>
      <c r="P11" s="10"/>
      <c r="Q11" s="12" t="s">
        <v>56</v>
      </c>
      <c r="R11" s="10">
        <f>R9*R7*R5</f>
        <v>20208.51304252386</v>
      </c>
      <c r="S11" s="10"/>
      <c r="T11" s="10"/>
    </row>
    <row r="12" spans="1:20" x14ac:dyDescent="0.25">
      <c r="A12" s="77" t="str">
        <f t="shared" si="0"/>
        <v>ceiling_unit1-1</v>
      </c>
      <c r="B12" s="7" t="str">
        <f>B8</f>
        <v>ceiling_unit1</v>
      </c>
      <c r="C12" s="7" t="str">
        <f t="shared" ref="C12:J12" si="5">C8</f>
        <v>Ceiling</v>
      </c>
      <c r="D12" s="7" t="str">
        <f t="shared" si="5"/>
        <v>living_unit1</v>
      </c>
      <c r="E12" s="7" t="str">
        <f t="shared" si="5"/>
        <v>Zone</v>
      </c>
      <c r="F12" s="7"/>
      <c r="G12" s="7">
        <f t="shared" si="5"/>
        <v>1</v>
      </c>
      <c r="H12" s="7">
        <f t="shared" si="5"/>
        <v>0</v>
      </c>
      <c r="I12" s="7">
        <f t="shared" si="5"/>
        <v>0</v>
      </c>
      <c r="J12" s="7">
        <f t="shared" si="5"/>
        <v>5.3353658536585398</v>
      </c>
      <c r="K12" s="172"/>
      <c r="L12" s="172"/>
      <c r="M12" s="172"/>
      <c r="N12" s="172"/>
      <c r="O12" s="173"/>
      <c r="P12" s="10"/>
      <c r="Q12" s="10"/>
      <c r="R12" s="10"/>
      <c r="S12" s="10"/>
      <c r="T12" s="10"/>
    </row>
    <row r="13" spans="1:20" x14ac:dyDescent="0.25">
      <c r="A13" s="77" t="str">
        <f t="shared" si="0"/>
        <v>Roof_front_unit1-1</v>
      </c>
      <c r="B13" s="4" t="s">
        <v>17</v>
      </c>
      <c r="C13" s="4" t="s">
        <v>18</v>
      </c>
      <c r="D13" s="4" t="s">
        <v>16</v>
      </c>
      <c r="E13" s="4" t="s">
        <v>19</v>
      </c>
      <c r="F13" s="4"/>
      <c r="G13" s="4">
        <v>1</v>
      </c>
      <c r="H13" s="4">
        <v>0</v>
      </c>
      <c r="I13" s="4">
        <v>0</v>
      </c>
      <c r="J13" s="4">
        <v>5.3353658536585398</v>
      </c>
      <c r="K13" s="172">
        <f>H14-H13</f>
        <v>12.1330909462833</v>
      </c>
      <c r="L13" s="172">
        <f>I15-I14</f>
        <v>4.5499091048562201</v>
      </c>
      <c r="M13" s="172">
        <f t="shared" ref="M13" si="6">CONVERT(K13,"m","ft")</f>
        <v>39.806728826388778</v>
      </c>
      <c r="N13" s="172">
        <f t="shared" ref="N13" si="7">CONVERT(L13,"m","ft")</f>
        <v>14.927523309895737</v>
      </c>
      <c r="O13" s="173">
        <f t="shared" ref="O13" si="8">M13*N13</f>
        <v>594.21587244661703</v>
      </c>
      <c r="P13" s="10"/>
      <c r="Q13" s="12" t="s">
        <v>57</v>
      </c>
      <c r="R13" s="13">
        <f>CONVERT(J78-J77,"m","ft")</f>
        <v>0.50012803277639106</v>
      </c>
      <c r="S13" s="15">
        <f t="shared" ref="S13:S14" si="9">CONVERT(R13,"ft","m")</f>
        <v>0.15243902439024401</v>
      </c>
      <c r="T13" s="10"/>
    </row>
    <row r="14" spans="1:20" x14ac:dyDescent="0.25">
      <c r="A14" s="77" t="str">
        <f t="shared" si="0"/>
        <v>Roof_front_unit1-2</v>
      </c>
      <c r="B14" s="4" t="s">
        <v>17</v>
      </c>
      <c r="C14" s="4" t="s">
        <v>18</v>
      </c>
      <c r="D14" s="4" t="s">
        <v>16</v>
      </c>
      <c r="E14" s="4" t="s">
        <v>19</v>
      </c>
      <c r="F14" s="4"/>
      <c r="G14" s="4">
        <v>2</v>
      </c>
      <c r="H14" s="4">
        <v>12.1330909462833</v>
      </c>
      <c r="I14" s="4">
        <v>0</v>
      </c>
      <c r="J14" s="4">
        <v>5.3353658536585398</v>
      </c>
      <c r="K14" s="172"/>
      <c r="L14" s="172"/>
      <c r="M14" s="172"/>
      <c r="N14" s="172"/>
      <c r="O14" s="173"/>
      <c r="P14" s="10"/>
      <c r="Q14" s="12" t="s">
        <v>58</v>
      </c>
      <c r="R14" s="13">
        <f>CONVERT(J83-J82,"m","ft")</f>
        <v>1.5003840983291732</v>
      </c>
      <c r="S14" s="15">
        <f t="shared" si="9"/>
        <v>0.457317073170732</v>
      </c>
      <c r="T14" s="10"/>
    </row>
    <row r="15" spans="1:20" x14ac:dyDescent="0.25">
      <c r="A15" s="77" t="str">
        <f t="shared" si="0"/>
        <v>Roof_front_unit1-3</v>
      </c>
      <c r="B15" s="4" t="s">
        <v>17</v>
      </c>
      <c r="C15" s="4" t="s">
        <v>18</v>
      </c>
      <c r="D15" s="4" t="s">
        <v>16</v>
      </c>
      <c r="E15" s="4" t="s">
        <v>19</v>
      </c>
      <c r="F15" s="4"/>
      <c r="G15" s="4">
        <v>3</v>
      </c>
      <c r="H15" s="4">
        <v>12.1330909462833</v>
      </c>
      <c r="I15" s="4">
        <v>4.5499091048562201</v>
      </c>
      <c r="J15" s="4">
        <v>6.6995631975537</v>
      </c>
      <c r="K15" s="172"/>
      <c r="L15" s="172"/>
      <c r="M15" s="172"/>
      <c r="N15" s="172"/>
      <c r="O15" s="173"/>
      <c r="P15" s="10"/>
      <c r="Q15" s="10"/>
      <c r="R15" s="10"/>
      <c r="S15" s="10"/>
      <c r="T15" s="10"/>
    </row>
    <row r="16" spans="1:20" x14ac:dyDescent="0.25">
      <c r="A16" s="77" t="str">
        <f t="shared" si="0"/>
        <v>Roof_front_unit1-4</v>
      </c>
      <c r="B16" s="4" t="s">
        <v>17</v>
      </c>
      <c r="C16" s="4" t="s">
        <v>18</v>
      </c>
      <c r="D16" s="4" t="s">
        <v>16</v>
      </c>
      <c r="E16" s="4" t="s">
        <v>19</v>
      </c>
      <c r="F16" s="4"/>
      <c r="G16" s="4">
        <v>4</v>
      </c>
      <c r="H16" s="4">
        <v>0</v>
      </c>
      <c r="I16" s="4">
        <v>4.5499091048562201</v>
      </c>
      <c r="J16" s="4">
        <v>6.6995631975537</v>
      </c>
      <c r="K16" s="172"/>
      <c r="L16" s="172"/>
      <c r="M16" s="172"/>
      <c r="N16" s="172"/>
      <c r="O16" s="173"/>
      <c r="P16" s="10"/>
      <c r="Q16" s="12" t="s">
        <v>145</v>
      </c>
      <c r="R16" s="10"/>
      <c r="S16" s="10">
        <v>110.40892193308592</v>
      </c>
      <c r="T16" s="10"/>
    </row>
    <row r="17" spans="1:20" x14ac:dyDescent="0.25">
      <c r="A17" s="77" t="str">
        <f t="shared" si="0"/>
        <v>Roof_front_unit1-1</v>
      </c>
      <c r="B17" s="6" t="str">
        <f>B13</f>
        <v>Roof_front_unit1</v>
      </c>
      <c r="C17" s="6" t="str">
        <f t="shared" ref="C17:J17" si="10">C13</f>
        <v>Roof</v>
      </c>
      <c r="D17" s="6" t="str">
        <f t="shared" si="10"/>
        <v>attic_unit1</v>
      </c>
      <c r="E17" s="6" t="str">
        <f t="shared" si="10"/>
        <v>Outdoors</v>
      </c>
      <c r="F17" s="6"/>
      <c r="G17" s="6">
        <f t="shared" si="10"/>
        <v>1</v>
      </c>
      <c r="H17" s="6">
        <f t="shared" si="10"/>
        <v>0</v>
      </c>
      <c r="I17" s="6">
        <f t="shared" si="10"/>
        <v>0</v>
      </c>
      <c r="J17" s="6">
        <f t="shared" si="10"/>
        <v>5.3353658536585398</v>
      </c>
      <c r="K17" s="172"/>
      <c r="L17" s="172"/>
      <c r="M17" s="172"/>
      <c r="N17" s="172"/>
      <c r="O17" s="173"/>
      <c r="P17" s="10"/>
      <c r="Q17" s="12" t="s">
        <v>146</v>
      </c>
      <c r="R17" s="10"/>
      <c r="S17" s="10">
        <v>2</v>
      </c>
      <c r="T17" s="10"/>
    </row>
    <row r="18" spans="1:20" x14ac:dyDescent="0.25">
      <c r="A18" s="77" t="str">
        <f t="shared" si="0"/>
        <v>Roof_back_unit1-1</v>
      </c>
      <c r="B18" t="s">
        <v>20</v>
      </c>
      <c r="C18" t="s">
        <v>18</v>
      </c>
      <c r="D18" t="s">
        <v>16</v>
      </c>
      <c r="E18" t="s">
        <v>19</v>
      </c>
      <c r="G18">
        <v>1</v>
      </c>
      <c r="H18">
        <v>12.1330909462833</v>
      </c>
      <c r="I18">
        <v>9.0998182097124403</v>
      </c>
      <c r="J18">
        <v>5.3353658536585398</v>
      </c>
      <c r="K18" s="172">
        <f>H21-H19</f>
        <v>12.1330909462833</v>
      </c>
      <c r="L18" s="172">
        <f>I19-I20</f>
        <v>4.5499091048562201</v>
      </c>
      <c r="M18" s="172">
        <f t="shared" ref="M18" si="11">CONVERT(K18,"m","ft")</f>
        <v>39.806728826388778</v>
      </c>
      <c r="N18" s="172">
        <f t="shared" ref="N18" si="12">CONVERT(L18,"m","ft")</f>
        <v>14.927523309895737</v>
      </c>
      <c r="O18" s="173">
        <f t="shared" ref="O18" si="13">M18*N18</f>
        <v>594.21587244661703</v>
      </c>
      <c r="P18" s="10"/>
      <c r="Q18" s="10"/>
      <c r="R18" s="10"/>
      <c r="S18" s="10"/>
      <c r="T18" s="10"/>
    </row>
    <row r="19" spans="1:20" x14ac:dyDescent="0.25">
      <c r="A19" s="77" t="str">
        <f t="shared" si="0"/>
        <v>Roof_back_unit1-2</v>
      </c>
      <c r="B19" t="s">
        <v>20</v>
      </c>
      <c r="C19" t="s">
        <v>18</v>
      </c>
      <c r="D19" t="s">
        <v>16</v>
      </c>
      <c r="E19" t="s">
        <v>19</v>
      </c>
      <c r="G19">
        <v>2</v>
      </c>
      <c r="H19">
        <v>0</v>
      </c>
      <c r="I19">
        <v>9.0998182097124403</v>
      </c>
      <c r="J19">
        <v>5.3353658536585398</v>
      </c>
      <c r="K19" s="172"/>
      <c r="L19" s="172"/>
      <c r="M19" s="172"/>
      <c r="N19" s="172"/>
      <c r="O19" s="173"/>
      <c r="P19" s="10"/>
      <c r="Q19" s="10"/>
      <c r="R19" s="10"/>
      <c r="S19" s="10"/>
      <c r="T19" s="10"/>
    </row>
    <row r="20" spans="1:20" x14ac:dyDescent="0.25">
      <c r="A20" s="77" t="str">
        <f t="shared" si="0"/>
        <v>Roof_back_unit1-3</v>
      </c>
      <c r="B20" t="s">
        <v>20</v>
      </c>
      <c r="C20" t="s">
        <v>18</v>
      </c>
      <c r="D20" t="s">
        <v>16</v>
      </c>
      <c r="E20" t="s">
        <v>19</v>
      </c>
      <c r="G20">
        <v>3</v>
      </c>
      <c r="H20">
        <v>0</v>
      </c>
      <c r="I20">
        <v>4.5499091048562201</v>
      </c>
      <c r="J20">
        <v>6.6995631975537</v>
      </c>
      <c r="K20" s="172"/>
      <c r="L20" s="172"/>
      <c r="M20" s="172"/>
      <c r="N20" s="172"/>
      <c r="O20" s="173"/>
      <c r="P20" s="10"/>
      <c r="Q20" s="10"/>
      <c r="R20" s="10"/>
      <c r="S20" s="10"/>
      <c r="T20" s="10"/>
    </row>
    <row r="21" spans="1:20" x14ac:dyDescent="0.25">
      <c r="A21" s="77" t="str">
        <f t="shared" si="0"/>
        <v>Roof_back_unit1-4</v>
      </c>
      <c r="B21" t="s">
        <v>20</v>
      </c>
      <c r="C21" t="s">
        <v>18</v>
      </c>
      <c r="D21" t="s">
        <v>16</v>
      </c>
      <c r="E21" t="s">
        <v>19</v>
      </c>
      <c r="G21">
        <v>4</v>
      </c>
      <c r="H21">
        <v>12.1330909462833</v>
      </c>
      <c r="I21">
        <v>4.5499091048562201</v>
      </c>
      <c r="J21">
        <v>6.6995631975537</v>
      </c>
      <c r="K21" s="172"/>
      <c r="L21" s="172"/>
      <c r="M21" s="172"/>
      <c r="N21" s="172"/>
      <c r="O21" s="173"/>
      <c r="P21" s="10"/>
      <c r="Q21" s="14"/>
      <c r="R21" s="10"/>
      <c r="S21" s="10"/>
      <c r="T21" s="10"/>
    </row>
    <row r="22" spans="1:20" x14ac:dyDescent="0.25">
      <c r="A22" s="77" t="str">
        <f t="shared" si="0"/>
        <v>Roof_back_unit1-1</v>
      </c>
      <c r="B22" s="7" t="str">
        <f>B18</f>
        <v>Roof_back_unit1</v>
      </c>
      <c r="C22" s="7" t="str">
        <f t="shared" ref="C22:J22" si="14">C18</f>
        <v>Roof</v>
      </c>
      <c r="D22" s="7" t="str">
        <f t="shared" si="14"/>
        <v>attic_unit1</v>
      </c>
      <c r="E22" s="7" t="str">
        <f t="shared" si="14"/>
        <v>Outdoors</v>
      </c>
      <c r="F22" s="7"/>
      <c r="G22" s="7">
        <f t="shared" si="14"/>
        <v>1</v>
      </c>
      <c r="H22" s="7">
        <f t="shared" si="14"/>
        <v>12.1330909462833</v>
      </c>
      <c r="I22" s="7">
        <f t="shared" si="14"/>
        <v>9.0998182097124403</v>
      </c>
      <c r="J22" s="7">
        <f t="shared" si="14"/>
        <v>5.3353658536585398</v>
      </c>
      <c r="K22" s="172"/>
      <c r="L22" s="172"/>
      <c r="M22" s="172"/>
      <c r="N22" s="172"/>
      <c r="O22" s="173"/>
      <c r="P22" s="10"/>
      <c r="Q22" s="10"/>
      <c r="R22" s="10"/>
      <c r="S22" s="10"/>
      <c r="T22" s="10"/>
    </row>
    <row r="23" spans="1:20" x14ac:dyDescent="0.25">
      <c r="A23" s="77" t="str">
        <f t="shared" si="0"/>
        <v>Roof_right_unit1-1</v>
      </c>
      <c r="B23" s="4" t="s">
        <v>21</v>
      </c>
      <c r="C23" s="4" t="s">
        <v>41</v>
      </c>
      <c r="D23" s="4" t="s">
        <v>16</v>
      </c>
      <c r="E23" s="4" t="s">
        <v>19</v>
      </c>
      <c r="F23" s="4"/>
      <c r="G23" s="4">
        <v>1</v>
      </c>
      <c r="H23" s="4">
        <v>12.1330909462833</v>
      </c>
      <c r="I23" s="4">
        <v>0</v>
      </c>
      <c r="J23" s="4">
        <v>5.3353658536585398</v>
      </c>
      <c r="K23" s="172">
        <f>I24-I25</f>
        <v>4.5499091048562201</v>
      </c>
      <c r="L23" s="172">
        <f>J25-J24</f>
        <v>1.3641973438951602</v>
      </c>
      <c r="M23" s="174">
        <f>CONVERT(K23,"m","ft")</f>
        <v>14.927523309895737</v>
      </c>
      <c r="N23" s="174">
        <f>CONVERT(L23,"m","ft")</f>
        <v>4.475713070522179</v>
      </c>
      <c r="O23" s="175"/>
      <c r="P23" s="11"/>
      <c r="Q23" s="101"/>
      <c r="R23" s="11"/>
      <c r="S23" s="11"/>
      <c r="T23" s="11"/>
    </row>
    <row r="24" spans="1:20" x14ac:dyDescent="0.25">
      <c r="A24" s="77" t="str">
        <f t="shared" si="0"/>
        <v>Roof_right_unit1-2</v>
      </c>
      <c r="B24" s="4" t="s">
        <v>21</v>
      </c>
      <c r="C24" s="4" t="s">
        <v>41</v>
      </c>
      <c r="D24" s="4" t="s">
        <v>16</v>
      </c>
      <c r="E24" s="4" t="s">
        <v>19</v>
      </c>
      <c r="F24" s="4"/>
      <c r="G24" s="4">
        <v>2</v>
      </c>
      <c r="H24" s="4">
        <v>12.1330909462833</v>
      </c>
      <c r="I24" s="4">
        <v>9.0998182097124403</v>
      </c>
      <c r="J24" s="4">
        <v>5.3353658536585398</v>
      </c>
      <c r="K24" s="172"/>
      <c r="L24" s="172"/>
      <c r="M24" s="174"/>
      <c r="N24" s="174"/>
      <c r="O24" s="175"/>
      <c r="P24" s="11"/>
      <c r="Q24" s="11"/>
      <c r="R24" s="11"/>
      <c r="S24" s="11"/>
      <c r="T24" s="11"/>
    </row>
    <row r="25" spans="1:20" x14ac:dyDescent="0.25">
      <c r="A25" s="77" t="str">
        <f t="shared" si="0"/>
        <v>Roof_right_unit1-3</v>
      </c>
      <c r="B25" s="4" t="s">
        <v>21</v>
      </c>
      <c r="C25" s="4" t="s">
        <v>41</v>
      </c>
      <c r="D25" s="4" t="s">
        <v>16</v>
      </c>
      <c r="E25" s="4" t="s">
        <v>19</v>
      </c>
      <c r="F25" s="4"/>
      <c r="G25" s="4">
        <v>3</v>
      </c>
      <c r="H25" s="4">
        <v>12.1330909462833</v>
      </c>
      <c r="I25" s="4">
        <v>4.5499091048562201</v>
      </c>
      <c r="J25" s="4">
        <v>6.6995631975537</v>
      </c>
      <c r="K25" s="172"/>
      <c r="L25" s="172"/>
      <c r="M25" s="174"/>
      <c r="N25" s="174"/>
      <c r="O25" s="175"/>
      <c r="P25" s="11"/>
      <c r="Q25" s="11"/>
      <c r="R25" s="11"/>
      <c r="S25" s="11"/>
      <c r="T25" s="11"/>
    </row>
    <row r="26" spans="1:20" x14ac:dyDescent="0.25">
      <c r="A26" s="77" t="str">
        <f t="shared" si="0"/>
        <v>Roof_right_unit1-1</v>
      </c>
      <c r="B26" s="6" t="str">
        <f>B23</f>
        <v>Roof_right_unit1</v>
      </c>
      <c r="C26" s="6" t="str">
        <f t="shared" ref="C26:J26" si="15">C23</f>
        <v>Wall</v>
      </c>
      <c r="D26" s="6" t="str">
        <f t="shared" si="15"/>
        <v>attic_unit1</v>
      </c>
      <c r="E26" s="6" t="str">
        <f t="shared" si="15"/>
        <v>Outdoors</v>
      </c>
      <c r="F26" s="6"/>
      <c r="G26" s="6">
        <f t="shared" si="15"/>
        <v>1</v>
      </c>
      <c r="H26" s="6">
        <f t="shared" si="15"/>
        <v>12.1330909462833</v>
      </c>
      <c r="I26" s="6">
        <f t="shared" si="15"/>
        <v>0</v>
      </c>
      <c r="J26" s="6">
        <f t="shared" si="15"/>
        <v>5.3353658536585398</v>
      </c>
      <c r="K26" s="172"/>
      <c r="L26" s="172"/>
      <c r="M26" s="174"/>
      <c r="N26" s="174"/>
      <c r="O26" s="175"/>
      <c r="P26" s="11"/>
      <c r="Q26" s="11"/>
      <c r="R26" s="11"/>
      <c r="S26" s="11"/>
      <c r="T26" s="11"/>
    </row>
    <row r="27" spans="1:20" x14ac:dyDescent="0.25">
      <c r="A27" s="77" t="str">
        <f t="shared" si="0"/>
        <v>Roof_left_unit1-1</v>
      </c>
      <c r="B27" t="s">
        <v>22</v>
      </c>
      <c r="C27" t="s">
        <v>41</v>
      </c>
      <c r="D27" t="s">
        <v>16</v>
      </c>
      <c r="E27" t="s">
        <v>19</v>
      </c>
      <c r="G27" s="5">
        <v>1</v>
      </c>
      <c r="H27">
        <v>0</v>
      </c>
      <c r="I27">
        <v>9.0998182097124403</v>
      </c>
      <c r="J27">
        <v>5.3353658536585398</v>
      </c>
      <c r="K27" s="172">
        <f>I27-I29</f>
        <v>4.5499091048562201</v>
      </c>
      <c r="L27" s="172">
        <f>J29-J28</f>
        <v>1.3641973438951602</v>
      </c>
      <c r="M27" s="174">
        <f>CONVERT(K27,"m","ft")</f>
        <v>14.927523309895737</v>
      </c>
      <c r="N27" s="174">
        <f>CONVERT(L27,"m","ft")</f>
        <v>4.475713070522179</v>
      </c>
      <c r="O27" s="175"/>
      <c r="P27" s="11"/>
      <c r="Q27" s="11"/>
      <c r="R27" s="11"/>
      <c r="S27" s="11"/>
      <c r="T27" s="11"/>
    </row>
    <row r="28" spans="1:20" x14ac:dyDescent="0.25">
      <c r="A28" s="77" t="str">
        <f t="shared" si="0"/>
        <v>Roof_left_unit1-2</v>
      </c>
      <c r="B28" t="s">
        <v>22</v>
      </c>
      <c r="C28" t="s">
        <v>41</v>
      </c>
      <c r="D28" t="s">
        <v>16</v>
      </c>
      <c r="E28" t="s">
        <v>19</v>
      </c>
      <c r="G28" s="5">
        <v>2</v>
      </c>
      <c r="H28">
        <v>0</v>
      </c>
      <c r="I28">
        <v>0</v>
      </c>
      <c r="J28">
        <v>5.3353658536585398</v>
      </c>
      <c r="K28" s="172"/>
      <c r="L28" s="172"/>
      <c r="M28" s="174"/>
      <c r="N28" s="174"/>
      <c r="O28" s="175"/>
      <c r="P28" s="11"/>
      <c r="Q28" s="11"/>
      <c r="R28" s="11"/>
      <c r="S28" s="11"/>
      <c r="T28" s="11"/>
    </row>
    <row r="29" spans="1:20" x14ac:dyDescent="0.25">
      <c r="A29" s="77" t="str">
        <f t="shared" si="0"/>
        <v>Roof_left_unit1-3</v>
      </c>
      <c r="B29" t="s">
        <v>22</v>
      </c>
      <c r="C29" t="s">
        <v>41</v>
      </c>
      <c r="D29" t="s">
        <v>16</v>
      </c>
      <c r="E29" t="s">
        <v>19</v>
      </c>
      <c r="G29" s="5">
        <v>3</v>
      </c>
      <c r="H29">
        <v>0</v>
      </c>
      <c r="I29">
        <v>4.5499091048562201</v>
      </c>
      <c r="J29">
        <v>6.6995631975537</v>
      </c>
      <c r="K29" s="172"/>
      <c r="L29" s="172"/>
      <c r="M29" s="174"/>
      <c r="N29" s="174"/>
      <c r="O29" s="175"/>
      <c r="P29" s="11"/>
      <c r="Q29" s="11"/>
      <c r="R29" s="11"/>
      <c r="S29" s="11"/>
      <c r="T29" s="11"/>
    </row>
    <row r="30" spans="1:20" x14ac:dyDescent="0.25">
      <c r="A30" s="77" t="str">
        <f t="shared" si="0"/>
        <v>Roof_left_unit1-1</v>
      </c>
      <c r="B30" s="7" t="str">
        <f>B27</f>
        <v>Roof_left_unit1</v>
      </c>
      <c r="C30" s="7" t="str">
        <f t="shared" ref="C30:J30" si="16">C27</f>
        <v>Wall</v>
      </c>
      <c r="D30" s="7" t="str">
        <f t="shared" si="16"/>
        <v>attic_unit1</v>
      </c>
      <c r="E30" s="7" t="str">
        <f t="shared" si="16"/>
        <v>Outdoors</v>
      </c>
      <c r="F30" s="7"/>
      <c r="G30" s="7">
        <f t="shared" si="16"/>
        <v>1</v>
      </c>
      <c r="H30" s="7">
        <f t="shared" si="16"/>
        <v>0</v>
      </c>
      <c r="I30" s="7">
        <f t="shared" si="16"/>
        <v>9.0998182097124403</v>
      </c>
      <c r="J30" s="7">
        <f t="shared" si="16"/>
        <v>5.3353658536585398</v>
      </c>
      <c r="K30" s="172"/>
      <c r="L30" s="172"/>
      <c r="M30" s="174"/>
      <c r="N30" s="174"/>
      <c r="O30" s="175"/>
      <c r="P30" s="11"/>
      <c r="Q30" s="11"/>
      <c r="R30" s="11"/>
      <c r="S30" s="11"/>
      <c r="T30" s="11"/>
    </row>
    <row r="31" spans="1:20" x14ac:dyDescent="0.25">
      <c r="A31" s="77" t="str">
        <f t="shared" si="0"/>
        <v>Wall_ldf_1.unit1-1</v>
      </c>
      <c r="B31" s="4" t="s">
        <v>23</v>
      </c>
      <c r="C31" s="4" t="s">
        <v>41</v>
      </c>
      <c r="D31" s="4" t="s">
        <v>8</v>
      </c>
      <c r="E31" s="4" t="s">
        <v>19</v>
      </c>
      <c r="F31" s="4"/>
      <c r="G31" s="4">
        <v>1</v>
      </c>
      <c r="H31" s="4">
        <v>0</v>
      </c>
      <c r="I31" s="4">
        <v>0</v>
      </c>
      <c r="J31" s="4">
        <v>0.15243902439024401</v>
      </c>
      <c r="K31" s="172">
        <f>H32-H31</f>
        <v>12.1330909462833</v>
      </c>
      <c r="L31" s="172">
        <f>J33-J32</f>
        <v>2.5914634146341462</v>
      </c>
      <c r="M31" s="172">
        <f t="shared" ref="M31:N31" si="17">CONVERT(K31,"m","ft")</f>
        <v>39.806728826388778</v>
      </c>
      <c r="N31" s="172">
        <f t="shared" si="17"/>
        <v>8.5021765571986414</v>
      </c>
      <c r="O31" s="173">
        <f t="shared" ref="O31" si="18">M31*N31</f>
        <v>338.44383664648603</v>
      </c>
      <c r="P31" s="10"/>
      <c r="Q31" s="10"/>
      <c r="R31" s="10"/>
      <c r="S31" s="10"/>
      <c r="T31" s="10"/>
    </row>
    <row r="32" spans="1:20" x14ac:dyDescent="0.25">
      <c r="A32" s="77" t="str">
        <f t="shared" si="0"/>
        <v>Wall_ldf_1.unit1-2</v>
      </c>
      <c r="B32" s="4" t="s">
        <v>23</v>
      </c>
      <c r="C32" s="4" t="s">
        <v>41</v>
      </c>
      <c r="D32" s="4" t="s">
        <v>8</v>
      </c>
      <c r="E32" s="4" t="s">
        <v>19</v>
      </c>
      <c r="F32" s="4"/>
      <c r="G32" s="4">
        <v>2</v>
      </c>
      <c r="H32" s="4">
        <v>12.1330909462833</v>
      </c>
      <c r="I32" s="4">
        <v>0</v>
      </c>
      <c r="J32" s="4">
        <v>0.15243902439024401</v>
      </c>
      <c r="K32" s="172"/>
      <c r="L32" s="172"/>
      <c r="M32" s="172"/>
      <c r="N32" s="172"/>
      <c r="O32" s="173"/>
      <c r="P32" s="10"/>
      <c r="Q32" s="10"/>
      <c r="R32" s="10"/>
      <c r="S32" s="10"/>
      <c r="T32" s="10"/>
    </row>
    <row r="33" spans="1:20" x14ac:dyDescent="0.25">
      <c r="A33" s="77" t="str">
        <f t="shared" si="0"/>
        <v>Wall_ldf_1.unit1-3</v>
      </c>
      <c r="B33" s="4" t="s">
        <v>23</v>
      </c>
      <c r="C33" s="4" t="s">
        <v>41</v>
      </c>
      <c r="D33" s="4" t="s">
        <v>8</v>
      </c>
      <c r="E33" s="4" t="s">
        <v>19</v>
      </c>
      <c r="F33" s="4"/>
      <c r="G33" s="4">
        <v>3</v>
      </c>
      <c r="H33" s="4">
        <v>12.1330909462833</v>
      </c>
      <c r="I33" s="4">
        <v>0</v>
      </c>
      <c r="J33" s="4">
        <v>2.74390243902439</v>
      </c>
      <c r="K33" s="172"/>
      <c r="L33" s="172"/>
      <c r="M33" s="172"/>
      <c r="N33" s="172"/>
      <c r="O33" s="173"/>
      <c r="P33" s="10"/>
      <c r="Q33" s="10"/>
      <c r="R33" s="10"/>
      <c r="S33" s="10"/>
      <c r="T33" s="10"/>
    </row>
    <row r="34" spans="1:20" x14ac:dyDescent="0.25">
      <c r="A34" s="77" t="str">
        <f t="shared" si="0"/>
        <v>Wall_ldf_1.unit1-4</v>
      </c>
      <c r="B34" s="4" t="s">
        <v>23</v>
      </c>
      <c r="C34" s="4" t="s">
        <v>41</v>
      </c>
      <c r="D34" s="4" t="s">
        <v>8</v>
      </c>
      <c r="E34" s="4" t="s">
        <v>19</v>
      </c>
      <c r="F34" s="4"/>
      <c r="G34" s="4">
        <v>4</v>
      </c>
      <c r="H34" s="4">
        <v>0</v>
      </c>
      <c r="I34" s="4">
        <v>0</v>
      </c>
      <c r="J34" s="4">
        <v>2.74390243902439</v>
      </c>
      <c r="K34" s="172"/>
      <c r="L34" s="172"/>
      <c r="M34" s="172"/>
      <c r="N34" s="172"/>
      <c r="O34" s="173"/>
      <c r="P34" s="10"/>
      <c r="Q34" s="10"/>
      <c r="R34" s="10"/>
      <c r="S34" s="10"/>
      <c r="T34" s="10"/>
    </row>
    <row r="35" spans="1:20" x14ac:dyDescent="0.25">
      <c r="A35" s="77" t="str">
        <f t="shared" si="0"/>
        <v>Wall_ldf_1.unit1-1</v>
      </c>
      <c r="B35" s="6" t="str">
        <f>B31</f>
        <v>Wall_ldf_1.unit1</v>
      </c>
      <c r="C35" s="6" t="str">
        <f t="shared" ref="C35:J35" si="19">C31</f>
        <v>Wall</v>
      </c>
      <c r="D35" s="6" t="str">
        <f t="shared" si="19"/>
        <v>living_unit1</v>
      </c>
      <c r="E35" s="6" t="str">
        <f t="shared" si="19"/>
        <v>Outdoors</v>
      </c>
      <c r="F35" s="6"/>
      <c r="G35" s="6">
        <f t="shared" si="19"/>
        <v>1</v>
      </c>
      <c r="H35" s="6">
        <f t="shared" si="19"/>
        <v>0</v>
      </c>
      <c r="I35" s="6">
        <f t="shared" si="19"/>
        <v>0</v>
      </c>
      <c r="J35" s="6">
        <f t="shared" si="19"/>
        <v>0.15243902439024401</v>
      </c>
      <c r="K35" s="172"/>
      <c r="L35" s="172"/>
      <c r="M35" s="172"/>
      <c r="N35" s="172"/>
      <c r="O35" s="173"/>
      <c r="P35" s="10"/>
      <c r="Q35" s="10"/>
      <c r="R35" s="10"/>
      <c r="S35" s="10"/>
      <c r="T35" s="10"/>
    </row>
    <row r="36" spans="1:20" x14ac:dyDescent="0.25">
      <c r="A36" s="77" t="str">
        <f t="shared" si="0"/>
        <v>Wall_sdr_1.unit1-1</v>
      </c>
      <c r="B36" t="s">
        <v>24</v>
      </c>
      <c r="C36" t="s">
        <v>41</v>
      </c>
      <c r="D36" t="s">
        <v>8</v>
      </c>
      <c r="E36" t="s">
        <v>19</v>
      </c>
      <c r="G36">
        <v>1</v>
      </c>
      <c r="H36">
        <v>12.1330909462833</v>
      </c>
      <c r="I36">
        <v>0</v>
      </c>
      <c r="J36">
        <v>0.15243902439024401</v>
      </c>
      <c r="K36" s="172">
        <f>I37-I36</f>
        <v>9.0998182097124403</v>
      </c>
      <c r="L36" s="172">
        <f>J38-J37</f>
        <v>2.5914634146341462</v>
      </c>
      <c r="M36" s="172">
        <f t="shared" ref="M36" si="20">CONVERT(K36,"m","ft")</f>
        <v>29.855046619791473</v>
      </c>
      <c r="N36" s="172">
        <f t="shared" ref="N36" si="21">CONVERT(L36,"m","ft")</f>
        <v>8.5021765571986414</v>
      </c>
      <c r="O36" s="173">
        <f t="shared" ref="O36" si="22">M36*N36</f>
        <v>253.83287748486362</v>
      </c>
      <c r="P36" s="10"/>
      <c r="Q36" s="10"/>
      <c r="R36" s="10"/>
      <c r="S36" s="10"/>
      <c r="T36" s="10"/>
    </row>
    <row r="37" spans="1:20" x14ac:dyDescent="0.25">
      <c r="A37" s="77" t="str">
        <f t="shared" si="0"/>
        <v>Wall_sdr_1.unit1-2</v>
      </c>
      <c r="B37" t="s">
        <v>24</v>
      </c>
      <c r="C37" t="s">
        <v>41</v>
      </c>
      <c r="D37" t="s">
        <v>8</v>
      </c>
      <c r="E37" t="s">
        <v>19</v>
      </c>
      <c r="G37">
        <v>2</v>
      </c>
      <c r="H37">
        <v>12.1330909462833</v>
      </c>
      <c r="I37">
        <v>9.0998182097124403</v>
      </c>
      <c r="J37">
        <v>0.15243902439024401</v>
      </c>
      <c r="K37" s="172"/>
      <c r="L37" s="172"/>
      <c r="M37" s="172"/>
      <c r="N37" s="172"/>
      <c r="O37" s="173"/>
      <c r="P37" s="10"/>
      <c r="Q37" s="10"/>
      <c r="R37" s="10"/>
      <c r="S37" s="10"/>
      <c r="T37" s="10"/>
    </row>
    <row r="38" spans="1:20" x14ac:dyDescent="0.25">
      <c r="A38" s="77" t="str">
        <f t="shared" si="0"/>
        <v>Wall_sdr_1.unit1-3</v>
      </c>
      <c r="B38" t="s">
        <v>24</v>
      </c>
      <c r="C38" t="s">
        <v>41</v>
      </c>
      <c r="D38" t="s">
        <v>8</v>
      </c>
      <c r="E38" t="s">
        <v>19</v>
      </c>
      <c r="G38">
        <v>3</v>
      </c>
      <c r="H38">
        <v>12.1330909462833</v>
      </c>
      <c r="I38">
        <v>9.0998182097124403</v>
      </c>
      <c r="J38">
        <v>2.74390243902439</v>
      </c>
      <c r="K38" s="172"/>
      <c r="L38" s="172"/>
      <c r="M38" s="172"/>
      <c r="N38" s="172"/>
      <c r="O38" s="173"/>
      <c r="P38" s="10"/>
      <c r="Q38" s="10"/>
      <c r="R38" s="10"/>
      <c r="S38" s="10"/>
      <c r="T38" s="10"/>
    </row>
    <row r="39" spans="1:20" x14ac:dyDescent="0.25">
      <c r="A39" s="77" t="str">
        <f t="shared" si="0"/>
        <v>Wall_sdr_1.unit1-4</v>
      </c>
      <c r="B39" t="s">
        <v>24</v>
      </c>
      <c r="C39" t="s">
        <v>41</v>
      </c>
      <c r="D39" t="s">
        <v>8</v>
      </c>
      <c r="E39" t="s">
        <v>19</v>
      </c>
      <c r="G39">
        <v>4</v>
      </c>
      <c r="H39">
        <v>12.1330909462833</v>
      </c>
      <c r="I39">
        <v>0</v>
      </c>
      <c r="J39">
        <v>2.74390243902439</v>
      </c>
      <c r="K39" s="172"/>
      <c r="L39" s="172"/>
      <c r="M39" s="172"/>
      <c r="N39" s="172"/>
      <c r="O39" s="173"/>
      <c r="P39" s="10"/>
      <c r="Q39" s="10"/>
      <c r="R39" s="10"/>
      <c r="S39" s="10"/>
      <c r="T39" s="10"/>
    </row>
    <row r="40" spans="1:20" x14ac:dyDescent="0.25">
      <c r="A40" s="77" t="str">
        <f t="shared" si="0"/>
        <v>Wall_sdr_1.unit1-1</v>
      </c>
      <c r="B40" s="7" t="str">
        <f>B36</f>
        <v>Wall_sdr_1.unit1</v>
      </c>
      <c r="C40" s="7" t="str">
        <f t="shared" ref="C40:J40" si="23">C36</f>
        <v>Wall</v>
      </c>
      <c r="D40" s="7" t="str">
        <f t="shared" si="23"/>
        <v>living_unit1</v>
      </c>
      <c r="E40" s="7" t="str">
        <f t="shared" si="23"/>
        <v>Outdoors</v>
      </c>
      <c r="F40" s="7"/>
      <c r="G40" s="7">
        <f t="shared" si="23"/>
        <v>1</v>
      </c>
      <c r="H40" s="7">
        <f t="shared" si="23"/>
        <v>12.1330909462833</v>
      </c>
      <c r="I40" s="7">
        <f t="shared" si="23"/>
        <v>0</v>
      </c>
      <c r="J40" s="7">
        <f t="shared" si="23"/>
        <v>0.15243902439024401</v>
      </c>
      <c r="K40" s="172"/>
      <c r="L40" s="172"/>
      <c r="M40" s="172"/>
      <c r="N40" s="172"/>
      <c r="O40" s="173"/>
      <c r="P40" s="10"/>
      <c r="Q40" s="10"/>
      <c r="R40" s="10"/>
      <c r="S40" s="10"/>
      <c r="T40" s="10"/>
    </row>
    <row r="41" spans="1:20" x14ac:dyDescent="0.25">
      <c r="A41" s="77" t="str">
        <f t="shared" si="0"/>
        <v>Wall_ldb_1.unit1-1</v>
      </c>
      <c r="B41" s="4" t="s">
        <v>25</v>
      </c>
      <c r="C41" s="4" t="s">
        <v>41</v>
      </c>
      <c r="D41" s="4" t="s">
        <v>8</v>
      </c>
      <c r="E41" s="4" t="s">
        <v>19</v>
      </c>
      <c r="F41" s="4"/>
      <c r="G41" s="4">
        <v>1</v>
      </c>
      <c r="H41" s="4">
        <v>12.1330909462833</v>
      </c>
      <c r="I41" s="4">
        <v>9.0998182097124403</v>
      </c>
      <c r="J41" s="4">
        <v>0.15243902439024401</v>
      </c>
      <c r="K41" s="172">
        <f>H44-H43</f>
        <v>12.1330909462833</v>
      </c>
      <c r="L41" s="172">
        <f>J43-J42</f>
        <v>2.5914634146341462</v>
      </c>
      <c r="M41" s="172">
        <f t="shared" ref="M41" si="24">CONVERT(K41,"m","ft")</f>
        <v>39.806728826388778</v>
      </c>
      <c r="N41" s="172">
        <f t="shared" ref="N41" si="25">CONVERT(L41,"m","ft")</f>
        <v>8.5021765571986414</v>
      </c>
      <c r="O41" s="173">
        <f t="shared" ref="O41" si="26">M41*N41</f>
        <v>338.44383664648603</v>
      </c>
      <c r="P41" s="10"/>
      <c r="Q41" s="10"/>
      <c r="R41" s="10"/>
      <c r="S41" s="10"/>
      <c r="T41" s="10"/>
    </row>
    <row r="42" spans="1:20" x14ac:dyDescent="0.25">
      <c r="A42" s="77" t="str">
        <f t="shared" si="0"/>
        <v>Wall_ldb_1.unit1-2</v>
      </c>
      <c r="B42" s="4" t="s">
        <v>25</v>
      </c>
      <c r="C42" s="4" t="s">
        <v>41</v>
      </c>
      <c r="D42" s="4" t="s">
        <v>8</v>
      </c>
      <c r="E42" s="4" t="s">
        <v>19</v>
      </c>
      <c r="F42" s="4"/>
      <c r="G42" s="4">
        <v>2</v>
      </c>
      <c r="H42" s="4">
        <v>0</v>
      </c>
      <c r="I42" s="4">
        <v>9.0998182097124403</v>
      </c>
      <c r="J42" s="4">
        <v>0.15243902439024401</v>
      </c>
      <c r="K42" s="172"/>
      <c r="L42" s="172"/>
      <c r="M42" s="172"/>
      <c r="N42" s="172"/>
      <c r="O42" s="173"/>
      <c r="P42" s="10"/>
      <c r="Q42" s="10"/>
      <c r="R42" s="10"/>
      <c r="S42" s="10"/>
      <c r="T42" s="10"/>
    </row>
    <row r="43" spans="1:20" x14ac:dyDescent="0.25">
      <c r="A43" s="77" t="str">
        <f t="shared" si="0"/>
        <v>Wall_ldb_1.unit1-3</v>
      </c>
      <c r="B43" s="4" t="s">
        <v>25</v>
      </c>
      <c r="C43" s="4" t="s">
        <v>41</v>
      </c>
      <c r="D43" s="4" t="s">
        <v>8</v>
      </c>
      <c r="E43" s="4" t="s">
        <v>19</v>
      </c>
      <c r="F43" s="4"/>
      <c r="G43" s="4">
        <v>3</v>
      </c>
      <c r="H43" s="4">
        <v>0</v>
      </c>
      <c r="I43" s="4">
        <v>9.0998182097124403</v>
      </c>
      <c r="J43" s="4">
        <v>2.74390243902439</v>
      </c>
      <c r="K43" s="172"/>
      <c r="L43" s="172"/>
      <c r="M43" s="172"/>
      <c r="N43" s="172"/>
      <c r="O43" s="173"/>
      <c r="P43" s="10"/>
      <c r="Q43" s="10"/>
      <c r="R43" s="10"/>
      <c r="S43" s="10"/>
      <c r="T43" s="10"/>
    </row>
    <row r="44" spans="1:20" x14ac:dyDescent="0.25">
      <c r="A44" s="77" t="str">
        <f t="shared" si="0"/>
        <v>Wall_ldb_1.unit1-4</v>
      </c>
      <c r="B44" s="4" t="s">
        <v>25</v>
      </c>
      <c r="C44" s="4" t="s">
        <v>41</v>
      </c>
      <c r="D44" s="4" t="s">
        <v>8</v>
      </c>
      <c r="E44" s="4" t="s">
        <v>19</v>
      </c>
      <c r="F44" s="4"/>
      <c r="G44" s="4">
        <v>4</v>
      </c>
      <c r="H44" s="4">
        <v>12.1330909462833</v>
      </c>
      <c r="I44" s="4">
        <v>9.0998182097124403</v>
      </c>
      <c r="J44" s="4">
        <v>2.74390243902439</v>
      </c>
      <c r="K44" s="172"/>
      <c r="L44" s="172"/>
      <c r="M44" s="172"/>
      <c r="N44" s="172"/>
      <c r="O44" s="173"/>
      <c r="P44" s="10"/>
      <c r="Q44" s="10"/>
      <c r="R44" s="10"/>
      <c r="S44" s="10"/>
      <c r="T44" s="10"/>
    </row>
    <row r="45" spans="1:20" x14ac:dyDescent="0.25">
      <c r="A45" s="77" t="str">
        <f t="shared" si="0"/>
        <v>Wall_ldb_1.unit1-1</v>
      </c>
      <c r="B45" s="6" t="str">
        <f>B41</f>
        <v>Wall_ldb_1.unit1</v>
      </c>
      <c r="C45" s="6" t="str">
        <f t="shared" ref="C45:J45" si="27">C41</f>
        <v>Wall</v>
      </c>
      <c r="D45" s="6" t="str">
        <f t="shared" si="27"/>
        <v>living_unit1</v>
      </c>
      <c r="E45" s="6" t="str">
        <f t="shared" si="27"/>
        <v>Outdoors</v>
      </c>
      <c r="F45" s="6"/>
      <c r="G45" s="6">
        <f t="shared" si="27"/>
        <v>1</v>
      </c>
      <c r="H45" s="6">
        <f t="shared" si="27"/>
        <v>12.1330909462833</v>
      </c>
      <c r="I45" s="6">
        <f t="shared" si="27"/>
        <v>9.0998182097124403</v>
      </c>
      <c r="J45" s="6">
        <f t="shared" si="27"/>
        <v>0.15243902439024401</v>
      </c>
      <c r="K45" s="172"/>
      <c r="L45" s="172"/>
      <c r="M45" s="172"/>
      <c r="N45" s="172"/>
      <c r="O45" s="173"/>
      <c r="P45" s="10"/>
      <c r="Q45" s="10"/>
      <c r="R45" s="10"/>
      <c r="S45" s="10"/>
      <c r="T45" s="10"/>
    </row>
    <row r="46" spans="1:20" x14ac:dyDescent="0.25">
      <c r="A46" s="77" t="str">
        <f t="shared" si="0"/>
        <v>Wall_sdl_1.unit1-1</v>
      </c>
      <c r="B46" t="s">
        <v>26</v>
      </c>
      <c r="C46" t="s">
        <v>41</v>
      </c>
      <c r="D46" t="s">
        <v>8</v>
      </c>
      <c r="E46" t="s">
        <v>19</v>
      </c>
      <c r="G46">
        <v>1</v>
      </c>
      <c r="H46">
        <v>0</v>
      </c>
      <c r="I46">
        <v>9.0998182097124403</v>
      </c>
      <c r="J46">
        <v>0.15243902439024401</v>
      </c>
      <c r="K46" s="172">
        <f>I49-I48</f>
        <v>9.0998182097124403</v>
      </c>
      <c r="L46" s="172">
        <f>J48-J47</f>
        <v>2.5914634146341462</v>
      </c>
      <c r="M46" s="172">
        <f t="shared" ref="M46" si="28">CONVERT(K46,"m","ft")</f>
        <v>29.855046619791473</v>
      </c>
      <c r="N46" s="172">
        <f t="shared" ref="N46" si="29">CONVERT(L46,"m","ft")</f>
        <v>8.5021765571986414</v>
      </c>
      <c r="O46" s="173">
        <f t="shared" ref="O46" si="30">M46*N46</f>
        <v>253.83287748486362</v>
      </c>
      <c r="P46" s="10"/>
      <c r="Q46" s="10"/>
      <c r="R46" s="10"/>
      <c r="S46" s="10"/>
      <c r="T46" s="10"/>
    </row>
    <row r="47" spans="1:20" x14ac:dyDescent="0.25">
      <c r="A47" s="77" t="str">
        <f t="shared" si="0"/>
        <v>Wall_sdl_1.unit1-2</v>
      </c>
      <c r="B47" t="s">
        <v>26</v>
      </c>
      <c r="C47" t="s">
        <v>41</v>
      </c>
      <c r="D47" t="s">
        <v>8</v>
      </c>
      <c r="E47" t="s">
        <v>19</v>
      </c>
      <c r="G47">
        <v>2</v>
      </c>
      <c r="H47">
        <v>0</v>
      </c>
      <c r="I47">
        <v>0</v>
      </c>
      <c r="J47">
        <v>0.15243902439024401</v>
      </c>
      <c r="K47" s="172"/>
      <c r="L47" s="172"/>
      <c r="M47" s="172"/>
      <c r="N47" s="172"/>
      <c r="O47" s="173"/>
      <c r="P47" s="10"/>
      <c r="Q47" s="10"/>
      <c r="R47" s="10"/>
      <c r="S47" s="10"/>
      <c r="T47" s="10"/>
    </row>
    <row r="48" spans="1:20" x14ac:dyDescent="0.25">
      <c r="A48" s="77" t="str">
        <f t="shared" si="0"/>
        <v>Wall_sdl_1.unit1-3</v>
      </c>
      <c r="B48" t="s">
        <v>26</v>
      </c>
      <c r="C48" t="s">
        <v>41</v>
      </c>
      <c r="D48" t="s">
        <v>8</v>
      </c>
      <c r="E48" t="s">
        <v>19</v>
      </c>
      <c r="G48">
        <v>3</v>
      </c>
      <c r="H48">
        <v>0</v>
      </c>
      <c r="I48">
        <v>0</v>
      </c>
      <c r="J48">
        <v>2.74390243902439</v>
      </c>
      <c r="K48" s="172"/>
      <c r="L48" s="172"/>
      <c r="M48" s="172"/>
      <c r="N48" s="172"/>
      <c r="O48" s="173"/>
      <c r="P48" s="10"/>
      <c r="Q48" s="10"/>
      <c r="R48" s="10"/>
      <c r="S48" s="10"/>
      <c r="T48" s="10"/>
    </row>
    <row r="49" spans="1:20" x14ac:dyDescent="0.25">
      <c r="A49" s="77" t="str">
        <f t="shared" si="0"/>
        <v>Wall_sdl_1.unit1-4</v>
      </c>
      <c r="B49" t="s">
        <v>26</v>
      </c>
      <c r="C49" t="s">
        <v>41</v>
      </c>
      <c r="D49" t="s">
        <v>8</v>
      </c>
      <c r="E49" t="s">
        <v>19</v>
      </c>
      <c r="G49">
        <v>4</v>
      </c>
      <c r="H49">
        <v>0</v>
      </c>
      <c r="I49">
        <v>9.0998182097124403</v>
      </c>
      <c r="J49">
        <v>2.74390243902439</v>
      </c>
      <c r="K49" s="172"/>
      <c r="L49" s="172"/>
      <c r="M49" s="172"/>
      <c r="N49" s="172"/>
      <c r="O49" s="173"/>
      <c r="P49" s="10"/>
      <c r="Q49" s="10"/>
      <c r="R49" s="10"/>
      <c r="S49" s="10"/>
      <c r="T49" s="10"/>
    </row>
    <row r="50" spans="1:20" x14ac:dyDescent="0.25">
      <c r="A50" s="77" t="str">
        <f t="shared" si="0"/>
        <v>Wall_sdl_1.unit1-1</v>
      </c>
      <c r="B50" s="7" t="str">
        <f>B46</f>
        <v>Wall_sdl_1.unit1</v>
      </c>
      <c r="C50" s="7" t="str">
        <f t="shared" ref="C50:J50" si="31">C46</f>
        <v>Wall</v>
      </c>
      <c r="D50" s="7" t="str">
        <f t="shared" si="31"/>
        <v>living_unit1</v>
      </c>
      <c r="E50" s="7" t="str">
        <f t="shared" si="31"/>
        <v>Outdoors</v>
      </c>
      <c r="F50" s="7"/>
      <c r="G50" s="7">
        <f t="shared" si="31"/>
        <v>1</v>
      </c>
      <c r="H50" s="7">
        <f t="shared" si="31"/>
        <v>0</v>
      </c>
      <c r="I50" s="7">
        <f t="shared" si="31"/>
        <v>9.0998182097124403</v>
      </c>
      <c r="J50" s="7">
        <f t="shared" si="31"/>
        <v>0.15243902439024401</v>
      </c>
      <c r="K50" s="172"/>
      <c r="L50" s="172"/>
      <c r="M50" s="172"/>
      <c r="N50" s="172"/>
      <c r="O50" s="173"/>
      <c r="P50" s="10"/>
      <c r="Q50" s="10"/>
      <c r="R50" s="10"/>
      <c r="S50" s="10"/>
      <c r="T50" s="10"/>
    </row>
    <row r="51" spans="1:20" x14ac:dyDescent="0.25">
      <c r="A51" s="77" t="str">
        <f t="shared" si="0"/>
        <v>Wall_ldf_2.unit1-1</v>
      </c>
      <c r="B51" s="4" t="s">
        <v>27</v>
      </c>
      <c r="C51" s="4" t="s">
        <v>41</v>
      </c>
      <c r="D51" s="4" t="s">
        <v>8</v>
      </c>
      <c r="E51" s="4" t="s">
        <v>19</v>
      </c>
      <c r="F51" s="4"/>
      <c r="G51" s="4">
        <v>1</v>
      </c>
      <c r="H51" s="4">
        <v>0</v>
      </c>
      <c r="I51" s="4">
        <v>0</v>
      </c>
      <c r="J51" s="4">
        <v>2.74390243902439</v>
      </c>
      <c r="K51" s="172">
        <f>H52-H51</f>
        <v>12.1330909462833</v>
      </c>
      <c r="L51" s="172">
        <f>J53-J52</f>
        <v>2.5914634146341498</v>
      </c>
      <c r="M51" s="172">
        <f t="shared" ref="M51" si="32">CONVERT(K51,"m","ft")</f>
        <v>39.806728826388778</v>
      </c>
      <c r="N51" s="172">
        <f t="shared" ref="N51" si="33">CONVERT(L51,"m","ft")</f>
        <v>8.5021765571986538</v>
      </c>
      <c r="O51" s="173">
        <f t="shared" ref="O51" si="34">M51*N51</f>
        <v>338.44383664648655</v>
      </c>
      <c r="P51" s="10"/>
      <c r="Q51" s="10"/>
      <c r="R51" s="10"/>
      <c r="S51" s="10"/>
      <c r="T51" s="10"/>
    </row>
    <row r="52" spans="1:20" x14ac:dyDescent="0.25">
      <c r="A52" s="77" t="str">
        <f t="shared" si="0"/>
        <v>Wall_ldf_2.unit1-2</v>
      </c>
      <c r="B52" s="4" t="s">
        <v>27</v>
      </c>
      <c r="C52" s="4" t="s">
        <v>41</v>
      </c>
      <c r="D52" s="4" t="s">
        <v>8</v>
      </c>
      <c r="E52" s="4" t="s">
        <v>19</v>
      </c>
      <c r="F52" s="4"/>
      <c r="G52" s="4">
        <v>2</v>
      </c>
      <c r="H52" s="4">
        <v>12.1330909462833</v>
      </c>
      <c r="I52" s="4">
        <v>0</v>
      </c>
      <c r="J52" s="4">
        <v>2.74390243902439</v>
      </c>
      <c r="K52" s="172"/>
      <c r="L52" s="172"/>
      <c r="M52" s="172"/>
      <c r="N52" s="172"/>
      <c r="O52" s="173"/>
      <c r="P52" s="10"/>
      <c r="Q52" s="10"/>
      <c r="R52" s="10"/>
      <c r="S52" s="10"/>
      <c r="T52" s="10"/>
    </row>
    <row r="53" spans="1:20" x14ac:dyDescent="0.25">
      <c r="A53" s="77" t="str">
        <f t="shared" si="0"/>
        <v>Wall_ldf_2.unit1-3</v>
      </c>
      <c r="B53" s="4" t="s">
        <v>27</v>
      </c>
      <c r="C53" s="4" t="s">
        <v>41</v>
      </c>
      <c r="D53" s="4" t="s">
        <v>8</v>
      </c>
      <c r="E53" s="4" t="s">
        <v>19</v>
      </c>
      <c r="F53" s="4"/>
      <c r="G53" s="4">
        <v>3</v>
      </c>
      <c r="H53" s="4">
        <v>12.1330909462833</v>
      </c>
      <c r="I53" s="4">
        <v>0</v>
      </c>
      <c r="J53" s="4">
        <v>5.3353658536585398</v>
      </c>
      <c r="K53" s="172"/>
      <c r="L53" s="172"/>
      <c r="M53" s="172"/>
      <c r="N53" s="172"/>
      <c r="O53" s="173"/>
      <c r="P53" s="10"/>
      <c r="Q53" s="10"/>
      <c r="R53" s="10"/>
      <c r="S53" s="10"/>
      <c r="T53" s="10"/>
    </row>
    <row r="54" spans="1:20" x14ac:dyDescent="0.25">
      <c r="A54" s="77" t="str">
        <f t="shared" si="0"/>
        <v>Wall_ldf_2.unit1-4</v>
      </c>
      <c r="B54" s="4" t="s">
        <v>27</v>
      </c>
      <c r="C54" s="4" t="s">
        <v>41</v>
      </c>
      <c r="D54" s="4" t="s">
        <v>8</v>
      </c>
      <c r="E54" s="4" t="s">
        <v>19</v>
      </c>
      <c r="F54" s="4"/>
      <c r="G54" s="4">
        <v>4</v>
      </c>
      <c r="H54" s="4">
        <v>0</v>
      </c>
      <c r="I54" s="4">
        <v>0</v>
      </c>
      <c r="J54" s="4">
        <v>5.3353658536585398</v>
      </c>
      <c r="K54" s="172"/>
      <c r="L54" s="172"/>
      <c r="M54" s="172"/>
      <c r="N54" s="172"/>
      <c r="O54" s="173"/>
      <c r="P54" s="10"/>
      <c r="Q54" s="10"/>
      <c r="R54" s="10"/>
      <c r="S54" s="10"/>
      <c r="T54" s="10"/>
    </row>
    <row r="55" spans="1:20" x14ac:dyDescent="0.25">
      <c r="A55" s="77" t="str">
        <f t="shared" si="0"/>
        <v>Wall_ldf_2.unit1-1</v>
      </c>
      <c r="B55" s="6" t="str">
        <f>B51</f>
        <v>Wall_ldf_2.unit1</v>
      </c>
      <c r="C55" s="6" t="str">
        <f t="shared" ref="C55:J55" si="35">C51</f>
        <v>Wall</v>
      </c>
      <c r="D55" s="6" t="str">
        <f t="shared" si="35"/>
        <v>living_unit1</v>
      </c>
      <c r="E55" s="6" t="str">
        <f t="shared" si="35"/>
        <v>Outdoors</v>
      </c>
      <c r="F55" s="6"/>
      <c r="G55" s="6">
        <f t="shared" si="35"/>
        <v>1</v>
      </c>
      <c r="H55" s="6">
        <f t="shared" si="35"/>
        <v>0</v>
      </c>
      <c r="I55" s="6">
        <f t="shared" si="35"/>
        <v>0</v>
      </c>
      <c r="J55" s="6">
        <f t="shared" si="35"/>
        <v>2.74390243902439</v>
      </c>
      <c r="K55" s="172"/>
      <c r="L55" s="172"/>
      <c r="M55" s="172"/>
      <c r="N55" s="172"/>
      <c r="O55" s="173"/>
      <c r="P55" s="10"/>
      <c r="Q55" s="10"/>
      <c r="R55" s="10"/>
      <c r="S55" s="10"/>
      <c r="T55" s="10"/>
    </row>
    <row r="56" spans="1:20" x14ac:dyDescent="0.25">
      <c r="A56" s="77" t="str">
        <f t="shared" si="0"/>
        <v>Wall_sdr_2.unit1-1</v>
      </c>
      <c r="B56" t="s">
        <v>28</v>
      </c>
      <c r="C56" t="s">
        <v>41</v>
      </c>
      <c r="D56" t="s">
        <v>8</v>
      </c>
      <c r="E56" t="s">
        <v>19</v>
      </c>
      <c r="G56">
        <v>1</v>
      </c>
      <c r="H56">
        <v>12.1330909462833</v>
      </c>
      <c r="I56">
        <v>0</v>
      </c>
      <c r="J56">
        <v>2.74390243902439</v>
      </c>
      <c r="K56" s="172">
        <f>I57-I56</f>
        <v>9.0998182097124403</v>
      </c>
      <c r="L56" s="172">
        <f>J58-J57</f>
        <v>2.5914634146341498</v>
      </c>
      <c r="M56" s="172">
        <f t="shared" ref="M56" si="36">CONVERT(K56,"m","ft")</f>
        <v>29.855046619791473</v>
      </c>
      <c r="N56" s="172">
        <f t="shared" ref="N56" si="37">CONVERT(L56,"m","ft")</f>
        <v>8.5021765571986538</v>
      </c>
      <c r="O56" s="173">
        <f t="shared" ref="O56" si="38">M56*N56</f>
        <v>253.83287748486399</v>
      </c>
      <c r="P56" s="10"/>
      <c r="Q56" s="10"/>
      <c r="R56" s="10"/>
      <c r="S56" s="10"/>
      <c r="T56" s="10"/>
    </row>
    <row r="57" spans="1:20" x14ac:dyDescent="0.25">
      <c r="A57" s="77" t="str">
        <f t="shared" si="0"/>
        <v>Wall_sdr_2.unit1-2</v>
      </c>
      <c r="B57" t="s">
        <v>28</v>
      </c>
      <c r="C57" t="s">
        <v>41</v>
      </c>
      <c r="D57" t="s">
        <v>8</v>
      </c>
      <c r="E57" t="s">
        <v>19</v>
      </c>
      <c r="G57">
        <v>2</v>
      </c>
      <c r="H57">
        <v>12.1330909462833</v>
      </c>
      <c r="I57">
        <v>9.0998182097124403</v>
      </c>
      <c r="J57">
        <v>2.74390243902439</v>
      </c>
      <c r="K57" s="172"/>
      <c r="L57" s="172"/>
      <c r="M57" s="172"/>
      <c r="N57" s="172"/>
      <c r="O57" s="173"/>
      <c r="P57" s="10"/>
      <c r="Q57" s="10"/>
      <c r="R57" s="10"/>
      <c r="S57" s="10"/>
      <c r="T57" s="10"/>
    </row>
    <row r="58" spans="1:20" x14ac:dyDescent="0.25">
      <c r="A58" s="77" t="str">
        <f t="shared" si="0"/>
        <v>Wall_sdr_2.unit1-3</v>
      </c>
      <c r="B58" t="s">
        <v>28</v>
      </c>
      <c r="C58" t="s">
        <v>41</v>
      </c>
      <c r="D58" t="s">
        <v>8</v>
      </c>
      <c r="E58" t="s">
        <v>19</v>
      </c>
      <c r="G58">
        <v>3</v>
      </c>
      <c r="H58">
        <v>12.1330909462833</v>
      </c>
      <c r="I58">
        <v>9.0998182097124403</v>
      </c>
      <c r="J58">
        <v>5.3353658536585398</v>
      </c>
      <c r="K58" s="172"/>
      <c r="L58" s="172"/>
      <c r="M58" s="172"/>
      <c r="N58" s="172"/>
      <c r="O58" s="173"/>
      <c r="P58" s="10"/>
      <c r="Q58" s="10"/>
      <c r="R58" s="10"/>
      <c r="S58" s="10"/>
      <c r="T58" s="10"/>
    </row>
    <row r="59" spans="1:20" x14ac:dyDescent="0.25">
      <c r="A59" s="77" t="str">
        <f t="shared" si="0"/>
        <v>Wall_sdr_2.unit1-4</v>
      </c>
      <c r="B59" t="s">
        <v>28</v>
      </c>
      <c r="C59" t="s">
        <v>41</v>
      </c>
      <c r="D59" t="s">
        <v>8</v>
      </c>
      <c r="E59" t="s">
        <v>19</v>
      </c>
      <c r="G59">
        <v>4</v>
      </c>
      <c r="H59">
        <v>12.1330909462833</v>
      </c>
      <c r="I59">
        <v>0</v>
      </c>
      <c r="J59">
        <v>5.3353658536585398</v>
      </c>
      <c r="K59" s="172"/>
      <c r="L59" s="172"/>
      <c r="M59" s="172"/>
      <c r="N59" s="172"/>
      <c r="O59" s="173"/>
      <c r="P59" s="10"/>
      <c r="Q59" s="10"/>
      <c r="R59" s="10"/>
      <c r="S59" s="10"/>
      <c r="T59" s="10"/>
    </row>
    <row r="60" spans="1:20" x14ac:dyDescent="0.25">
      <c r="A60" s="77" t="str">
        <f t="shared" si="0"/>
        <v>Wall_sdr_2.unit1-1</v>
      </c>
      <c r="B60" s="7" t="str">
        <f>B56</f>
        <v>Wall_sdr_2.unit1</v>
      </c>
      <c r="C60" s="7" t="str">
        <f t="shared" ref="C60:J60" si="39">C56</f>
        <v>Wall</v>
      </c>
      <c r="D60" s="7" t="str">
        <f t="shared" si="39"/>
        <v>living_unit1</v>
      </c>
      <c r="E60" s="7" t="str">
        <f t="shared" si="39"/>
        <v>Outdoors</v>
      </c>
      <c r="F60" s="7"/>
      <c r="G60" s="7">
        <f t="shared" si="39"/>
        <v>1</v>
      </c>
      <c r="H60" s="7">
        <f t="shared" si="39"/>
        <v>12.1330909462833</v>
      </c>
      <c r="I60" s="7">
        <f t="shared" si="39"/>
        <v>0</v>
      </c>
      <c r="J60" s="7">
        <f t="shared" si="39"/>
        <v>2.74390243902439</v>
      </c>
      <c r="K60" s="172"/>
      <c r="L60" s="172"/>
      <c r="M60" s="172"/>
      <c r="N60" s="172"/>
      <c r="O60" s="173"/>
      <c r="P60" s="10"/>
      <c r="Q60" s="10"/>
      <c r="R60" s="10"/>
      <c r="S60" s="10"/>
      <c r="T60" s="10"/>
    </row>
    <row r="61" spans="1:20" x14ac:dyDescent="0.25">
      <c r="A61" s="77" t="str">
        <f t="shared" si="0"/>
        <v>Wall_ldb_2.unit1-1</v>
      </c>
      <c r="B61" s="4" t="s">
        <v>29</v>
      </c>
      <c r="C61" s="4" t="s">
        <v>41</v>
      </c>
      <c r="D61" s="4" t="s">
        <v>8</v>
      </c>
      <c r="E61" s="4" t="s">
        <v>19</v>
      </c>
      <c r="F61" s="4"/>
      <c r="G61" s="4">
        <v>1</v>
      </c>
      <c r="H61" s="4">
        <v>12.1330909462833</v>
      </c>
      <c r="I61" s="4">
        <v>9.0998182097124403</v>
      </c>
      <c r="J61" s="4">
        <v>2.74390243902439</v>
      </c>
      <c r="K61" s="172">
        <f>H64-H63</f>
        <v>12.1330909462833</v>
      </c>
      <c r="L61" s="172">
        <f>J63-J62</f>
        <v>2.5914634146341498</v>
      </c>
      <c r="M61" s="172">
        <f t="shared" ref="M61" si="40">CONVERT(K61,"m","ft")</f>
        <v>39.806728826388778</v>
      </c>
      <c r="N61" s="172">
        <f t="shared" ref="N61" si="41">CONVERT(L61,"m","ft")</f>
        <v>8.5021765571986538</v>
      </c>
      <c r="O61" s="173">
        <f t="shared" ref="O61" si="42">M61*N61</f>
        <v>338.44383664648655</v>
      </c>
      <c r="P61" s="10"/>
      <c r="Q61" s="10"/>
      <c r="R61" s="10"/>
      <c r="S61" s="10"/>
      <c r="T61" s="10"/>
    </row>
    <row r="62" spans="1:20" x14ac:dyDescent="0.25">
      <c r="A62" s="77" t="str">
        <f t="shared" si="0"/>
        <v>Wall_ldb_2.unit1-2</v>
      </c>
      <c r="B62" s="4" t="s">
        <v>29</v>
      </c>
      <c r="C62" s="4" t="s">
        <v>41</v>
      </c>
      <c r="D62" s="4" t="s">
        <v>8</v>
      </c>
      <c r="E62" s="4" t="s">
        <v>19</v>
      </c>
      <c r="F62" s="4"/>
      <c r="G62" s="4">
        <v>2</v>
      </c>
      <c r="H62" s="4">
        <v>0</v>
      </c>
      <c r="I62" s="4">
        <v>9.0998182097124403</v>
      </c>
      <c r="J62" s="4">
        <v>2.74390243902439</v>
      </c>
      <c r="K62" s="172"/>
      <c r="L62" s="172"/>
      <c r="M62" s="172"/>
      <c r="N62" s="172"/>
      <c r="O62" s="173"/>
      <c r="P62" s="10"/>
      <c r="Q62" s="10"/>
      <c r="R62" s="10"/>
      <c r="S62" s="10"/>
      <c r="T62" s="10"/>
    </row>
    <row r="63" spans="1:20" x14ac:dyDescent="0.25">
      <c r="A63" s="77" t="str">
        <f t="shared" si="0"/>
        <v>Wall_ldb_2.unit1-3</v>
      </c>
      <c r="B63" s="4" t="s">
        <v>29</v>
      </c>
      <c r="C63" s="4" t="s">
        <v>41</v>
      </c>
      <c r="D63" s="4" t="s">
        <v>8</v>
      </c>
      <c r="E63" s="4" t="s">
        <v>19</v>
      </c>
      <c r="F63" s="4"/>
      <c r="G63" s="4">
        <v>3</v>
      </c>
      <c r="H63" s="4">
        <v>0</v>
      </c>
      <c r="I63" s="4">
        <v>9.0998182097124403</v>
      </c>
      <c r="J63" s="4">
        <v>5.3353658536585398</v>
      </c>
      <c r="K63" s="172"/>
      <c r="L63" s="172"/>
      <c r="M63" s="172"/>
      <c r="N63" s="172"/>
      <c r="O63" s="173"/>
      <c r="P63" s="10"/>
      <c r="Q63" s="10"/>
      <c r="R63" s="10"/>
      <c r="S63" s="10"/>
      <c r="T63" s="10"/>
    </row>
    <row r="64" spans="1:20" x14ac:dyDescent="0.25">
      <c r="A64" s="77" t="str">
        <f t="shared" si="0"/>
        <v>Wall_ldb_2.unit1-4</v>
      </c>
      <c r="B64" s="4" t="s">
        <v>29</v>
      </c>
      <c r="C64" s="4" t="s">
        <v>41</v>
      </c>
      <c r="D64" s="4" t="s">
        <v>8</v>
      </c>
      <c r="E64" s="4" t="s">
        <v>19</v>
      </c>
      <c r="F64" s="4"/>
      <c r="G64" s="4">
        <v>4</v>
      </c>
      <c r="H64" s="4">
        <v>12.1330909462833</v>
      </c>
      <c r="I64" s="4">
        <v>9.0998182097124403</v>
      </c>
      <c r="J64" s="4">
        <v>5.3353658536585398</v>
      </c>
      <c r="K64" s="172"/>
      <c r="L64" s="172"/>
      <c r="M64" s="172"/>
      <c r="N64" s="172"/>
      <c r="O64" s="173"/>
      <c r="P64" s="10"/>
      <c r="Q64" s="10"/>
      <c r="R64" s="10"/>
      <c r="S64" s="10"/>
      <c r="T64" s="10"/>
    </row>
    <row r="65" spans="1:20" x14ac:dyDescent="0.25">
      <c r="A65" s="77" t="str">
        <f t="shared" si="0"/>
        <v>Wall_ldb_2.unit1-1</v>
      </c>
      <c r="B65" s="6" t="str">
        <f>B61</f>
        <v>Wall_ldb_2.unit1</v>
      </c>
      <c r="C65" s="6" t="str">
        <f t="shared" ref="C65:J65" si="43">C61</f>
        <v>Wall</v>
      </c>
      <c r="D65" s="6" t="str">
        <f t="shared" si="43"/>
        <v>living_unit1</v>
      </c>
      <c r="E65" s="6" t="str">
        <f t="shared" si="43"/>
        <v>Outdoors</v>
      </c>
      <c r="F65" s="6"/>
      <c r="G65" s="6">
        <f t="shared" si="43"/>
        <v>1</v>
      </c>
      <c r="H65" s="6">
        <f t="shared" si="43"/>
        <v>12.1330909462833</v>
      </c>
      <c r="I65" s="6">
        <f t="shared" si="43"/>
        <v>9.0998182097124403</v>
      </c>
      <c r="J65" s="6">
        <f t="shared" si="43"/>
        <v>2.74390243902439</v>
      </c>
      <c r="K65" s="172"/>
      <c r="L65" s="172"/>
      <c r="M65" s="172"/>
      <c r="N65" s="172"/>
      <c r="O65" s="173"/>
      <c r="P65" s="10"/>
      <c r="Q65" s="10"/>
      <c r="R65" s="10"/>
      <c r="S65" s="10"/>
      <c r="T65" s="10"/>
    </row>
    <row r="66" spans="1:20" x14ac:dyDescent="0.25">
      <c r="A66" s="77" t="str">
        <f t="shared" si="0"/>
        <v>Wall_sdl_2.unit1-1</v>
      </c>
      <c r="B66" t="s">
        <v>30</v>
      </c>
      <c r="C66" t="s">
        <v>41</v>
      </c>
      <c r="D66" t="s">
        <v>8</v>
      </c>
      <c r="E66" t="s">
        <v>19</v>
      </c>
      <c r="G66">
        <v>1</v>
      </c>
      <c r="H66">
        <v>0</v>
      </c>
      <c r="I66">
        <v>9.0998182097124403</v>
      </c>
      <c r="J66">
        <v>2.74390243902439</v>
      </c>
      <c r="K66" s="172">
        <f>I69-I68</f>
        <v>9.0998182097124403</v>
      </c>
      <c r="L66" s="172">
        <f>J68-J67</f>
        <v>2.5914634146341498</v>
      </c>
      <c r="M66" s="172">
        <f t="shared" ref="M66" si="44">CONVERT(K66,"m","ft")</f>
        <v>29.855046619791473</v>
      </c>
      <c r="N66" s="172">
        <f t="shared" ref="N66" si="45">CONVERT(L66,"m","ft")</f>
        <v>8.5021765571986538</v>
      </c>
      <c r="O66" s="173">
        <f t="shared" ref="O66" si="46">M66*N66</f>
        <v>253.83287748486399</v>
      </c>
      <c r="P66" s="10"/>
      <c r="Q66" s="10"/>
      <c r="R66" s="10"/>
      <c r="S66" s="10"/>
      <c r="T66" s="10"/>
    </row>
    <row r="67" spans="1:20" x14ac:dyDescent="0.25">
      <c r="A67" s="77" t="str">
        <f t="shared" si="0"/>
        <v>Wall_sdl_2.unit1-2</v>
      </c>
      <c r="B67" t="s">
        <v>30</v>
      </c>
      <c r="C67" t="s">
        <v>41</v>
      </c>
      <c r="D67" t="s">
        <v>8</v>
      </c>
      <c r="E67" t="s">
        <v>19</v>
      </c>
      <c r="G67">
        <v>2</v>
      </c>
      <c r="H67">
        <v>0</v>
      </c>
      <c r="I67">
        <v>0</v>
      </c>
      <c r="J67">
        <v>2.74390243902439</v>
      </c>
      <c r="K67" s="172"/>
      <c r="L67" s="172"/>
      <c r="M67" s="172"/>
      <c r="N67" s="172"/>
      <c r="O67" s="173"/>
      <c r="P67" s="10"/>
      <c r="Q67" s="10"/>
      <c r="R67" s="10"/>
      <c r="S67" s="10"/>
      <c r="T67" s="10"/>
    </row>
    <row r="68" spans="1:20" x14ac:dyDescent="0.25">
      <c r="A68" s="77" t="str">
        <f t="shared" ref="A68:A120" si="47">B68&amp;"-"&amp;G68</f>
        <v>Wall_sdl_2.unit1-3</v>
      </c>
      <c r="B68" t="s">
        <v>30</v>
      </c>
      <c r="C68" t="s">
        <v>41</v>
      </c>
      <c r="D68" t="s">
        <v>8</v>
      </c>
      <c r="E68" t="s">
        <v>19</v>
      </c>
      <c r="G68">
        <v>3</v>
      </c>
      <c r="H68">
        <v>0</v>
      </c>
      <c r="I68">
        <v>0</v>
      </c>
      <c r="J68">
        <v>5.3353658536585398</v>
      </c>
      <c r="K68" s="172"/>
      <c r="L68" s="172"/>
      <c r="M68" s="172"/>
      <c r="N68" s="172"/>
      <c r="O68" s="173"/>
      <c r="P68" s="10"/>
      <c r="Q68" s="10"/>
      <c r="R68" s="10"/>
      <c r="S68" s="10"/>
      <c r="T68" s="10"/>
    </row>
    <row r="69" spans="1:20" x14ac:dyDescent="0.25">
      <c r="A69" s="77" t="str">
        <f t="shared" si="47"/>
        <v>Wall_sdl_2.unit1-4</v>
      </c>
      <c r="B69" t="s">
        <v>30</v>
      </c>
      <c r="C69" t="s">
        <v>41</v>
      </c>
      <c r="D69" t="s">
        <v>8</v>
      </c>
      <c r="E69" t="s">
        <v>19</v>
      </c>
      <c r="G69">
        <v>4</v>
      </c>
      <c r="H69">
        <v>0</v>
      </c>
      <c r="I69">
        <v>9.0998182097124403</v>
      </c>
      <c r="J69">
        <v>5.3353658536585398</v>
      </c>
      <c r="K69" s="172"/>
      <c r="L69" s="172"/>
      <c r="M69" s="172"/>
      <c r="N69" s="172"/>
      <c r="O69" s="173"/>
      <c r="P69" s="10"/>
      <c r="Q69" s="10"/>
      <c r="R69" s="10"/>
      <c r="S69" s="10"/>
      <c r="T69" s="10"/>
    </row>
    <row r="70" spans="1:20" x14ac:dyDescent="0.25">
      <c r="A70" s="77" t="str">
        <f t="shared" si="47"/>
        <v>Wall_sdl_2.unit1-1</v>
      </c>
      <c r="B70" s="8" t="s">
        <v>30</v>
      </c>
      <c r="C70" s="7" t="str">
        <f t="shared" ref="C70:J70" si="48">C66</f>
        <v>Wall</v>
      </c>
      <c r="D70" s="7" t="str">
        <f t="shared" si="48"/>
        <v>living_unit1</v>
      </c>
      <c r="E70" s="7" t="str">
        <f t="shared" si="48"/>
        <v>Outdoors</v>
      </c>
      <c r="F70" s="7"/>
      <c r="G70" s="7">
        <f t="shared" si="48"/>
        <v>1</v>
      </c>
      <c r="H70" s="7">
        <f t="shared" si="48"/>
        <v>0</v>
      </c>
      <c r="I70" s="7">
        <f t="shared" si="48"/>
        <v>9.0998182097124403</v>
      </c>
      <c r="J70" s="7">
        <f t="shared" si="48"/>
        <v>2.74390243902439</v>
      </c>
      <c r="K70" s="172"/>
      <c r="L70" s="172"/>
      <c r="M70" s="172"/>
      <c r="N70" s="172"/>
      <c r="O70" s="173"/>
      <c r="P70" s="10"/>
      <c r="Q70" s="10"/>
      <c r="R70" s="10"/>
      <c r="S70" s="10"/>
      <c r="T70" s="10"/>
    </row>
    <row r="71" spans="1:20" x14ac:dyDescent="0.25">
      <c r="A71" s="77" t="str">
        <f t="shared" si="47"/>
        <v>Floor_unit1-1</v>
      </c>
      <c r="B71" s="4" t="s">
        <v>31</v>
      </c>
      <c r="C71" s="4" t="s">
        <v>6</v>
      </c>
      <c r="D71" s="4" t="s">
        <v>8</v>
      </c>
      <c r="E71" s="4" t="s">
        <v>15</v>
      </c>
      <c r="F71" s="4" t="s">
        <v>42</v>
      </c>
      <c r="G71" s="4">
        <v>1</v>
      </c>
      <c r="H71" s="4">
        <v>0</v>
      </c>
      <c r="I71" s="4">
        <v>0</v>
      </c>
      <c r="J71" s="4">
        <v>0.15243902439024401</v>
      </c>
      <c r="K71" s="172">
        <f>H73-H72</f>
        <v>12.1330909462833</v>
      </c>
      <c r="L71" s="172">
        <f>I72-I71</f>
        <v>9.0998182097124403</v>
      </c>
      <c r="M71" s="172">
        <f t="shared" ref="M71" si="49">CONVERT(K71,"m","ft")</f>
        <v>39.806728826388778</v>
      </c>
      <c r="N71" s="172">
        <f t="shared" ref="N71" si="50">CONVERT(L71,"m","ft")</f>
        <v>29.855046619791473</v>
      </c>
      <c r="O71" s="173">
        <f t="shared" ref="O71" si="51">M71*N71</f>
        <v>1188.4317448932341</v>
      </c>
      <c r="P71" s="10"/>
      <c r="Q71" s="10"/>
      <c r="R71" s="10"/>
      <c r="S71" s="10"/>
      <c r="T71" s="10"/>
    </row>
    <row r="72" spans="1:20" x14ac:dyDescent="0.25">
      <c r="A72" s="77" t="str">
        <f t="shared" si="47"/>
        <v>Floor_unit1-2</v>
      </c>
      <c r="B72" s="4" t="s">
        <v>31</v>
      </c>
      <c r="C72" s="4" t="s">
        <v>6</v>
      </c>
      <c r="D72" s="4" t="s">
        <v>8</v>
      </c>
      <c r="E72" s="4" t="s">
        <v>15</v>
      </c>
      <c r="F72" s="4" t="s">
        <v>42</v>
      </c>
      <c r="G72" s="4">
        <v>2</v>
      </c>
      <c r="H72" s="4">
        <v>0</v>
      </c>
      <c r="I72" s="4">
        <v>9.0998182097124403</v>
      </c>
      <c r="J72" s="4">
        <v>0.15243902439024401</v>
      </c>
      <c r="K72" s="172"/>
      <c r="L72" s="172"/>
      <c r="M72" s="172"/>
      <c r="N72" s="172"/>
      <c r="O72" s="173"/>
      <c r="P72" s="10"/>
      <c r="Q72" s="10"/>
      <c r="R72" s="10"/>
      <c r="S72" s="10"/>
      <c r="T72" s="10"/>
    </row>
    <row r="73" spans="1:20" x14ac:dyDescent="0.25">
      <c r="A73" s="77" t="str">
        <f t="shared" si="47"/>
        <v>Floor_unit1-3</v>
      </c>
      <c r="B73" s="4" t="s">
        <v>31</v>
      </c>
      <c r="C73" s="4" t="s">
        <v>6</v>
      </c>
      <c r="D73" s="4" t="s">
        <v>8</v>
      </c>
      <c r="E73" s="4" t="s">
        <v>15</v>
      </c>
      <c r="F73" s="4" t="s">
        <v>42</v>
      </c>
      <c r="G73" s="4">
        <v>3</v>
      </c>
      <c r="H73" s="4">
        <v>12.1330909462833</v>
      </c>
      <c r="I73" s="4">
        <v>9.0998182097124403</v>
      </c>
      <c r="J73" s="4">
        <v>0.15243902439024401</v>
      </c>
      <c r="K73" s="172"/>
      <c r="L73" s="172"/>
      <c r="M73" s="172"/>
      <c r="N73" s="172"/>
      <c r="O73" s="173"/>
      <c r="P73" s="10"/>
      <c r="Q73" s="10"/>
      <c r="R73" s="10"/>
      <c r="S73" s="10"/>
      <c r="T73" s="10"/>
    </row>
    <row r="74" spans="1:20" x14ac:dyDescent="0.25">
      <c r="A74" s="77" t="str">
        <f t="shared" si="47"/>
        <v>Floor_unit1-4</v>
      </c>
      <c r="B74" s="4" t="s">
        <v>31</v>
      </c>
      <c r="C74" s="4" t="s">
        <v>6</v>
      </c>
      <c r="D74" s="4" t="s">
        <v>8</v>
      </c>
      <c r="E74" s="4" t="s">
        <v>15</v>
      </c>
      <c r="F74" s="4" t="s">
        <v>42</v>
      </c>
      <c r="G74" s="4">
        <v>4</v>
      </c>
      <c r="H74" s="4">
        <v>12.1330909462833</v>
      </c>
      <c r="I74" s="4">
        <v>0</v>
      </c>
      <c r="J74" s="4">
        <v>0.15243902439024401</v>
      </c>
      <c r="K74" s="172"/>
      <c r="L74" s="172"/>
      <c r="M74" s="172"/>
      <c r="N74" s="172"/>
      <c r="O74" s="173"/>
      <c r="P74" s="10"/>
      <c r="Q74" s="10"/>
      <c r="R74" s="10"/>
      <c r="S74" s="10"/>
      <c r="T74" s="10"/>
    </row>
    <row r="75" spans="1:20" x14ac:dyDescent="0.25">
      <c r="A75" s="77" t="str">
        <f t="shared" si="47"/>
        <v>Floor_unit1-1</v>
      </c>
      <c r="B75" s="6" t="str">
        <f>B71</f>
        <v>Floor_unit1</v>
      </c>
      <c r="C75" s="6" t="str">
        <f t="shared" ref="C75:J75" si="52">C71</f>
        <v>Floor</v>
      </c>
      <c r="D75" s="6" t="str">
        <f t="shared" si="52"/>
        <v>living_unit1</v>
      </c>
      <c r="E75" s="6" t="str">
        <f t="shared" si="52"/>
        <v>Zone</v>
      </c>
      <c r="F75" s="6"/>
      <c r="G75" s="6">
        <f t="shared" si="52"/>
        <v>1</v>
      </c>
      <c r="H75" s="6">
        <f t="shared" si="52"/>
        <v>0</v>
      </c>
      <c r="I75" s="6">
        <f t="shared" si="52"/>
        <v>0</v>
      </c>
      <c r="J75" s="6">
        <f t="shared" si="52"/>
        <v>0.15243902439024401</v>
      </c>
      <c r="K75" s="172"/>
      <c r="L75" s="172"/>
      <c r="M75" s="172"/>
      <c r="N75" s="172"/>
      <c r="O75" s="173"/>
      <c r="P75" s="10"/>
      <c r="Q75" s="10"/>
      <c r="R75" s="10"/>
      <c r="S75" s="10"/>
      <c r="T75" s="10"/>
    </row>
    <row r="76" spans="1:20" x14ac:dyDescent="0.25">
      <c r="A76" s="77" t="str">
        <f t="shared" si="47"/>
        <v>BGWall_upper_ldf-1</v>
      </c>
      <c r="B76" t="s">
        <v>32</v>
      </c>
      <c r="C76" t="s">
        <v>41</v>
      </c>
      <c r="D76" t="s">
        <v>42</v>
      </c>
      <c r="E76" t="s">
        <v>19</v>
      </c>
      <c r="G76">
        <v>1</v>
      </c>
      <c r="H76">
        <v>0</v>
      </c>
      <c r="I76">
        <v>0</v>
      </c>
      <c r="J76">
        <v>0</v>
      </c>
      <c r="K76" s="172">
        <f>H77-H76</f>
        <v>12.1330909462833</v>
      </c>
      <c r="L76" s="172">
        <f>J78-J77</f>
        <v>0.15243902439024401</v>
      </c>
      <c r="M76" s="172">
        <f t="shared" ref="M76" si="53">CONVERT(K76,"m","ft")</f>
        <v>39.806728826388778</v>
      </c>
      <c r="N76" s="172">
        <f t="shared" ref="N76" si="54">CONVERT(L76,"m","ft")</f>
        <v>0.50012803277639106</v>
      </c>
      <c r="O76" s="173">
        <f t="shared" ref="O76" si="55">M76*N76</f>
        <v>19.908460979205078</v>
      </c>
      <c r="P76" s="10"/>
      <c r="Q76" s="10"/>
      <c r="R76" s="10"/>
      <c r="S76" s="10"/>
      <c r="T76" s="10"/>
    </row>
    <row r="77" spans="1:20" x14ac:dyDescent="0.25">
      <c r="A77" s="77" t="str">
        <f t="shared" si="47"/>
        <v>BGWall_upper_ldf-2</v>
      </c>
      <c r="B77" t="s">
        <v>32</v>
      </c>
      <c r="C77" t="s">
        <v>41</v>
      </c>
      <c r="D77" t="s">
        <v>42</v>
      </c>
      <c r="E77" t="s">
        <v>19</v>
      </c>
      <c r="G77">
        <v>2</v>
      </c>
      <c r="H77">
        <v>12.1330909462833</v>
      </c>
      <c r="I77">
        <v>0</v>
      </c>
      <c r="J77">
        <v>0</v>
      </c>
      <c r="K77" s="172"/>
      <c r="L77" s="172"/>
      <c r="M77" s="172"/>
      <c r="N77" s="172"/>
      <c r="O77" s="173"/>
      <c r="P77" s="10"/>
      <c r="Q77" s="10"/>
      <c r="R77" s="10"/>
      <c r="S77" s="10"/>
      <c r="T77" s="10"/>
    </row>
    <row r="78" spans="1:20" x14ac:dyDescent="0.25">
      <c r="A78" s="77" t="str">
        <f t="shared" si="47"/>
        <v>BGWall_upper_ldf-3</v>
      </c>
      <c r="B78" t="s">
        <v>32</v>
      </c>
      <c r="C78" t="s">
        <v>41</v>
      </c>
      <c r="D78" t="s">
        <v>42</v>
      </c>
      <c r="E78" t="s">
        <v>19</v>
      </c>
      <c r="G78">
        <v>3</v>
      </c>
      <c r="H78">
        <v>12.1330909462833</v>
      </c>
      <c r="I78">
        <v>0</v>
      </c>
      <c r="J78">
        <v>0.15243902439024401</v>
      </c>
      <c r="K78" s="172"/>
      <c r="L78" s="172"/>
      <c r="M78" s="172"/>
      <c r="N78" s="172"/>
      <c r="O78" s="173"/>
      <c r="P78" s="10"/>
      <c r="Q78" s="10"/>
      <c r="R78" s="10"/>
      <c r="S78" s="10"/>
      <c r="T78" s="10"/>
    </row>
    <row r="79" spans="1:20" x14ac:dyDescent="0.25">
      <c r="A79" s="77" t="str">
        <f t="shared" si="47"/>
        <v>BGWall_upper_ldf-4</v>
      </c>
      <c r="B79" t="s">
        <v>32</v>
      </c>
      <c r="C79" t="s">
        <v>41</v>
      </c>
      <c r="D79" t="s">
        <v>42</v>
      </c>
      <c r="E79" t="s">
        <v>19</v>
      </c>
      <c r="G79">
        <v>4</v>
      </c>
      <c r="H79">
        <v>0</v>
      </c>
      <c r="I79">
        <v>0</v>
      </c>
      <c r="J79">
        <v>0.15243902439024401</v>
      </c>
      <c r="K79" s="172"/>
      <c r="L79" s="172"/>
      <c r="M79" s="172"/>
      <c r="N79" s="172"/>
      <c r="O79" s="173"/>
      <c r="P79" s="10"/>
      <c r="Q79" s="10"/>
      <c r="R79" s="10"/>
      <c r="S79" s="10"/>
      <c r="T79" s="10"/>
    </row>
    <row r="80" spans="1:20" x14ac:dyDescent="0.25">
      <c r="A80" s="77" t="str">
        <f t="shared" si="47"/>
        <v>BGWall_upper_ldf-1</v>
      </c>
      <c r="B80" s="7" t="str">
        <f>B76</f>
        <v>BGWall_upper_ldf</v>
      </c>
      <c r="C80" s="7" t="str">
        <f t="shared" ref="C80:J80" si="56">C76</f>
        <v>Wall</v>
      </c>
      <c r="D80" s="7" t="str">
        <f t="shared" si="56"/>
        <v>crawlspace_unit1</v>
      </c>
      <c r="E80" s="7" t="str">
        <f t="shared" si="56"/>
        <v>Outdoors</v>
      </c>
      <c r="F80" s="7"/>
      <c r="G80" s="7">
        <f t="shared" si="56"/>
        <v>1</v>
      </c>
      <c r="H80" s="7">
        <f t="shared" si="56"/>
        <v>0</v>
      </c>
      <c r="I80" s="7">
        <f t="shared" si="56"/>
        <v>0</v>
      </c>
      <c r="J80" s="7">
        <f t="shared" si="56"/>
        <v>0</v>
      </c>
      <c r="K80" s="172"/>
      <c r="L80" s="172"/>
      <c r="M80" s="172"/>
      <c r="N80" s="172"/>
      <c r="O80" s="173"/>
      <c r="P80" s="10"/>
      <c r="Q80" s="10"/>
      <c r="R80" s="10"/>
      <c r="S80" s="10"/>
      <c r="T80" s="10"/>
    </row>
    <row r="81" spans="1:20" x14ac:dyDescent="0.25">
      <c r="A81" s="77" t="str">
        <f t="shared" si="47"/>
        <v>BGWall_lower_ldf-1</v>
      </c>
      <c r="B81" s="4" t="s">
        <v>33</v>
      </c>
      <c r="C81" s="4" t="s">
        <v>41</v>
      </c>
      <c r="D81" s="4" t="s">
        <v>42</v>
      </c>
      <c r="E81" s="4" t="s">
        <v>43</v>
      </c>
      <c r="F81" s="4" t="s">
        <v>44</v>
      </c>
      <c r="G81" s="4">
        <v>1</v>
      </c>
      <c r="H81" s="4">
        <v>0</v>
      </c>
      <c r="I81" s="4">
        <v>0</v>
      </c>
      <c r="J81" s="4">
        <v>-0.457317073170732</v>
      </c>
      <c r="K81" s="172">
        <f>H82-H81</f>
        <v>12.1330909462833</v>
      </c>
      <c r="L81" s="172">
        <f>J83-J82</f>
        <v>0.457317073170732</v>
      </c>
      <c r="M81" s="172">
        <f t="shared" ref="M81" si="57">CONVERT(K81,"m","ft")</f>
        <v>39.806728826388778</v>
      </c>
      <c r="N81" s="172">
        <f t="shared" ref="N81" si="58">CONVERT(L81,"m","ft")</f>
        <v>1.5003840983291732</v>
      </c>
      <c r="O81" s="173">
        <f t="shared" ref="O81" si="59">M81*N81</f>
        <v>59.72538293761523</v>
      </c>
      <c r="P81" s="10"/>
      <c r="Q81" s="10"/>
      <c r="R81" s="10"/>
      <c r="S81" s="10"/>
      <c r="T81" s="10"/>
    </row>
    <row r="82" spans="1:20" x14ac:dyDescent="0.25">
      <c r="A82" s="77" t="str">
        <f t="shared" si="47"/>
        <v>BGWall_lower_ldf-2</v>
      </c>
      <c r="B82" s="4" t="s">
        <v>33</v>
      </c>
      <c r="C82" s="4" t="s">
        <v>41</v>
      </c>
      <c r="D82" s="4" t="s">
        <v>42</v>
      </c>
      <c r="E82" s="4" t="s">
        <v>43</v>
      </c>
      <c r="F82" s="4" t="s">
        <v>44</v>
      </c>
      <c r="G82" s="4">
        <v>2</v>
      </c>
      <c r="H82" s="4">
        <v>12.1330909462833</v>
      </c>
      <c r="I82" s="4">
        <v>0</v>
      </c>
      <c r="J82" s="4">
        <v>-0.457317073170732</v>
      </c>
      <c r="K82" s="172"/>
      <c r="L82" s="172"/>
      <c r="M82" s="172"/>
      <c r="N82" s="172"/>
      <c r="O82" s="173"/>
      <c r="P82" s="10"/>
      <c r="Q82" s="10"/>
      <c r="R82" s="10"/>
      <c r="S82" s="10"/>
      <c r="T82" s="10"/>
    </row>
    <row r="83" spans="1:20" x14ac:dyDescent="0.25">
      <c r="A83" s="77" t="str">
        <f t="shared" si="47"/>
        <v>BGWall_lower_ldf-3</v>
      </c>
      <c r="B83" s="4" t="s">
        <v>33</v>
      </c>
      <c r="C83" s="4" t="s">
        <v>41</v>
      </c>
      <c r="D83" s="4" t="s">
        <v>42</v>
      </c>
      <c r="E83" s="4" t="s">
        <v>43</v>
      </c>
      <c r="F83" s="4" t="s">
        <v>44</v>
      </c>
      <c r="G83" s="4">
        <v>3</v>
      </c>
      <c r="H83" s="4">
        <v>12.1330909462833</v>
      </c>
      <c r="I83" s="4">
        <v>0</v>
      </c>
      <c r="J83" s="4">
        <v>0</v>
      </c>
      <c r="K83" s="172"/>
      <c r="L83" s="172"/>
      <c r="M83" s="172"/>
      <c r="N83" s="172"/>
      <c r="O83" s="173"/>
      <c r="P83" s="10"/>
      <c r="Q83" s="10"/>
      <c r="R83" s="10"/>
      <c r="S83" s="10"/>
      <c r="T83" s="10"/>
    </row>
    <row r="84" spans="1:20" x14ac:dyDescent="0.25">
      <c r="A84" s="77" t="str">
        <f t="shared" si="47"/>
        <v>BGWall_lower_ldf-4</v>
      </c>
      <c r="B84" s="4" t="s">
        <v>33</v>
      </c>
      <c r="C84" s="4" t="s">
        <v>41</v>
      </c>
      <c r="D84" s="4" t="s">
        <v>42</v>
      </c>
      <c r="E84" s="4" t="s">
        <v>43</v>
      </c>
      <c r="F84" s="4" t="s">
        <v>44</v>
      </c>
      <c r="G84" s="4">
        <v>4</v>
      </c>
      <c r="H84" s="4">
        <v>0</v>
      </c>
      <c r="I84" s="4">
        <v>0</v>
      </c>
      <c r="J84" s="4">
        <v>0</v>
      </c>
      <c r="K84" s="172"/>
      <c r="L84" s="172"/>
      <c r="M84" s="172"/>
      <c r="N84" s="172"/>
      <c r="O84" s="173"/>
      <c r="P84" s="10"/>
      <c r="Q84" s="10"/>
      <c r="R84" s="10"/>
      <c r="S84" s="10"/>
      <c r="T84" s="10"/>
    </row>
    <row r="85" spans="1:20" x14ac:dyDescent="0.25">
      <c r="A85" s="77" t="str">
        <f t="shared" si="47"/>
        <v>BGWall_lower_ldf-1</v>
      </c>
      <c r="B85" s="6" t="str">
        <f>B81</f>
        <v>BGWall_lower_ldf</v>
      </c>
      <c r="C85" s="6" t="str">
        <f t="shared" ref="C85:J85" si="60">C81</f>
        <v>Wall</v>
      </c>
      <c r="D85" s="6" t="str">
        <f t="shared" si="60"/>
        <v>crawlspace_unit1</v>
      </c>
      <c r="E85" s="6" t="str">
        <f t="shared" si="60"/>
        <v>Foundation</v>
      </c>
      <c r="F85" s="6"/>
      <c r="G85" s="6">
        <f t="shared" si="60"/>
        <v>1</v>
      </c>
      <c r="H85" s="6">
        <f t="shared" si="60"/>
        <v>0</v>
      </c>
      <c r="I85" s="6">
        <f t="shared" si="60"/>
        <v>0</v>
      </c>
      <c r="J85" s="6">
        <f t="shared" si="60"/>
        <v>-0.457317073170732</v>
      </c>
      <c r="K85" s="172"/>
      <c r="L85" s="172"/>
      <c r="M85" s="172"/>
      <c r="N85" s="172"/>
      <c r="O85" s="173"/>
      <c r="P85" s="10"/>
      <c r="Q85" s="10"/>
      <c r="R85" s="10"/>
      <c r="S85" s="10"/>
      <c r="T85" s="10"/>
    </row>
    <row r="86" spans="1:20" x14ac:dyDescent="0.25">
      <c r="A86" s="77" t="str">
        <f t="shared" si="47"/>
        <v>BGWall_upper_sdr-1</v>
      </c>
      <c r="B86" t="s">
        <v>34</v>
      </c>
      <c r="C86" t="s">
        <v>41</v>
      </c>
      <c r="D86" t="s">
        <v>42</v>
      </c>
      <c r="E86" t="s">
        <v>19</v>
      </c>
      <c r="G86">
        <v>1</v>
      </c>
      <c r="H86">
        <v>12.1330909462833</v>
      </c>
      <c r="I86">
        <v>0</v>
      </c>
      <c r="J86">
        <v>0</v>
      </c>
      <c r="K86" s="172">
        <f>I87-I86</f>
        <v>9.0998182097124403</v>
      </c>
      <c r="L86" s="172">
        <f>J88-J87</f>
        <v>0.15243902439024401</v>
      </c>
      <c r="M86" s="172">
        <f t="shared" ref="M86" si="61">CONVERT(K86,"m","ft")</f>
        <v>29.855046619791473</v>
      </c>
      <c r="N86" s="172">
        <f t="shared" ref="N86" si="62">CONVERT(L86,"m","ft")</f>
        <v>0.50012803277639106</v>
      </c>
      <c r="O86" s="173">
        <f t="shared" ref="O86" si="63">M86*N86</f>
        <v>14.931345734403752</v>
      </c>
      <c r="P86" s="10"/>
      <c r="Q86" s="10"/>
      <c r="R86" s="10"/>
      <c r="S86" s="10"/>
      <c r="T86" s="10"/>
    </row>
    <row r="87" spans="1:20" x14ac:dyDescent="0.25">
      <c r="A87" s="77" t="str">
        <f t="shared" si="47"/>
        <v>BGWall_upper_sdr-2</v>
      </c>
      <c r="B87" t="s">
        <v>34</v>
      </c>
      <c r="C87" t="s">
        <v>41</v>
      </c>
      <c r="D87" t="s">
        <v>42</v>
      </c>
      <c r="E87" t="s">
        <v>19</v>
      </c>
      <c r="G87">
        <v>2</v>
      </c>
      <c r="H87">
        <v>12.1330909462833</v>
      </c>
      <c r="I87">
        <v>9.0998182097124403</v>
      </c>
      <c r="J87">
        <v>0</v>
      </c>
      <c r="K87" s="172"/>
      <c r="L87" s="172"/>
      <c r="M87" s="172"/>
      <c r="N87" s="172"/>
      <c r="O87" s="173"/>
      <c r="P87" s="10"/>
      <c r="Q87" s="10"/>
      <c r="R87" s="10"/>
      <c r="S87" s="10"/>
      <c r="T87" s="10"/>
    </row>
    <row r="88" spans="1:20" x14ac:dyDescent="0.25">
      <c r="A88" s="77" t="str">
        <f t="shared" si="47"/>
        <v>BGWall_upper_sdr-3</v>
      </c>
      <c r="B88" t="s">
        <v>34</v>
      </c>
      <c r="C88" t="s">
        <v>41</v>
      </c>
      <c r="D88" t="s">
        <v>42</v>
      </c>
      <c r="E88" t="s">
        <v>19</v>
      </c>
      <c r="G88">
        <v>3</v>
      </c>
      <c r="H88">
        <v>12.1330909462833</v>
      </c>
      <c r="I88">
        <v>9.0998182097124403</v>
      </c>
      <c r="J88">
        <v>0.15243902439024401</v>
      </c>
      <c r="K88" s="172"/>
      <c r="L88" s="172"/>
      <c r="M88" s="172"/>
      <c r="N88" s="172"/>
      <c r="O88" s="173"/>
      <c r="P88" s="10"/>
      <c r="Q88" s="10"/>
      <c r="R88" s="10"/>
      <c r="S88" s="10"/>
      <c r="T88" s="10"/>
    </row>
    <row r="89" spans="1:20" x14ac:dyDescent="0.25">
      <c r="A89" s="77" t="str">
        <f t="shared" si="47"/>
        <v>BGWall_upper_sdr-4</v>
      </c>
      <c r="B89" t="s">
        <v>34</v>
      </c>
      <c r="C89" t="s">
        <v>41</v>
      </c>
      <c r="D89" t="s">
        <v>42</v>
      </c>
      <c r="E89" t="s">
        <v>19</v>
      </c>
      <c r="G89">
        <v>4</v>
      </c>
      <c r="H89">
        <v>12.1330909462833</v>
      </c>
      <c r="I89">
        <v>0</v>
      </c>
      <c r="J89">
        <v>0.15243902439024401</v>
      </c>
      <c r="K89" s="172"/>
      <c r="L89" s="172"/>
      <c r="M89" s="172"/>
      <c r="N89" s="172"/>
      <c r="O89" s="173"/>
      <c r="P89" s="10"/>
      <c r="Q89" s="10"/>
      <c r="R89" s="10"/>
      <c r="S89" s="10"/>
      <c r="T89" s="10"/>
    </row>
    <row r="90" spans="1:20" x14ac:dyDescent="0.25">
      <c r="A90" s="77" t="str">
        <f t="shared" si="47"/>
        <v>BGWall_upper_sdr-1</v>
      </c>
      <c r="B90" s="7" t="str">
        <f>B86</f>
        <v>BGWall_upper_sdr</v>
      </c>
      <c r="C90" s="7" t="str">
        <f t="shared" ref="C90:J90" si="64">C86</f>
        <v>Wall</v>
      </c>
      <c r="D90" s="7" t="str">
        <f t="shared" si="64"/>
        <v>crawlspace_unit1</v>
      </c>
      <c r="E90" s="7" t="str">
        <f t="shared" si="64"/>
        <v>Outdoors</v>
      </c>
      <c r="F90" s="7"/>
      <c r="G90" s="7">
        <f t="shared" si="64"/>
        <v>1</v>
      </c>
      <c r="H90" s="7">
        <f t="shared" si="64"/>
        <v>12.1330909462833</v>
      </c>
      <c r="I90" s="7">
        <f t="shared" si="64"/>
        <v>0</v>
      </c>
      <c r="J90" s="7">
        <f t="shared" si="64"/>
        <v>0</v>
      </c>
      <c r="K90" s="172"/>
      <c r="L90" s="172"/>
      <c r="M90" s="172"/>
      <c r="N90" s="172"/>
      <c r="O90" s="173"/>
      <c r="P90" s="10"/>
      <c r="Q90" s="10"/>
      <c r="R90" s="10"/>
      <c r="S90" s="10"/>
      <c r="T90" s="10"/>
    </row>
    <row r="91" spans="1:20" x14ac:dyDescent="0.25">
      <c r="A91" s="77" t="str">
        <f t="shared" si="47"/>
        <v>BGWall_lower_sdr-1</v>
      </c>
      <c r="B91" s="4" t="s">
        <v>35</v>
      </c>
      <c r="C91" s="4" t="s">
        <v>41</v>
      </c>
      <c r="D91" s="4" t="s">
        <v>42</v>
      </c>
      <c r="E91" s="4" t="s">
        <v>43</v>
      </c>
      <c r="F91" s="4" t="s">
        <v>44</v>
      </c>
      <c r="G91" s="4">
        <v>1</v>
      </c>
      <c r="H91" s="4">
        <v>12.1330909462833</v>
      </c>
      <c r="I91" s="4">
        <v>0</v>
      </c>
      <c r="J91" s="4">
        <v>-0.457317073170732</v>
      </c>
      <c r="K91" s="172">
        <f>I92-I91</f>
        <v>9.0998182097124403</v>
      </c>
      <c r="L91" s="172">
        <f>J93-J92</f>
        <v>0.457317073170732</v>
      </c>
      <c r="M91" s="172">
        <f t="shared" ref="M91" si="65">CONVERT(K91,"m","ft")</f>
        <v>29.855046619791473</v>
      </c>
      <c r="N91" s="172">
        <f t="shared" ref="N91" si="66">CONVERT(L91,"m","ft")</f>
        <v>1.5003840983291732</v>
      </c>
      <c r="O91" s="173">
        <f t="shared" ref="O91" si="67">M91*N91</f>
        <v>44.794037203211261</v>
      </c>
      <c r="P91" s="10"/>
      <c r="Q91" s="10"/>
      <c r="R91" s="10"/>
      <c r="S91" s="10"/>
      <c r="T91" s="10"/>
    </row>
    <row r="92" spans="1:20" x14ac:dyDescent="0.25">
      <c r="A92" s="77" t="str">
        <f t="shared" si="47"/>
        <v>BGWall_lower_sdr-2</v>
      </c>
      <c r="B92" s="4" t="s">
        <v>35</v>
      </c>
      <c r="C92" s="4" t="s">
        <v>41</v>
      </c>
      <c r="D92" s="4" t="s">
        <v>42</v>
      </c>
      <c r="E92" s="4" t="s">
        <v>43</v>
      </c>
      <c r="F92" s="4" t="s">
        <v>44</v>
      </c>
      <c r="G92" s="4">
        <v>2</v>
      </c>
      <c r="H92" s="4">
        <v>12.1330909462833</v>
      </c>
      <c r="I92" s="4">
        <v>9.0998182097124403</v>
      </c>
      <c r="J92" s="4">
        <v>-0.457317073170732</v>
      </c>
      <c r="K92" s="172"/>
      <c r="L92" s="172"/>
      <c r="M92" s="172"/>
      <c r="N92" s="172"/>
      <c r="O92" s="173"/>
      <c r="P92" s="10"/>
      <c r="Q92" s="10"/>
      <c r="R92" s="10"/>
      <c r="S92" s="10"/>
      <c r="T92" s="10"/>
    </row>
    <row r="93" spans="1:20" x14ac:dyDescent="0.25">
      <c r="A93" s="77" t="str">
        <f t="shared" si="47"/>
        <v>BGWall_lower_sdr-3</v>
      </c>
      <c r="B93" s="4" t="s">
        <v>35</v>
      </c>
      <c r="C93" s="4" t="s">
        <v>41</v>
      </c>
      <c r="D93" s="4" t="s">
        <v>42</v>
      </c>
      <c r="E93" s="4" t="s">
        <v>43</v>
      </c>
      <c r="F93" s="4" t="s">
        <v>44</v>
      </c>
      <c r="G93" s="4">
        <v>3</v>
      </c>
      <c r="H93" s="4">
        <v>12.1330909462833</v>
      </c>
      <c r="I93" s="4">
        <v>9.0998182097124403</v>
      </c>
      <c r="J93" s="4">
        <v>0</v>
      </c>
      <c r="K93" s="172"/>
      <c r="L93" s="172"/>
      <c r="M93" s="172"/>
      <c r="N93" s="172"/>
      <c r="O93" s="173"/>
      <c r="P93" s="10"/>
      <c r="Q93" s="10"/>
      <c r="R93" s="10"/>
      <c r="S93" s="10"/>
      <c r="T93" s="10"/>
    </row>
    <row r="94" spans="1:20" x14ac:dyDescent="0.25">
      <c r="A94" s="77" t="str">
        <f t="shared" si="47"/>
        <v>BGWall_lower_sdr-4</v>
      </c>
      <c r="B94" s="4" t="s">
        <v>35</v>
      </c>
      <c r="C94" s="4" t="s">
        <v>41</v>
      </c>
      <c r="D94" s="4" t="s">
        <v>42</v>
      </c>
      <c r="E94" s="4" t="s">
        <v>43</v>
      </c>
      <c r="F94" s="4" t="s">
        <v>44</v>
      </c>
      <c r="G94" s="4">
        <v>4</v>
      </c>
      <c r="H94" s="4">
        <v>12.1330909462833</v>
      </c>
      <c r="I94" s="4">
        <v>0</v>
      </c>
      <c r="J94" s="4">
        <v>0</v>
      </c>
      <c r="K94" s="172"/>
      <c r="L94" s="172"/>
      <c r="M94" s="172"/>
      <c r="N94" s="172"/>
      <c r="O94" s="173"/>
      <c r="P94" s="10"/>
      <c r="Q94" s="10"/>
      <c r="R94" s="10"/>
      <c r="S94" s="10"/>
      <c r="T94" s="10"/>
    </row>
    <row r="95" spans="1:20" x14ac:dyDescent="0.25">
      <c r="A95" s="77" t="str">
        <f t="shared" si="47"/>
        <v>BGWall_lower_sdr-1</v>
      </c>
      <c r="B95" s="6" t="str">
        <f>B91</f>
        <v>BGWall_lower_sdr</v>
      </c>
      <c r="C95" s="6" t="str">
        <f t="shared" ref="C95:J95" si="68">C91</f>
        <v>Wall</v>
      </c>
      <c r="D95" s="6" t="str">
        <f t="shared" si="68"/>
        <v>crawlspace_unit1</v>
      </c>
      <c r="E95" s="6" t="str">
        <f t="shared" si="68"/>
        <v>Foundation</v>
      </c>
      <c r="F95" s="6"/>
      <c r="G95" s="6">
        <f t="shared" si="68"/>
        <v>1</v>
      </c>
      <c r="H95" s="6">
        <f t="shared" si="68"/>
        <v>12.1330909462833</v>
      </c>
      <c r="I95" s="6">
        <f t="shared" si="68"/>
        <v>0</v>
      </c>
      <c r="J95" s="6">
        <f t="shared" si="68"/>
        <v>-0.457317073170732</v>
      </c>
      <c r="K95" s="172"/>
      <c r="L95" s="172"/>
      <c r="M95" s="172"/>
      <c r="N95" s="172"/>
      <c r="O95" s="173"/>
      <c r="P95" s="10"/>
      <c r="Q95" s="10"/>
      <c r="R95" s="10"/>
      <c r="S95" s="10"/>
      <c r="T95" s="10"/>
    </row>
    <row r="96" spans="1:20" x14ac:dyDescent="0.25">
      <c r="A96" s="77" t="str">
        <f t="shared" si="47"/>
        <v>BGWall_upper_ldb-1</v>
      </c>
      <c r="B96" t="s">
        <v>36</v>
      </c>
      <c r="C96" t="s">
        <v>41</v>
      </c>
      <c r="D96" t="s">
        <v>42</v>
      </c>
      <c r="E96" t="s">
        <v>19</v>
      </c>
      <c r="G96">
        <v>1</v>
      </c>
      <c r="H96">
        <v>12.1330909462833</v>
      </c>
      <c r="I96">
        <v>9.0998182097124403</v>
      </c>
      <c r="J96">
        <v>0</v>
      </c>
      <c r="K96" s="172">
        <f>H99-H98</f>
        <v>12.1330909462833</v>
      </c>
      <c r="L96" s="172">
        <f>J98-J97</f>
        <v>0.15243902439024401</v>
      </c>
      <c r="M96" s="172">
        <f t="shared" ref="M96" si="69">CONVERT(K96,"m","ft")</f>
        <v>39.806728826388778</v>
      </c>
      <c r="N96" s="172">
        <f t="shared" ref="N96" si="70">CONVERT(L96,"m","ft")</f>
        <v>0.50012803277639106</v>
      </c>
      <c r="O96" s="173">
        <f t="shared" ref="O96" si="71">M96*N96</f>
        <v>19.908460979205078</v>
      </c>
      <c r="P96" s="10"/>
      <c r="Q96" s="10"/>
      <c r="R96" s="10"/>
      <c r="S96" s="10"/>
      <c r="T96" s="10"/>
    </row>
    <row r="97" spans="1:20" x14ac:dyDescent="0.25">
      <c r="A97" s="77" t="str">
        <f t="shared" si="47"/>
        <v>BGWall_upper_ldb-2</v>
      </c>
      <c r="B97" t="s">
        <v>36</v>
      </c>
      <c r="C97" t="s">
        <v>41</v>
      </c>
      <c r="D97" t="s">
        <v>42</v>
      </c>
      <c r="E97" t="s">
        <v>19</v>
      </c>
      <c r="G97">
        <v>2</v>
      </c>
      <c r="H97">
        <v>0</v>
      </c>
      <c r="I97">
        <v>9.0998182097124403</v>
      </c>
      <c r="J97">
        <v>0</v>
      </c>
      <c r="K97" s="172"/>
      <c r="L97" s="172"/>
      <c r="M97" s="172"/>
      <c r="N97" s="172"/>
      <c r="O97" s="173"/>
      <c r="P97" s="10"/>
      <c r="Q97" s="10"/>
      <c r="R97" s="10"/>
      <c r="S97" s="10"/>
      <c r="T97" s="10"/>
    </row>
    <row r="98" spans="1:20" x14ac:dyDescent="0.25">
      <c r="A98" s="77" t="str">
        <f t="shared" si="47"/>
        <v>BGWall_upper_ldb-3</v>
      </c>
      <c r="B98" t="s">
        <v>36</v>
      </c>
      <c r="C98" t="s">
        <v>41</v>
      </c>
      <c r="D98" t="s">
        <v>42</v>
      </c>
      <c r="E98" t="s">
        <v>19</v>
      </c>
      <c r="G98">
        <v>3</v>
      </c>
      <c r="H98">
        <v>0</v>
      </c>
      <c r="I98">
        <v>9.0998182097124403</v>
      </c>
      <c r="J98">
        <v>0.15243902439024401</v>
      </c>
      <c r="K98" s="172"/>
      <c r="L98" s="172"/>
      <c r="M98" s="172"/>
      <c r="N98" s="172"/>
      <c r="O98" s="173"/>
      <c r="P98" s="10"/>
      <c r="Q98" s="10"/>
      <c r="R98" s="10"/>
      <c r="S98" s="10"/>
      <c r="T98" s="10"/>
    </row>
    <row r="99" spans="1:20" x14ac:dyDescent="0.25">
      <c r="A99" s="77" t="str">
        <f t="shared" si="47"/>
        <v>BGWall_upper_ldb-4</v>
      </c>
      <c r="B99" t="s">
        <v>36</v>
      </c>
      <c r="C99" t="s">
        <v>41</v>
      </c>
      <c r="D99" t="s">
        <v>42</v>
      </c>
      <c r="E99" t="s">
        <v>19</v>
      </c>
      <c r="G99">
        <v>4</v>
      </c>
      <c r="H99">
        <v>12.1330909462833</v>
      </c>
      <c r="I99">
        <v>9.0998182097124403</v>
      </c>
      <c r="J99">
        <v>0.15243902439024401</v>
      </c>
      <c r="K99" s="172"/>
      <c r="L99" s="172"/>
      <c r="M99" s="172"/>
      <c r="N99" s="172"/>
      <c r="O99" s="173"/>
      <c r="P99" s="10"/>
      <c r="Q99" s="10"/>
      <c r="R99" s="10"/>
      <c r="S99" s="10"/>
      <c r="T99" s="10"/>
    </row>
    <row r="100" spans="1:20" x14ac:dyDescent="0.25">
      <c r="A100" s="77" t="str">
        <f t="shared" si="47"/>
        <v>BGWall_upper_ldb-1</v>
      </c>
      <c r="B100" s="7" t="str">
        <f>B96</f>
        <v>BGWall_upper_ldb</v>
      </c>
      <c r="C100" s="7" t="str">
        <f t="shared" ref="C100:J100" si="72">C96</f>
        <v>Wall</v>
      </c>
      <c r="D100" s="7" t="str">
        <f t="shared" si="72"/>
        <v>crawlspace_unit1</v>
      </c>
      <c r="E100" s="7" t="str">
        <f t="shared" si="72"/>
        <v>Outdoors</v>
      </c>
      <c r="F100" s="7"/>
      <c r="G100" s="7">
        <f t="shared" si="72"/>
        <v>1</v>
      </c>
      <c r="H100" s="7">
        <f t="shared" si="72"/>
        <v>12.1330909462833</v>
      </c>
      <c r="I100" s="7">
        <f t="shared" si="72"/>
        <v>9.0998182097124403</v>
      </c>
      <c r="J100" s="7">
        <f t="shared" si="72"/>
        <v>0</v>
      </c>
      <c r="K100" s="172"/>
      <c r="L100" s="172"/>
      <c r="M100" s="172"/>
      <c r="N100" s="172"/>
      <c r="O100" s="173"/>
      <c r="P100" s="10"/>
      <c r="Q100" s="10"/>
      <c r="R100" s="10"/>
      <c r="S100" s="10"/>
      <c r="T100" s="10"/>
    </row>
    <row r="101" spans="1:20" x14ac:dyDescent="0.25">
      <c r="A101" s="77" t="str">
        <f t="shared" si="47"/>
        <v>BGWall_lower_ldb-1</v>
      </c>
      <c r="B101" s="4" t="s">
        <v>37</v>
      </c>
      <c r="C101" s="4" t="s">
        <v>41</v>
      </c>
      <c r="D101" s="4" t="s">
        <v>42</v>
      </c>
      <c r="E101" s="4" t="s">
        <v>43</v>
      </c>
      <c r="F101" s="4" t="s">
        <v>44</v>
      </c>
      <c r="G101" s="4">
        <v>1</v>
      </c>
      <c r="H101" s="4">
        <v>12.1330909462833</v>
      </c>
      <c r="I101" s="4">
        <v>9.0998182097124403</v>
      </c>
      <c r="J101" s="4">
        <v>-0.457317073170732</v>
      </c>
      <c r="K101" s="172">
        <f>H104-H103</f>
        <v>12.1330909462833</v>
      </c>
      <c r="L101" s="172">
        <f>J103-J102</f>
        <v>0.457317073170732</v>
      </c>
      <c r="M101" s="172">
        <f t="shared" ref="M101" si="73">CONVERT(K101,"m","ft")</f>
        <v>39.806728826388778</v>
      </c>
      <c r="N101" s="172">
        <f t="shared" ref="N101" si="74">CONVERT(L101,"m","ft")</f>
        <v>1.5003840983291732</v>
      </c>
      <c r="O101" s="173">
        <f t="shared" ref="O101" si="75">M101*N101</f>
        <v>59.72538293761523</v>
      </c>
      <c r="P101" s="10"/>
      <c r="Q101" s="10"/>
      <c r="R101" s="10"/>
      <c r="S101" s="10"/>
      <c r="T101" s="10"/>
    </row>
    <row r="102" spans="1:20" x14ac:dyDescent="0.25">
      <c r="A102" s="77" t="str">
        <f t="shared" si="47"/>
        <v>BGWall_lower_ldb-2</v>
      </c>
      <c r="B102" s="4" t="s">
        <v>37</v>
      </c>
      <c r="C102" s="4" t="s">
        <v>41</v>
      </c>
      <c r="D102" s="4" t="s">
        <v>42</v>
      </c>
      <c r="E102" s="4" t="s">
        <v>43</v>
      </c>
      <c r="F102" s="4" t="s">
        <v>44</v>
      </c>
      <c r="G102" s="4">
        <v>2</v>
      </c>
      <c r="H102" s="4">
        <v>0</v>
      </c>
      <c r="I102" s="4">
        <v>9.0998182097124403</v>
      </c>
      <c r="J102" s="4">
        <v>-0.457317073170732</v>
      </c>
      <c r="K102" s="172"/>
      <c r="L102" s="172"/>
      <c r="M102" s="172"/>
      <c r="N102" s="172"/>
      <c r="O102" s="173"/>
      <c r="P102" s="10"/>
      <c r="Q102" s="10"/>
      <c r="R102" s="10"/>
      <c r="S102" s="10"/>
      <c r="T102" s="10"/>
    </row>
    <row r="103" spans="1:20" x14ac:dyDescent="0.25">
      <c r="A103" s="77" t="str">
        <f t="shared" si="47"/>
        <v>BGWall_lower_ldb-3</v>
      </c>
      <c r="B103" s="4" t="s">
        <v>37</v>
      </c>
      <c r="C103" s="4" t="s">
        <v>41</v>
      </c>
      <c r="D103" s="4" t="s">
        <v>42</v>
      </c>
      <c r="E103" s="4" t="s">
        <v>43</v>
      </c>
      <c r="F103" s="4" t="s">
        <v>44</v>
      </c>
      <c r="G103" s="4">
        <v>3</v>
      </c>
      <c r="H103" s="4">
        <v>0</v>
      </c>
      <c r="I103" s="4">
        <v>9.0998182097124403</v>
      </c>
      <c r="J103" s="4">
        <v>0</v>
      </c>
      <c r="K103" s="172"/>
      <c r="L103" s="172"/>
      <c r="M103" s="172"/>
      <c r="N103" s="172"/>
      <c r="O103" s="173"/>
      <c r="P103" s="10"/>
      <c r="Q103" s="10"/>
      <c r="R103" s="10"/>
      <c r="S103" s="10"/>
      <c r="T103" s="10"/>
    </row>
    <row r="104" spans="1:20" x14ac:dyDescent="0.25">
      <c r="A104" s="77" t="str">
        <f t="shared" si="47"/>
        <v>BGWall_lower_ldb-4</v>
      </c>
      <c r="B104" s="4" t="s">
        <v>37</v>
      </c>
      <c r="C104" s="4" t="s">
        <v>41</v>
      </c>
      <c r="D104" s="4" t="s">
        <v>42</v>
      </c>
      <c r="E104" s="4" t="s">
        <v>43</v>
      </c>
      <c r="F104" s="4" t="s">
        <v>44</v>
      </c>
      <c r="G104" s="4">
        <v>4</v>
      </c>
      <c r="H104" s="4">
        <v>12.1330909462833</v>
      </c>
      <c r="I104" s="4">
        <v>9.0998182097124403</v>
      </c>
      <c r="J104" s="4">
        <v>0</v>
      </c>
      <c r="K104" s="172"/>
      <c r="L104" s="172"/>
      <c r="M104" s="172"/>
      <c r="N104" s="172"/>
      <c r="O104" s="173"/>
      <c r="P104" s="10"/>
      <c r="Q104" s="10"/>
      <c r="R104" s="10"/>
      <c r="S104" s="10"/>
      <c r="T104" s="10"/>
    </row>
    <row r="105" spans="1:20" x14ac:dyDescent="0.25">
      <c r="A105" s="77" t="str">
        <f t="shared" si="47"/>
        <v>BGWall_lower_ldb-1</v>
      </c>
      <c r="B105" s="6" t="str">
        <f>B101</f>
        <v>BGWall_lower_ldb</v>
      </c>
      <c r="C105" s="6" t="str">
        <f t="shared" ref="C105:J105" si="76">C101</f>
        <v>Wall</v>
      </c>
      <c r="D105" s="6" t="str">
        <f t="shared" si="76"/>
        <v>crawlspace_unit1</v>
      </c>
      <c r="E105" s="6" t="str">
        <f t="shared" si="76"/>
        <v>Foundation</v>
      </c>
      <c r="F105" s="6"/>
      <c r="G105" s="6">
        <f t="shared" si="76"/>
        <v>1</v>
      </c>
      <c r="H105" s="6">
        <f t="shared" si="76"/>
        <v>12.1330909462833</v>
      </c>
      <c r="I105" s="6">
        <f t="shared" si="76"/>
        <v>9.0998182097124403</v>
      </c>
      <c r="J105" s="6">
        <f t="shared" si="76"/>
        <v>-0.457317073170732</v>
      </c>
      <c r="K105" s="172"/>
      <c r="L105" s="172"/>
      <c r="M105" s="172"/>
      <c r="N105" s="172"/>
      <c r="O105" s="173"/>
      <c r="P105" s="10"/>
      <c r="Q105" s="10"/>
      <c r="R105" s="10"/>
      <c r="S105" s="10"/>
      <c r="T105" s="10"/>
    </row>
    <row r="106" spans="1:20" x14ac:dyDescent="0.25">
      <c r="A106" s="77" t="str">
        <f t="shared" si="47"/>
        <v>BGWall_upper_sdl-1</v>
      </c>
      <c r="B106" t="s">
        <v>38</v>
      </c>
      <c r="C106" t="s">
        <v>41</v>
      </c>
      <c r="D106" t="s">
        <v>42</v>
      </c>
      <c r="E106" t="s">
        <v>19</v>
      </c>
      <c r="G106">
        <v>1</v>
      </c>
      <c r="H106">
        <v>0</v>
      </c>
      <c r="I106">
        <v>9.0998182097124403</v>
      </c>
      <c r="J106">
        <v>0</v>
      </c>
      <c r="K106" s="172">
        <f>I109-I108</f>
        <v>9.0998182097124403</v>
      </c>
      <c r="L106" s="172">
        <f>J108-J107</f>
        <v>0.15243902439024401</v>
      </c>
      <c r="M106" s="172">
        <f t="shared" ref="M106" si="77">CONVERT(K106,"m","ft")</f>
        <v>29.855046619791473</v>
      </c>
      <c r="N106" s="172">
        <f t="shared" ref="N106" si="78">CONVERT(L106,"m","ft")</f>
        <v>0.50012803277639106</v>
      </c>
      <c r="O106" s="173">
        <f t="shared" ref="O106" si="79">M106*N106</f>
        <v>14.931345734403752</v>
      </c>
      <c r="P106" s="10"/>
      <c r="Q106" s="10"/>
      <c r="R106" s="10"/>
      <c r="S106" s="10"/>
      <c r="T106" s="10"/>
    </row>
    <row r="107" spans="1:20" x14ac:dyDescent="0.25">
      <c r="A107" s="77" t="str">
        <f t="shared" si="47"/>
        <v>BGWall_upper_sdl-2</v>
      </c>
      <c r="B107" t="s">
        <v>38</v>
      </c>
      <c r="C107" t="s">
        <v>41</v>
      </c>
      <c r="D107" t="s">
        <v>42</v>
      </c>
      <c r="E107" t="s">
        <v>19</v>
      </c>
      <c r="G107">
        <v>2</v>
      </c>
      <c r="H107">
        <v>0</v>
      </c>
      <c r="I107">
        <v>0</v>
      </c>
      <c r="J107">
        <v>0</v>
      </c>
      <c r="K107" s="172"/>
      <c r="L107" s="172"/>
      <c r="M107" s="172"/>
      <c r="N107" s="172"/>
      <c r="O107" s="173"/>
      <c r="P107" s="10"/>
      <c r="Q107" s="10"/>
      <c r="R107" s="10"/>
      <c r="S107" s="10"/>
      <c r="T107" s="10"/>
    </row>
    <row r="108" spans="1:20" x14ac:dyDescent="0.25">
      <c r="A108" s="77" t="str">
        <f t="shared" si="47"/>
        <v>BGWall_upper_sdl-3</v>
      </c>
      <c r="B108" t="s">
        <v>38</v>
      </c>
      <c r="C108" t="s">
        <v>41</v>
      </c>
      <c r="D108" t="s">
        <v>42</v>
      </c>
      <c r="E108" t="s">
        <v>19</v>
      </c>
      <c r="G108">
        <v>3</v>
      </c>
      <c r="H108">
        <v>0</v>
      </c>
      <c r="I108">
        <v>0</v>
      </c>
      <c r="J108">
        <v>0.15243902439024401</v>
      </c>
      <c r="K108" s="172"/>
      <c r="L108" s="172"/>
      <c r="M108" s="172"/>
      <c r="N108" s="172"/>
      <c r="O108" s="173"/>
      <c r="P108" s="10"/>
      <c r="Q108" s="10"/>
      <c r="R108" s="10"/>
      <c r="S108" s="10"/>
      <c r="T108" s="10"/>
    </row>
    <row r="109" spans="1:20" x14ac:dyDescent="0.25">
      <c r="A109" s="77" t="str">
        <f t="shared" si="47"/>
        <v>BGWall_upper_sdl-4</v>
      </c>
      <c r="B109" t="s">
        <v>38</v>
      </c>
      <c r="C109" t="s">
        <v>41</v>
      </c>
      <c r="D109" t="s">
        <v>42</v>
      </c>
      <c r="E109" t="s">
        <v>19</v>
      </c>
      <c r="G109">
        <v>4</v>
      </c>
      <c r="H109">
        <v>0</v>
      </c>
      <c r="I109">
        <v>9.0998182097124403</v>
      </c>
      <c r="J109">
        <v>0.15243902439024401</v>
      </c>
      <c r="K109" s="172"/>
      <c r="L109" s="172"/>
      <c r="M109" s="172"/>
      <c r="N109" s="172"/>
      <c r="O109" s="173"/>
      <c r="P109" s="10"/>
      <c r="Q109" s="10"/>
      <c r="R109" s="10"/>
      <c r="S109" s="10"/>
      <c r="T109" s="10"/>
    </row>
    <row r="110" spans="1:20" x14ac:dyDescent="0.25">
      <c r="A110" s="77" t="str">
        <f t="shared" si="47"/>
        <v>BGWall_upper_sdl-1</v>
      </c>
      <c r="B110" s="7" t="str">
        <f>B106</f>
        <v>BGWall_upper_sdl</v>
      </c>
      <c r="C110" s="7" t="str">
        <f t="shared" ref="C110:J110" si="80">C106</f>
        <v>Wall</v>
      </c>
      <c r="D110" s="7" t="str">
        <f t="shared" si="80"/>
        <v>crawlspace_unit1</v>
      </c>
      <c r="E110" s="7" t="str">
        <f t="shared" si="80"/>
        <v>Outdoors</v>
      </c>
      <c r="F110" s="7"/>
      <c r="G110" s="7">
        <f t="shared" si="80"/>
        <v>1</v>
      </c>
      <c r="H110" s="7">
        <f t="shared" si="80"/>
        <v>0</v>
      </c>
      <c r="I110" s="7">
        <f t="shared" si="80"/>
        <v>9.0998182097124403</v>
      </c>
      <c r="J110" s="7">
        <f t="shared" si="80"/>
        <v>0</v>
      </c>
      <c r="K110" s="172"/>
      <c r="L110" s="172"/>
      <c r="M110" s="172"/>
      <c r="N110" s="172"/>
      <c r="O110" s="173"/>
      <c r="P110" s="10"/>
      <c r="Q110" s="10"/>
      <c r="R110" s="10"/>
      <c r="S110" s="10"/>
      <c r="T110" s="10"/>
    </row>
    <row r="111" spans="1:20" x14ac:dyDescent="0.25">
      <c r="A111" s="77" t="str">
        <f t="shared" si="47"/>
        <v>BGWall_lower_sdl-1</v>
      </c>
      <c r="B111" s="4" t="s">
        <v>39</v>
      </c>
      <c r="C111" s="4" t="s">
        <v>41</v>
      </c>
      <c r="D111" s="4" t="s">
        <v>42</v>
      </c>
      <c r="E111" s="4" t="s">
        <v>43</v>
      </c>
      <c r="F111" s="4" t="s">
        <v>44</v>
      </c>
      <c r="G111" s="4">
        <v>1</v>
      </c>
      <c r="H111" s="4">
        <v>0</v>
      </c>
      <c r="I111" s="4">
        <v>9.0998182097124403</v>
      </c>
      <c r="J111" s="4">
        <v>-0.457317073170732</v>
      </c>
      <c r="K111" s="172">
        <f>I114-I113</f>
        <v>9.0998182097124403</v>
      </c>
      <c r="L111" s="172">
        <f>J113-J112</f>
        <v>0.457317073170732</v>
      </c>
      <c r="M111" s="172">
        <f t="shared" ref="M111" si="81">CONVERT(K111,"m","ft")</f>
        <v>29.855046619791473</v>
      </c>
      <c r="N111" s="172">
        <f t="shared" ref="N111" si="82">CONVERT(L111,"m","ft")</f>
        <v>1.5003840983291732</v>
      </c>
      <c r="O111" s="173">
        <f t="shared" ref="O111" si="83">M111*N111</f>
        <v>44.794037203211261</v>
      </c>
      <c r="P111" s="10"/>
      <c r="Q111" s="10"/>
      <c r="R111" s="10"/>
      <c r="S111" s="10"/>
      <c r="T111" s="10"/>
    </row>
    <row r="112" spans="1:20" x14ac:dyDescent="0.25">
      <c r="A112" s="77" t="str">
        <f t="shared" si="47"/>
        <v>BGWall_lower_sdl-2</v>
      </c>
      <c r="B112" s="4" t="s">
        <v>39</v>
      </c>
      <c r="C112" s="4" t="s">
        <v>41</v>
      </c>
      <c r="D112" s="4" t="s">
        <v>42</v>
      </c>
      <c r="E112" s="4" t="s">
        <v>43</v>
      </c>
      <c r="F112" s="4" t="s">
        <v>44</v>
      </c>
      <c r="G112" s="4">
        <v>2</v>
      </c>
      <c r="H112" s="4">
        <v>0</v>
      </c>
      <c r="I112" s="4">
        <v>0</v>
      </c>
      <c r="J112" s="4">
        <v>-0.457317073170732</v>
      </c>
      <c r="K112" s="172"/>
      <c r="L112" s="172"/>
      <c r="M112" s="172"/>
      <c r="N112" s="172"/>
      <c r="O112" s="173"/>
      <c r="P112" s="10"/>
      <c r="Q112" s="10"/>
      <c r="R112" s="10"/>
      <c r="S112" s="10"/>
      <c r="T112" s="10"/>
    </row>
    <row r="113" spans="1:20" x14ac:dyDescent="0.25">
      <c r="A113" s="77" t="str">
        <f t="shared" si="47"/>
        <v>BGWall_lower_sdl-3</v>
      </c>
      <c r="B113" s="4" t="s">
        <v>39</v>
      </c>
      <c r="C113" s="4" t="s">
        <v>41</v>
      </c>
      <c r="D113" s="4" t="s">
        <v>42</v>
      </c>
      <c r="E113" s="4" t="s">
        <v>43</v>
      </c>
      <c r="F113" s="4" t="s">
        <v>44</v>
      </c>
      <c r="G113" s="4">
        <v>3</v>
      </c>
      <c r="H113" s="4">
        <v>0</v>
      </c>
      <c r="I113" s="4">
        <v>0</v>
      </c>
      <c r="J113" s="4">
        <v>0</v>
      </c>
      <c r="K113" s="172"/>
      <c r="L113" s="172"/>
      <c r="M113" s="172"/>
      <c r="N113" s="172"/>
      <c r="O113" s="173"/>
      <c r="P113" s="10"/>
      <c r="Q113" s="10"/>
      <c r="R113" s="10"/>
      <c r="S113" s="10"/>
      <c r="T113" s="10"/>
    </row>
    <row r="114" spans="1:20" x14ac:dyDescent="0.25">
      <c r="A114" s="77" t="str">
        <f t="shared" si="47"/>
        <v>BGWall_lower_sdl-4</v>
      </c>
      <c r="B114" s="4" t="s">
        <v>39</v>
      </c>
      <c r="C114" s="4" t="s">
        <v>41</v>
      </c>
      <c r="D114" s="4" t="s">
        <v>42</v>
      </c>
      <c r="E114" s="4" t="s">
        <v>43</v>
      </c>
      <c r="F114" s="4" t="s">
        <v>44</v>
      </c>
      <c r="G114" s="4">
        <v>4</v>
      </c>
      <c r="H114" s="4">
        <v>0</v>
      </c>
      <c r="I114" s="4">
        <v>9.0998182097124403</v>
      </c>
      <c r="J114" s="4">
        <v>0</v>
      </c>
      <c r="K114" s="172"/>
      <c r="L114" s="172"/>
      <c r="M114" s="172"/>
      <c r="N114" s="172"/>
      <c r="O114" s="173"/>
      <c r="P114" s="10"/>
      <c r="Q114" s="10"/>
      <c r="R114" s="10"/>
      <c r="S114" s="10"/>
      <c r="T114" s="10"/>
    </row>
    <row r="115" spans="1:20" x14ac:dyDescent="0.25">
      <c r="A115" s="77" t="str">
        <f t="shared" si="47"/>
        <v>BGWall_lower_sdl-1</v>
      </c>
      <c r="B115" s="6" t="str">
        <f>B111</f>
        <v>BGWall_lower_sdl</v>
      </c>
      <c r="C115" s="6" t="str">
        <f t="shared" ref="C115:J115" si="84">C111</f>
        <v>Wall</v>
      </c>
      <c r="D115" s="6" t="str">
        <f t="shared" si="84"/>
        <v>crawlspace_unit1</v>
      </c>
      <c r="E115" s="6" t="str">
        <f t="shared" si="84"/>
        <v>Foundation</v>
      </c>
      <c r="F115" s="6"/>
      <c r="G115" s="6">
        <f t="shared" si="84"/>
        <v>1</v>
      </c>
      <c r="H115" s="6">
        <f t="shared" si="84"/>
        <v>0</v>
      </c>
      <c r="I115" s="6">
        <f t="shared" si="84"/>
        <v>9.0998182097124403</v>
      </c>
      <c r="J115" s="6">
        <f t="shared" si="84"/>
        <v>-0.457317073170732</v>
      </c>
      <c r="K115" s="172"/>
      <c r="L115" s="172"/>
      <c r="M115" s="172"/>
      <c r="N115" s="172"/>
      <c r="O115" s="173"/>
      <c r="P115" s="10"/>
      <c r="Q115" s="10"/>
      <c r="R115" s="10"/>
      <c r="S115" s="10"/>
      <c r="T115" s="10"/>
    </row>
    <row r="116" spans="1:20" x14ac:dyDescent="0.25">
      <c r="A116" s="77" t="str">
        <f t="shared" si="47"/>
        <v>Extfloor_unit1-1</v>
      </c>
      <c r="B116" t="s">
        <v>40</v>
      </c>
      <c r="C116" t="s">
        <v>6</v>
      </c>
      <c r="D116" t="s">
        <v>42</v>
      </c>
      <c r="E116" t="s">
        <v>43</v>
      </c>
      <c r="F116" t="s">
        <v>44</v>
      </c>
      <c r="G116">
        <v>1</v>
      </c>
      <c r="H116">
        <v>0</v>
      </c>
      <c r="I116">
        <v>0</v>
      </c>
      <c r="J116">
        <v>-0.457317073170732</v>
      </c>
      <c r="K116" s="172">
        <f>H118-H117</f>
        <v>12.1330909462833</v>
      </c>
      <c r="L116" s="172">
        <f>I117-I116</f>
        <v>9.0998182097124403</v>
      </c>
      <c r="M116" s="172">
        <f t="shared" ref="M116" si="85">CONVERT(K116,"m","ft")</f>
        <v>39.806728826388778</v>
      </c>
      <c r="N116" s="172">
        <f t="shared" ref="N116" si="86">CONVERT(L116,"m","ft")</f>
        <v>29.855046619791473</v>
      </c>
      <c r="O116" s="173">
        <f t="shared" ref="O116" si="87">M116*N116</f>
        <v>1188.4317448932341</v>
      </c>
      <c r="P116" s="10"/>
      <c r="Q116" s="10"/>
      <c r="R116" s="10"/>
      <c r="S116" s="10"/>
      <c r="T116" s="10"/>
    </row>
    <row r="117" spans="1:20" x14ac:dyDescent="0.25">
      <c r="A117" s="77" t="str">
        <f t="shared" si="47"/>
        <v>Extfloor_unit1-2</v>
      </c>
      <c r="B117" t="s">
        <v>40</v>
      </c>
      <c r="C117" t="s">
        <v>6</v>
      </c>
      <c r="D117" t="s">
        <v>42</v>
      </c>
      <c r="E117" t="s">
        <v>43</v>
      </c>
      <c r="F117" t="s">
        <v>44</v>
      </c>
      <c r="G117">
        <v>2</v>
      </c>
      <c r="H117">
        <v>0</v>
      </c>
      <c r="I117">
        <v>9.0998182097124403</v>
      </c>
      <c r="J117">
        <v>-0.457317073170732</v>
      </c>
      <c r="K117" s="172"/>
      <c r="L117" s="172"/>
      <c r="M117" s="172"/>
      <c r="N117" s="172"/>
      <c r="O117" s="173"/>
      <c r="P117" s="10"/>
      <c r="Q117" s="10"/>
      <c r="R117" s="10"/>
      <c r="S117" s="10"/>
      <c r="T117" s="10"/>
    </row>
    <row r="118" spans="1:20" x14ac:dyDescent="0.25">
      <c r="A118" s="77" t="str">
        <f t="shared" si="47"/>
        <v>Extfloor_unit1-3</v>
      </c>
      <c r="B118" t="s">
        <v>40</v>
      </c>
      <c r="C118" t="s">
        <v>6</v>
      </c>
      <c r="D118" t="s">
        <v>42</v>
      </c>
      <c r="E118" t="s">
        <v>43</v>
      </c>
      <c r="F118" t="s">
        <v>44</v>
      </c>
      <c r="G118">
        <v>3</v>
      </c>
      <c r="H118">
        <v>12.1330909462833</v>
      </c>
      <c r="I118">
        <v>9.0998182097124403</v>
      </c>
      <c r="J118">
        <v>-0.457317073170732</v>
      </c>
      <c r="K118" s="172"/>
      <c r="L118" s="172"/>
      <c r="M118" s="172"/>
      <c r="N118" s="172"/>
      <c r="O118" s="173"/>
      <c r="P118" s="10"/>
      <c r="Q118" s="10"/>
      <c r="R118" s="10"/>
      <c r="S118" s="10"/>
      <c r="T118" s="10"/>
    </row>
    <row r="119" spans="1:20" x14ac:dyDescent="0.25">
      <c r="A119" s="77" t="str">
        <f t="shared" si="47"/>
        <v>Extfloor_unit1-4</v>
      </c>
      <c r="B119" t="s">
        <v>40</v>
      </c>
      <c r="C119" t="s">
        <v>6</v>
      </c>
      <c r="D119" t="s">
        <v>42</v>
      </c>
      <c r="E119" t="s">
        <v>43</v>
      </c>
      <c r="F119" t="s">
        <v>44</v>
      </c>
      <c r="G119">
        <v>4</v>
      </c>
      <c r="H119">
        <v>12.1330909462833</v>
      </c>
      <c r="I119">
        <v>0</v>
      </c>
      <c r="J119">
        <v>-0.457317073170732</v>
      </c>
      <c r="K119" s="172"/>
      <c r="L119" s="172"/>
      <c r="M119" s="172"/>
      <c r="N119" s="172"/>
      <c r="O119" s="173"/>
      <c r="P119" s="10"/>
      <c r="Q119" s="10"/>
      <c r="R119" s="10"/>
      <c r="S119" s="10"/>
      <c r="T119" s="10"/>
    </row>
    <row r="120" spans="1:20" x14ac:dyDescent="0.25">
      <c r="A120" s="77" t="str">
        <f t="shared" si="47"/>
        <v>Extfloor_unit1-1</v>
      </c>
      <c r="B120" s="7" t="str">
        <f>B116</f>
        <v>Extfloor_unit1</v>
      </c>
      <c r="C120" s="7" t="str">
        <f t="shared" ref="C120:J120" si="88">C116</f>
        <v>Floor</v>
      </c>
      <c r="D120" s="7" t="str">
        <f t="shared" si="88"/>
        <v>crawlspace_unit1</v>
      </c>
      <c r="E120" s="7" t="str">
        <f t="shared" si="88"/>
        <v>Foundation</v>
      </c>
      <c r="F120" s="7"/>
      <c r="G120" s="7">
        <f t="shared" si="88"/>
        <v>1</v>
      </c>
      <c r="H120" s="7">
        <f t="shared" si="88"/>
        <v>0</v>
      </c>
      <c r="I120" s="7">
        <f t="shared" si="88"/>
        <v>0</v>
      </c>
      <c r="J120" s="7">
        <f t="shared" si="88"/>
        <v>-0.457317073170732</v>
      </c>
      <c r="K120" s="172"/>
      <c r="L120" s="172"/>
      <c r="M120" s="172"/>
      <c r="N120" s="172"/>
      <c r="O120" s="173"/>
      <c r="P120" s="10"/>
      <c r="Q120" s="10"/>
      <c r="R120" s="10"/>
      <c r="S120" s="10"/>
      <c r="T120" s="10"/>
    </row>
    <row r="121" spans="1:20" x14ac:dyDescent="0.25">
      <c r="B121" s="4" t="s">
        <v>67</v>
      </c>
      <c r="C121" s="4" t="s">
        <v>69</v>
      </c>
      <c r="D121" s="4" t="s">
        <v>68</v>
      </c>
      <c r="E121" s="4" t="s">
        <v>68</v>
      </c>
      <c r="F121" s="4" t="s">
        <v>68</v>
      </c>
      <c r="G121" s="4">
        <v>1</v>
      </c>
      <c r="H121" s="4">
        <f>R121</f>
        <v>0.5</v>
      </c>
      <c r="I121" s="4">
        <v>0</v>
      </c>
      <c r="J121" s="121">
        <f>S13</f>
        <v>0.15243902439024401</v>
      </c>
      <c r="Q121" t="s">
        <v>167</v>
      </c>
      <c r="R121">
        <v>0.5</v>
      </c>
    </row>
    <row r="122" spans="1:20" x14ac:dyDescent="0.25">
      <c r="B122" s="4" t="s">
        <v>67</v>
      </c>
      <c r="C122" s="4" t="s">
        <v>69</v>
      </c>
      <c r="D122" s="4" t="s">
        <v>68</v>
      </c>
      <c r="E122" s="4" t="s">
        <v>68</v>
      </c>
      <c r="F122" s="4" t="s">
        <v>68</v>
      </c>
      <c r="G122" s="4">
        <v>2</v>
      </c>
      <c r="H122" s="4">
        <f>R121</f>
        <v>0.5</v>
      </c>
      <c r="I122" s="4">
        <v>0</v>
      </c>
      <c r="J122" s="65">
        <f>J121+R124</f>
        <v>2.2865853658536537</v>
      </c>
      <c r="Q122" t="s">
        <v>168</v>
      </c>
      <c r="R122">
        <v>0</v>
      </c>
    </row>
    <row r="123" spans="1:20" x14ac:dyDescent="0.25">
      <c r="B123" s="4" t="s">
        <v>67</v>
      </c>
      <c r="C123" s="4" t="s">
        <v>69</v>
      </c>
      <c r="D123" s="4" t="s">
        <v>68</v>
      </c>
      <c r="E123" s="4" t="s">
        <v>68</v>
      </c>
      <c r="F123" s="4" t="s">
        <v>68</v>
      </c>
      <c r="G123" s="4">
        <v>3</v>
      </c>
      <c r="H123" s="4">
        <f>H121+R123</f>
        <v>2.2419012214551302</v>
      </c>
      <c r="I123" s="4">
        <v>0</v>
      </c>
      <c r="J123" s="65">
        <f>J121+R124</f>
        <v>2.2865853658536537</v>
      </c>
      <c r="Q123" t="s">
        <v>169</v>
      </c>
      <c r="R123">
        <v>1.7419012214551299</v>
      </c>
    </row>
    <row r="124" spans="1:20" x14ac:dyDescent="0.25">
      <c r="B124" s="4" t="s">
        <v>67</v>
      </c>
      <c r="C124" s="4" t="s">
        <v>69</v>
      </c>
      <c r="D124" s="4" t="s">
        <v>68</v>
      </c>
      <c r="E124" s="4" t="s">
        <v>68</v>
      </c>
      <c r="F124" s="4" t="s">
        <v>68</v>
      </c>
      <c r="G124" s="4">
        <v>4</v>
      </c>
      <c r="H124" s="4">
        <f>H122+R123</f>
        <v>2.2419012214551302</v>
      </c>
      <c r="I124" s="4">
        <v>0</v>
      </c>
      <c r="J124" s="121">
        <f>S13</f>
        <v>0.15243902439024401</v>
      </c>
      <c r="Q124" t="s">
        <v>170</v>
      </c>
      <c r="R124">
        <v>2.1341463414634099</v>
      </c>
    </row>
    <row r="125" spans="1:20" x14ac:dyDescent="0.25">
      <c r="B125" s="16" t="str">
        <f>B121</f>
        <v>Door_ldb_unit1</v>
      </c>
      <c r="C125" s="16" t="str">
        <f t="shared" ref="C125:F125" si="89">C121</f>
        <v>Door</v>
      </c>
      <c r="D125" s="16" t="str">
        <f t="shared" si="89"/>
        <v>NA</v>
      </c>
      <c r="E125" s="16" t="str">
        <f t="shared" si="89"/>
        <v>NA</v>
      </c>
      <c r="F125" s="16" t="str">
        <f t="shared" si="89"/>
        <v>NA</v>
      </c>
      <c r="G125" s="16">
        <f>G121</f>
        <v>1</v>
      </c>
      <c r="H125" s="16">
        <f t="shared" ref="H125:I125" si="90">H121</f>
        <v>0.5</v>
      </c>
      <c r="I125" s="16">
        <f t="shared" si="90"/>
        <v>0</v>
      </c>
      <c r="J125" s="16">
        <f>J121</f>
        <v>0.15243902439024401</v>
      </c>
    </row>
    <row r="126" spans="1:20" x14ac:dyDescent="0.25">
      <c r="B126" s="5" t="s">
        <v>70</v>
      </c>
      <c r="G126" s="5">
        <v>1</v>
      </c>
      <c r="H126">
        <f>R126</f>
        <v>1</v>
      </c>
      <c r="I126" s="5">
        <v>0</v>
      </c>
      <c r="J126">
        <f>R127</f>
        <v>0.91463414634146301</v>
      </c>
      <c r="Q126" t="s">
        <v>167</v>
      </c>
      <c r="R126">
        <v>1</v>
      </c>
    </row>
    <row r="127" spans="1:20" x14ac:dyDescent="0.25">
      <c r="B127" s="5" t="s">
        <v>70</v>
      </c>
      <c r="G127" s="5">
        <v>2</v>
      </c>
      <c r="H127">
        <f>R126</f>
        <v>1</v>
      </c>
      <c r="I127" s="5">
        <v>0</v>
      </c>
      <c r="J127">
        <f>J126+R129</f>
        <v>2.4390243902439028</v>
      </c>
      <c r="Q127" t="s">
        <v>168</v>
      </c>
      <c r="R127">
        <v>0.91463414634146301</v>
      </c>
    </row>
    <row r="128" spans="1:20" x14ac:dyDescent="0.25">
      <c r="B128" s="5" t="s">
        <v>70</v>
      </c>
      <c r="G128" s="5">
        <v>3</v>
      </c>
      <c r="H128">
        <f>H126+R128</f>
        <v>3.7071959173894502</v>
      </c>
      <c r="I128" s="5">
        <v>0</v>
      </c>
      <c r="J128">
        <f>J126+R129</f>
        <v>2.4390243902439028</v>
      </c>
      <c r="Q128" t="s">
        <v>169</v>
      </c>
      <c r="R128">
        <v>2.7071959173894502</v>
      </c>
    </row>
    <row r="129" spans="2:18" x14ac:dyDescent="0.25">
      <c r="B129" s="5" t="s">
        <v>70</v>
      </c>
      <c r="G129" s="5">
        <v>4</v>
      </c>
      <c r="H129">
        <f>H127+R128</f>
        <v>3.7071959173894502</v>
      </c>
      <c r="I129" s="5">
        <v>0</v>
      </c>
      <c r="J129">
        <f>R127</f>
        <v>0.91463414634146301</v>
      </c>
      <c r="Q129" t="s">
        <v>170</v>
      </c>
      <c r="R129">
        <v>1.5243902439024399</v>
      </c>
    </row>
    <row r="130" spans="2:18" x14ac:dyDescent="0.25">
      <c r="B130" s="17" t="str">
        <f>B126</f>
        <v>Window_ldf_1.unit1</v>
      </c>
      <c r="C130" s="17">
        <f t="shared" ref="C130:F130" si="91">C126</f>
        <v>0</v>
      </c>
      <c r="D130" s="17">
        <f t="shared" si="91"/>
        <v>0</v>
      </c>
      <c r="E130" s="17">
        <f t="shared" si="91"/>
        <v>0</v>
      </c>
      <c r="F130" s="17">
        <f t="shared" si="91"/>
        <v>0</v>
      </c>
      <c r="G130" s="17">
        <f>G126</f>
        <v>1</v>
      </c>
      <c r="H130" s="17">
        <f t="shared" ref="H130:I130" si="92">H126</f>
        <v>1</v>
      </c>
      <c r="I130" s="17">
        <f t="shared" si="92"/>
        <v>0</v>
      </c>
      <c r="J130" s="17">
        <f>J126</f>
        <v>0.91463414634146301</v>
      </c>
    </row>
    <row r="131" spans="2:18" x14ac:dyDescent="0.25">
      <c r="B131" s="4" t="s">
        <v>71</v>
      </c>
      <c r="C131" s="4"/>
      <c r="D131" s="4"/>
      <c r="E131" s="4"/>
      <c r="F131" s="4"/>
      <c r="G131" s="4">
        <v>1</v>
      </c>
      <c r="H131" s="4">
        <f>R131</f>
        <v>2.7419012214551199</v>
      </c>
      <c r="I131" s="4">
        <v>0</v>
      </c>
      <c r="J131" s="4">
        <f>R132</f>
        <v>0.91463414634146301</v>
      </c>
      <c r="Q131" t="s">
        <v>167</v>
      </c>
      <c r="R131">
        <v>2.7419012214551199</v>
      </c>
    </row>
    <row r="132" spans="2:18" x14ac:dyDescent="0.25">
      <c r="B132" s="4" t="s">
        <v>71</v>
      </c>
      <c r="C132" s="4"/>
      <c r="D132" s="4"/>
      <c r="E132" s="4"/>
      <c r="F132" s="4"/>
      <c r="G132" s="4">
        <v>2</v>
      </c>
      <c r="H132" s="4">
        <f>R131</f>
        <v>2.7419012214551199</v>
      </c>
      <c r="I132" s="4">
        <v>0</v>
      </c>
      <c r="J132" s="4">
        <f>J131+R134</f>
        <v>2.4390243902439028</v>
      </c>
      <c r="Q132" t="s">
        <v>168</v>
      </c>
      <c r="R132">
        <v>0.91463414634146301</v>
      </c>
    </row>
    <row r="133" spans="2:18" x14ac:dyDescent="0.25">
      <c r="B133" s="4" t="s">
        <v>71</v>
      </c>
      <c r="C133" s="4"/>
      <c r="D133" s="4"/>
      <c r="E133" s="4"/>
      <c r="F133" s="4"/>
      <c r="G133" s="4">
        <v>3</v>
      </c>
      <c r="H133" s="4">
        <f>H131+R133</f>
        <v>5.4490971388445697</v>
      </c>
      <c r="I133" s="4">
        <v>0</v>
      </c>
      <c r="J133" s="4">
        <f>J131+R134</f>
        <v>2.4390243902439028</v>
      </c>
      <c r="Q133" t="s">
        <v>169</v>
      </c>
      <c r="R133">
        <v>2.7071959173894502</v>
      </c>
    </row>
    <row r="134" spans="2:18" x14ac:dyDescent="0.25">
      <c r="B134" s="4" t="s">
        <v>71</v>
      </c>
      <c r="C134" s="4"/>
      <c r="D134" s="4"/>
      <c r="E134" s="4"/>
      <c r="F134" s="4"/>
      <c r="G134" s="4">
        <v>4</v>
      </c>
      <c r="H134" s="4">
        <f>H132+R133</f>
        <v>5.4490971388445697</v>
      </c>
      <c r="I134" s="4">
        <v>0</v>
      </c>
      <c r="J134" s="4">
        <f>R132</f>
        <v>0.91463414634146301</v>
      </c>
      <c r="Q134" t="s">
        <v>170</v>
      </c>
      <c r="R134">
        <v>1.5243902439024399</v>
      </c>
    </row>
    <row r="135" spans="2:18" x14ac:dyDescent="0.25">
      <c r="B135" s="16" t="str">
        <f>B131</f>
        <v>Window_ldb_1.unit1</v>
      </c>
      <c r="C135" s="16">
        <f t="shared" ref="C135:F135" si="93">C131</f>
        <v>0</v>
      </c>
      <c r="D135" s="16">
        <f t="shared" si="93"/>
        <v>0</v>
      </c>
      <c r="E135" s="16">
        <f t="shared" si="93"/>
        <v>0</v>
      </c>
      <c r="F135" s="16">
        <f t="shared" si="93"/>
        <v>0</v>
      </c>
      <c r="G135" s="16">
        <f>G131</f>
        <v>1</v>
      </c>
      <c r="H135" s="16">
        <f t="shared" ref="H135:I135" si="94">H131</f>
        <v>2.7419012214551199</v>
      </c>
      <c r="I135" s="16">
        <f t="shared" si="94"/>
        <v>0</v>
      </c>
      <c r="J135" s="16">
        <f>J131</f>
        <v>0.91463414634146301</v>
      </c>
    </row>
    <row r="136" spans="2:18" x14ac:dyDescent="0.25">
      <c r="B136" s="5" t="s">
        <v>72</v>
      </c>
      <c r="G136" s="5">
        <v>1</v>
      </c>
      <c r="H136">
        <f>R136</f>
        <v>1</v>
      </c>
      <c r="I136" s="5">
        <v>0</v>
      </c>
      <c r="J136">
        <f>R137</f>
        <v>0.91463414634146301</v>
      </c>
      <c r="Q136" t="s">
        <v>167</v>
      </c>
      <c r="R136">
        <v>1</v>
      </c>
    </row>
    <row r="137" spans="2:18" x14ac:dyDescent="0.25">
      <c r="B137" s="5" t="s">
        <v>72</v>
      </c>
      <c r="G137" s="5">
        <v>2</v>
      </c>
      <c r="H137">
        <f>R136</f>
        <v>1</v>
      </c>
      <c r="I137" s="5">
        <v>0</v>
      </c>
      <c r="J137">
        <f>J136+R139</f>
        <v>2.4390243902439028</v>
      </c>
      <c r="Q137" t="s">
        <v>168</v>
      </c>
      <c r="R137">
        <v>0.91463414634146301</v>
      </c>
    </row>
    <row r="138" spans="2:18" x14ac:dyDescent="0.25">
      <c r="B138" s="5" t="s">
        <v>72</v>
      </c>
      <c r="G138" s="5">
        <v>3</v>
      </c>
      <c r="H138">
        <f>H136+R138</f>
        <v>3.7071959173894502</v>
      </c>
      <c r="I138" s="5">
        <v>0</v>
      </c>
      <c r="J138">
        <f>J136+R139</f>
        <v>2.4390243902439028</v>
      </c>
      <c r="Q138" t="s">
        <v>169</v>
      </c>
      <c r="R138">
        <v>2.7071959173894502</v>
      </c>
    </row>
    <row r="139" spans="2:18" x14ac:dyDescent="0.25">
      <c r="B139" s="5" t="s">
        <v>72</v>
      </c>
      <c r="G139" s="5">
        <v>4</v>
      </c>
      <c r="H139">
        <f>H137+R138</f>
        <v>3.7071959173894502</v>
      </c>
      <c r="I139" s="5">
        <v>0</v>
      </c>
      <c r="J139">
        <f>R137</f>
        <v>0.91463414634146301</v>
      </c>
      <c r="Q139" t="s">
        <v>170</v>
      </c>
      <c r="R139">
        <v>1.5243902439024399</v>
      </c>
    </row>
    <row r="140" spans="2:18" x14ac:dyDescent="0.25">
      <c r="B140" s="17" t="str">
        <f>B136</f>
        <v>Window_sdr_1.unit1</v>
      </c>
      <c r="C140" s="17">
        <f t="shared" ref="C140:F140" si="95">C136</f>
        <v>0</v>
      </c>
      <c r="D140" s="17">
        <f t="shared" si="95"/>
        <v>0</v>
      </c>
      <c r="E140" s="17">
        <f t="shared" si="95"/>
        <v>0</v>
      </c>
      <c r="F140" s="17">
        <f t="shared" si="95"/>
        <v>0</v>
      </c>
      <c r="G140" s="17">
        <f>G136</f>
        <v>1</v>
      </c>
      <c r="H140" s="17">
        <f t="shared" ref="H140:I140" si="96">H136</f>
        <v>1</v>
      </c>
      <c r="I140" s="17">
        <f t="shared" si="96"/>
        <v>0</v>
      </c>
      <c r="J140" s="17">
        <f>J136</f>
        <v>0.91463414634146301</v>
      </c>
    </row>
    <row r="141" spans="2:18" x14ac:dyDescent="0.25">
      <c r="B141" s="4" t="s">
        <v>73</v>
      </c>
      <c r="C141" s="4"/>
      <c r="D141" s="4"/>
      <c r="E141" s="4"/>
      <c r="F141" s="4"/>
      <c r="G141" s="4">
        <v>1</v>
      </c>
      <c r="H141" s="4">
        <f>R141</f>
        <v>1</v>
      </c>
      <c r="I141" s="4">
        <v>0</v>
      </c>
      <c r="J141" s="4">
        <f>R142</f>
        <v>0.91463414634146301</v>
      </c>
      <c r="Q141" t="s">
        <v>167</v>
      </c>
      <c r="R141">
        <v>1</v>
      </c>
    </row>
    <row r="142" spans="2:18" x14ac:dyDescent="0.25">
      <c r="B142" s="4" t="s">
        <v>73</v>
      </c>
      <c r="C142" s="4"/>
      <c r="D142" s="4"/>
      <c r="E142" s="4"/>
      <c r="F142" s="4"/>
      <c r="G142" s="4">
        <v>2</v>
      </c>
      <c r="H142" s="4">
        <f>R141</f>
        <v>1</v>
      </c>
      <c r="I142" s="4">
        <v>0</v>
      </c>
      <c r="J142" s="4">
        <f>J141+R144</f>
        <v>2.4390243902439028</v>
      </c>
      <c r="Q142" t="s">
        <v>168</v>
      </c>
      <c r="R142">
        <v>0.91463414634146301</v>
      </c>
    </row>
    <row r="143" spans="2:18" x14ac:dyDescent="0.25">
      <c r="B143" s="4" t="s">
        <v>73</v>
      </c>
      <c r="C143" s="4"/>
      <c r="D143" s="4"/>
      <c r="E143" s="4"/>
      <c r="F143" s="4"/>
      <c r="G143" s="4">
        <v>3</v>
      </c>
      <c r="H143" s="4">
        <f>H141+R143</f>
        <v>3.7071959173894502</v>
      </c>
      <c r="I143" s="4">
        <v>0</v>
      </c>
      <c r="J143" s="4">
        <f>J141+R144</f>
        <v>2.4390243902439028</v>
      </c>
      <c r="Q143" t="s">
        <v>169</v>
      </c>
      <c r="R143">
        <v>2.7071959173894502</v>
      </c>
    </row>
    <row r="144" spans="2:18" x14ac:dyDescent="0.25">
      <c r="B144" s="4" t="s">
        <v>73</v>
      </c>
      <c r="C144" s="4"/>
      <c r="D144" s="4"/>
      <c r="E144" s="4"/>
      <c r="F144" s="4"/>
      <c r="G144" s="4">
        <v>4</v>
      </c>
      <c r="H144" s="4">
        <f>H142+R143</f>
        <v>3.7071959173894502</v>
      </c>
      <c r="I144" s="4">
        <v>0</v>
      </c>
      <c r="J144" s="4">
        <f>R142</f>
        <v>0.91463414634146301</v>
      </c>
      <c r="Q144" t="s">
        <v>170</v>
      </c>
      <c r="R144">
        <v>1.5243902439024399</v>
      </c>
    </row>
    <row r="145" spans="2:18" x14ac:dyDescent="0.25">
      <c r="B145" s="16" t="str">
        <f>B141</f>
        <v>Window_sdl_1.unit1</v>
      </c>
      <c r="C145" s="16">
        <f t="shared" ref="C145:F145" si="97">C141</f>
        <v>0</v>
      </c>
      <c r="D145" s="16">
        <f t="shared" si="97"/>
        <v>0</v>
      </c>
      <c r="E145" s="16">
        <f t="shared" si="97"/>
        <v>0</v>
      </c>
      <c r="F145" s="16">
        <f t="shared" si="97"/>
        <v>0</v>
      </c>
      <c r="G145" s="16">
        <f>G141</f>
        <v>1</v>
      </c>
      <c r="H145" s="16">
        <f t="shared" ref="H145:I145" si="98">H141</f>
        <v>1</v>
      </c>
      <c r="I145" s="16">
        <f t="shared" si="98"/>
        <v>0</v>
      </c>
      <c r="J145" s="16">
        <f>J141</f>
        <v>0.91463414634146301</v>
      </c>
    </row>
    <row r="146" spans="2:18" x14ac:dyDescent="0.25">
      <c r="B146" s="5" t="s">
        <v>74</v>
      </c>
      <c r="G146" s="5">
        <v>1</v>
      </c>
      <c r="H146">
        <f>R146</f>
        <v>1</v>
      </c>
      <c r="I146" s="5">
        <v>0</v>
      </c>
      <c r="J146">
        <f>R147</f>
        <v>0.91463414634146301</v>
      </c>
      <c r="Q146" t="s">
        <v>167</v>
      </c>
      <c r="R146">
        <v>1</v>
      </c>
    </row>
    <row r="147" spans="2:18" x14ac:dyDescent="0.25">
      <c r="B147" s="5" t="s">
        <v>74</v>
      </c>
      <c r="G147" s="5">
        <v>2</v>
      </c>
      <c r="H147">
        <f>R146</f>
        <v>1</v>
      </c>
      <c r="I147" s="5">
        <v>0</v>
      </c>
      <c r="J147">
        <f>J146+R149</f>
        <v>2.4390243902439028</v>
      </c>
      <c r="Q147" t="s">
        <v>168</v>
      </c>
      <c r="R147">
        <v>0.91463414634146301</v>
      </c>
    </row>
    <row r="148" spans="2:18" x14ac:dyDescent="0.25">
      <c r="B148" s="5" t="s">
        <v>74</v>
      </c>
      <c r="G148" s="5">
        <v>3</v>
      </c>
      <c r="H148">
        <f>H146+R148</f>
        <v>3.7071959173894502</v>
      </c>
      <c r="I148" s="5">
        <v>0</v>
      </c>
      <c r="J148">
        <f>J146+R149</f>
        <v>2.4390243902439028</v>
      </c>
      <c r="Q148" t="s">
        <v>169</v>
      </c>
      <c r="R148">
        <v>2.7071959173894502</v>
      </c>
    </row>
    <row r="149" spans="2:18" x14ac:dyDescent="0.25">
      <c r="B149" s="5" t="s">
        <v>74</v>
      </c>
      <c r="G149" s="5">
        <v>4</v>
      </c>
      <c r="H149">
        <f>H147+R148</f>
        <v>3.7071959173894502</v>
      </c>
      <c r="I149" s="5">
        <v>0</v>
      </c>
      <c r="J149">
        <f>R147</f>
        <v>0.91463414634146301</v>
      </c>
      <c r="Q149" t="s">
        <v>170</v>
      </c>
      <c r="R149">
        <v>1.5243902439024399</v>
      </c>
    </row>
    <row r="150" spans="2:18" x14ac:dyDescent="0.25">
      <c r="B150" s="17" t="str">
        <f>B146</f>
        <v>Window_ldf_2.unit1</v>
      </c>
      <c r="C150" s="17">
        <f t="shared" ref="C150:F150" si="99">C146</f>
        <v>0</v>
      </c>
      <c r="D150" s="17">
        <f t="shared" si="99"/>
        <v>0</v>
      </c>
      <c r="E150" s="17">
        <f t="shared" si="99"/>
        <v>0</v>
      </c>
      <c r="F150" s="17">
        <f t="shared" si="99"/>
        <v>0</v>
      </c>
      <c r="G150" s="17">
        <f>G146</f>
        <v>1</v>
      </c>
      <c r="H150" s="17">
        <f t="shared" ref="H150:I150" si="100">H146</f>
        <v>1</v>
      </c>
      <c r="I150" s="17">
        <f t="shared" si="100"/>
        <v>0</v>
      </c>
      <c r="J150" s="17">
        <f>J146</f>
        <v>0.91463414634146301</v>
      </c>
    </row>
    <row r="151" spans="2:18" x14ac:dyDescent="0.25">
      <c r="B151" s="4" t="s">
        <v>75</v>
      </c>
      <c r="C151" s="4"/>
      <c r="D151" s="4"/>
      <c r="E151" s="4"/>
      <c r="F151" s="4"/>
      <c r="G151" s="4">
        <v>1</v>
      </c>
      <c r="H151" s="4">
        <f>R151</f>
        <v>2.7419012214551199</v>
      </c>
      <c r="I151" s="4">
        <v>0</v>
      </c>
      <c r="J151" s="4">
        <f>R152</f>
        <v>0.91463414634146301</v>
      </c>
      <c r="Q151" t="s">
        <v>167</v>
      </c>
      <c r="R151">
        <v>2.7419012214551199</v>
      </c>
    </row>
    <row r="152" spans="2:18" x14ac:dyDescent="0.25">
      <c r="B152" s="4" t="s">
        <v>75</v>
      </c>
      <c r="C152" s="4"/>
      <c r="D152" s="4"/>
      <c r="E152" s="4"/>
      <c r="F152" s="4"/>
      <c r="G152" s="4">
        <v>2</v>
      </c>
      <c r="H152" s="4">
        <f>R151</f>
        <v>2.7419012214551199</v>
      </c>
      <c r="I152" s="4">
        <v>0</v>
      </c>
      <c r="J152" s="4">
        <f>J151+R154</f>
        <v>2.4390243902439028</v>
      </c>
      <c r="Q152" t="s">
        <v>168</v>
      </c>
      <c r="R152">
        <v>0.91463414634146301</v>
      </c>
    </row>
    <row r="153" spans="2:18" x14ac:dyDescent="0.25">
      <c r="B153" s="4" t="s">
        <v>75</v>
      </c>
      <c r="C153" s="4"/>
      <c r="D153" s="4"/>
      <c r="E153" s="4"/>
      <c r="F153" s="4"/>
      <c r="G153" s="4">
        <v>3</v>
      </c>
      <c r="H153" s="4">
        <f>H151+R153</f>
        <v>5.4490971388445697</v>
      </c>
      <c r="I153" s="4">
        <v>0</v>
      </c>
      <c r="J153" s="4">
        <f>J151+R154</f>
        <v>2.4390243902439028</v>
      </c>
      <c r="Q153" t="s">
        <v>169</v>
      </c>
      <c r="R153">
        <v>2.7071959173894502</v>
      </c>
    </row>
    <row r="154" spans="2:18" x14ac:dyDescent="0.25">
      <c r="B154" s="4" t="s">
        <v>75</v>
      </c>
      <c r="C154" s="4"/>
      <c r="D154" s="4"/>
      <c r="E154" s="4"/>
      <c r="F154" s="4"/>
      <c r="G154" s="4">
        <v>4</v>
      </c>
      <c r="H154" s="4">
        <f>H152+R153</f>
        <v>5.4490971388445697</v>
      </c>
      <c r="I154" s="4">
        <v>0</v>
      </c>
      <c r="J154" s="4">
        <f>R152</f>
        <v>0.91463414634146301</v>
      </c>
      <c r="Q154" t="s">
        <v>170</v>
      </c>
      <c r="R154">
        <v>1.5243902439024399</v>
      </c>
    </row>
    <row r="155" spans="2:18" x14ac:dyDescent="0.25">
      <c r="B155" s="17" t="str">
        <f>B151</f>
        <v>Window_ldb_2.unit1</v>
      </c>
      <c r="C155" s="17">
        <f t="shared" ref="C155:F155" si="101">C151</f>
        <v>0</v>
      </c>
      <c r="D155" s="17">
        <f t="shared" si="101"/>
        <v>0</v>
      </c>
      <c r="E155" s="17">
        <f t="shared" si="101"/>
        <v>0</v>
      </c>
      <c r="F155" s="17">
        <f t="shared" si="101"/>
        <v>0</v>
      </c>
      <c r="G155" s="17">
        <f>G151</f>
        <v>1</v>
      </c>
      <c r="H155" s="17">
        <f t="shared" ref="H155:I155" si="102">H151</f>
        <v>2.7419012214551199</v>
      </c>
      <c r="I155" s="17">
        <f t="shared" si="102"/>
        <v>0</v>
      </c>
      <c r="J155" s="17">
        <f>J151</f>
        <v>0.91463414634146301</v>
      </c>
    </row>
    <row r="156" spans="2:18" x14ac:dyDescent="0.25">
      <c r="B156" s="5" t="s">
        <v>76</v>
      </c>
      <c r="G156" s="5">
        <v>1</v>
      </c>
      <c r="H156">
        <f>R156</f>
        <v>1</v>
      </c>
      <c r="I156" s="5">
        <v>0</v>
      </c>
      <c r="J156">
        <f>R157</f>
        <v>0.91463414634146301</v>
      </c>
      <c r="Q156" t="s">
        <v>167</v>
      </c>
      <c r="R156">
        <v>1</v>
      </c>
    </row>
    <row r="157" spans="2:18" x14ac:dyDescent="0.25">
      <c r="B157" s="5" t="s">
        <v>76</v>
      </c>
      <c r="G157" s="5">
        <v>2</v>
      </c>
      <c r="H157">
        <f>R156</f>
        <v>1</v>
      </c>
      <c r="I157" s="5">
        <v>0</v>
      </c>
      <c r="J157">
        <f>J156+R159</f>
        <v>2.4390243902439028</v>
      </c>
      <c r="Q157" t="s">
        <v>168</v>
      </c>
      <c r="R157">
        <v>0.91463414634146301</v>
      </c>
    </row>
    <row r="158" spans="2:18" x14ac:dyDescent="0.25">
      <c r="B158" s="5" t="s">
        <v>76</v>
      </c>
      <c r="G158" s="5">
        <v>3</v>
      </c>
      <c r="H158">
        <f>H156+R158</f>
        <v>3.7071959173894502</v>
      </c>
      <c r="I158" s="5">
        <v>0</v>
      </c>
      <c r="J158">
        <f>J156+R159</f>
        <v>2.4390243902439028</v>
      </c>
      <c r="Q158" t="s">
        <v>169</v>
      </c>
      <c r="R158">
        <v>2.7071959173894502</v>
      </c>
    </row>
    <row r="159" spans="2:18" x14ac:dyDescent="0.25">
      <c r="B159" s="5" t="s">
        <v>76</v>
      </c>
      <c r="G159" s="5">
        <v>4</v>
      </c>
      <c r="H159">
        <f>H157+R158</f>
        <v>3.7071959173894502</v>
      </c>
      <c r="I159" s="5">
        <v>0</v>
      </c>
      <c r="J159">
        <f>R157</f>
        <v>0.91463414634146301</v>
      </c>
      <c r="Q159" t="s">
        <v>170</v>
      </c>
      <c r="R159">
        <v>1.5243902439024399</v>
      </c>
    </row>
    <row r="160" spans="2:18" x14ac:dyDescent="0.25">
      <c r="B160" s="17" t="str">
        <f>B156</f>
        <v>Window_sdr_2.unit1</v>
      </c>
      <c r="C160" s="17">
        <f t="shared" ref="C160:F160" si="103">C156</f>
        <v>0</v>
      </c>
      <c r="D160" s="17">
        <f t="shared" si="103"/>
        <v>0</v>
      </c>
      <c r="E160" s="17">
        <f t="shared" si="103"/>
        <v>0</v>
      </c>
      <c r="F160" s="17">
        <f t="shared" si="103"/>
        <v>0</v>
      </c>
      <c r="G160" s="17">
        <f>G156</f>
        <v>1</v>
      </c>
      <c r="H160" s="17">
        <f t="shared" ref="H160:I160" si="104">H156</f>
        <v>1</v>
      </c>
      <c r="I160" s="17">
        <f t="shared" si="104"/>
        <v>0</v>
      </c>
      <c r="J160" s="17">
        <f>J156</f>
        <v>0.91463414634146301</v>
      </c>
    </row>
    <row r="161" spans="2:18" x14ac:dyDescent="0.25">
      <c r="B161" s="4" t="s">
        <v>77</v>
      </c>
      <c r="C161" s="4"/>
      <c r="D161" s="4"/>
      <c r="E161" s="4"/>
      <c r="F161" s="4"/>
      <c r="G161" s="4">
        <v>1</v>
      </c>
      <c r="H161" s="4">
        <f>R161</f>
        <v>1</v>
      </c>
      <c r="I161" s="4">
        <v>0</v>
      </c>
      <c r="J161" s="4">
        <f>R162</f>
        <v>0.91463414634146301</v>
      </c>
      <c r="Q161" t="s">
        <v>167</v>
      </c>
      <c r="R161">
        <v>1</v>
      </c>
    </row>
    <row r="162" spans="2:18" x14ac:dyDescent="0.25">
      <c r="B162" s="4" t="s">
        <v>77</v>
      </c>
      <c r="C162" s="4"/>
      <c r="D162" s="4"/>
      <c r="E162" s="4"/>
      <c r="F162" s="4"/>
      <c r="G162" s="4">
        <v>2</v>
      </c>
      <c r="H162" s="4">
        <f>R161</f>
        <v>1</v>
      </c>
      <c r="I162" s="4">
        <v>0</v>
      </c>
      <c r="J162" s="4">
        <f>J161+R164</f>
        <v>2.4390243902439028</v>
      </c>
      <c r="Q162" t="s">
        <v>168</v>
      </c>
      <c r="R162">
        <v>0.91463414634146301</v>
      </c>
    </row>
    <row r="163" spans="2:18" x14ac:dyDescent="0.25">
      <c r="B163" s="4" t="s">
        <v>77</v>
      </c>
      <c r="C163" s="4"/>
      <c r="D163" s="4"/>
      <c r="E163" s="4"/>
      <c r="F163" s="4"/>
      <c r="G163" s="4">
        <v>3</v>
      </c>
      <c r="H163" s="4">
        <f>H161+R163</f>
        <v>3.7071959173894502</v>
      </c>
      <c r="I163" s="4">
        <v>0</v>
      </c>
      <c r="J163" s="4">
        <f>J161+R164</f>
        <v>2.4390243902439028</v>
      </c>
      <c r="Q163" t="s">
        <v>169</v>
      </c>
      <c r="R163">
        <v>2.7071959173894502</v>
      </c>
    </row>
    <row r="164" spans="2:18" x14ac:dyDescent="0.25">
      <c r="B164" s="4" t="s">
        <v>77</v>
      </c>
      <c r="C164" s="4"/>
      <c r="D164" s="4"/>
      <c r="E164" s="4"/>
      <c r="F164" s="4"/>
      <c r="G164" s="4">
        <v>4</v>
      </c>
      <c r="H164" s="4">
        <f>H162+R163</f>
        <v>3.7071959173894502</v>
      </c>
      <c r="I164" s="4">
        <v>0</v>
      </c>
      <c r="J164" s="4">
        <f>R162</f>
        <v>0.91463414634146301</v>
      </c>
      <c r="Q164" t="s">
        <v>170</v>
      </c>
      <c r="R164">
        <v>1.5243902439024399</v>
      </c>
    </row>
    <row r="165" spans="2:18" x14ac:dyDescent="0.25">
      <c r="B165" s="16" t="str">
        <f>B161</f>
        <v>Window_sdl_2.unit1</v>
      </c>
      <c r="C165" s="16">
        <f t="shared" ref="C165:F165" si="105">C161</f>
        <v>0</v>
      </c>
      <c r="D165" s="16">
        <f t="shared" si="105"/>
        <v>0</v>
      </c>
      <c r="E165" s="16">
        <f t="shared" si="105"/>
        <v>0</v>
      </c>
      <c r="F165" s="16">
        <f t="shared" si="105"/>
        <v>0</v>
      </c>
      <c r="G165" s="16">
        <f>G161</f>
        <v>1</v>
      </c>
      <c r="H165" s="16">
        <f t="shared" ref="H165:I165" si="106">H161</f>
        <v>1</v>
      </c>
      <c r="I165" s="16">
        <f t="shared" si="106"/>
        <v>0</v>
      </c>
      <c r="J165" s="16">
        <f>J161</f>
        <v>0.91463414634146301</v>
      </c>
    </row>
  </sheetData>
  <mergeCells count="123">
    <mergeCell ref="O3:O7"/>
    <mergeCell ref="K8:K12"/>
    <mergeCell ref="L8:L12"/>
    <mergeCell ref="M8:M12"/>
    <mergeCell ref="N8:N12"/>
    <mergeCell ref="O8:O12"/>
    <mergeCell ref="H1:J1"/>
    <mergeCell ref="K1:L1"/>
    <mergeCell ref="M1:N1"/>
    <mergeCell ref="K3:K7"/>
    <mergeCell ref="L3:L7"/>
    <mergeCell ref="M3:M7"/>
    <mergeCell ref="N3:N7"/>
    <mergeCell ref="K13:K17"/>
    <mergeCell ref="L13:L17"/>
    <mergeCell ref="M13:M17"/>
    <mergeCell ref="N13:N17"/>
    <mergeCell ref="O13:O17"/>
    <mergeCell ref="K18:K22"/>
    <mergeCell ref="L18:L22"/>
    <mergeCell ref="M18:M22"/>
    <mergeCell ref="N18:N22"/>
    <mergeCell ref="O18:O22"/>
    <mergeCell ref="K31:K35"/>
    <mergeCell ref="L31:L35"/>
    <mergeCell ref="M31:M35"/>
    <mergeCell ref="N31:N35"/>
    <mergeCell ref="O31:O35"/>
    <mergeCell ref="K23:K26"/>
    <mergeCell ref="L23:L26"/>
    <mergeCell ref="M23:M26"/>
    <mergeCell ref="N23:N26"/>
    <mergeCell ref="O23:O26"/>
    <mergeCell ref="K27:K30"/>
    <mergeCell ref="L27:L30"/>
    <mergeCell ref="M27:M30"/>
    <mergeCell ref="N27:N30"/>
    <mergeCell ref="O27:O30"/>
    <mergeCell ref="K36:K40"/>
    <mergeCell ref="L36:L40"/>
    <mergeCell ref="M36:M40"/>
    <mergeCell ref="N36:N40"/>
    <mergeCell ref="O36:O40"/>
    <mergeCell ref="K41:K45"/>
    <mergeCell ref="L41:L45"/>
    <mergeCell ref="M41:M45"/>
    <mergeCell ref="N41:N45"/>
    <mergeCell ref="O41:O45"/>
    <mergeCell ref="K46:K50"/>
    <mergeCell ref="L46:L50"/>
    <mergeCell ref="M46:M50"/>
    <mergeCell ref="N46:N50"/>
    <mergeCell ref="O46:O50"/>
    <mergeCell ref="K51:K55"/>
    <mergeCell ref="L51:L55"/>
    <mergeCell ref="M51:M55"/>
    <mergeCell ref="N51:N55"/>
    <mergeCell ref="O51:O55"/>
    <mergeCell ref="K56:K60"/>
    <mergeCell ref="L56:L60"/>
    <mergeCell ref="M56:M60"/>
    <mergeCell ref="N56:N60"/>
    <mergeCell ref="O56:O60"/>
    <mergeCell ref="K61:K65"/>
    <mergeCell ref="L61:L65"/>
    <mergeCell ref="M61:M65"/>
    <mergeCell ref="N61:N65"/>
    <mergeCell ref="O61:O65"/>
    <mergeCell ref="K66:K70"/>
    <mergeCell ref="L66:L70"/>
    <mergeCell ref="M66:M70"/>
    <mergeCell ref="N66:N70"/>
    <mergeCell ref="O66:O70"/>
    <mergeCell ref="K71:K75"/>
    <mergeCell ref="L71:L75"/>
    <mergeCell ref="M71:M75"/>
    <mergeCell ref="N71:N75"/>
    <mergeCell ref="O71:O75"/>
    <mergeCell ref="K76:K80"/>
    <mergeCell ref="L76:L80"/>
    <mergeCell ref="M76:M80"/>
    <mergeCell ref="N76:N80"/>
    <mergeCell ref="O76:O80"/>
    <mergeCell ref="K81:K85"/>
    <mergeCell ref="L81:L85"/>
    <mergeCell ref="M81:M85"/>
    <mergeCell ref="N81:N85"/>
    <mergeCell ref="O81:O85"/>
    <mergeCell ref="K86:K90"/>
    <mergeCell ref="L86:L90"/>
    <mergeCell ref="M86:M90"/>
    <mergeCell ref="N86:N90"/>
    <mergeCell ref="O86:O90"/>
    <mergeCell ref="K91:K95"/>
    <mergeCell ref="L91:L95"/>
    <mergeCell ref="M91:M95"/>
    <mergeCell ref="N91:N95"/>
    <mergeCell ref="O91:O95"/>
    <mergeCell ref="K96:K100"/>
    <mergeCell ref="L96:L100"/>
    <mergeCell ref="M96:M100"/>
    <mergeCell ref="N96:N100"/>
    <mergeCell ref="O96:O100"/>
    <mergeCell ref="K101:K105"/>
    <mergeCell ref="L101:L105"/>
    <mergeCell ref="M101:M105"/>
    <mergeCell ref="N101:N105"/>
    <mergeCell ref="O101:O105"/>
    <mergeCell ref="K116:K120"/>
    <mergeCell ref="L116:L120"/>
    <mergeCell ref="M116:M120"/>
    <mergeCell ref="N116:N120"/>
    <mergeCell ref="O116:O120"/>
    <mergeCell ref="K106:K110"/>
    <mergeCell ref="L106:L110"/>
    <mergeCell ref="M106:M110"/>
    <mergeCell ref="N106:N110"/>
    <mergeCell ref="O106:O110"/>
    <mergeCell ref="K111:K115"/>
    <mergeCell ref="L111:L115"/>
    <mergeCell ref="M111:M115"/>
    <mergeCell ref="N111:N115"/>
    <mergeCell ref="O111:O115"/>
  </mergeCells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29D4-43AC-4B6B-9668-8D0C1229F302}">
  <sheetPr codeName="Sheet3"/>
  <dimension ref="A1:AA165"/>
  <sheetViews>
    <sheetView topLeftCell="H1" workbookViewId="0">
      <selection activeCell="M12" sqref="M12"/>
    </sheetView>
  </sheetViews>
  <sheetFormatPr defaultRowHeight="15" x14ac:dyDescent="0.25"/>
  <cols>
    <col min="1" max="1" width="3.85546875" customWidth="1"/>
    <col min="2" max="2" width="24.28515625" customWidth="1"/>
    <col min="3" max="3" width="19" customWidth="1"/>
    <col min="4" max="4" width="33.5703125" customWidth="1"/>
    <col min="5" max="5" width="23.7109375" customWidth="1"/>
    <col min="6" max="6" width="24.85546875" customWidth="1"/>
    <col min="7" max="7" width="25" customWidth="1"/>
    <col min="8" max="9" width="23.140625" customWidth="1"/>
    <col min="10" max="11" width="15.7109375" customWidth="1"/>
    <col min="12" max="12" width="7.5703125" bestFit="1" customWidth="1"/>
    <col min="13" max="13" width="12.5703125" customWidth="1"/>
    <col min="14" max="14" width="11.140625" customWidth="1"/>
    <col min="15" max="16" width="10.42578125" customWidth="1"/>
    <col min="17" max="19" width="10.140625" customWidth="1"/>
    <col min="20" max="20" width="12.85546875" customWidth="1"/>
    <col min="21" max="21" width="3.85546875" customWidth="1"/>
    <col min="22" max="22" width="20.42578125" customWidth="1"/>
    <col min="23" max="24" width="9.140625" customWidth="1"/>
    <col min="25" max="25" width="7.85546875" customWidth="1"/>
    <col min="26" max="26" width="26.140625" customWidth="1"/>
    <col min="27" max="27" width="4.5703125" customWidth="1"/>
  </cols>
  <sheetData>
    <row r="1" spans="1:27" x14ac:dyDescent="0.25">
      <c r="M1" s="176" t="s">
        <v>45</v>
      </c>
      <c r="N1" s="176"/>
      <c r="O1" s="176"/>
      <c r="P1" s="176" t="s">
        <v>46</v>
      </c>
      <c r="Q1" s="176"/>
      <c r="R1" s="176" t="s">
        <v>47</v>
      </c>
      <c r="S1" s="176"/>
    </row>
    <row r="2" spans="1:27" ht="30.75" thickBot="1" x14ac:dyDescent="0.3">
      <c r="B2" s="1" t="s">
        <v>1</v>
      </c>
      <c r="C2" s="1" t="s">
        <v>5</v>
      </c>
      <c r="D2" s="1" t="s">
        <v>87</v>
      </c>
      <c r="E2" s="1" t="s">
        <v>7</v>
      </c>
      <c r="F2" s="2" t="s">
        <v>9</v>
      </c>
      <c r="G2" s="2" t="s">
        <v>14</v>
      </c>
      <c r="H2" s="2" t="s">
        <v>78</v>
      </c>
      <c r="I2" s="2" t="s">
        <v>79</v>
      </c>
      <c r="J2" s="2" t="s">
        <v>80</v>
      </c>
      <c r="K2" s="2" t="s">
        <v>81</v>
      </c>
      <c r="L2" s="1" t="s">
        <v>11</v>
      </c>
      <c r="M2" s="67" t="s">
        <v>2</v>
      </c>
      <c r="N2" s="67" t="s">
        <v>3</v>
      </c>
      <c r="O2" s="67" t="s">
        <v>4</v>
      </c>
      <c r="P2" s="67" t="s">
        <v>48</v>
      </c>
      <c r="Q2" s="67" t="s">
        <v>49</v>
      </c>
      <c r="R2" s="67" t="s">
        <v>48</v>
      </c>
      <c r="S2" s="67" t="s">
        <v>49</v>
      </c>
      <c r="T2" s="67" t="s">
        <v>55</v>
      </c>
      <c r="U2" s="67"/>
      <c r="V2" s="67"/>
      <c r="W2" s="67" t="s">
        <v>59</v>
      </c>
      <c r="X2" s="67" t="s">
        <v>60</v>
      </c>
      <c r="Y2" s="67"/>
      <c r="Z2" s="67"/>
      <c r="AA2" s="67"/>
    </row>
    <row r="3" spans="1:27" ht="25.5" customHeight="1" thickBot="1" x14ac:dyDescent="0.3">
      <c r="A3" s="77" t="str">
        <f>B3&amp;"-"&amp;L3</f>
        <v>interzone_floor_1-1</v>
      </c>
      <c r="B3" s="4" t="s">
        <v>232</v>
      </c>
      <c r="C3" s="4" t="s">
        <v>6</v>
      </c>
      <c r="D3" s="4" t="s">
        <v>272</v>
      </c>
      <c r="E3" s="4" t="s">
        <v>228</v>
      </c>
      <c r="F3" s="4" t="s">
        <v>10</v>
      </c>
      <c r="G3" s="4"/>
      <c r="H3" s="4" t="s">
        <v>83</v>
      </c>
      <c r="I3" s="4" t="s">
        <v>82</v>
      </c>
      <c r="J3" s="4"/>
      <c r="K3" s="4">
        <v>4</v>
      </c>
      <c r="L3" s="4">
        <v>1</v>
      </c>
      <c r="M3" s="31">
        <f>IF(W3&gt;1,$W$18,9999)</f>
        <v>0</v>
      </c>
      <c r="N3" s="31">
        <f>IF(W3&gt;1,$W$19,9999)</f>
        <v>0</v>
      </c>
      <c r="O3" s="36">
        <f>IF(W3&gt;1,$X$4+$X$12,9999)</f>
        <v>4.3</v>
      </c>
      <c r="P3" s="172">
        <f>M5-M4</f>
        <v>8</v>
      </c>
      <c r="Q3" s="172">
        <f>N4-N3</f>
        <v>9</v>
      </c>
      <c r="R3" s="172">
        <f>CONVERT(P3,"m","ft")</f>
        <v>26.246719160104988</v>
      </c>
      <c r="S3" s="172">
        <f>CONVERT(Q3,"m","ft")</f>
        <v>29.527559055118111</v>
      </c>
      <c r="T3" s="173">
        <f>R3*S3</f>
        <v>775.00155000310008</v>
      </c>
      <c r="U3" s="66"/>
      <c r="V3" s="50" t="s">
        <v>63</v>
      </c>
      <c r="W3" s="51">
        <v>2</v>
      </c>
      <c r="X3" s="52"/>
      <c r="Y3" s="57"/>
      <c r="Z3" s="14"/>
      <c r="AA3" s="66"/>
    </row>
    <row r="4" spans="1:27" ht="25.5" customHeight="1" thickBot="1" x14ac:dyDescent="0.3">
      <c r="A4" s="77" t="str">
        <f t="shared" ref="A4:A67" si="0">B4&amp;"-"&amp;L4</f>
        <v>interzone_floor_1-2</v>
      </c>
      <c r="B4" s="4" t="s">
        <v>232</v>
      </c>
      <c r="C4" s="4" t="s">
        <v>6</v>
      </c>
      <c r="D4" s="4" t="s">
        <v>272</v>
      </c>
      <c r="E4" s="4" t="s">
        <v>228</v>
      </c>
      <c r="F4" s="4" t="s">
        <v>10</v>
      </c>
      <c r="G4" s="4"/>
      <c r="H4" s="4" t="s">
        <v>83</v>
      </c>
      <c r="I4" s="4" t="s">
        <v>82</v>
      </c>
      <c r="J4" s="4"/>
      <c r="K4" s="4">
        <v>4</v>
      </c>
      <c r="L4" s="4">
        <v>2</v>
      </c>
      <c r="M4" s="31">
        <f>IF(W3&gt;1,$W$18,9999)</f>
        <v>0</v>
      </c>
      <c r="N4" s="22">
        <f>IF(W3&gt;1,$X$10,9999)</f>
        <v>9</v>
      </c>
      <c r="O4" s="36">
        <f>IF(W3&gt;1,$X$4+$X$12,9999)</f>
        <v>4.3</v>
      </c>
      <c r="P4" s="172"/>
      <c r="Q4" s="172"/>
      <c r="R4" s="172"/>
      <c r="S4" s="172"/>
      <c r="T4" s="173"/>
      <c r="U4" s="66"/>
      <c r="V4" s="53" t="s">
        <v>64</v>
      </c>
      <c r="W4" s="55">
        <f>CONVERT(X4,"m","ft")</f>
        <v>13.123359580052494</v>
      </c>
      <c r="X4" s="59">
        <f>Y4</f>
        <v>4</v>
      </c>
      <c r="Y4" s="58">
        <v>4</v>
      </c>
      <c r="Z4" s="43"/>
      <c r="AA4" s="66"/>
    </row>
    <row r="5" spans="1:27" ht="25.5" customHeight="1" thickBot="1" x14ac:dyDescent="0.3">
      <c r="A5" s="77" t="str">
        <f t="shared" si="0"/>
        <v>interzone_floor_1-3</v>
      </c>
      <c r="B5" s="4" t="s">
        <v>232</v>
      </c>
      <c r="C5" s="4" t="s">
        <v>6</v>
      </c>
      <c r="D5" s="4" t="s">
        <v>272</v>
      </c>
      <c r="E5" s="4" t="s">
        <v>228</v>
      </c>
      <c r="F5" s="4" t="s">
        <v>10</v>
      </c>
      <c r="G5" s="4"/>
      <c r="H5" s="4" t="s">
        <v>83</v>
      </c>
      <c r="I5" s="4" t="s">
        <v>82</v>
      </c>
      <c r="J5" s="4"/>
      <c r="K5" s="4">
        <v>4</v>
      </c>
      <c r="L5" s="4">
        <v>3</v>
      </c>
      <c r="M5" s="19">
        <f>IF(W3&gt;1,$X$9,9999)</f>
        <v>8</v>
      </c>
      <c r="N5" s="22">
        <f>IF(W3&gt;1,$X$10,9999)</f>
        <v>9</v>
      </c>
      <c r="O5" s="36">
        <f>IF(W3&gt;1,$X$4+$X$12,9999)</f>
        <v>4.3</v>
      </c>
      <c r="P5" s="172"/>
      <c r="Q5" s="172"/>
      <c r="R5" s="172"/>
      <c r="S5" s="172"/>
      <c r="T5" s="173"/>
      <c r="U5" s="66"/>
      <c r="V5" s="68" t="s">
        <v>65</v>
      </c>
      <c r="W5" s="64">
        <f>CONVERT(X5,"m","ft")</f>
        <v>1968.5039370078741</v>
      </c>
      <c r="X5" s="69">
        <f>Y5</f>
        <v>600</v>
      </c>
      <c r="Y5" s="48">
        <v>600</v>
      </c>
      <c r="Z5" s="14"/>
      <c r="AA5" s="66"/>
    </row>
    <row r="6" spans="1:27" ht="25.5" customHeight="1" thickBot="1" x14ac:dyDescent="0.3">
      <c r="A6" s="77" t="str">
        <f t="shared" si="0"/>
        <v>interzone_floor_1-4</v>
      </c>
      <c r="B6" s="4" t="s">
        <v>232</v>
      </c>
      <c r="C6" s="4" t="s">
        <v>6</v>
      </c>
      <c r="D6" s="4" t="s">
        <v>272</v>
      </c>
      <c r="E6" s="4" t="s">
        <v>228</v>
      </c>
      <c r="F6" s="4" t="s">
        <v>10</v>
      </c>
      <c r="G6" s="4"/>
      <c r="H6" s="4" t="s">
        <v>83</v>
      </c>
      <c r="I6" s="4" t="s">
        <v>82</v>
      </c>
      <c r="J6" s="4"/>
      <c r="K6" s="4">
        <v>4</v>
      </c>
      <c r="L6" s="4">
        <v>4</v>
      </c>
      <c r="M6" s="19">
        <f>IF(W3&gt;1,$X$9,9999)</f>
        <v>8</v>
      </c>
      <c r="N6" s="31">
        <f>IF(W3&gt;1,$W$19,9999)</f>
        <v>0</v>
      </c>
      <c r="O6" s="36">
        <f>IF(W3&gt;1,$X$4+$X$12,9999)</f>
        <v>4.3</v>
      </c>
      <c r="P6" s="172"/>
      <c r="Q6" s="172"/>
      <c r="R6" s="172"/>
      <c r="S6" s="172"/>
      <c r="T6" s="173"/>
      <c r="U6" s="66"/>
      <c r="V6" s="73" t="s">
        <v>66</v>
      </c>
      <c r="W6" s="75">
        <f>Y6</f>
        <v>2</v>
      </c>
      <c r="X6" s="74"/>
      <c r="Y6">
        <v>2</v>
      </c>
      <c r="Z6" s="14"/>
      <c r="AA6" s="66"/>
    </row>
    <row r="7" spans="1:27" ht="25.5" customHeight="1" x14ac:dyDescent="0.25">
      <c r="A7" s="77" t="str">
        <f t="shared" si="0"/>
        <v>interzone_floor_1-1</v>
      </c>
      <c r="B7" s="6" t="str">
        <f>B3</f>
        <v>interzone_floor_1</v>
      </c>
      <c r="C7" s="6" t="str">
        <f t="shared" ref="C7:O7" si="1">C3</f>
        <v>Floor</v>
      </c>
      <c r="D7" s="6" t="str">
        <f t="shared" si="1"/>
        <v>interzone construction</v>
      </c>
      <c r="E7" s="6" t="str">
        <f t="shared" si="1"/>
        <v>living</v>
      </c>
      <c r="F7" s="6" t="str">
        <f t="shared" si="1"/>
        <v>Adiabatic</v>
      </c>
      <c r="G7" s="6"/>
      <c r="H7" s="6" t="str">
        <f t="shared" si="1"/>
        <v>NoSun</v>
      </c>
      <c r="I7" s="6" t="str">
        <f t="shared" si="1"/>
        <v>NoWind</v>
      </c>
      <c r="J7" s="6"/>
      <c r="K7" s="6">
        <f t="shared" si="1"/>
        <v>4</v>
      </c>
      <c r="L7" s="6">
        <f t="shared" si="1"/>
        <v>1</v>
      </c>
      <c r="M7" s="6">
        <f t="shared" si="1"/>
        <v>0</v>
      </c>
      <c r="N7" s="6">
        <f t="shared" si="1"/>
        <v>0</v>
      </c>
      <c r="O7" s="6">
        <f t="shared" si="1"/>
        <v>4.3</v>
      </c>
      <c r="P7" s="172"/>
      <c r="Q7" s="172"/>
      <c r="R7" s="172"/>
      <c r="S7" s="172"/>
      <c r="T7" s="173"/>
      <c r="U7" s="66"/>
      <c r="Z7" s="18"/>
      <c r="AA7" s="66"/>
    </row>
    <row r="8" spans="1:27" ht="25.5" customHeight="1" x14ac:dyDescent="0.25">
      <c r="A8" s="77" t="str">
        <f t="shared" si="0"/>
        <v>ceiling-1</v>
      </c>
      <c r="B8" t="s">
        <v>226</v>
      </c>
      <c r="C8" t="s">
        <v>13</v>
      </c>
      <c r="D8" s="5" t="s">
        <v>268</v>
      </c>
      <c r="E8" t="s">
        <v>228</v>
      </c>
      <c r="F8" t="s">
        <v>15</v>
      </c>
      <c r="G8" t="s">
        <v>229</v>
      </c>
      <c r="H8" t="s">
        <v>83</v>
      </c>
      <c r="I8" t="s">
        <v>82</v>
      </c>
      <c r="K8">
        <v>4</v>
      </c>
      <c r="L8">
        <v>1</v>
      </c>
      <c r="M8" s="32">
        <f>$W$18</f>
        <v>0</v>
      </c>
      <c r="N8" s="32">
        <f>$W$19</f>
        <v>0</v>
      </c>
      <c r="O8" s="39">
        <f>$X$12+($X$4*$W$3)</f>
        <v>8.3000000000000007</v>
      </c>
      <c r="P8" s="172">
        <f>M9-M8</f>
        <v>8</v>
      </c>
      <c r="Q8" s="172">
        <f>N10-N9</f>
        <v>9</v>
      </c>
      <c r="R8" s="172">
        <f t="shared" ref="R8:S8" si="2">CONVERT(P8,"m","ft")</f>
        <v>26.246719160104988</v>
      </c>
      <c r="S8" s="172">
        <f t="shared" si="2"/>
        <v>29.527559055118111</v>
      </c>
      <c r="T8" s="173">
        <f>R8*S8</f>
        <v>775.00155000310008</v>
      </c>
      <c r="U8" s="66"/>
      <c r="V8" s="12" t="s">
        <v>54</v>
      </c>
      <c r="W8" s="66">
        <f>CONVERT(X8,"m","ft")</f>
        <v>26.246719160104988</v>
      </c>
      <c r="X8" s="14">
        <f>X4*W3</f>
        <v>8</v>
      </c>
      <c r="Y8" s="47">
        <v>10</v>
      </c>
      <c r="Z8" s="14"/>
      <c r="AA8" s="66"/>
    </row>
    <row r="9" spans="1:27" ht="25.5" customHeight="1" x14ac:dyDescent="0.25">
      <c r="A9" s="77" t="str">
        <f t="shared" si="0"/>
        <v>ceiling-2</v>
      </c>
      <c r="B9" t="s">
        <v>226</v>
      </c>
      <c r="C9" t="s">
        <v>13</v>
      </c>
      <c r="D9" s="5" t="s">
        <v>268</v>
      </c>
      <c r="E9" t="s">
        <v>228</v>
      </c>
      <c r="F9" t="s">
        <v>15</v>
      </c>
      <c r="G9" t="s">
        <v>229</v>
      </c>
      <c r="H9" t="s">
        <v>83</v>
      </c>
      <c r="I9" t="s">
        <v>82</v>
      </c>
      <c r="K9">
        <v>4</v>
      </c>
      <c r="L9">
        <v>2</v>
      </c>
      <c r="M9" s="20">
        <f>$X$9</f>
        <v>8</v>
      </c>
      <c r="N9" s="32">
        <f>$W$19</f>
        <v>0</v>
      </c>
      <c r="O9" s="39">
        <f>$X$12+($X$4*$W$3)</f>
        <v>8.3000000000000007</v>
      </c>
      <c r="P9" s="172"/>
      <c r="Q9" s="172"/>
      <c r="R9" s="172"/>
      <c r="S9" s="172"/>
      <c r="T9" s="173"/>
      <c r="U9" s="66"/>
      <c r="V9" s="70" t="s">
        <v>50</v>
      </c>
      <c r="W9" s="71">
        <f>CONVERT(X9,"m","ft")</f>
        <v>26.246719160104988</v>
      </c>
      <c r="X9" s="72">
        <f>Y9</f>
        <v>8</v>
      </c>
      <c r="Y9" s="47">
        <v>8</v>
      </c>
      <c r="Z9" s="21"/>
      <c r="AA9" s="66"/>
    </row>
    <row r="10" spans="1:27" ht="25.5" customHeight="1" x14ac:dyDescent="0.25">
      <c r="A10" s="77" t="str">
        <f t="shared" si="0"/>
        <v>ceiling-3</v>
      </c>
      <c r="B10" t="s">
        <v>226</v>
      </c>
      <c r="C10" t="s">
        <v>13</v>
      </c>
      <c r="D10" s="5" t="s">
        <v>268</v>
      </c>
      <c r="E10" t="s">
        <v>228</v>
      </c>
      <c r="F10" t="s">
        <v>15</v>
      </c>
      <c r="G10" t="s">
        <v>229</v>
      </c>
      <c r="H10" t="s">
        <v>83</v>
      </c>
      <c r="I10" t="s">
        <v>82</v>
      </c>
      <c r="K10">
        <v>4</v>
      </c>
      <c r="L10">
        <v>3</v>
      </c>
      <c r="M10" s="20">
        <f>$X$9</f>
        <v>8</v>
      </c>
      <c r="N10" s="23">
        <f>$X$10</f>
        <v>9</v>
      </c>
      <c r="O10" s="39">
        <f>$X$12+($X$4*$W$3)</f>
        <v>8.3000000000000007</v>
      </c>
      <c r="P10" s="172"/>
      <c r="Q10" s="172"/>
      <c r="R10" s="172"/>
      <c r="S10" s="172"/>
      <c r="T10" s="173"/>
      <c r="U10" s="66"/>
      <c r="V10" s="70" t="s">
        <v>51</v>
      </c>
      <c r="W10" s="71">
        <f>CONVERT(X10,"m","ft")</f>
        <v>29.527559055118111</v>
      </c>
      <c r="X10" s="72">
        <f>Y10</f>
        <v>9</v>
      </c>
      <c r="Y10" s="47">
        <v>9</v>
      </c>
      <c r="Z10" s="14"/>
      <c r="AA10" s="66"/>
    </row>
    <row r="11" spans="1:27" ht="25.5" customHeight="1" thickBot="1" x14ac:dyDescent="0.3">
      <c r="A11" s="77" t="str">
        <f t="shared" si="0"/>
        <v>ceiling-4</v>
      </c>
      <c r="B11" t="s">
        <v>226</v>
      </c>
      <c r="C11" t="s">
        <v>13</v>
      </c>
      <c r="D11" s="5" t="s">
        <v>268</v>
      </c>
      <c r="E11" t="s">
        <v>228</v>
      </c>
      <c r="F11" t="s">
        <v>15</v>
      </c>
      <c r="G11" t="s">
        <v>229</v>
      </c>
      <c r="H11" t="s">
        <v>83</v>
      </c>
      <c r="I11" t="s">
        <v>82</v>
      </c>
      <c r="K11">
        <v>4</v>
      </c>
      <c r="L11">
        <v>4</v>
      </c>
      <c r="M11" s="32">
        <f>$W$18</f>
        <v>0</v>
      </c>
      <c r="N11" s="23">
        <f>$X$10</f>
        <v>9</v>
      </c>
      <c r="O11" s="39">
        <f>$X$12+($X$4*$W$3)</f>
        <v>8.3000000000000007</v>
      </c>
      <c r="P11" s="172"/>
      <c r="Q11" s="172"/>
      <c r="R11" s="172"/>
      <c r="S11" s="172"/>
      <c r="T11" s="173"/>
      <c r="U11" s="66"/>
      <c r="W11" s="66"/>
      <c r="Z11" s="33"/>
      <c r="AA11" s="66"/>
    </row>
    <row r="12" spans="1:27" ht="25.5" customHeight="1" thickBot="1" x14ac:dyDescent="0.3">
      <c r="A12" s="77" t="str">
        <f t="shared" si="0"/>
        <v>ceiling-1</v>
      </c>
      <c r="B12" s="7" t="str">
        <f>B8</f>
        <v>ceiling</v>
      </c>
      <c r="C12" s="7" t="str">
        <f t="shared" ref="C12:O12" si="3">C8</f>
        <v>Ceiling</v>
      </c>
      <c r="D12" s="7" t="str">
        <f t="shared" si="3"/>
        <v>ceiling construction</v>
      </c>
      <c r="E12" s="7" t="str">
        <f t="shared" si="3"/>
        <v>living</v>
      </c>
      <c r="F12" s="7" t="str">
        <f t="shared" si="3"/>
        <v>Zone</v>
      </c>
      <c r="G12" s="7" t="str">
        <f t="shared" si="3"/>
        <v>attic</v>
      </c>
      <c r="H12" s="7" t="str">
        <f t="shared" si="3"/>
        <v>NoSun</v>
      </c>
      <c r="I12" s="7" t="str">
        <f t="shared" si="3"/>
        <v>NoWind</v>
      </c>
      <c r="J12" s="7"/>
      <c r="K12" s="7">
        <v>4</v>
      </c>
      <c r="L12" s="7">
        <f t="shared" si="3"/>
        <v>1</v>
      </c>
      <c r="M12" s="7">
        <f t="shared" si="3"/>
        <v>0</v>
      </c>
      <c r="N12" s="7">
        <f t="shared" si="3"/>
        <v>0</v>
      </c>
      <c r="O12" s="7">
        <f t="shared" si="3"/>
        <v>8.3000000000000007</v>
      </c>
      <c r="P12" s="172"/>
      <c r="Q12" s="172"/>
      <c r="R12" s="172"/>
      <c r="S12" s="172"/>
      <c r="T12" s="173"/>
      <c r="U12" s="66"/>
      <c r="V12" s="54" t="s">
        <v>57</v>
      </c>
      <c r="W12" s="55">
        <f>CONVERT(X12,"m","ft")</f>
        <v>0.98425196850393704</v>
      </c>
      <c r="X12" s="56">
        <f>Y12/100</f>
        <v>0.3</v>
      </c>
      <c r="Y12" s="47">
        <v>30</v>
      </c>
      <c r="Z12" s="26"/>
      <c r="AA12" s="66"/>
    </row>
    <row r="13" spans="1:27" ht="25.5" customHeight="1" thickBot="1" x14ac:dyDescent="0.3">
      <c r="A13" s="77" t="str">
        <f t="shared" si="0"/>
        <v>roof_front-1</v>
      </c>
      <c r="B13" s="4" t="s">
        <v>233</v>
      </c>
      <c r="C13" s="4" t="s">
        <v>18</v>
      </c>
      <c r="D13" s="4" t="s">
        <v>269</v>
      </c>
      <c r="E13" s="4" t="s">
        <v>229</v>
      </c>
      <c r="F13" s="4" t="s">
        <v>19</v>
      </c>
      <c r="G13" s="4"/>
      <c r="H13" s="4" t="s">
        <v>84</v>
      </c>
      <c r="I13" s="4" t="s">
        <v>85</v>
      </c>
      <c r="J13" s="4"/>
      <c r="K13" s="4">
        <v>4</v>
      </c>
      <c r="L13" s="4">
        <v>1</v>
      </c>
      <c r="M13" s="31">
        <f>$W$18</f>
        <v>0</v>
      </c>
      <c r="N13" s="31">
        <f>$W$19</f>
        <v>0</v>
      </c>
      <c r="O13" s="40">
        <f>$X$12+($X$4*$W$3)</f>
        <v>8.3000000000000007</v>
      </c>
      <c r="P13" s="172">
        <f>M14-M13</f>
        <v>8</v>
      </c>
      <c r="Q13" s="172">
        <f>N15-N14</f>
        <v>4.5</v>
      </c>
      <c r="R13" s="172">
        <f t="shared" ref="R13:S13" si="4">CONVERT(P13,"m","ft")</f>
        <v>26.246719160104988</v>
      </c>
      <c r="S13" s="172">
        <f t="shared" si="4"/>
        <v>14.763779527559056</v>
      </c>
      <c r="T13" s="173">
        <f t="shared" ref="T13" si="5">R13*S13</f>
        <v>387.50077500155004</v>
      </c>
      <c r="U13" s="66"/>
      <c r="V13" s="60" t="s">
        <v>58</v>
      </c>
      <c r="W13" s="55">
        <f>CONVERT(X13,"m","ft")</f>
        <v>3.9370078740157481</v>
      </c>
      <c r="X13" s="61">
        <f>Y13/100</f>
        <v>1.2</v>
      </c>
      <c r="Y13" s="47">
        <v>120</v>
      </c>
      <c r="AA13" s="66"/>
    </row>
    <row r="14" spans="1:27" ht="25.5" customHeight="1" thickBot="1" x14ac:dyDescent="0.3">
      <c r="A14" s="77" t="str">
        <f t="shared" si="0"/>
        <v>roof_front-2</v>
      </c>
      <c r="B14" s="4" t="s">
        <v>233</v>
      </c>
      <c r="C14" s="4" t="s">
        <v>18</v>
      </c>
      <c r="D14" s="4" t="s">
        <v>269</v>
      </c>
      <c r="E14" s="4" t="s">
        <v>229</v>
      </c>
      <c r="F14" s="4" t="s">
        <v>19</v>
      </c>
      <c r="G14" s="4"/>
      <c r="H14" s="4" t="s">
        <v>84</v>
      </c>
      <c r="I14" s="4" t="s">
        <v>85</v>
      </c>
      <c r="J14" s="4"/>
      <c r="K14" s="4">
        <v>4</v>
      </c>
      <c r="L14" s="4">
        <v>2</v>
      </c>
      <c r="M14" s="19">
        <f>$X$9</f>
        <v>8</v>
      </c>
      <c r="N14" s="31">
        <f>$W$19</f>
        <v>0</v>
      </c>
      <c r="O14" s="40">
        <f>$X$12+($X$4*$W$3)</f>
        <v>8.3000000000000007</v>
      </c>
      <c r="P14" s="172"/>
      <c r="Q14" s="172"/>
      <c r="R14" s="172"/>
      <c r="S14" s="172"/>
      <c r="T14" s="173"/>
      <c r="U14" s="66"/>
      <c r="Y14" s="48"/>
      <c r="Z14" s="45"/>
      <c r="AA14" s="66"/>
    </row>
    <row r="15" spans="1:27" ht="27" customHeight="1" thickBot="1" x14ac:dyDescent="0.3">
      <c r="A15" s="77" t="str">
        <f t="shared" si="0"/>
        <v>roof_front-3</v>
      </c>
      <c r="B15" s="4" t="s">
        <v>233</v>
      </c>
      <c r="C15" s="4" t="s">
        <v>18</v>
      </c>
      <c r="D15" s="4" t="s">
        <v>269</v>
      </c>
      <c r="E15" s="4" t="s">
        <v>229</v>
      </c>
      <c r="F15" s="4" t="s">
        <v>19</v>
      </c>
      <c r="G15" s="4"/>
      <c r="H15" s="4" t="s">
        <v>84</v>
      </c>
      <c r="I15" s="4" t="s">
        <v>85</v>
      </c>
      <c r="J15" s="4"/>
      <c r="K15" s="4">
        <v>4</v>
      </c>
      <c r="L15" s="4">
        <v>3</v>
      </c>
      <c r="M15" s="19">
        <f>$X$9</f>
        <v>8</v>
      </c>
      <c r="N15" s="24">
        <f>$X$10/2</f>
        <v>4.5</v>
      </c>
      <c r="O15" s="44">
        <f>$X$12+($W$3*$X$4)+$X$15</f>
        <v>9.6000000000000014</v>
      </c>
      <c r="P15" s="172"/>
      <c r="Q15" s="172"/>
      <c r="R15" s="172"/>
      <c r="S15" s="172"/>
      <c r="T15" s="173"/>
      <c r="U15" s="66"/>
      <c r="V15" s="62" t="s">
        <v>62</v>
      </c>
      <c r="W15" s="55">
        <f>CONVERT(X15,"m","ft")</f>
        <v>4.2650918635170605</v>
      </c>
      <c r="X15" s="63">
        <f>Y15/10</f>
        <v>1.3</v>
      </c>
      <c r="Y15" s="49">
        <v>13</v>
      </c>
      <c r="Z15" s="66"/>
      <c r="AA15" s="66"/>
    </row>
    <row r="16" spans="1:27" x14ac:dyDescent="0.25">
      <c r="A16" s="77" t="str">
        <f t="shared" si="0"/>
        <v>roof_front-4</v>
      </c>
      <c r="B16" s="4" t="s">
        <v>233</v>
      </c>
      <c r="C16" s="4" t="s">
        <v>18</v>
      </c>
      <c r="D16" s="4" t="s">
        <v>269</v>
      </c>
      <c r="E16" s="4" t="s">
        <v>229</v>
      </c>
      <c r="F16" s="4" t="s">
        <v>19</v>
      </c>
      <c r="G16" s="4"/>
      <c r="H16" s="4" t="s">
        <v>84</v>
      </c>
      <c r="I16" s="4" t="s">
        <v>85</v>
      </c>
      <c r="J16" s="4"/>
      <c r="K16" s="4">
        <v>4</v>
      </c>
      <c r="L16" s="4">
        <v>4</v>
      </c>
      <c r="M16" s="31">
        <f>$W$18</f>
        <v>0</v>
      </c>
      <c r="N16" s="24">
        <f>$X$10/2</f>
        <v>4.5</v>
      </c>
      <c r="O16" s="44">
        <f>$X$12+($W$3*$X$4)+$X$15</f>
        <v>9.6000000000000014</v>
      </c>
      <c r="P16" s="172"/>
      <c r="Q16" s="172"/>
      <c r="R16" s="172"/>
      <c r="S16" s="172"/>
      <c r="T16" s="173"/>
      <c r="U16" s="66"/>
      <c r="X16" s="66"/>
      <c r="Y16" s="66"/>
      <c r="Z16" s="66"/>
      <c r="AA16" s="66"/>
    </row>
    <row r="17" spans="1:27" x14ac:dyDescent="0.25">
      <c r="A17" s="77" t="str">
        <f t="shared" si="0"/>
        <v>roof_front-1</v>
      </c>
      <c r="B17" s="6" t="str">
        <f>B13</f>
        <v>roof_front</v>
      </c>
      <c r="C17" s="6" t="str">
        <f t="shared" ref="C17:O17" si="6">C13</f>
        <v>Roof</v>
      </c>
      <c r="D17" s="6" t="str">
        <f t="shared" si="6"/>
        <v>roof construction</v>
      </c>
      <c r="E17" s="6" t="str">
        <f t="shared" si="6"/>
        <v>attic</v>
      </c>
      <c r="F17" s="6" t="str">
        <f t="shared" si="6"/>
        <v>Outdoors</v>
      </c>
      <c r="G17" s="6"/>
      <c r="H17" s="6" t="str">
        <f t="shared" si="6"/>
        <v>SunExposed</v>
      </c>
      <c r="I17" s="6" t="str">
        <f t="shared" si="6"/>
        <v>WindExposed</v>
      </c>
      <c r="J17" s="6"/>
      <c r="K17" s="6">
        <v>4</v>
      </c>
      <c r="L17" s="6">
        <f t="shared" si="6"/>
        <v>1</v>
      </c>
      <c r="M17" s="6">
        <f t="shared" si="6"/>
        <v>0</v>
      </c>
      <c r="N17" s="6">
        <f t="shared" si="6"/>
        <v>0</v>
      </c>
      <c r="O17" s="6">
        <f t="shared" si="6"/>
        <v>8.3000000000000007</v>
      </c>
      <c r="P17" s="172"/>
      <c r="Q17" s="172"/>
      <c r="R17" s="172"/>
      <c r="S17" s="172"/>
      <c r="T17" s="173"/>
      <c r="V17" s="42" t="s">
        <v>61</v>
      </c>
      <c r="W17" s="41"/>
      <c r="X17" s="66"/>
      <c r="Y17" s="66"/>
      <c r="Z17" s="66"/>
      <c r="AA17" s="66"/>
    </row>
    <row r="18" spans="1:27" x14ac:dyDescent="0.25">
      <c r="A18" s="77" t="str">
        <f t="shared" si="0"/>
        <v>roof_back-1</v>
      </c>
      <c r="B18" t="s">
        <v>234</v>
      </c>
      <c r="C18" t="s">
        <v>18</v>
      </c>
      <c r="D18" s="5" t="s">
        <v>269</v>
      </c>
      <c r="E18" t="s">
        <v>229</v>
      </c>
      <c r="F18" t="s">
        <v>19</v>
      </c>
      <c r="H18" s="5" t="s">
        <v>84</v>
      </c>
      <c r="I18" s="5" t="s">
        <v>85</v>
      </c>
      <c r="K18">
        <v>4</v>
      </c>
      <c r="L18">
        <v>1</v>
      </c>
      <c r="M18" s="20">
        <f>$X$9</f>
        <v>8</v>
      </c>
      <c r="N18" s="23">
        <f>$X$10</f>
        <v>9</v>
      </c>
      <c r="O18" s="39">
        <f>$X$12+($X$4*$W$3)</f>
        <v>8.3000000000000007</v>
      </c>
      <c r="P18" s="172">
        <f>M21-M19</f>
        <v>8</v>
      </c>
      <c r="Q18" s="172">
        <f>N19-N20</f>
        <v>4.5</v>
      </c>
      <c r="R18" s="172">
        <f t="shared" ref="R18:S18" si="7">CONVERT(P18,"m","ft")</f>
        <v>26.246719160104988</v>
      </c>
      <c r="S18" s="172">
        <f t="shared" si="7"/>
        <v>14.763779527559056</v>
      </c>
      <c r="T18" s="173">
        <f t="shared" ref="T18" si="8">R18*S18</f>
        <v>387.50077500155004</v>
      </c>
      <c r="U18" s="66"/>
      <c r="V18" s="29" t="s">
        <v>2</v>
      </c>
      <c r="W18" s="29">
        <v>0</v>
      </c>
      <c r="X18" s="66"/>
      <c r="Y18" s="66"/>
      <c r="Z18" s="66"/>
      <c r="AA18" s="66"/>
    </row>
    <row r="19" spans="1:27" x14ac:dyDescent="0.25">
      <c r="A19" s="77" t="str">
        <f t="shared" si="0"/>
        <v>roof_back-2</v>
      </c>
      <c r="B19" t="s">
        <v>234</v>
      </c>
      <c r="C19" t="s">
        <v>18</v>
      </c>
      <c r="D19" s="5" t="s">
        <v>269</v>
      </c>
      <c r="E19" t="s">
        <v>229</v>
      </c>
      <c r="F19" t="s">
        <v>19</v>
      </c>
      <c r="H19" s="5" t="s">
        <v>84</v>
      </c>
      <c r="I19" s="5" t="s">
        <v>85</v>
      </c>
      <c r="K19">
        <v>4</v>
      </c>
      <c r="L19">
        <v>2</v>
      </c>
      <c r="M19" s="32">
        <f>$W$18</f>
        <v>0</v>
      </c>
      <c r="N19" s="23">
        <f>$X$10</f>
        <v>9</v>
      </c>
      <c r="O19" s="39">
        <f>$X$12+($X$4*$W$3)</f>
        <v>8.3000000000000007</v>
      </c>
      <c r="P19" s="172"/>
      <c r="Q19" s="172"/>
      <c r="R19" s="172"/>
      <c r="S19" s="172"/>
      <c r="T19" s="173"/>
      <c r="U19" s="66"/>
      <c r="V19" s="30" t="s">
        <v>3</v>
      </c>
      <c r="W19" s="29">
        <v>0</v>
      </c>
      <c r="X19" s="66"/>
      <c r="Y19" s="66"/>
      <c r="Z19" s="66"/>
      <c r="AA19" s="66"/>
    </row>
    <row r="20" spans="1:27" x14ac:dyDescent="0.25">
      <c r="A20" s="77" t="str">
        <f t="shared" si="0"/>
        <v>roof_back-3</v>
      </c>
      <c r="B20" t="s">
        <v>234</v>
      </c>
      <c r="C20" t="s">
        <v>18</v>
      </c>
      <c r="D20" s="5" t="s">
        <v>269</v>
      </c>
      <c r="E20" t="s">
        <v>229</v>
      </c>
      <c r="F20" t="s">
        <v>19</v>
      </c>
      <c r="H20" s="5" t="s">
        <v>84</v>
      </c>
      <c r="I20" s="5" t="s">
        <v>85</v>
      </c>
      <c r="K20">
        <v>4</v>
      </c>
      <c r="L20">
        <v>3</v>
      </c>
      <c r="M20" s="32">
        <f>$W$18</f>
        <v>0</v>
      </c>
      <c r="N20" s="25">
        <f>$X$10/2</f>
        <v>4.5</v>
      </c>
      <c r="O20" s="46">
        <f>$X$12+($W$3*$X$4)+$X$15</f>
        <v>9.6000000000000014</v>
      </c>
      <c r="P20" s="172"/>
      <c r="Q20" s="172"/>
      <c r="R20" s="172"/>
      <c r="S20" s="172"/>
      <c r="T20" s="173"/>
      <c r="U20" s="66"/>
      <c r="V20" s="29" t="s">
        <v>4</v>
      </c>
      <c r="W20" s="29">
        <v>0</v>
      </c>
      <c r="X20" s="66"/>
      <c r="Y20" s="66"/>
      <c r="Z20" s="66"/>
      <c r="AA20" s="66"/>
    </row>
    <row r="21" spans="1:27" x14ac:dyDescent="0.25">
      <c r="A21" s="77" t="str">
        <f t="shared" si="0"/>
        <v>roof_back-4</v>
      </c>
      <c r="B21" t="s">
        <v>234</v>
      </c>
      <c r="C21" t="s">
        <v>18</v>
      </c>
      <c r="D21" s="5" t="s">
        <v>269</v>
      </c>
      <c r="E21" t="s">
        <v>229</v>
      </c>
      <c r="F21" t="s">
        <v>19</v>
      </c>
      <c r="H21" s="5" t="s">
        <v>84</v>
      </c>
      <c r="I21" s="5" t="s">
        <v>85</v>
      </c>
      <c r="K21">
        <v>4</v>
      </c>
      <c r="L21">
        <v>4</v>
      </c>
      <c r="M21" s="20">
        <f>$X$9</f>
        <v>8</v>
      </c>
      <c r="N21" s="25">
        <f>$X$10/2</f>
        <v>4.5</v>
      </c>
      <c r="O21" s="46">
        <f>$X$12+($W$3*$X$4)+$X$15</f>
        <v>9.6000000000000014</v>
      </c>
      <c r="P21" s="172"/>
      <c r="Q21" s="172"/>
      <c r="R21" s="172"/>
      <c r="S21" s="172"/>
      <c r="T21" s="173"/>
      <c r="U21" s="66"/>
      <c r="X21" s="66"/>
      <c r="Y21" s="66"/>
      <c r="Z21" s="66"/>
      <c r="AA21" s="66"/>
    </row>
    <row r="22" spans="1:27" x14ac:dyDescent="0.25">
      <c r="A22" s="77" t="str">
        <f t="shared" si="0"/>
        <v>roof_back-1</v>
      </c>
      <c r="B22" s="7" t="str">
        <f>B18</f>
        <v>roof_back</v>
      </c>
      <c r="C22" s="7" t="str">
        <f t="shared" ref="C22:O22" si="9">C18</f>
        <v>Roof</v>
      </c>
      <c r="D22" s="7" t="str">
        <f t="shared" si="9"/>
        <v>roof construction</v>
      </c>
      <c r="E22" s="7" t="str">
        <f t="shared" si="9"/>
        <v>attic</v>
      </c>
      <c r="F22" s="7" t="str">
        <f t="shared" si="9"/>
        <v>Outdoors</v>
      </c>
      <c r="G22" s="7"/>
      <c r="H22" s="7" t="str">
        <f t="shared" si="9"/>
        <v>SunExposed</v>
      </c>
      <c r="I22" s="7" t="str">
        <f t="shared" si="9"/>
        <v>WindExposed</v>
      </c>
      <c r="J22" s="7"/>
      <c r="K22" s="7">
        <f t="shared" si="9"/>
        <v>4</v>
      </c>
      <c r="L22" s="7">
        <f t="shared" si="9"/>
        <v>1</v>
      </c>
      <c r="M22" s="17">
        <f t="shared" si="9"/>
        <v>8</v>
      </c>
      <c r="N22" s="7">
        <f t="shared" si="9"/>
        <v>9</v>
      </c>
      <c r="O22" s="7">
        <f t="shared" si="9"/>
        <v>8.3000000000000007</v>
      </c>
      <c r="P22" s="172"/>
      <c r="Q22" s="172"/>
      <c r="R22" s="172"/>
      <c r="S22" s="172"/>
      <c r="T22" s="173"/>
      <c r="U22" s="66"/>
      <c r="V22" s="12" t="s">
        <v>56</v>
      </c>
      <c r="W22" s="66">
        <v>20208.51304252386</v>
      </c>
      <c r="X22" s="66"/>
      <c r="Y22" s="66"/>
      <c r="Z22" s="66"/>
      <c r="AA22" s="66"/>
    </row>
    <row r="23" spans="1:27" x14ac:dyDescent="0.25">
      <c r="A23" s="77" t="str">
        <f t="shared" si="0"/>
        <v>roof_right-1</v>
      </c>
      <c r="B23" s="4" t="s">
        <v>235</v>
      </c>
      <c r="C23" s="4" t="s">
        <v>41</v>
      </c>
      <c r="D23" s="4" t="s">
        <v>270</v>
      </c>
      <c r="E23" s="4" t="s">
        <v>229</v>
      </c>
      <c r="F23" s="4" t="s">
        <v>19</v>
      </c>
      <c r="G23" s="4"/>
      <c r="H23" s="4" t="s">
        <v>84</v>
      </c>
      <c r="I23" s="4" t="s">
        <v>85</v>
      </c>
      <c r="J23" s="4"/>
      <c r="K23" s="4">
        <v>3</v>
      </c>
      <c r="L23" s="4">
        <v>1</v>
      </c>
      <c r="M23" s="19">
        <f>$X$9</f>
        <v>8</v>
      </c>
      <c r="N23" s="31">
        <f>$W$19</f>
        <v>0</v>
      </c>
      <c r="O23" s="40">
        <f>$X$12+($X$4*$W$3)</f>
        <v>8.3000000000000007</v>
      </c>
      <c r="P23" s="172">
        <f>N24-N25</f>
        <v>4.5</v>
      </c>
      <c r="Q23" s="172">
        <f>O25-O24</f>
        <v>1.3000000000000007</v>
      </c>
      <c r="R23" s="174">
        <f>CONVERT(P23,"m","ft")</f>
        <v>14.763779527559056</v>
      </c>
      <c r="S23" s="174">
        <f>CONVERT(Q23,"m","ft")</f>
        <v>4.2650918635170632</v>
      </c>
      <c r="T23" s="177"/>
      <c r="U23" s="11"/>
      <c r="V23" s="66"/>
      <c r="W23" s="66"/>
      <c r="X23" s="66"/>
      <c r="Y23" s="66"/>
      <c r="Z23" s="11"/>
      <c r="AA23" s="11"/>
    </row>
    <row r="24" spans="1:27" x14ac:dyDescent="0.25">
      <c r="A24" s="77" t="str">
        <f t="shared" si="0"/>
        <v>roof_right-2</v>
      </c>
      <c r="B24" s="4" t="s">
        <v>235</v>
      </c>
      <c r="C24" s="4" t="s">
        <v>41</v>
      </c>
      <c r="D24" s="4" t="s">
        <v>270</v>
      </c>
      <c r="E24" s="4" t="s">
        <v>229</v>
      </c>
      <c r="F24" s="4" t="s">
        <v>19</v>
      </c>
      <c r="G24" s="4"/>
      <c r="H24" s="4" t="s">
        <v>84</v>
      </c>
      <c r="I24" s="4" t="s">
        <v>85</v>
      </c>
      <c r="J24" s="4"/>
      <c r="K24" s="4">
        <v>3</v>
      </c>
      <c r="L24" s="4">
        <v>2</v>
      </c>
      <c r="M24" s="19">
        <f>$X$9</f>
        <v>8</v>
      </c>
      <c r="N24" s="22">
        <f>$X$10</f>
        <v>9</v>
      </c>
      <c r="O24" s="40">
        <f>$X$12+($X$4*$W$3)</f>
        <v>8.3000000000000007</v>
      </c>
      <c r="P24" s="172"/>
      <c r="Q24" s="172"/>
      <c r="R24" s="174"/>
      <c r="S24" s="174"/>
      <c r="T24" s="177"/>
      <c r="U24" s="11"/>
      <c r="X24" s="11"/>
      <c r="Y24" s="11"/>
      <c r="Z24" s="11"/>
      <c r="AA24" s="11"/>
    </row>
    <row r="25" spans="1:27" x14ac:dyDescent="0.25">
      <c r="A25" s="77" t="str">
        <f t="shared" si="0"/>
        <v>roof_right-3</v>
      </c>
      <c r="B25" s="4" t="s">
        <v>235</v>
      </c>
      <c r="C25" s="4" t="s">
        <v>41</v>
      </c>
      <c r="D25" s="4" t="s">
        <v>270</v>
      </c>
      <c r="E25" s="4" t="s">
        <v>229</v>
      </c>
      <c r="F25" s="4" t="s">
        <v>19</v>
      </c>
      <c r="G25" s="4"/>
      <c r="H25" s="4" t="s">
        <v>84</v>
      </c>
      <c r="I25" s="4" t="s">
        <v>85</v>
      </c>
      <c r="J25" s="4"/>
      <c r="K25" s="4">
        <v>3</v>
      </c>
      <c r="L25" s="4">
        <v>3</v>
      </c>
      <c r="M25" s="19">
        <f>$X$9</f>
        <v>8</v>
      </c>
      <c r="N25" s="24">
        <f>$X$10/2</f>
        <v>4.5</v>
      </c>
      <c r="O25" s="44">
        <f>$X$12+($W$3*$X$4)+$X$15</f>
        <v>9.6000000000000014</v>
      </c>
      <c r="P25" s="172"/>
      <c r="Q25" s="172"/>
      <c r="R25" s="174"/>
      <c r="S25" s="174"/>
      <c r="T25" s="177"/>
      <c r="U25" s="11"/>
      <c r="V25" s="11"/>
      <c r="W25" s="11"/>
      <c r="X25" s="11"/>
      <c r="Y25" s="11"/>
      <c r="Z25" s="11"/>
      <c r="AA25" s="11"/>
    </row>
    <row r="26" spans="1:27" x14ac:dyDescent="0.25">
      <c r="A26" s="77" t="str">
        <f t="shared" si="0"/>
        <v>roof_right-1</v>
      </c>
      <c r="B26" s="6" t="str">
        <f>B23</f>
        <v>roof_right</v>
      </c>
      <c r="C26" s="6" t="str">
        <f t="shared" ref="C26:O26" si="10">C23</f>
        <v>Wall</v>
      </c>
      <c r="D26" s="6" t="str">
        <f t="shared" si="10"/>
        <v>gable construction</v>
      </c>
      <c r="E26" s="4" t="s">
        <v>229</v>
      </c>
      <c r="F26" s="6" t="str">
        <f t="shared" si="10"/>
        <v>Outdoors</v>
      </c>
      <c r="G26" s="6"/>
      <c r="H26" s="6" t="str">
        <f t="shared" si="10"/>
        <v>SunExposed</v>
      </c>
      <c r="I26" s="6" t="str">
        <f t="shared" si="10"/>
        <v>WindExposed</v>
      </c>
      <c r="J26" s="6"/>
      <c r="K26" s="6">
        <f t="shared" si="10"/>
        <v>3</v>
      </c>
      <c r="L26" s="6">
        <f t="shared" si="10"/>
        <v>1</v>
      </c>
      <c r="M26" s="16">
        <f t="shared" si="10"/>
        <v>8</v>
      </c>
      <c r="N26" s="6">
        <f t="shared" si="10"/>
        <v>0</v>
      </c>
      <c r="O26" s="6">
        <f t="shared" si="10"/>
        <v>8.3000000000000007</v>
      </c>
      <c r="P26" s="172"/>
      <c r="Q26" s="172"/>
      <c r="R26" s="174"/>
      <c r="S26" s="174"/>
      <c r="T26" s="177"/>
      <c r="U26" s="11"/>
      <c r="V26" s="11"/>
      <c r="W26" s="11"/>
      <c r="X26" s="11"/>
      <c r="Y26" s="11"/>
      <c r="Z26" s="11"/>
      <c r="AA26" s="11"/>
    </row>
    <row r="27" spans="1:27" x14ac:dyDescent="0.25">
      <c r="A27" s="77" t="str">
        <f t="shared" si="0"/>
        <v>roof_left-1</v>
      </c>
      <c r="B27" t="s">
        <v>236</v>
      </c>
      <c r="C27" t="s">
        <v>41</v>
      </c>
      <c r="D27" s="5" t="s">
        <v>270</v>
      </c>
      <c r="E27" t="s">
        <v>229</v>
      </c>
      <c r="F27" t="s">
        <v>19</v>
      </c>
      <c r="H27" s="5" t="s">
        <v>84</v>
      </c>
      <c r="I27" s="5" t="s">
        <v>85</v>
      </c>
      <c r="J27" s="5"/>
      <c r="K27" s="5">
        <v>3</v>
      </c>
      <c r="L27" s="5">
        <v>1</v>
      </c>
      <c r="M27" s="32">
        <f>$W$18</f>
        <v>0</v>
      </c>
      <c r="N27" s="23">
        <f>$X$10</f>
        <v>9</v>
      </c>
      <c r="O27" s="39">
        <f>$X$12+($X$4*$W$3)</f>
        <v>8.3000000000000007</v>
      </c>
      <c r="P27" s="172">
        <f>N27-N29</f>
        <v>4.5</v>
      </c>
      <c r="Q27" s="172">
        <f>O29-O28</f>
        <v>1.3000000000000007</v>
      </c>
      <c r="R27" s="174">
        <f>CONVERT(P27,"m","ft")</f>
        <v>14.763779527559056</v>
      </c>
      <c r="S27" s="174">
        <f>CONVERT(Q27,"m","ft")</f>
        <v>4.2650918635170632</v>
      </c>
      <c r="T27" s="177"/>
      <c r="U27" s="11"/>
      <c r="V27" s="11"/>
      <c r="W27" s="11"/>
      <c r="X27" s="11"/>
      <c r="Y27" s="11"/>
      <c r="Z27" s="11"/>
      <c r="AA27" s="11"/>
    </row>
    <row r="28" spans="1:27" x14ac:dyDescent="0.25">
      <c r="A28" s="77" t="str">
        <f t="shared" si="0"/>
        <v>roof_left-2</v>
      </c>
      <c r="B28" t="s">
        <v>236</v>
      </c>
      <c r="C28" t="s">
        <v>41</v>
      </c>
      <c r="D28" s="5" t="s">
        <v>270</v>
      </c>
      <c r="E28" t="s">
        <v>229</v>
      </c>
      <c r="F28" t="s">
        <v>19</v>
      </c>
      <c r="H28" s="5" t="s">
        <v>84</v>
      </c>
      <c r="I28" s="5" t="s">
        <v>85</v>
      </c>
      <c r="J28" s="5"/>
      <c r="K28" s="5">
        <v>3</v>
      </c>
      <c r="L28" s="5">
        <v>2</v>
      </c>
      <c r="M28" s="32">
        <f>$W$18</f>
        <v>0</v>
      </c>
      <c r="N28" s="32">
        <f>$W$19</f>
        <v>0</v>
      </c>
      <c r="O28" s="39">
        <f>$X$12+($X$4*$W$3)</f>
        <v>8.3000000000000007</v>
      </c>
      <c r="P28" s="172"/>
      <c r="Q28" s="172"/>
      <c r="R28" s="174"/>
      <c r="S28" s="174"/>
      <c r="T28" s="177"/>
      <c r="U28" s="11"/>
      <c r="V28" s="11"/>
      <c r="W28" s="11"/>
      <c r="X28" s="11"/>
      <c r="Y28" s="11"/>
      <c r="Z28" s="11"/>
      <c r="AA28" s="11"/>
    </row>
    <row r="29" spans="1:27" x14ac:dyDescent="0.25">
      <c r="A29" s="77" t="str">
        <f t="shared" si="0"/>
        <v>roof_left-3</v>
      </c>
      <c r="B29" t="s">
        <v>236</v>
      </c>
      <c r="C29" t="s">
        <v>41</v>
      </c>
      <c r="D29" s="5" t="s">
        <v>270</v>
      </c>
      <c r="E29" t="s">
        <v>229</v>
      </c>
      <c r="F29" t="s">
        <v>19</v>
      </c>
      <c r="H29" s="5" t="s">
        <v>84</v>
      </c>
      <c r="I29" s="5" t="s">
        <v>85</v>
      </c>
      <c r="J29" s="5"/>
      <c r="K29" s="5">
        <v>3</v>
      </c>
      <c r="L29" s="5">
        <v>3</v>
      </c>
      <c r="M29" s="32">
        <f>$W$18</f>
        <v>0</v>
      </c>
      <c r="N29" s="25">
        <f>$X$10/2</f>
        <v>4.5</v>
      </c>
      <c r="O29" s="46">
        <f>$X$12+($W$3*$X$4)+$X$15</f>
        <v>9.6000000000000014</v>
      </c>
      <c r="P29" s="172"/>
      <c r="Q29" s="172"/>
      <c r="R29" s="174"/>
      <c r="S29" s="174"/>
      <c r="T29" s="177"/>
      <c r="U29" s="11"/>
      <c r="V29" s="11"/>
      <c r="W29" s="11"/>
      <c r="X29" s="11"/>
      <c r="Y29" s="11"/>
      <c r="Z29" s="11"/>
      <c r="AA29" s="11"/>
    </row>
    <row r="30" spans="1:27" x14ac:dyDescent="0.25">
      <c r="A30" s="77" t="str">
        <f t="shared" si="0"/>
        <v>roof_left-1</v>
      </c>
      <c r="B30" s="7" t="str">
        <f>B27</f>
        <v>roof_left</v>
      </c>
      <c r="C30" s="7" t="str">
        <f t="shared" ref="C30:O30" si="11">C27</f>
        <v>Wall</v>
      </c>
      <c r="D30" s="7" t="str">
        <f t="shared" si="11"/>
        <v>gable construction</v>
      </c>
      <c r="E30" t="s">
        <v>229</v>
      </c>
      <c r="F30" s="7" t="str">
        <f t="shared" si="11"/>
        <v>Outdoors</v>
      </c>
      <c r="G30" s="7"/>
      <c r="H30" s="7" t="str">
        <f t="shared" si="11"/>
        <v>SunExposed</v>
      </c>
      <c r="I30" s="7" t="str">
        <f t="shared" si="11"/>
        <v>WindExposed</v>
      </c>
      <c r="J30" s="7"/>
      <c r="K30" s="7">
        <f t="shared" si="11"/>
        <v>3</v>
      </c>
      <c r="L30" s="7">
        <f t="shared" si="11"/>
        <v>1</v>
      </c>
      <c r="M30" s="7">
        <f t="shared" si="11"/>
        <v>0</v>
      </c>
      <c r="N30" s="7">
        <f t="shared" si="11"/>
        <v>9</v>
      </c>
      <c r="O30" s="7">
        <f t="shared" si="11"/>
        <v>8.3000000000000007</v>
      </c>
      <c r="P30" s="172"/>
      <c r="Q30" s="172"/>
      <c r="R30" s="174"/>
      <c r="S30" s="174"/>
      <c r="T30" s="177"/>
      <c r="U30" s="11"/>
      <c r="V30" s="11"/>
      <c r="W30" s="11"/>
      <c r="X30" s="11"/>
      <c r="Y30" s="11"/>
      <c r="Z30" s="11"/>
      <c r="AA30" s="11"/>
    </row>
    <row r="31" spans="1:27" x14ac:dyDescent="0.25">
      <c r="A31" s="77" t="str">
        <f t="shared" si="0"/>
        <v>wall_floor1_front-1</v>
      </c>
      <c r="B31" s="4" t="s">
        <v>237</v>
      </c>
      <c r="C31" s="4" t="s">
        <v>41</v>
      </c>
      <c r="D31" s="4" t="s">
        <v>271</v>
      </c>
      <c r="E31" s="4" t="s">
        <v>228</v>
      </c>
      <c r="F31" s="4" t="s">
        <v>19</v>
      </c>
      <c r="G31" s="4"/>
      <c r="H31" s="4" t="s">
        <v>84</v>
      </c>
      <c r="I31" s="4" t="s">
        <v>85</v>
      </c>
      <c r="J31" s="4"/>
      <c r="K31" s="4">
        <v>4</v>
      </c>
      <c r="L31" s="4">
        <v>1</v>
      </c>
      <c r="M31" s="31">
        <f>$W$18</f>
        <v>0</v>
      </c>
      <c r="N31" s="31">
        <f>$W$19</f>
        <v>0</v>
      </c>
      <c r="O31" s="34">
        <f>$X$12</f>
        <v>0.3</v>
      </c>
      <c r="P31" s="172">
        <f>M32-M31</f>
        <v>8</v>
      </c>
      <c r="Q31" s="172">
        <f>O33-O32</f>
        <v>4</v>
      </c>
      <c r="R31" s="172">
        <f t="shared" ref="R31:S31" si="12">CONVERT(P31,"m","ft")</f>
        <v>26.246719160104988</v>
      </c>
      <c r="S31" s="172">
        <f t="shared" si="12"/>
        <v>13.123359580052494</v>
      </c>
      <c r="T31" s="173">
        <f t="shared" ref="T31" si="13">R31*S31</f>
        <v>344.44513333471116</v>
      </c>
      <c r="U31" s="66"/>
      <c r="V31" s="66"/>
      <c r="W31" s="66"/>
      <c r="X31" s="66"/>
      <c r="Y31" s="66"/>
      <c r="Z31" s="66"/>
      <c r="AA31" s="66"/>
    </row>
    <row r="32" spans="1:27" x14ac:dyDescent="0.25">
      <c r="A32" s="77" t="str">
        <f t="shared" si="0"/>
        <v>wall_floor1_front-2</v>
      </c>
      <c r="B32" s="4" t="s">
        <v>237</v>
      </c>
      <c r="C32" s="4" t="s">
        <v>41</v>
      </c>
      <c r="D32" s="4" t="s">
        <v>271</v>
      </c>
      <c r="E32" s="4" t="s">
        <v>228</v>
      </c>
      <c r="F32" s="4" t="s">
        <v>19</v>
      </c>
      <c r="G32" s="4"/>
      <c r="H32" s="4" t="s">
        <v>84</v>
      </c>
      <c r="I32" s="4" t="s">
        <v>85</v>
      </c>
      <c r="J32" s="4"/>
      <c r="K32" s="4">
        <v>4</v>
      </c>
      <c r="L32" s="4">
        <v>2</v>
      </c>
      <c r="M32" s="19">
        <f>$X$9</f>
        <v>8</v>
      </c>
      <c r="N32" s="31">
        <f>$W$19</f>
        <v>0</v>
      </c>
      <c r="O32" s="34">
        <f>$X$12</f>
        <v>0.3</v>
      </c>
      <c r="P32" s="172"/>
      <c r="Q32" s="172"/>
      <c r="R32" s="172"/>
      <c r="S32" s="172"/>
      <c r="T32" s="173"/>
      <c r="U32" s="66"/>
      <c r="V32" s="66"/>
      <c r="W32" s="66"/>
      <c r="X32" s="66"/>
      <c r="Y32" s="66"/>
      <c r="Z32" s="66"/>
      <c r="AA32" s="66"/>
    </row>
    <row r="33" spans="1:27" x14ac:dyDescent="0.25">
      <c r="A33" s="77" t="str">
        <f t="shared" si="0"/>
        <v>wall_floor1_front-3</v>
      </c>
      <c r="B33" s="4" t="s">
        <v>237</v>
      </c>
      <c r="C33" s="4" t="s">
        <v>41</v>
      </c>
      <c r="D33" s="4" t="s">
        <v>271</v>
      </c>
      <c r="E33" s="4" t="s">
        <v>228</v>
      </c>
      <c r="F33" s="4" t="s">
        <v>19</v>
      </c>
      <c r="G33" s="4"/>
      <c r="H33" s="4" t="s">
        <v>84</v>
      </c>
      <c r="I33" s="4" t="s">
        <v>85</v>
      </c>
      <c r="J33" s="4"/>
      <c r="K33" s="4">
        <v>4</v>
      </c>
      <c r="L33" s="4">
        <v>3</v>
      </c>
      <c r="M33" s="19">
        <f>$X$9</f>
        <v>8</v>
      </c>
      <c r="N33" s="31">
        <f>$W$19</f>
        <v>0</v>
      </c>
      <c r="O33" s="36">
        <f>$X$4+$X$12</f>
        <v>4.3</v>
      </c>
      <c r="P33" s="172"/>
      <c r="Q33" s="172"/>
      <c r="R33" s="172"/>
      <c r="S33" s="172"/>
      <c r="T33" s="173"/>
      <c r="U33" s="66"/>
      <c r="V33" s="66"/>
      <c r="W33" s="66"/>
      <c r="X33" s="66"/>
      <c r="Y33" s="66"/>
      <c r="Z33" s="66"/>
      <c r="AA33" s="66"/>
    </row>
    <row r="34" spans="1:27" x14ac:dyDescent="0.25">
      <c r="A34" s="77" t="str">
        <f t="shared" si="0"/>
        <v>wall_floor1_front-4</v>
      </c>
      <c r="B34" s="4" t="s">
        <v>237</v>
      </c>
      <c r="C34" s="4" t="s">
        <v>41</v>
      </c>
      <c r="D34" s="4" t="s">
        <v>271</v>
      </c>
      <c r="E34" s="4" t="s">
        <v>228</v>
      </c>
      <c r="F34" s="4" t="s">
        <v>19</v>
      </c>
      <c r="G34" s="4"/>
      <c r="H34" s="4" t="s">
        <v>84</v>
      </c>
      <c r="I34" s="4" t="s">
        <v>85</v>
      </c>
      <c r="J34" s="4"/>
      <c r="K34" s="4">
        <v>4</v>
      </c>
      <c r="L34" s="4">
        <v>4</v>
      </c>
      <c r="M34" s="31">
        <f>$W$18</f>
        <v>0</v>
      </c>
      <c r="N34" s="31">
        <f>$W$19</f>
        <v>0</v>
      </c>
      <c r="O34" s="36">
        <f>$X$4+$X$12</f>
        <v>4.3</v>
      </c>
      <c r="P34" s="172"/>
      <c r="Q34" s="172"/>
      <c r="R34" s="172"/>
      <c r="S34" s="172"/>
      <c r="T34" s="173"/>
      <c r="U34" s="66"/>
      <c r="V34" s="66"/>
      <c r="W34" s="66"/>
      <c r="X34" s="66"/>
      <c r="Y34" s="66"/>
      <c r="Z34" s="66"/>
      <c r="AA34" s="66"/>
    </row>
    <row r="35" spans="1:27" x14ac:dyDescent="0.25">
      <c r="A35" s="77" t="str">
        <f t="shared" si="0"/>
        <v>wall_floor1_front-1</v>
      </c>
      <c r="B35" s="6" t="str">
        <f>B31</f>
        <v>wall_floor1_front</v>
      </c>
      <c r="C35" s="6" t="str">
        <f t="shared" ref="C35:O35" si="14">C31</f>
        <v>Wall</v>
      </c>
      <c r="D35" s="6" t="str">
        <f t="shared" si="14"/>
        <v>ag wall construction</v>
      </c>
      <c r="E35" s="6" t="str">
        <f t="shared" si="14"/>
        <v>living</v>
      </c>
      <c r="F35" s="6" t="str">
        <f t="shared" si="14"/>
        <v>Outdoors</v>
      </c>
      <c r="G35" s="6"/>
      <c r="H35" s="6" t="str">
        <f t="shared" si="14"/>
        <v>SunExposed</v>
      </c>
      <c r="I35" s="6" t="str">
        <f t="shared" si="14"/>
        <v>WindExposed</v>
      </c>
      <c r="J35" s="6"/>
      <c r="K35" s="6">
        <f t="shared" si="14"/>
        <v>4</v>
      </c>
      <c r="L35" s="6">
        <f t="shared" si="14"/>
        <v>1</v>
      </c>
      <c r="M35" s="6">
        <f t="shared" si="14"/>
        <v>0</v>
      </c>
      <c r="N35" s="6">
        <f t="shared" si="14"/>
        <v>0</v>
      </c>
      <c r="O35" s="6">
        <f t="shared" si="14"/>
        <v>0.3</v>
      </c>
      <c r="P35" s="172"/>
      <c r="Q35" s="172"/>
      <c r="R35" s="172"/>
      <c r="S35" s="172"/>
      <c r="T35" s="173"/>
      <c r="U35" s="66"/>
      <c r="V35" s="66"/>
      <c r="W35" s="66"/>
      <c r="X35" s="66"/>
      <c r="Y35" s="66"/>
      <c r="Z35" s="66"/>
      <c r="AA35" s="66"/>
    </row>
    <row r="36" spans="1:27" x14ac:dyDescent="0.25">
      <c r="A36" s="77" t="str">
        <f t="shared" si="0"/>
        <v>wall_floor1_right-1</v>
      </c>
      <c r="B36" t="s">
        <v>238</v>
      </c>
      <c r="C36" t="s">
        <v>41</v>
      </c>
      <c r="D36" s="5" t="s">
        <v>271</v>
      </c>
      <c r="E36" t="s">
        <v>228</v>
      </c>
      <c r="F36" t="s">
        <v>19</v>
      </c>
      <c r="H36" s="5" t="s">
        <v>84</v>
      </c>
      <c r="I36" s="5" t="s">
        <v>85</v>
      </c>
      <c r="K36" s="5">
        <v>4</v>
      </c>
      <c r="L36">
        <v>1</v>
      </c>
      <c r="M36" s="20">
        <f>$X$9</f>
        <v>8</v>
      </c>
      <c r="N36" s="32">
        <f>$W$19</f>
        <v>0</v>
      </c>
      <c r="O36" s="35">
        <f>$X$12</f>
        <v>0.3</v>
      </c>
      <c r="P36" s="172">
        <f>N37-N36</f>
        <v>9</v>
      </c>
      <c r="Q36" s="172">
        <f>O38-O37</f>
        <v>4</v>
      </c>
      <c r="R36" s="172">
        <f t="shared" ref="R36:S36" si="15">CONVERT(P36,"m","ft")</f>
        <v>29.527559055118111</v>
      </c>
      <c r="S36" s="172">
        <f t="shared" si="15"/>
        <v>13.123359580052494</v>
      </c>
      <c r="T36" s="173">
        <f t="shared" ref="T36" si="16">R36*S36</f>
        <v>387.50077500155004</v>
      </c>
      <c r="U36" s="66"/>
      <c r="V36" s="66"/>
      <c r="W36" s="66"/>
      <c r="X36" s="66"/>
      <c r="Y36" s="66"/>
      <c r="Z36" s="66"/>
      <c r="AA36" s="66"/>
    </row>
    <row r="37" spans="1:27" x14ac:dyDescent="0.25">
      <c r="A37" s="77" t="str">
        <f t="shared" si="0"/>
        <v>wall_floor1_right-2</v>
      </c>
      <c r="B37" t="s">
        <v>238</v>
      </c>
      <c r="C37" t="s">
        <v>41</v>
      </c>
      <c r="D37" s="5" t="s">
        <v>271</v>
      </c>
      <c r="E37" t="s">
        <v>228</v>
      </c>
      <c r="F37" t="s">
        <v>19</v>
      </c>
      <c r="H37" s="5" t="s">
        <v>84</v>
      </c>
      <c r="I37" s="5" t="s">
        <v>85</v>
      </c>
      <c r="K37" s="5">
        <v>4</v>
      </c>
      <c r="L37">
        <v>2</v>
      </c>
      <c r="M37" s="20">
        <f>$X$9</f>
        <v>8</v>
      </c>
      <c r="N37" s="23">
        <f>$X$10</f>
        <v>9</v>
      </c>
      <c r="O37" s="35">
        <f>$X$12</f>
        <v>0.3</v>
      </c>
      <c r="P37" s="172"/>
      <c r="Q37" s="172"/>
      <c r="R37" s="172"/>
      <c r="S37" s="172"/>
      <c r="T37" s="173"/>
      <c r="U37" s="66"/>
      <c r="V37" s="66"/>
      <c r="W37" s="66"/>
      <c r="X37" s="66"/>
      <c r="Y37" s="66"/>
      <c r="Z37" s="66"/>
      <c r="AA37" s="66"/>
    </row>
    <row r="38" spans="1:27" x14ac:dyDescent="0.25">
      <c r="A38" s="77" t="str">
        <f t="shared" si="0"/>
        <v>wall_floor1_right-3</v>
      </c>
      <c r="B38" t="s">
        <v>238</v>
      </c>
      <c r="C38" t="s">
        <v>41</v>
      </c>
      <c r="D38" s="5" t="s">
        <v>271</v>
      </c>
      <c r="E38" t="s">
        <v>228</v>
      </c>
      <c r="F38" t="s">
        <v>19</v>
      </c>
      <c r="H38" s="5" t="s">
        <v>84</v>
      </c>
      <c r="I38" s="5" t="s">
        <v>85</v>
      </c>
      <c r="K38" s="5">
        <v>4</v>
      </c>
      <c r="L38">
        <v>3</v>
      </c>
      <c r="M38" s="20">
        <f>$X$9</f>
        <v>8</v>
      </c>
      <c r="N38" s="23">
        <f>$X$10</f>
        <v>9</v>
      </c>
      <c r="O38" s="37">
        <f>$X$4+$X$12</f>
        <v>4.3</v>
      </c>
      <c r="P38" s="172"/>
      <c r="Q38" s="172"/>
      <c r="R38" s="172"/>
      <c r="S38" s="172"/>
      <c r="T38" s="173"/>
      <c r="U38" s="66"/>
      <c r="V38" s="66"/>
      <c r="W38" s="66"/>
      <c r="X38" s="66"/>
      <c r="Y38" s="66"/>
      <c r="Z38" s="66"/>
      <c r="AA38" s="66"/>
    </row>
    <row r="39" spans="1:27" x14ac:dyDescent="0.25">
      <c r="A39" s="77" t="str">
        <f t="shared" si="0"/>
        <v>wall_floor1_right-4</v>
      </c>
      <c r="B39" t="s">
        <v>238</v>
      </c>
      <c r="C39" t="s">
        <v>41</v>
      </c>
      <c r="D39" s="5" t="s">
        <v>271</v>
      </c>
      <c r="E39" t="s">
        <v>228</v>
      </c>
      <c r="F39" t="s">
        <v>19</v>
      </c>
      <c r="H39" s="5" t="s">
        <v>84</v>
      </c>
      <c r="I39" s="5" t="s">
        <v>85</v>
      </c>
      <c r="K39" s="5">
        <v>4</v>
      </c>
      <c r="L39">
        <v>4</v>
      </c>
      <c r="M39" s="20">
        <f>$X$9</f>
        <v>8</v>
      </c>
      <c r="N39" s="32">
        <f>$W$19</f>
        <v>0</v>
      </c>
      <c r="O39" s="37">
        <f>$X$4+$X$12</f>
        <v>4.3</v>
      </c>
      <c r="P39" s="172"/>
      <c r="Q39" s="172"/>
      <c r="R39" s="172"/>
      <c r="S39" s="172"/>
      <c r="T39" s="173"/>
      <c r="U39" s="66"/>
      <c r="V39" s="66"/>
      <c r="W39" s="66"/>
      <c r="X39" s="66"/>
      <c r="Y39" s="66"/>
      <c r="Z39" s="66"/>
      <c r="AA39" s="66"/>
    </row>
    <row r="40" spans="1:27" x14ac:dyDescent="0.25">
      <c r="A40" s="77" t="str">
        <f t="shared" si="0"/>
        <v>wall_floor1_right-1</v>
      </c>
      <c r="B40" s="7" t="str">
        <f>B36</f>
        <v>wall_floor1_right</v>
      </c>
      <c r="C40" s="7" t="str">
        <f t="shared" ref="C40:O40" si="17">C36</f>
        <v>Wall</v>
      </c>
      <c r="D40" s="7" t="str">
        <f t="shared" si="17"/>
        <v>ag wall construction</v>
      </c>
      <c r="E40" s="7" t="str">
        <f t="shared" si="17"/>
        <v>living</v>
      </c>
      <c r="F40" s="7" t="str">
        <f t="shared" si="17"/>
        <v>Outdoors</v>
      </c>
      <c r="G40" s="7"/>
      <c r="H40" s="7" t="str">
        <f t="shared" si="17"/>
        <v>SunExposed</v>
      </c>
      <c r="I40" s="7" t="str">
        <f t="shared" si="17"/>
        <v>WindExposed</v>
      </c>
      <c r="J40" s="7"/>
      <c r="K40" s="7">
        <f t="shared" si="17"/>
        <v>4</v>
      </c>
      <c r="L40" s="7">
        <f t="shared" si="17"/>
        <v>1</v>
      </c>
      <c r="M40" s="7">
        <f t="shared" si="17"/>
        <v>8</v>
      </c>
      <c r="N40" s="7">
        <f t="shared" si="17"/>
        <v>0</v>
      </c>
      <c r="O40" s="7">
        <f t="shared" si="17"/>
        <v>0.3</v>
      </c>
      <c r="P40" s="172"/>
      <c r="Q40" s="172"/>
      <c r="R40" s="172"/>
      <c r="S40" s="172"/>
      <c r="T40" s="173"/>
      <c r="U40" s="66"/>
      <c r="V40" s="66"/>
      <c r="W40" s="66"/>
      <c r="X40" s="66"/>
      <c r="Y40" s="66"/>
      <c r="Z40" s="66"/>
      <c r="AA40" s="66"/>
    </row>
    <row r="41" spans="1:27" x14ac:dyDescent="0.25">
      <c r="A41" s="77" t="str">
        <f t="shared" si="0"/>
        <v>wall_floor1_back-1</v>
      </c>
      <c r="B41" s="4" t="s">
        <v>239</v>
      </c>
      <c r="C41" s="4" t="s">
        <v>41</v>
      </c>
      <c r="D41" s="4" t="s">
        <v>271</v>
      </c>
      <c r="E41" s="4" t="s">
        <v>228</v>
      </c>
      <c r="F41" s="4" t="s">
        <v>19</v>
      </c>
      <c r="G41" s="4"/>
      <c r="H41" s="4" t="s">
        <v>84</v>
      </c>
      <c r="I41" s="4" t="s">
        <v>85</v>
      </c>
      <c r="J41" s="4"/>
      <c r="K41" s="4">
        <v>4</v>
      </c>
      <c r="L41" s="4">
        <v>1</v>
      </c>
      <c r="M41" s="19">
        <f>$X$9</f>
        <v>8</v>
      </c>
      <c r="N41" s="22">
        <f>$X$10</f>
        <v>9</v>
      </c>
      <c r="O41" s="34">
        <f>$X$12</f>
        <v>0.3</v>
      </c>
      <c r="P41" s="172">
        <f>M44-M43</f>
        <v>8</v>
      </c>
      <c r="Q41" s="172">
        <f>O43-O42</f>
        <v>4</v>
      </c>
      <c r="R41" s="172">
        <f t="shared" ref="R41:S41" si="18">CONVERT(P41,"m","ft")</f>
        <v>26.246719160104988</v>
      </c>
      <c r="S41" s="172">
        <f t="shared" si="18"/>
        <v>13.123359580052494</v>
      </c>
      <c r="T41" s="173">
        <f t="shared" ref="T41" si="19">R41*S41</f>
        <v>344.44513333471116</v>
      </c>
      <c r="U41" s="66"/>
      <c r="V41" s="66"/>
      <c r="W41" s="66"/>
      <c r="X41" s="66"/>
      <c r="Y41" s="66"/>
      <c r="Z41" s="66"/>
      <c r="AA41" s="66"/>
    </row>
    <row r="42" spans="1:27" x14ac:dyDescent="0.25">
      <c r="A42" s="77" t="str">
        <f t="shared" si="0"/>
        <v>wall_floor1_back-2</v>
      </c>
      <c r="B42" s="4" t="s">
        <v>239</v>
      </c>
      <c r="C42" s="4" t="s">
        <v>41</v>
      </c>
      <c r="D42" s="4" t="s">
        <v>271</v>
      </c>
      <c r="E42" s="4" t="s">
        <v>228</v>
      </c>
      <c r="F42" s="4" t="s">
        <v>19</v>
      </c>
      <c r="G42" s="4"/>
      <c r="H42" s="4" t="s">
        <v>84</v>
      </c>
      <c r="I42" s="4" t="s">
        <v>85</v>
      </c>
      <c r="J42" s="4"/>
      <c r="K42" s="4">
        <v>4</v>
      </c>
      <c r="L42" s="4">
        <v>2</v>
      </c>
      <c r="M42" s="31">
        <f>$W$18</f>
        <v>0</v>
      </c>
      <c r="N42" s="22">
        <f>$X$10</f>
        <v>9</v>
      </c>
      <c r="O42" s="34">
        <f>$X$12</f>
        <v>0.3</v>
      </c>
      <c r="P42" s="172"/>
      <c r="Q42" s="172"/>
      <c r="R42" s="172"/>
      <c r="S42" s="172"/>
      <c r="T42" s="173"/>
      <c r="U42" s="66"/>
      <c r="V42" s="66"/>
      <c r="W42" s="66"/>
      <c r="X42" s="66"/>
      <c r="Y42" s="66"/>
      <c r="Z42" s="66"/>
      <c r="AA42" s="66"/>
    </row>
    <row r="43" spans="1:27" x14ac:dyDescent="0.25">
      <c r="A43" s="77" t="str">
        <f t="shared" si="0"/>
        <v>wall_floor1_back-3</v>
      </c>
      <c r="B43" s="4" t="s">
        <v>239</v>
      </c>
      <c r="C43" s="4" t="s">
        <v>41</v>
      </c>
      <c r="D43" s="4" t="s">
        <v>271</v>
      </c>
      <c r="E43" s="4" t="s">
        <v>228</v>
      </c>
      <c r="F43" s="4" t="s">
        <v>19</v>
      </c>
      <c r="G43" s="4"/>
      <c r="H43" s="4" t="s">
        <v>84</v>
      </c>
      <c r="I43" s="4" t="s">
        <v>85</v>
      </c>
      <c r="J43" s="4"/>
      <c r="K43" s="4">
        <v>4</v>
      </c>
      <c r="L43" s="4">
        <v>3</v>
      </c>
      <c r="M43" s="31">
        <f>$W$18</f>
        <v>0</v>
      </c>
      <c r="N43" s="22">
        <f>$X$10</f>
        <v>9</v>
      </c>
      <c r="O43" s="36">
        <f>$X$4+$X$12</f>
        <v>4.3</v>
      </c>
      <c r="P43" s="172"/>
      <c r="Q43" s="172"/>
      <c r="R43" s="172"/>
      <c r="S43" s="172"/>
      <c r="T43" s="173"/>
      <c r="U43" s="66"/>
      <c r="V43" s="66"/>
      <c r="W43" s="66"/>
      <c r="X43" s="66"/>
      <c r="Y43" s="66"/>
      <c r="Z43" s="66"/>
      <c r="AA43" s="66"/>
    </row>
    <row r="44" spans="1:27" x14ac:dyDescent="0.25">
      <c r="A44" s="77" t="str">
        <f t="shared" si="0"/>
        <v>wall_floor1_back-4</v>
      </c>
      <c r="B44" s="4" t="s">
        <v>239</v>
      </c>
      <c r="C44" s="4" t="s">
        <v>41</v>
      </c>
      <c r="D44" s="4" t="s">
        <v>271</v>
      </c>
      <c r="E44" s="4" t="s">
        <v>228</v>
      </c>
      <c r="F44" s="4" t="s">
        <v>19</v>
      </c>
      <c r="G44" s="4"/>
      <c r="H44" s="4" t="s">
        <v>84</v>
      </c>
      <c r="I44" s="4" t="s">
        <v>85</v>
      </c>
      <c r="J44" s="4"/>
      <c r="K44" s="4">
        <v>4</v>
      </c>
      <c r="L44" s="4">
        <v>4</v>
      </c>
      <c r="M44" s="19">
        <f>$X$9</f>
        <v>8</v>
      </c>
      <c r="N44" s="22">
        <f>$X$10</f>
        <v>9</v>
      </c>
      <c r="O44" s="36">
        <f>$X$4+$X$12</f>
        <v>4.3</v>
      </c>
      <c r="P44" s="172"/>
      <c r="Q44" s="172"/>
      <c r="R44" s="172"/>
      <c r="S44" s="172"/>
      <c r="T44" s="173"/>
      <c r="U44" s="66"/>
      <c r="V44" s="66"/>
      <c r="W44" s="66"/>
      <c r="X44" s="66"/>
      <c r="Y44" s="66"/>
      <c r="Z44" s="66"/>
      <c r="AA44" s="66"/>
    </row>
    <row r="45" spans="1:27" x14ac:dyDescent="0.25">
      <c r="A45" s="77" t="str">
        <f t="shared" si="0"/>
        <v>wall_floor1_back-1</v>
      </c>
      <c r="B45" s="6" t="str">
        <f>B41</f>
        <v>wall_floor1_back</v>
      </c>
      <c r="C45" s="6" t="str">
        <f t="shared" ref="C45:O45" si="20">C41</f>
        <v>Wall</v>
      </c>
      <c r="D45" s="6" t="str">
        <f t="shared" si="20"/>
        <v>ag wall construction</v>
      </c>
      <c r="E45" s="6" t="str">
        <f t="shared" si="20"/>
        <v>living</v>
      </c>
      <c r="F45" s="6" t="str">
        <f t="shared" si="20"/>
        <v>Outdoors</v>
      </c>
      <c r="G45" s="6"/>
      <c r="H45" s="6" t="str">
        <f t="shared" si="20"/>
        <v>SunExposed</v>
      </c>
      <c r="I45" s="6" t="str">
        <f t="shared" si="20"/>
        <v>WindExposed</v>
      </c>
      <c r="J45" s="6"/>
      <c r="K45" s="6">
        <f t="shared" si="20"/>
        <v>4</v>
      </c>
      <c r="L45" s="6">
        <f t="shared" si="20"/>
        <v>1</v>
      </c>
      <c r="M45" s="6">
        <f t="shared" si="20"/>
        <v>8</v>
      </c>
      <c r="N45" s="6">
        <f t="shared" si="20"/>
        <v>9</v>
      </c>
      <c r="O45" s="6">
        <f t="shared" si="20"/>
        <v>0.3</v>
      </c>
      <c r="P45" s="172"/>
      <c r="Q45" s="172"/>
      <c r="R45" s="172"/>
      <c r="S45" s="172"/>
      <c r="T45" s="173"/>
      <c r="U45" s="66"/>
      <c r="V45" s="66"/>
      <c r="W45" s="66"/>
      <c r="X45" s="66"/>
      <c r="Y45" s="66"/>
      <c r="Z45" s="66"/>
      <c r="AA45" s="66"/>
    </row>
    <row r="46" spans="1:27" x14ac:dyDescent="0.25">
      <c r="A46" s="77" t="str">
        <f t="shared" si="0"/>
        <v>wall_floor1_left-1</v>
      </c>
      <c r="B46" t="s">
        <v>240</v>
      </c>
      <c r="C46" t="s">
        <v>41</v>
      </c>
      <c r="D46" s="5" t="s">
        <v>271</v>
      </c>
      <c r="E46" t="s">
        <v>228</v>
      </c>
      <c r="F46" t="s">
        <v>19</v>
      </c>
      <c r="H46" s="5" t="s">
        <v>84</v>
      </c>
      <c r="I46" s="5" t="s">
        <v>85</v>
      </c>
      <c r="K46" s="5">
        <v>4</v>
      </c>
      <c r="L46">
        <v>1</v>
      </c>
      <c r="M46" s="32">
        <f>$W$18</f>
        <v>0</v>
      </c>
      <c r="N46" s="23">
        <f>$X$10</f>
        <v>9</v>
      </c>
      <c r="O46" s="35">
        <f>$X$12</f>
        <v>0.3</v>
      </c>
      <c r="P46" s="172">
        <f>N49-N48</f>
        <v>9</v>
      </c>
      <c r="Q46" s="172">
        <f>O48-O47</f>
        <v>4</v>
      </c>
      <c r="R46" s="172">
        <f t="shared" ref="R46:S46" si="21">CONVERT(P46,"m","ft")</f>
        <v>29.527559055118111</v>
      </c>
      <c r="S46" s="172">
        <f t="shared" si="21"/>
        <v>13.123359580052494</v>
      </c>
      <c r="T46" s="173">
        <f t="shared" ref="T46" si="22">R46*S46</f>
        <v>387.50077500155004</v>
      </c>
      <c r="U46" s="66"/>
      <c r="V46" s="66"/>
      <c r="W46" s="66"/>
      <c r="X46" s="66"/>
      <c r="Y46" s="66"/>
      <c r="Z46" s="66"/>
      <c r="AA46" s="66"/>
    </row>
    <row r="47" spans="1:27" x14ac:dyDescent="0.25">
      <c r="A47" s="77" t="str">
        <f t="shared" si="0"/>
        <v>wall_floor1_left-2</v>
      </c>
      <c r="B47" t="s">
        <v>240</v>
      </c>
      <c r="C47" t="s">
        <v>41</v>
      </c>
      <c r="D47" s="5" t="s">
        <v>271</v>
      </c>
      <c r="E47" t="s">
        <v>228</v>
      </c>
      <c r="F47" t="s">
        <v>19</v>
      </c>
      <c r="H47" s="5" t="s">
        <v>84</v>
      </c>
      <c r="I47" s="5" t="s">
        <v>85</v>
      </c>
      <c r="K47" s="5">
        <v>4</v>
      </c>
      <c r="L47">
        <v>2</v>
      </c>
      <c r="M47" s="32">
        <f>$W$18</f>
        <v>0</v>
      </c>
      <c r="N47" s="32">
        <f>$W$19</f>
        <v>0</v>
      </c>
      <c r="O47" s="35">
        <f>$X$12</f>
        <v>0.3</v>
      </c>
      <c r="P47" s="172"/>
      <c r="Q47" s="172"/>
      <c r="R47" s="172"/>
      <c r="S47" s="172"/>
      <c r="T47" s="173"/>
      <c r="U47" s="66"/>
      <c r="V47" s="66"/>
      <c r="W47" s="66"/>
      <c r="X47" s="66"/>
      <c r="Y47" s="66"/>
      <c r="Z47" s="66"/>
      <c r="AA47" s="66"/>
    </row>
    <row r="48" spans="1:27" x14ac:dyDescent="0.25">
      <c r="A48" s="77" t="str">
        <f t="shared" si="0"/>
        <v>wall_floor1_left-3</v>
      </c>
      <c r="B48" t="s">
        <v>240</v>
      </c>
      <c r="C48" t="s">
        <v>41</v>
      </c>
      <c r="D48" s="5" t="s">
        <v>271</v>
      </c>
      <c r="E48" t="s">
        <v>228</v>
      </c>
      <c r="F48" t="s">
        <v>19</v>
      </c>
      <c r="H48" s="5" t="s">
        <v>84</v>
      </c>
      <c r="I48" s="5" t="s">
        <v>85</v>
      </c>
      <c r="K48" s="5">
        <v>4</v>
      </c>
      <c r="L48">
        <v>3</v>
      </c>
      <c r="M48" s="32">
        <f>$W$18</f>
        <v>0</v>
      </c>
      <c r="N48" s="32">
        <f>$W$19</f>
        <v>0</v>
      </c>
      <c r="O48" s="37">
        <f>$X$4+$X$12</f>
        <v>4.3</v>
      </c>
      <c r="P48" s="172"/>
      <c r="Q48" s="172"/>
      <c r="R48" s="172"/>
      <c r="S48" s="172"/>
      <c r="T48" s="173"/>
      <c r="U48" s="66"/>
      <c r="V48" s="66"/>
      <c r="W48" s="66"/>
      <c r="X48" s="66"/>
      <c r="Y48" s="66"/>
      <c r="Z48" s="66"/>
      <c r="AA48" s="66"/>
    </row>
    <row r="49" spans="1:27" x14ac:dyDescent="0.25">
      <c r="A49" s="77" t="str">
        <f t="shared" si="0"/>
        <v>wall_floor1_left-4</v>
      </c>
      <c r="B49" t="s">
        <v>240</v>
      </c>
      <c r="C49" t="s">
        <v>41</v>
      </c>
      <c r="D49" s="5" t="s">
        <v>271</v>
      </c>
      <c r="E49" t="s">
        <v>228</v>
      </c>
      <c r="F49" t="s">
        <v>19</v>
      </c>
      <c r="H49" s="5" t="s">
        <v>84</v>
      </c>
      <c r="I49" s="5" t="s">
        <v>85</v>
      </c>
      <c r="K49" s="5">
        <v>4</v>
      </c>
      <c r="L49">
        <v>4</v>
      </c>
      <c r="M49" s="32">
        <f>$W$18</f>
        <v>0</v>
      </c>
      <c r="N49" s="23">
        <f>$X$10</f>
        <v>9</v>
      </c>
      <c r="O49" s="37">
        <f>$X$4+$X$12</f>
        <v>4.3</v>
      </c>
      <c r="P49" s="172"/>
      <c r="Q49" s="172"/>
      <c r="R49" s="172"/>
      <c r="S49" s="172"/>
      <c r="T49" s="173"/>
      <c r="U49" s="66"/>
      <c r="V49" s="66"/>
      <c r="W49" s="66"/>
      <c r="X49" s="66"/>
      <c r="Y49" s="66"/>
      <c r="Z49" s="66"/>
      <c r="AA49" s="66"/>
    </row>
    <row r="50" spans="1:27" x14ac:dyDescent="0.25">
      <c r="A50" s="77" t="str">
        <f t="shared" si="0"/>
        <v>wall_floor1_left-1</v>
      </c>
      <c r="B50" s="7" t="str">
        <f>B46</f>
        <v>wall_floor1_left</v>
      </c>
      <c r="C50" s="7" t="str">
        <f t="shared" ref="C50:O50" si="23">C46</f>
        <v>Wall</v>
      </c>
      <c r="D50" s="7" t="str">
        <f t="shared" si="23"/>
        <v>ag wall construction</v>
      </c>
      <c r="E50" s="7" t="str">
        <f t="shared" si="23"/>
        <v>living</v>
      </c>
      <c r="F50" s="7" t="str">
        <f t="shared" si="23"/>
        <v>Outdoors</v>
      </c>
      <c r="G50" s="7"/>
      <c r="H50" s="7" t="str">
        <f t="shared" si="23"/>
        <v>SunExposed</v>
      </c>
      <c r="I50" s="7" t="str">
        <f t="shared" si="23"/>
        <v>WindExposed</v>
      </c>
      <c r="J50" s="7"/>
      <c r="K50" s="7">
        <f t="shared" si="23"/>
        <v>4</v>
      </c>
      <c r="L50" s="7">
        <f t="shared" si="23"/>
        <v>1</v>
      </c>
      <c r="M50" s="7">
        <f t="shared" si="23"/>
        <v>0</v>
      </c>
      <c r="N50" s="7">
        <f t="shared" si="23"/>
        <v>9</v>
      </c>
      <c r="O50" s="7">
        <f t="shared" si="23"/>
        <v>0.3</v>
      </c>
      <c r="P50" s="172"/>
      <c r="Q50" s="172"/>
      <c r="R50" s="172"/>
      <c r="S50" s="172"/>
      <c r="T50" s="173"/>
      <c r="U50" s="66"/>
      <c r="V50" s="66"/>
      <c r="W50" s="66"/>
      <c r="X50" s="66"/>
      <c r="Y50" s="66"/>
      <c r="Z50" s="66"/>
      <c r="AA50" s="66"/>
    </row>
    <row r="51" spans="1:27" x14ac:dyDescent="0.25">
      <c r="A51" s="77" t="str">
        <f t="shared" si="0"/>
        <v>wall_floor2_front-1</v>
      </c>
      <c r="B51" s="4" t="s">
        <v>241</v>
      </c>
      <c r="C51" s="4" t="s">
        <v>41</v>
      </c>
      <c r="D51" s="4" t="s">
        <v>271</v>
      </c>
      <c r="E51" s="4" t="s">
        <v>228</v>
      </c>
      <c r="F51" s="4" t="s">
        <v>19</v>
      </c>
      <c r="G51" s="4"/>
      <c r="H51" s="4" t="s">
        <v>84</v>
      </c>
      <c r="I51" s="4" t="s">
        <v>85</v>
      </c>
      <c r="J51" s="4"/>
      <c r="K51" s="4">
        <v>4</v>
      </c>
      <c r="L51" s="4">
        <v>1</v>
      </c>
      <c r="M51" s="31">
        <f>$W$18</f>
        <v>0</v>
      </c>
      <c r="N51" s="31">
        <f>$W$19</f>
        <v>0</v>
      </c>
      <c r="O51" s="36">
        <f>$X$4+$X$12</f>
        <v>4.3</v>
      </c>
      <c r="P51" s="172">
        <f>M52-M51</f>
        <v>8</v>
      </c>
      <c r="Q51" s="172">
        <f>O53-O52</f>
        <v>4.0000000000000009</v>
      </c>
      <c r="R51" s="172">
        <f t="shared" ref="R51:S51" si="24">CONVERT(P51,"m","ft")</f>
        <v>26.246719160104988</v>
      </c>
      <c r="S51" s="172">
        <f t="shared" si="24"/>
        <v>13.123359580052496</v>
      </c>
      <c r="T51" s="173">
        <f t="shared" ref="T51" si="25">R51*S51</f>
        <v>344.44513333471116</v>
      </c>
      <c r="U51" s="66"/>
      <c r="V51" s="66"/>
      <c r="W51" s="66"/>
      <c r="X51" s="66"/>
      <c r="Y51" s="66"/>
      <c r="Z51" s="66"/>
      <c r="AA51" s="66"/>
    </row>
    <row r="52" spans="1:27" x14ac:dyDescent="0.25">
      <c r="A52" s="77" t="str">
        <f t="shared" si="0"/>
        <v>wall_floor2_front-2</v>
      </c>
      <c r="B52" s="4" t="s">
        <v>241</v>
      </c>
      <c r="C52" s="4" t="s">
        <v>41</v>
      </c>
      <c r="D52" s="4" t="s">
        <v>271</v>
      </c>
      <c r="E52" s="4" t="s">
        <v>228</v>
      </c>
      <c r="F52" s="4" t="s">
        <v>19</v>
      </c>
      <c r="G52" s="4"/>
      <c r="H52" s="4" t="s">
        <v>84</v>
      </c>
      <c r="I52" s="4" t="s">
        <v>85</v>
      </c>
      <c r="J52" s="4"/>
      <c r="K52" s="4">
        <v>4</v>
      </c>
      <c r="L52" s="4">
        <v>2</v>
      </c>
      <c r="M52" s="19">
        <f>$X$9</f>
        <v>8</v>
      </c>
      <c r="N52" s="31">
        <f>$W$19</f>
        <v>0</v>
      </c>
      <c r="O52" s="36">
        <f>$X$4+$X$12</f>
        <v>4.3</v>
      </c>
      <c r="P52" s="172"/>
      <c r="Q52" s="172"/>
      <c r="R52" s="172"/>
      <c r="S52" s="172"/>
      <c r="T52" s="173"/>
      <c r="U52" s="66"/>
      <c r="V52" s="66"/>
      <c r="W52" s="66"/>
      <c r="X52" s="66"/>
      <c r="Y52" s="66"/>
      <c r="Z52" s="66"/>
      <c r="AA52" s="66"/>
    </row>
    <row r="53" spans="1:27" x14ac:dyDescent="0.25">
      <c r="A53" s="77" t="str">
        <f t="shared" si="0"/>
        <v>wall_floor2_front-3</v>
      </c>
      <c r="B53" s="4" t="s">
        <v>241</v>
      </c>
      <c r="C53" s="4" t="s">
        <v>41</v>
      </c>
      <c r="D53" s="4" t="s">
        <v>271</v>
      </c>
      <c r="E53" s="4" t="s">
        <v>228</v>
      </c>
      <c r="F53" s="4" t="s">
        <v>19</v>
      </c>
      <c r="G53" s="4"/>
      <c r="H53" s="4" t="s">
        <v>84</v>
      </c>
      <c r="I53" s="4" t="s">
        <v>85</v>
      </c>
      <c r="J53" s="4"/>
      <c r="K53" s="4">
        <v>4</v>
      </c>
      <c r="L53" s="4">
        <v>3</v>
      </c>
      <c r="M53" s="19">
        <f>$X$9</f>
        <v>8</v>
      </c>
      <c r="N53" s="31">
        <f>$W$19</f>
        <v>0</v>
      </c>
      <c r="O53" s="40">
        <f>$X$12+($X$4*$W$3)</f>
        <v>8.3000000000000007</v>
      </c>
      <c r="P53" s="172"/>
      <c r="Q53" s="172"/>
      <c r="R53" s="172"/>
      <c r="S53" s="172"/>
      <c r="T53" s="173"/>
      <c r="U53" s="66"/>
      <c r="V53" s="66"/>
      <c r="W53" s="66"/>
      <c r="X53" s="66"/>
      <c r="Y53" s="66"/>
      <c r="Z53" s="66"/>
      <c r="AA53" s="66"/>
    </row>
    <row r="54" spans="1:27" x14ac:dyDescent="0.25">
      <c r="A54" s="77" t="str">
        <f t="shared" si="0"/>
        <v>wall_floor2_front-4</v>
      </c>
      <c r="B54" s="4" t="s">
        <v>241</v>
      </c>
      <c r="C54" s="4" t="s">
        <v>41</v>
      </c>
      <c r="D54" s="4" t="s">
        <v>271</v>
      </c>
      <c r="E54" s="4" t="s">
        <v>228</v>
      </c>
      <c r="F54" s="4" t="s">
        <v>19</v>
      </c>
      <c r="G54" s="4"/>
      <c r="H54" s="4" t="s">
        <v>84</v>
      </c>
      <c r="I54" s="4" t="s">
        <v>85</v>
      </c>
      <c r="J54" s="4"/>
      <c r="K54" s="4">
        <v>4</v>
      </c>
      <c r="L54" s="4">
        <v>4</v>
      </c>
      <c r="M54" s="31">
        <f>$W$18</f>
        <v>0</v>
      </c>
      <c r="N54" s="31">
        <f>$W$19</f>
        <v>0</v>
      </c>
      <c r="O54" s="40">
        <f>$X$12+($X$4*$W$3)</f>
        <v>8.3000000000000007</v>
      </c>
      <c r="P54" s="172"/>
      <c r="Q54" s="172"/>
      <c r="R54" s="172"/>
      <c r="S54" s="172"/>
      <c r="T54" s="173"/>
      <c r="U54" s="66"/>
      <c r="V54" s="66"/>
      <c r="W54" s="66"/>
      <c r="X54" s="66"/>
      <c r="Y54" s="66"/>
      <c r="Z54" s="66"/>
      <c r="AA54" s="66"/>
    </row>
    <row r="55" spans="1:27" x14ac:dyDescent="0.25">
      <c r="A55" s="77" t="str">
        <f t="shared" si="0"/>
        <v>wall_floor2_front-1</v>
      </c>
      <c r="B55" s="6" t="str">
        <f>B51</f>
        <v>wall_floor2_front</v>
      </c>
      <c r="C55" s="6" t="str">
        <f t="shared" ref="C55:O55" si="26">C51</f>
        <v>Wall</v>
      </c>
      <c r="D55" s="6" t="str">
        <f t="shared" si="26"/>
        <v>ag wall construction</v>
      </c>
      <c r="E55" s="6" t="str">
        <f t="shared" si="26"/>
        <v>living</v>
      </c>
      <c r="F55" s="6" t="str">
        <f t="shared" si="26"/>
        <v>Outdoors</v>
      </c>
      <c r="G55" s="6"/>
      <c r="H55" s="6" t="str">
        <f t="shared" si="26"/>
        <v>SunExposed</v>
      </c>
      <c r="I55" s="6" t="str">
        <f t="shared" si="26"/>
        <v>WindExposed</v>
      </c>
      <c r="J55" s="6"/>
      <c r="K55" s="6">
        <f t="shared" si="26"/>
        <v>4</v>
      </c>
      <c r="L55" s="6">
        <f t="shared" si="26"/>
        <v>1</v>
      </c>
      <c r="M55" s="6">
        <f t="shared" si="26"/>
        <v>0</v>
      </c>
      <c r="N55" s="6">
        <f t="shared" si="26"/>
        <v>0</v>
      </c>
      <c r="O55" s="6">
        <f t="shared" si="26"/>
        <v>4.3</v>
      </c>
      <c r="P55" s="172"/>
      <c r="Q55" s="172"/>
      <c r="R55" s="172"/>
      <c r="S55" s="172"/>
      <c r="T55" s="173"/>
      <c r="U55" s="66"/>
      <c r="V55" s="66"/>
      <c r="W55" s="66"/>
      <c r="X55" s="66"/>
      <c r="Y55" s="66"/>
      <c r="Z55" s="66"/>
      <c r="AA55" s="66"/>
    </row>
    <row r="56" spans="1:27" x14ac:dyDescent="0.25">
      <c r="A56" s="77" t="str">
        <f t="shared" si="0"/>
        <v>wall_floor2_right-1</v>
      </c>
      <c r="B56" t="s">
        <v>242</v>
      </c>
      <c r="C56" t="s">
        <v>41</v>
      </c>
      <c r="D56" s="5" t="s">
        <v>271</v>
      </c>
      <c r="E56" t="s">
        <v>228</v>
      </c>
      <c r="F56" t="s">
        <v>19</v>
      </c>
      <c r="H56" s="5" t="s">
        <v>84</v>
      </c>
      <c r="I56" s="5" t="s">
        <v>85</v>
      </c>
      <c r="K56" s="5">
        <v>4</v>
      </c>
      <c r="L56">
        <v>1</v>
      </c>
      <c r="M56" s="20">
        <f>$X$9</f>
        <v>8</v>
      </c>
      <c r="N56" s="32">
        <f>$W$19</f>
        <v>0</v>
      </c>
      <c r="O56" s="37">
        <f>$X$4+$X$12</f>
        <v>4.3</v>
      </c>
      <c r="P56" s="172">
        <f>N57-N56</f>
        <v>9</v>
      </c>
      <c r="Q56" s="172">
        <f>O58-O57</f>
        <v>4.0000000000000009</v>
      </c>
      <c r="R56" s="172">
        <f t="shared" ref="R56:S56" si="27">CONVERT(P56,"m","ft")</f>
        <v>29.527559055118111</v>
      </c>
      <c r="S56" s="172">
        <f t="shared" si="27"/>
        <v>13.123359580052496</v>
      </c>
      <c r="T56" s="173">
        <f t="shared" ref="T56" si="28">R56*S56</f>
        <v>387.5007750015501</v>
      </c>
      <c r="U56" s="66"/>
      <c r="V56" s="66"/>
      <c r="W56" s="66"/>
      <c r="X56" s="66"/>
      <c r="Y56" s="66"/>
      <c r="Z56" s="66"/>
      <c r="AA56" s="66"/>
    </row>
    <row r="57" spans="1:27" x14ac:dyDescent="0.25">
      <c r="A57" s="77" t="str">
        <f t="shared" si="0"/>
        <v>wall_floor2_right-2</v>
      </c>
      <c r="B57" t="s">
        <v>242</v>
      </c>
      <c r="C57" t="s">
        <v>41</v>
      </c>
      <c r="D57" s="5" t="s">
        <v>271</v>
      </c>
      <c r="E57" t="s">
        <v>228</v>
      </c>
      <c r="F57" t="s">
        <v>19</v>
      </c>
      <c r="H57" s="5" t="s">
        <v>84</v>
      </c>
      <c r="I57" s="5" t="s">
        <v>85</v>
      </c>
      <c r="K57" s="5">
        <v>4</v>
      </c>
      <c r="L57">
        <v>2</v>
      </c>
      <c r="M57" s="20">
        <f>$X$9</f>
        <v>8</v>
      </c>
      <c r="N57" s="23">
        <f>$X$10</f>
        <v>9</v>
      </c>
      <c r="O57" s="37">
        <f>$X$4+$X$12</f>
        <v>4.3</v>
      </c>
      <c r="P57" s="172"/>
      <c r="Q57" s="172"/>
      <c r="R57" s="172"/>
      <c r="S57" s="172"/>
      <c r="T57" s="173"/>
      <c r="U57" s="66"/>
      <c r="V57" s="66"/>
      <c r="W57" s="66"/>
      <c r="X57" s="66"/>
      <c r="Y57" s="66"/>
      <c r="Z57" s="66"/>
      <c r="AA57" s="66"/>
    </row>
    <row r="58" spans="1:27" x14ac:dyDescent="0.25">
      <c r="A58" s="77" t="str">
        <f t="shared" si="0"/>
        <v>wall_floor2_right-3</v>
      </c>
      <c r="B58" t="s">
        <v>242</v>
      </c>
      <c r="C58" t="s">
        <v>41</v>
      </c>
      <c r="D58" s="5" t="s">
        <v>271</v>
      </c>
      <c r="E58" t="s">
        <v>228</v>
      </c>
      <c r="F58" t="s">
        <v>19</v>
      </c>
      <c r="H58" s="5" t="s">
        <v>84</v>
      </c>
      <c r="I58" s="5" t="s">
        <v>85</v>
      </c>
      <c r="K58" s="5">
        <v>4</v>
      </c>
      <c r="L58">
        <v>3</v>
      </c>
      <c r="M58" s="20">
        <f>$X$9</f>
        <v>8</v>
      </c>
      <c r="N58" s="23">
        <f>$X$10</f>
        <v>9</v>
      </c>
      <c r="O58" s="39">
        <f>$X$12+($X$4*$W$3)</f>
        <v>8.3000000000000007</v>
      </c>
      <c r="P58" s="172"/>
      <c r="Q58" s="172"/>
      <c r="R58" s="172"/>
      <c r="S58" s="172"/>
      <c r="T58" s="173"/>
      <c r="U58" s="66"/>
      <c r="V58" s="66"/>
      <c r="W58" s="66"/>
      <c r="X58" s="66"/>
      <c r="Y58" s="66"/>
      <c r="Z58" s="66"/>
      <c r="AA58" s="66"/>
    </row>
    <row r="59" spans="1:27" x14ac:dyDescent="0.25">
      <c r="A59" s="77" t="str">
        <f t="shared" si="0"/>
        <v>wall_floor2_right-4</v>
      </c>
      <c r="B59" t="s">
        <v>242</v>
      </c>
      <c r="C59" t="s">
        <v>41</v>
      </c>
      <c r="D59" s="5" t="s">
        <v>271</v>
      </c>
      <c r="E59" t="s">
        <v>228</v>
      </c>
      <c r="F59" t="s">
        <v>19</v>
      </c>
      <c r="H59" s="5" t="s">
        <v>84</v>
      </c>
      <c r="I59" s="5" t="s">
        <v>85</v>
      </c>
      <c r="K59" s="5">
        <v>4</v>
      </c>
      <c r="L59">
        <v>4</v>
      </c>
      <c r="M59" s="20">
        <f>$X$9</f>
        <v>8</v>
      </c>
      <c r="N59" s="32">
        <f>$W$19</f>
        <v>0</v>
      </c>
      <c r="O59" s="39">
        <f>$X$12+($X$4*$W$3)</f>
        <v>8.3000000000000007</v>
      </c>
      <c r="P59" s="172"/>
      <c r="Q59" s="172"/>
      <c r="R59" s="172"/>
      <c r="S59" s="172"/>
      <c r="T59" s="173"/>
      <c r="U59" s="66"/>
      <c r="V59" s="66"/>
      <c r="W59" s="66"/>
      <c r="X59" s="66"/>
      <c r="Y59" s="66"/>
      <c r="Z59" s="66"/>
      <c r="AA59" s="66"/>
    </row>
    <row r="60" spans="1:27" x14ac:dyDescent="0.25">
      <c r="A60" s="77" t="str">
        <f t="shared" si="0"/>
        <v>wall_floor2_right-1</v>
      </c>
      <c r="B60" s="7" t="str">
        <f>B56</f>
        <v>wall_floor2_right</v>
      </c>
      <c r="C60" s="7" t="str">
        <f t="shared" ref="C60:O60" si="29">C56</f>
        <v>Wall</v>
      </c>
      <c r="D60" s="7" t="str">
        <f t="shared" si="29"/>
        <v>ag wall construction</v>
      </c>
      <c r="E60" s="7" t="str">
        <f t="shared" si="29"/>
        <v>living</v>
      </c>
      <c r="F60" s="7" t="str">
        <f t="shared" si="29"/>
        <v>Outdoors</v>
      </c>
      <c r="G60" s="7"/>
      <c r="H60" s="7" t="str">
        <f t="shared" si="29"/>
        <v>SunExposed</v>
      </c>
      <c r="I60" s="7" t="str">
        <f t="shared" si="29"/>
        <v>WindExposed</v>
      </c>
      <c r="J60" s="7"/>
      <c r="K60" s="7">
        <f t="shared" si="29"/>
        <v>4</v>
      </c>
      <c r="L60" s="7">
        <f t="shared" si="29"/>
        <v>1</v>
      </c>
      <c r="M60" s="7">
        <f t="shared" si="29"/>
        <v>8</v>
      </c>
      <c r="N60" s="7">
        <f t="shared" si="29"/>
        <v>0</v>
      </c>
      <c r="O60" s="7">
        <f t="shared" si="29"/>
        <v>4.3</v>
      </c>
      <c r="P60" s="172"/>
      <c r="Q60" s="172"/>
      <c r="R60" s="172"/>
      <c r="S60" s="172"/>
      <c r="T60" s="173"/>
      <c r="U60" s="66"/>
      <c r="V60" s="66"/>
      <c r="W60" s="66"/>
      <c r="X60" s="66"/>
      <c r="Y60" s="66"/>
      <c r="Z60" s="66"/>
      <c r="AA60" s="66"/>
    </row>
    <row r="61" spans="1:27" x14ac:dyDescent="0.25">
      <c r="A61" s="77" t="str">
        <f t="shared" si="0"/>
        <v>wall_floor2_back-1</v>
      </c>
      <c r="B61" s="4" t="s">
        <v>243</v>
      </c>
      <c r="C61" s="4" t="s">
        <v>41</v>
      </c>
      <c r="D61" s="4" t="s">
        <v>271</v>
      </c>
      <c r="E61" s="4" t="s">
        <v>228</v>
      </c>
      <c r="F61" s="4" t="s">
        <v>19</v>
      </c>
      <c r="G61" s="4"/>
      <c r="H61" s="4" t="s">
        <v>84</v>
      </c>
      <c r="I61" s="4" t="s">
        <v>85</v>
      </c>
      <c r="J61" s="4"/>
      <c r="K61" s="4">
        <v>4</v>
      </c>
      <c r="L61" s="4">
        <v>1</v>
      </c>
      <c r="M61" s="19">
        <f>$X$9</f>
        <v>8</v>
      </c>
      <c r="N61" s="22">
        <f>$X$10</f>
        <v>9</v>
      </c>
      <c r="O61" s="36">
        <f>$X$4+$X$12</f>
        <v>4.3</v>
      </c>
      <c r="P61" s="172">
        <f>M64-M63</f>
        <v>8</v>
      </c>
      <c r="Q61" s="172">
        <f>O63-O62</f>
        <v>4.0000000000000009</v>
      </c>
      <c r="R61" s="172">
        <f t="shared" ref="R61:S61" si="30">CONVERT(P61,"m","ft")</f>
        <v>26.246719160104988</v>
      </c>
      <c r="S61" s="172">
        <f t="shared" si="30"/>
        <v>13.123359580052496</v>
      </c>
      <c r="T61" s="173">
        <f t="shared" ref="T61" si="31">R61*S61</f>
        <v>344.44513333471116</v>
      </c>
      <c r="U61" s="66"/>
      <c r="V61" s="66"/>
      <c r="W61" s="66"/>
      <c r="X61" s="66"/>
      <c r="Y61" s="66"/>
      <c r="Z61" s="66"/>
      <c r="AA61" s="66"/>
    </row>
    <row r="62" spans="1:27" x14ac:dyDescent="0.25">
      <c r="A62" s="77" t="str">
        <f t="shared" si="0"/>
        <v>wall_floor2_back-2</v>
      </c>
      <c r="B62" s="4" t="s">
        <v>243</v>
      </c>
      <c r="C62" s="4" t="s">
        <v>41</v>
      </c>
      <c r="D62" s="4" t="s">
        <v>271</v>
      </c>
      <c r="E62" s="4" t="s">
        <v>228</v>
      </c>
      <c r="F62" s="4" t="s">
        <v>19</v>
      </c>
      <c r="G62" s="4"/>
      <c r="H62" s="4" t="s">
        <v>84</v>
      </c>
      <c r="I62" s="4" t="s">
        <v>85</v>
      </c>
      <c r="J62" s="4"/>
      <c r="K62" s="4">
        <v>4</v>
      </c>
      <c r="L62" s="4">
        <v>2</v>
      </c>
      <c r="M62" s="31">
        <f>$W$18</f>
        <v>0</v>
      </c>
      <c r="N62" s="22">
        <f>$X$10</f>
        <v>9</v>
      </c>
      <c r="O62" s="36">
        <f>$X$4+$X$12</f>
        <v>4.3</v>
      </c>
      <c r="P62" s="172"/>
      <c r="Q62" s="172"/>
      <c r="R62" s="172"/>
      <c r="S62" s="172"/>
      <c r="T62" s="173"/>
      <c r="U62" s="66"/>
      <c r="V62" s="66"/>
      <c r="W62" s="66"/>
      <c r="X62" s="66"/>
      <c r="Y62" s="66"/>
      <c r="Z62" s="66"/>
      <c r="AA62" s="66"/>
    </row>
    <row r="63" spans="1:27" x14ac:dyDescent="0.25">
      <c r="A63" s="77" t="str">
        <f t="shared" si="0"/>
        <v>wall_floor2_back-3</v>
      </c>
      <c r="B63" s="4" t="s">
        <v>243</v>
      </c>
      <c r="C63" s="4" t="s">
        <v>41</v>
      </c>
      <c r="D63" s="4" t="s">
        <v>271</v>
      </c>
      <c r="E63" s="4" t="s">
        <v>228</v>
      </c>
      <c r="F63" s="4" t="s">
        <v>19</v>
      </c>
      <c r="G63" s="4"/>
      <c r="H63" s="4" t="s">
        <v>84</v>
      </c>
      <c r="I63" s="4" t="s">
        <v>85</v>
      </c>
      <c r="J63" s="4"/>
      <c r="K63" s="4">
        <v>4</v>
      </c>
      <c r="L63" s="4">
        <v>3</v>
      </c>
      <c r="M63" s="31">
        <f>$W$18</f>
        <v>0</v>
      </c>
      <c r="N63" s="22">
        <f>$X$10</f>
        <v>9</v>
      </c>
      <c r="O63" s="40">
        <f>$X$12+($X$4*$W$3)</f>
        <v>8.3000000000000007</v>
      </c>
      <c r="P63" s="172"/>
      <c r="Q63" s="172"/>
      <c r="R63" s="172"/>
      <c r="S63" s="172"/>
      <c r="T63" s="173"/>
      <c r="U63" s="66"/>
      <c r="V63" s="66"/>
      <c r="W63" s="66"/>
      <c r="X63" s="66"/>
      <c r="Y63" s="66"/>
      <c r="Z63" s="66"/>
      <c r="AA63" s="66"/>
    </row>
    <row r="64" spans="1:27" x14ac:dyDescent="0.25">
      <c r="A64" s="77" t="str">
        <f t="shared" si="0"/>
        <v>wall_floor2_back-4</v>
      </c>
      <c r="B64" s="4" t="s">
        <v>243</v>
      </c>
      <c r="C64" s="4" t="s">
        <v>41</v>
      </c>
      <c r="D64" s="4" t="s">
        <v>271</v>
      </c>
      <c r="E64" s="4" t="s">
        <v>228</v>
      </c>
      <c r="F64" s="4" t="s">
        <v>19</v>
      </c>
      <c r="G64" s="4"/>
      <c r="H64" s="4" t="s">
        <v>84</v>
      </c>
      <c r="I64" s="4" t="s">
        <v>85</v>
      </c>
      <c r="J64" s="4"/>
      <c r="K64" s="4">
        <v>4</v>
      </c>
      <c r="L64" s="4">
        <v>4</v>
      </c>
      <c r="M64" s="19">
        <f>$X$9</f>
        <v>8</v>
      </c>
      <c r="N64" s="22">
        <f>$X$10</f>
        <v>9</v>
      </c>
      <c r="O64" s="40">
        <f>$X$12+($X$4*$W$3)</f>
        <v>8.3000000000000007</v>
      </c>
      <c r="P64" s="172"/>
      <c r="Q64" s="172"/>
      <c r="R64" s="172"/>
      <c r="S64" s="172"/>
      <c r="T64" s="173"/>
      <c r="U64" s="66"/>
      <c r="V64" s="66"/>
      <c r="W64" s="66"/>
      <c r="X64" s="66"/>
      <c r="Y64" s="66"/>
      <c r="Z64" s="66"/>
      <c r="AA64" s="66"/>
    </row>
    <row r="65" spans="1:27" x14ac:dyDescent="0.25">
      <c r="A65" s="77" t="str">
        <f t="shared" si="0"/>
        <v>wall_floor2_back-1</v>
      </c>
      <c r="B65" s="6" t="str">
        <f>B61</f>
        <v>wall_floor2_back</v>
      </c>
      <c r="C65" s="6" t="str">
        <f t="shared" ref="C65:O65" si="32">C61</f>
        <v>Wall</v>
      </c>
      <c r="D65" s="6" t="str">
        <f t="shared" si="32"/>
        <v>ag wall construction</v>
      </c>
      <c r="E65" s="6" t="str">
        <f t="shared" si="32"/>
        <v>living</v>
      </c>
      <c r="F65" s="6" t="str">
        <f t="shared" si="32"/>
        <v>Outdoors</v>
      </c>
      <c r="G65" s="6"/>
      <c r="H65" s="6" t="str">
        <f t="shared" si="32"/>
        <v>SunExposed</v>
      </c>
      <c r="I65" s="6" t="str">
        <f t="shared" si="32"/>
        <v>WindExposed</v>
      </c>
      <c r="J65" s="6"/>
      <c r="K65" s="6">
        <f t="shared" si="32"/>
        <v>4</v>
      </c>
      <c r="L65" s="6">
        <f t="shared" si="32"/>
        <v>1</v>
      </c>
      <c r="M65" s="6">
        <f t="shared" si="32"/>
        <v>8</v>
      </c>
      <c r="N65" s="6">
        <f t="shared" si="32"/>
        <v>9</v>
      </c>
      <c r="O65" s="6">
        <f t="shared" si="32"/>
        <v>4.3</v>
      </c>
      <c r="P65" s="172"/>
      <c r="Q65" s="172"/>
      <c r="R65" s="172"/>
      <c r="S65" s="172"/>
      <c r="T65" s="173"/>
      <c r="U65" s="66"/>
      <c r="V65" s="66"/>
      <c r="W65" s="66"/>
      <c r="X65" s="66"/>
      <c r="Y65" s="66"/>
      <c r="Z65" s="66"/>
      <c r="AA65" s="66"/>
    </row>
    <row r="66" spans="1:27" x14ac:dyDescent="0.25">
      <c r="A66" s="77" t="str">
        <f t="shared" si="0"/>
        <v>wall_floor2_left-1</v>
      </c>
      <c r="B66" t="s">
        <v>244</v>
      </c>
      <c r="C66" t="s">
        <v>41</v>
      </c>
      <c r="D66" s="5" t="s">
        <v>271</v>
      </c>
      <c r="E66" t="s">
        <v>228</v>
      </c>
      <c r="F66" t="s">
        <v>19</v>
      </c>
      <c r="H66" s="5" t="s">
        <v>84</v>
      </c>
      <c r="I66" s="5" t="s">
        <v>85</v>
      </c>
      <c r="K66" s="5">
        <v>4</v>
      </c>
      <c r="L66">
        <v>1</v>
      </c>
      <c r="M66" s="32">
        <f>$W$18</f>
        <v>0</v>
      </c>
      <c r="N66" s="23">
        <f>$X$10</f>
        <v>9</v>
      </c>
      <c r="O66" s="37">
        <f>$X$4+$X$12</f>
        <v>4.3</v>
      </c>
      <c r="P66" s="172">
        <f>N69-N68</f>
        <v>9</v>
      </c>
      <c r="Q66" s="172">
        <f>O68-O67</f>
        <v>4.0000000000000009</v>
      </c>
      <c r="R66" s="172">
        <f t="shared" ref="R66:S66" si="33">CONVERT(P66,"m","ft")</f>
        <v>29.527559055118111</v>
      </c>
      <c r="S66" s="172">
        <f t="shared" si="33"/>
        <v>13.123359580052496</v>
      </c>
      <c r="T66" s="173">
        <f t="shared" ref="T66" si="34">R66*S66</f>
        <v>387.5007750015501</v>
      </c>
      <c r="U66" s="66"/>
      <c r="V66" s="66"/>
      <c r="W66" s="66"/>
      <c r="X66" s="66"/>
      <c r="Y66" s="66"/>
      <c r="Z66" s="66"/>
      <c r="AA66" s="66"/>
    </row>
    <row r="67" spans="1:27" x14ac:dyDescent="0.25">
      <c r="A67" s="77" t="str">
        <f t="shared" si="0"/>
        <v>wall_floor2_left-2</v>
      </c>
      <c r="B67" t="s">
        <v>244</v>
      </c>
      <c r="C67" t="s">
        <v>41</v>
      </c>
      <c r="D67" s="5" t="s">
        <v>271</v>
      </c>
      <c r="E67" t="s">
        <v>228</v>
      </c>
      <c r="F67" t="s">
        <v>19</v>
      </c>
      <c r="H67" s="5" t="s">
        <v>84</v>
      </c>
      <c r="I67" s="5" t="s">
        <v>85</v>
      </c>
      <c r="K67" s="5">
        <v>4</v>
      </c>
      <c r="L67">
        <v>2</v>
      </c>
      <c r="M67" s="32">
        <f>$W$18</f>
        <v>0</v>
      </c>
      <c r="N67" s="32">
        <f>$W$19</f>
        <v>0</v>
      </c>
      <c r="O67" s="37">
        <f>$X$4+$X$12</f>
        <v>4.3</v>
      </c>
      <c r="P67" s="172"/>
      <c r="Q67" s="172"/>
      <c r="R67" s="172"/>
      <c r="S67" s="172"/>
      <c r="T67" s="173"/>
      <c r="U67" s="66"/>
      <c r="V67" s="66"/>
      <c r="W67" s="66"/>
      <c r="X67" s="66"/>
      <c r="Y67" s="66"/>
      <c r="Z67" s="66"/>
      <c r="AA67" s="66"/>
    </row>
    <row r="68" spans="1:27" x14ac:dyDescent="0.25">
      <c r="A68" s="77" t="str">
        <f t="shared" ref="A68:A120" si="35">B68&amp;"-"&amp;L68</f>
        <v>wall_floor2_left-3</v>
      </c>
      <c r="B68" t="s">
        <v>244</v>
      </c>
      <c r="C68" t="s">
        <v>41</v>
      </c>
      <c r="D68" s="5" t="s">
        <v>271</v>
      </c>
      <c r="E68" t="s">
        <v>228</v>
      </c>
      <c r="F68" t="s">
        <v>19</v>
      </c>
      <c r="H68" s="5" t="s">
        <v>84</v>
      </c>
      <c r="I68" s="5" t="s">
        <v>85</v>
      </c>
      <c r="K68" s="5">
        <v>4</v>
      </c>
      <c r="L68">
        <v>3</v>
      </c>
      <c r="M68" s="32">
        <f>$W$18</f>
        <v>0</v>
      </c>
      <c r="N68" s="32">
        <f>$W$19</f>
        <v>0</v>
      </c>
      <c r="O68" s="39">
        <f>$X$12+($X$4*$W$3)</f>
        <v>8.3000000000000007</v>
      </c>
      <c r="P68" s="172"/>
      <c r="Q68" s="172"/>
      <c r="R68" s="172"/>
      <c r="S68" s="172"/>
      <c r="T68" s="173"/>
      <c r="U68" s="66"/>
      <c r="V68" s="66"/>
      <c r="W68" s="66"/>
      <c r="X68" s="66"/>
      <c r="Y68" s="66"/>
      <c r="Z68" s="66"/>
      <c r="AA68" s="66"/>
    </row>
    <row r="69" spans="1:27" x14ac:dyDescent="0.25">
      <c r="A69" s="77" t="str">
        <f t="shared" si="35"/>
        <v>wall_floor2_left-4</v>
      </c>
      <c r="B69" t="s">
        <v>244</v>
      </c>
      <c r="C69" t="s">
        <v>41</v>
      </c>
      <c r="D69" s="5" t="s">
        <v>271</v>
      </c>
      <c r="E69" t="s">
        <v>228</v>
      </c>
      <c r="F69" t="s">
        <v>19</v>
      </c>
      <c r="H69" s="5" t="s">
        <v>84</v>
      </c>
      <c r="I69" s="5" t="s">
        <v>85</v>
      </c>
      <c r="K69" s="5">
        <v>4</v>
      </c>
      <c r="L69">
        <v>4</v>
      </c>
      <c r="M69" s="32">
        <f>$W$18</f>
        <v>0</v>
      </c>
      <c r="N69" s="23">
        <f>$X$10</f>
        <v>9</v>
      </c>
      <c r="O69" s="39">
        <f>$X$12+($X$4*$W$3)</f>
        <v>8.3000000000000007</v>
      </c>
      <c r="P69" s="172"/>
      <c r="Q69" s="172"/>
      <c r="R69" s="172"/>
      <c r="S69" s="172"/>
      <c r="T69" s="173"/>
      <c r="U69" s="66"/>
      <c r="V69" s="66"/>
      <c r="W69" s="66"/>
      <c r="X69" s="66"/>
      <c r="Y69" s="66"/>
      <c r="Z69" s="66"/>
      <c r="AA69" s="66"/>
    </row>
    <row r="70" spans="1:27" x14ac:dyDescent="0.25">
      <c r="A70" s="77" t="str">
        <f t="shared" si="35"/>
        <v>wall_floor2_left-1</v>
      </c>
      <c r="B70" s="7" t="str">
        <f>B66</f>
        <v>wall_floor2_left</v>
      </c>
      <c r="C70" s="7" t="str">
        <f t="shared" ref="C70:O70" si="36">C66</f>
        <v>Wall</v>
      </c>
      <c r="D70" s="7" t="str">
        <f t="shared" si="36"/>
        <v>ag wall construction</v>
      </c>
      <c r="E70" s="7" t="str">
        <f t="shared" si="36"/>
        <v>living</v>
      </c>
      <c r="F70" s="7" t="str">
        <f t="shared" si="36"/>
        <v>Outdoors</v>
      </c>
      <c r="G70" s="7"/>
      <c r="H70" s="7" t="str">
        <f t="shared" si="36"/>
        <v>SunExposed</v>
      </c>
      <c r="I70" s="7" t="str">
        <f t="shared" si="36"/>
        <v>WindExposed</v>
      </c>
      <c r="J70" s="7"/>
      <c r="K70" s="7">
        <f t="shared" si="36"/>
        <v>4</v>
      </c>
      <c r="L70" s="7">
        <f t="shared" si="36"/>
        <v>1</v>
      </c>
      <c r="M70" s="7">
        <f t="shared" si="36"/>
        <v>0</v>
      </c>
      <c r="N70" s="7">
        <f t="shared" si="36"/>
        <v>9</v>
      </c>
      <c r="O70" s="7">
        <f t="shared" si="36"/>
        <v>4.3</v>
      </c>
      <c r="P70" s="172"/>
      <c r="Q70" s="172"/>
      <c r="R70" s="172"/>
      <c r="S70" s="172"/>
      <c r="T70" s="173"/>
      <c r="U70" s="66"/>
      <c r="V70" s="66"/>
      <c r="W70" s="66"/>
      <c r="X70" s="66"/>
      <c r="Y70" s="66"/>
      <c r="Z70" s="66"/>
      <c r="AA70" s="66"/>
    </row>
    <row r="71" spans="1:27" x14ac:dyDescent="0.25">
      <c r="A71" s="77" t="str">
        <f t="shared" si="35"/>
        <v>floor_main-1</v>
      </c>
      <c r="B71" s="4" t="s">
        <v>245</v>
      </c>
      <c r="C71" s="4" t="s">
        <v>6</v>
      </c>
      <c r="D71" s="4" t="s">
        <v>273</v>
      </c>
      <c r="E71" s="4" t="s">
        <v>228</v>
      </c>
      <c r="F71" s="4" t="s">
        <v>15</v>
      </c>
      <c r="G71" s="4" t="s">
        <v>230</v>
      </c>
      <c r="H71" s="4" t="s">
        <v>83</v>
      </c>
      <c r="I71" s="4" t="s">
        <v>82</v>
      </c>
      <c r="J71" s="4"/>
      <c r="K71" s="4">
        <v>4</v>
      </c>
      <c r="L71" s="4">
        <v>1</v>
      </c>
      <c r="M71" s="31">
        <f>$W$18</f>
        <v>0</v>
      </c>
      <c r="N71" s="31">
        <f>$W$19</f>
        <v>0</v>
      </c>
      <c r="O71" s="34">
        <f>$X$12</f>
        <v>0.3</v>
      </c>
      <c r="P71" s="172">
        <f>M73-M72</f>
        <v>8</v>
      </c>
      <c r="Q71" s="172">
        <f>N72-N71</f>
        <v>9</v>
      </c>
      <c r="R71" s="172">
        <f t="shared" ref="R71:S71" si="37">CONVERT(P71,"m","ft")</f>
        <v>26.246719160104988</v>
      </c>
      <c r="S71" s="172">
        <f t="shared" si="37"/>
        <v>29.527559055118111</v>
      </c>
      <c r="T71" s="173">
        <f t="shared" ref="T71" si="38">R71*S71</f>
        <v>775.00155000310008</v>
      </c>
      <c r="U71" s="66"/>
      <c r="V71" s="66"/>
      <c r="W71" s="66"/>
      <c r="X71" s="66"/>
      <c r="Y71" s="66"/>
      <c r="Z71" s="66"/>
      <c r="AA71" s="66"/>
    </row>
    <row r="72" spans="1:27" x14ac:dyDescent="0.25">
      <c r="A72" s="77" t="str">
        <f t="shared" si="35"/>
        <v>floor_main-2</v>
      </c>
      <c r="B72" s="4" t="s">
        <v>245</v>
      </c>
      <c r="C72" s="4" t="s">
        <v>6</v>
      </c>
      <c r="D72" s="4" t="s">
        <v>273</v>
      </c>
      <c r="E72" s="4" t="s">
        <v>228</v>
      </c>
      <c r="F72" s="4" t="s">
        <v>15</v>
      </c>
      <c r="G72" s="4" t="s">
        <v>230</v>
      </c>
      <c r="H72" s="4" t="s">
        <v>83</v>
      </c>
      <c r="I72" s="4" t="s">
        <v>82</v>
      </c>
      <c r="J72" s="4"/>
      <c r="K72" s="4">
        <v>4</v>
      </c>
      <c r="L72" s="4">
        <v>2</v>
      </c>
      <c r="M72" s="31">
        <f>$W$18</f>
        <v>0</v>
      </c>
      <c r="N72" s="22">
        <f>$X$10</f>
        <v>9</v>
      </c>
      <c r="O72" s="34">
        <f>$X$12</f>
        <v>0.3</v>
      </c>
      <c r="P72" s="172"/>
      <c r="Q72" s="172"/>
      <c r="R72" s="172"/>
      <c r="S72" s="172"/>
      <c r="T72" s="173"/>
      <c r="U72" s="66"/>
      <c r="V72" s="66"/>
      <c r="W72" s="66"/>
      <c r="X72" s="66"/>
      <c r="Y72" s="66"/>
      <c r="Z72" s="66"/>
      <c r="AA72" s="66"/>
    </row>
    <row r="73" spans="1:27" x14ac:dyDescent="0.25">
      <c r="A73" s="77" t="str">
        <f t="shared" si="35"/>
        <v>floor_main-3</v>
      </c>
      <c r="B73" s="4" t="s">
        <v>245</v>
      </c>
      <c r="C73" s="4" t="s">
        <v>6</v>
      </c>
      <c r="D73" s="4" t="s">
        <v>273</v>
      </c>
      <c r="E73" s="4" t="s">
        <v>228</v>
      </c>
      <c r="F73" s="4" t="s">
        <v>15</v>
      </c>
      <c r="G73" s="4" t="s">
        <v>230</v>
      </c>
      <c r="H73" s="4" t="s">
        <v>83</v>
      </c>
      <c r="I73" s="4" t="s">
        <v>82</v>
      </c>
      <c r="J73" s="4"/>
      <c r="K73" s="4">
        <v>4</v>
      </c>
      <c r="L73" s="4">
        <v>3</v>
      </c>
      <c r="M73" s="19">
        <f>$X$9</f>
        <v>8</v>
      </c>
      <c r="N73" s="22">
        <f>$X$10</f>
        <v>9</v>
      </c>
      <c r="O73" s="34">
        <f>$X$12</f>
        <v>0.3</v>
      </c>
      <c r="P73" s="172"/>
      <c r="Q73" s="172"/>
      <c r="R73" s="172"/>
      <c r="S73" s="172"/>
      <c r="T73" s="173"/>
      <c r="U73" s="66"/>
      <c r="V73" s="66"/>
      <c r="W73" s="66"/>
      <c r="X73" s="66"/>
      <c r="Y73" s="66"/>
      <c r="Z73" s="66"/>
      <c r="AA73" s="66"/>
    </row>
    <row r="74" spans="1:27" x14ac:dyDescent="0.25">
      <c r="A74" s="77" t="str">
        <f t="shared" si="35"/>
        <v>floor_main-4</v>
      </c>
      <c r="B74" s="4" t="s">
        <v>245</v>
      </c>
      <c r="C74" s="4" t="s">
        <v>6</v>
      </c>
      <c r="D74" s="4" t="s">
        <v>273</v>
      </c>
      <c r="E74" s="4" t="s">
        <v>228</v>
      </c>
      <c r="F74" s="4" t="s">
        <v>15</v>
      </c>
      <c r="G74" s="4" t="s">
        <v>230</v>
      </c>
      <c r="H74" s="4" t="s">
        <v>83</v>
      </c>
      <c r="I74" s="4" t="s">
        <v>82</v>
      </c>
      <c r="J74" s="4"/>
      <c r="K74" s="4">
        <v>4</v>
      </c>
      <c r="L74" s="4">
        <v>4</v>
      </c>
      <c r="M74" s="19">
        <f>$X$9</f>
        <v>8</v>
      </c>
      <c r="N74" s="31">
        <f>$W$19</f>
        <v>0</v>
      </c>
      <c r="O74" s="34">
        <f>$X$12</f>
        <v>0.3</v>
      </c>
      <c r="P74" s="172"/>
      <c r="Q74" s="172"/>
      <c r="R74" s="172"/>
      <c r="S74" s="172"/>
      <c r="T74" s="173"/>
      <c r="U74" s="66"/>
      <c r="V74" s="66"/>
      <c r="W74" s="66"/>
      <c r="X74" s="66"/>
      <c r="Y74" s="66"/>
      <c r="Z74" s="66"/>
      <c r="AA74" s="66"/>
    </row>
    <row r="75" spans="1:27" x14ac:dyDescent="0.25">
      <c r="A75" s="77" t="str">
        <f t="shared" si="35"/>
        <v>floor_main-1</v>
      </c>
      <c r="B75" s="6" t="str">
        <f>B71</f>
        <v>floor_main</v>
      </c>
      <c r="C75" s="6" t="str">
        <f t="shared" ref="C75:O75" si="39">C71</f>
        <v>Floor</v>
      </c>
      <c r="D75" s="6" t="str">
        <f t="shared" si="39"/>
        <v>main floor construction</v>
      </c>
      <c r="E75" s="6" t="str">
        <f t="shared" si="39"/>
        <v>living</v>
      </c>
      <c r="F75" s="6" t="str">
        <f t="shared" si="39"/>
        <v>Zone</v>
      </c>
      <c r="G75" s="6" t="str">
        <f t="shared" si="39"/>
        <v>crawlspace</v>
      </c>
      <c r="H75" s="6" t="str">
        <f t="shared" si="39"/>
        <v>NoSun</v>
      </c>
      <c r="I75" s="6" t="str">
        <f t="shared" si="39"/>
        <v>NoWind</v>
      </c>
      <c r="J75" s="6"/>
      <c r="K75" s="6">
        <f t="shared" si="39"/>
        <v>4</v>
      </c>
      <c r="L75" s="6">
        <f t="shared" si="39"/>
        <v>1</v>
      </c>
      <c r="M75" s="6">
        <f t="shared" si="39"/>
        <v>0</v>
      </c>
      <c r="N75" s="6">
        <f t="shared" si="39"/>
        <v>0</v>
      </c>
      <c r="O75" s="6">
        <f t="shared" si="39"/>
        <v>0.3</v>
      </c>
      <c r="P75" s="172"/>
      <c r="Q75" s="172"/>
      <c r="R75" s="172"/>
      <c r="S75" s="172"/>
      <c r="T75" s="173"/>
      <c r="U75" s="66"/>
      <c r="V75" s="66"/>
      <c r="W75" s="66"/>
      <c r="X75" s="66"/>
      <c r="Y75" s="66"/>
      <c r="Z75" s="66"/>
      <c r="AA75" s="66"/>
    </row>
    <row r="76" spans="1:27" x14ac:dyDescent="0.25">
      <c r="A76" s="77" t="str">
        <f t="shared" si="35"/>
        <v>bgwall_upper_front-1</v>
      </c>
      <c r="B76" t="s">
        <v>246</v>
      </c>
      <c r="C76" t="s">
        <v>41</v>
      </c>
      <c r="D76" s="5" t="s">
        <v>274</v>
      </c>
      <c r="E76" t="s">
        <v>227</v>
      </c>
      <c r="F76" t="s">
        <v>19</v>
      </c>
      <c r="H76" s="5" t="s">
        <v>84</v>
      </c>
      <c r="I76" s="5" t="s">
        <v>85</v>
      </c>
      <c r="K76" s="5">
        <v>4</v>
      </c>
      <c r="L76">
        <v>1</v>
      </c>
      <c r="M76" s="32">
        <f>$W$18</f>
        <v>0</v>
      </c>
      <c r="N76" s="32">
        <f>$W$19</f>
        <v>0</v>
      </c>
      <c r="O76" s="38">
        <f>$W$20</f>
        <v>0</v>
      </c>
      <c r="P76" s="172">
        <f>M77-M76</f>
        <v>8</v>
      </c>
      <c r="Q76" s="172">
        <f>O78-O77</f>
        <v>0.3</v>
      </c>
      <c r="R76" s="172">
        <f t="shared" ref="R76:S76" si="40">CONVERT(P76,"m","ft")</f>
        <v>26.246719160104988</v>
      </c>
      <c r="S76" s="172">
        <f t="shared" si="40"/>
        <v>0.98425196850393704</v>
      </c>
      <c r="T76" s="173">
        <f t="shared" ref="T76" si="41">R76*S76</f>
        <v>25.833385000103334</v>
      </c>
      <c r="U76" s="66"/>
      <c r="V76" s="66"/>
      <c r="W76" s="66"/>
      <c r="X76" s="66"/>
      <c r="Y76" s="66"/>
      <c r="Z76" s="66"/>
      <c r="AA76" s="66"/>
    </row>
    <row r="77" spans="1:27" x14ac:dyDescent="0.25">
      <c r="A77" s="77" t="str">
        <f t="shared" si="35"/>
        <v>bgwall_upper_front-2</v>
      </c>
      <c r="B77" t="s">
        <v>246</v>
      </c>
      <c r="C77" t="s">
        <v>41</v>
      </c>
      <c r="D77" s="5" t="s">
        <v>274</v>
      </c>
      <c r="E77" t="s">
        <v>227</v>
      </c>
      <c r="F77" t="s">
        <v>19</v>
      </c>
      <c r="H77" s="5" t="s">
        <v>84</v>
      </c>
      <c r="I77" s="5" t="s">
        <v>85</v>
      </c>
      <c r="K77" s="5">
        <v>4</v>
      </c>
      <c r="L77">
        <v>2</v>
      </c>
      <c r="M77" s="20">
        <f>$X$9</f>
        <v>8</v>
      </c>
      <c r="N77" s="32">
        <f>$W$19</f>
        <v>0</v>
      </c>
      <c r="O77" s="38">
        <f>$W$20</f>
        <v>0</v>
      </c>
      <c r="P77" s="172"/>
      <c r="Q77" s="172"/>
      <c r="R77" s="172"/>
      <c r="S77" s="172"/>
      <c r="T77" s="173"/>
      <c r="U77" s="66"/>
      <c r="V77" s="66"/>
      <c r="W77" s="66"/>
      <c r="X77" s="66"/>
      <c r="Y77" s="66"/>
      <c r="Z77" s="66"/>
      <c r="AA77" s="66"/>
    </row>
    <row r="78" spans="1:27" x14ac:dyDescent="0.25">
      <c r="A78" s="77" t="str">
        <f t="shared" si="35"/>
        <v>bgwall_upper_front-3</v>
      </c>
      <c r="B78" t="s">
        <v>246</v>
      </c>
      <c r="C78" t="s">
        <v>41</v>
      </c>
      <c r="D78" s="5" t="s">
        <v>274</v>
      </c>
      <c r="E78" t="s">
        <v>227</v>
      </c>
      <c r="F78" t="s">
        <v>19</v>
      </c>
      <c r="H78" s="5" t="s">
        <v>84</v>
      </c>
      <c r="I78" s="5" t="s">
        <v>85</v>
      </c>
      <c r="K78" s="5">
        <v>4</v>
      </c>
      <c r="L78">
        <v>3</v>
      </c>
      <c r="M78" s="20">
        <f>$X$9</f>
        <v>8</v>
      </c>
      <c r="N78" s="32">
        <f>$W$19</f>
        <v>0</v>
      </c>
      <c r="O78" s="35">
        <f>$X$12</f>
        <v>0.3</v>
      </c>
      <c r="P78" s="172"/>
      <c r="Q78" s="172"/>
      <c r="R78" s="172"/>
      <c r="S78" s="172"/>
      <c r="T78" s="173"/>
      <c r="U78" s="66"/>
      <c r="V78" s="66"/>
      <c r="W78" s="66"/>
      <c r="X78" s="66"/>
      <c r="Y78" s="66"/>
      <c r="Z78" s="66"/>
      <c r="AA78" s="66"/>
    </row>
    <row r="79" spans="1:27" x14ac:dyDescent="0.25">
      <c r="A79" s="77" t="str">
        <f t="shared" si="35"/>
        <v>bgwall_upper_front-4</v>
      </c>
      <c r="B79" t="s">
        <v>246</v>
      </c>
      <c r="C79" t="s">
        <v>41</v>
      </c>
      <c r="D79" s="5" t="s">
        <v>274</v>
      </c>
      <c r="E79" t="s">
        <v>227</v>
      </c>
      <c r="F79" t="s">
        <v>19</v>
      </c>
      <c r="H79" s="5" t="s">
        <v>84</v>
      </c>
      <c r="I79" s="5" t="s">
        <v>85</v>
      </c>
      <c r="K79" s="5">
        <v>4</v>
      </c>
      <c r="L79">
        <v>4</v>
      </c>
      <c r="M79" s="32">
        <f>$W$18</f>
        <v>0</v>
      </c>
      <c r="N79" s="32">
        <f>$W$19</f>
        <v>0</v>
      </c>
      <c r="O79" s="35">
        <f>$X$12</f>
        <v>0.3</v>
      </c>
      <c r="P79" s="172"/>
      <c r="Q79" s="172"/>
      <c r="R79" s="172"/>
      <c r="S79" s="172"/>
      <c r="T79" s="173"/>
      <c r="U79" s="66"/>
      <c r="V79" s="66"/>
      <c r="W79" s="66"/>
      <c r="X79" s="66"/>
      <c r="Y79" s="66"/>
      <c r="Z79" s="66"/>
      <c r="AA79" s="66"/>
    </row>
    <row r="80" spans="1:27" x14ac:dyDescent="0.25">
      <c r="A80" s="77" t="str">
        <f t="shared" si="35"/>
        <v>bgwall_upper_front-1</v>
      </c>
      <c r="B80" s="7" t="str">
        <f>B76</f>
        <v>bgwall_upper_front</v>
      </c>
      <c r="C80" s="7" t="str">
        <f t="shared" ref="C80:O80" si="42">C76</f>
        <v>Wall</v>
      </c>
      <c r="D80" s="7" t="str">
        <f t="shared" si="42"/>
        <v>foundation wall construction</v>
      </c>
      <c r="E80" s="7" t="str">
        <f t="shared" si="42"/>
        <v>Crawlspace</v>
      </c>
      <c r="F80" s="7" t="str">
        <f t="shared" si="42"/>
        <v>Outdoors</v>
      </c>
      <c r="G80" s="7"/>
      <c r="H80" s="7" t="str">
        <f t="shared" si="42"/>
        <v>SunExposed</v>
      </c>
      <c r="I80" s="7" t="str">
        <f t="shared" si="42"/>
        <v>WindExposed</v>
      </c>
      <c r="J80" s="7"/>
      <c r="K80" s="7">
        <f t="shared" si="42"/>
        <v>4</v>
      </c>
      <c r="L80" s="7">
        <f t="shared" si="42"/>
        <v>1</v>
      </c>
      <c r="M80" s="7">
        <f t="shared" si="42"/>
        <v>0</v>
      </c>
      <c r="N80" s="7">
        <f t="shared" si="42"/>
        <v>0</v>
      </c>
      <c r="O80" s="7">
        <f t="shared" si="42"/>
        <v>0</v>
      </c>
      <c r="P80" s="172"/>
      <c r="Q80" s="172"/>
      <c r="R80" s="172"/>
      <c r="S80" s="172"/>
      <c r="T80" s="173"/>
      <c r="U80" s="66"/>
      <c r="V80" s="66"/>
      <c r="W80" s="66"/>
      <c r="X80" s="66"/>
      <c r="Y80" s="66"/>
      <c r="Z80" s="66"/>
      <c r="AA80" s="66"/>
    </row>
    <row r="81" spans="1:27" x14ac:dyDescent="0.25">
      <c r="A81" s="77" t="str">
        <f t="shared" si="35"/>
        <v>bgwall_lower_front-1</v>
      </c>
      <c r="B81" s="4" t="s">
        <v>247</v>
      </c>
      <c r="C81" s="4" t="s">
        <v>41</v>
      </c>
      <c r="D81" s="4" t="s">
        <v>274</v>
      </c>
      <c r="E81" s="4" t="s">
        <v>227</v>
      </c>
      <c r="F81" s="4" t="s">
        <v>43</v>
      </c>
      <c r="G81" s="4" t="s">
        <v>275</v>
      </c>
      <c r="H81" s="4" t="s">
        <v>83</v>
      </c>
      <c r="I81" s="4" t="s">
        <v>82</v>
      </c>
      <c r="J81" s="4"/>
      <c r="K81" s="4">
        <v>4</v>
      </c>
      <c r="L81" s="4">
        <v>1</v>
      </c>
      <c r="M81" s="31">
        <f>$W$18</f>
        <v>0</v>
      </c>
      <c r="N81" s="31">
        <f>$W$19</f>
        <v>0</v>
      </c>
      <c r="O81" s="27">
        <f>-$X$13</f>
        <v>-1.2</v>
      </c>
      <c r="P81" s="172">
        <f>M82-M81</f>
        <v>8</v>
      </c>
      <c r="Q81" s="172">
        <f>O83-O82</f>
        <v>1.2</v>
      </c>
      <c r="R81" s="172">
        <f t="shared" ref="R81:S81" si="43">CONVERT(P81,"m","ft")</f>
        <v>26.246719160104988</v>
      </c>
      <c r="S81" s="172">
        <f t="shared" si="43"/>
        <v>3.9370078740157481</v>
      </c>
      <c r="T81" s="173">
        <f t="shared" ref="T81" si="44">R81*S81</f>
        <v>103.33354000041334</v>
      </c>
      <c r="U81" s="66"/>
      <c r="V81" s="66"/>
      <c r="W81" s="66"/>
      <c r="X81" s="66"/>
      <c r="Y81" s="66"/>
      <c r="Z81" s="66"/>
      <c r="AA81" s="66"/>
    </row>
    <row r="82" spans="1:27" x14ac:dyDescent="0.25">
      <c r="A82" s="77" t="str">
        <f t="shared" si="35"/>
        <v>bgwall_lower_front-2</v>
      </c>
      <c r="B82" s="4" t="s">
        <v>247</v>
      </c>
      <c r="C82" s="4" t="s">
        <v>41</v>
      </c>
      <c r="D82" s="4" t="s">
        <v>274</v>
      </c>
      <c r="E82" s="4" t="s">
        <v>227</v>
      </c>
      <c r="F82" s="4" t="s">
        <v>43</v>
      </c>
      <c r="G82" s="4" t="s">
        <v>275</v>
      </c>
      <c r="H82" s="4" t="s">
        <v>83</v>
      </c>
      <c r="I82" s="4" t="s">
        <v>82</v>
      </c>
      <c r="J82" s="4"/>
      <c r="K82" s="4">
        <v>4</v>
      </c>
      <c r="L82" s="4">
        <v>2</v>
      </c>
      <c r="M82" s="19">
        <f>$X$9</f>
        <v>8</v>
      </c>
      <c r="N82" s="31">
        <f>$W$19</f>
        <v>0</v>
      </c>
      <c r="O82" s="27">
        <f>-$X$13</f>
        <v>-1.2</v>
      </c>
      <c r="P82" s="172"/>
      <c r="Q82" s="172"/>
      <c r="R82" s="172"/>
      <c r="S82" s="172"/>
      <c r="T82" s="173"/>
      <c r="U82" s="66"/>
      <c r="V82" s="66"/>
      <c r="W82" s="66"/>
      <c r="X82" s="66"/>
      <c r="Y82" s="66"/>
      <c r="Z82" s="66"/>
      <c r="AA82" s="66"/>
    </row>
    <row r="83" spans="1:27" x14ac:dyDescent="0.25">
      <c r="A83" s="77" t="str">
        <f t="shared" si="35"/>
        <v>bgwall_lower_front-3</v>
      </c>
      <c r="B83" s="4" t="s">
        <v>247</v>
      </c>
      <c r="C83" s="4" t="s">
        <v>41</v>
      </c>
      <c r="D83" s="4" t="s">
        <v>274</v>
      </c>
      <c r="E83" s="4" t="s">
        <v>227</v>
      </c>
      <c r="F83" s="4" t="s">
        <v>43</v>
      </c>
      <c r="G83" s="4" t="s">
        <v>275</v>
      </c>
      <c r="H83" s="4" t="s">
        <v>83</v>
      </c>
      <c r="I83" s="4" t="s">
        <v>82</v>
      </c>
      <c r="J83" s="4"/>
      <c r="K83" s="4">
        <v>4</v>
      </c>
      <c r="L83" s="4">
        <v>3</v>
      </c>
      <c r="M83" s="19">
        <f>$X$9</f>
        <v>8</v>
      </c>
      <c r="N83" s="31">
        <f>$W$19</f>
        <v>0</v>
      </c>
      <c r="O83" s="31">
        <f>$W$20</f>
        <v>0</v>
      </c>
      <c r="P83" s="172"/>
      <c r="Q83" s="172"/>
      <c r="R83" s="172"/>
      <c r="S83" s="172"/>
      <c r="T83" s="173"/>
      <c r="U83" s="66"/>
      <c r="V83" s="66"/>
      <c r="W83" s="66"/>
      <c r="X83" s="66"/>
      <c r="Y83" s="66"/>
      <c r="Z83" s="66"/>
      <c r="AA83" s="66"/>
    </row>
    <row r="84" spans="1:27" x14ac:dyDescent="0.25">
      <c r="A84" s="77" t="str">
        <f t="shared" si="35"/>
        <v>bgwall_lower_front-4</v>
      </c>
      <c r="B84" s="4" t="s">
        <v>247</v>
      </c>
      <c r="C84" s="4" t="s">
        <v>41</v>
      </c>
      <c r="D84" s="4" t="s">
        <v>274</v>
      </c>
      <c r="E84" s="4" t="s">
        <v>227</v>
      </c>
      <c r="F84" s="4" t="s">
        <v>43</v>
      </c>
      <c r="G84" s="4" t="s">
        <v>275</v>
      </c>
      <c r="H84" s="4" t="s">
        <v>83</v>
      </c>
      <c r="I84" s="4" t="s">
        <v>82</v>
      </c>
      <c r="J84" s="4"/>
      <c r="K84" s="4">
        <v>4</v>
      </c>
      <c r="L84" s="4">
        <v>4</v>
      </c>
      <c r="M84" s="31">
        <f>$W$18</f>
        <v>0</v>
      </c>
      <c r="N84" s="31">
        <f>$W$19</f>
        <v>0</v>
      </c>
      <c r="O84" s="31">
        <f>$W$20</f>
        <v>0</v>
      </c>
      <c r="P84" s="172"/>
      <c r="Q84" s="172"/>
      <c r="R84" s="172"/>
      <c r="S84" s="172"/>
      <c r="T84" s="173"/>
      <c r="U84" s="66"/>
      <c r="V84" s="66"/>
      <c r="W84" s="66"/>
      <c r="X84" s="66"/>
      <c r="Y84" s="66"/>
      <c r="Z84" s="66"/>
      <c r="AA84" s="66"/>
    </row>
    <row r="85" spans="1:27" x14ac:dyDescent="0.25">
      <c r="A85" s="77" t="str">
        <f t="shared" si="35"/>
        <v>bgwall_lower_front-1</v>
      </c>
      <c r="B85" s="6" t="str">
        <f>B81</f>
        <v>bgwall_lower_front</v>
      </c>
      <c r="C85" s="6" t="str">
        <f t="shared" ref="C85:O85" si="45">C81</f>
        <v>Wall</v>
      </c>
      <c r="D85" s="6" t="str">
        <f t="shared" si="45"/>
        <v>foundation wall construction</v>
      </c>
      <c r="E85" s="6" t="str">
        <f t="shared" si="45"/>
        <v>Crawlspace</v>
      </c>
      <c r="F85" s="6" t="str">
        <f t="shared" si="45"/>
        <v>Foundation</v>
      </c>
      <c r="G85" s="6" t="str">
        <f t="shared" si="45"/>
        <v>crawlspace foundation</v>
      </c>
      <c r="H85" s="6" t="str">
        <f t="shared" si="45"/>
        <v>NoSun</v>
      </c>
      <c r="I85" s="6" t="str">
        <f t="shared" si="45"/>
        <v>NoWind</v>
      </c>
      <c r="J85" s="6"/>
      <c r="K85" s="6">
        <f t="shared" si="45"/>
        <v>4</v>
      </c>
      <c r="L85" s="6">
        <f t="shared" si="45"/>
        <v>1</v>
      </c>
      <c r="M85" s="6">
        <f t="shared" si="45"/>
        <v>0</v>
      </c>
      <c r="N85" s="6">
        <f t="shared" si="45"/>
        <v>0</v>
      </c>
      <c r="O85" s="6">
        <f t="shared" si="45"/>
        <v>-1.2</v>
      </c>
      <c r="P85" s="172"/>
      <c r="Q85" s="172"/>
      <c r="R85" s="172"/>
      <c r="S85" s="172"/>
      <c r="T85" s="173"/>
      <c r="U85" s="66"/>
      <c r="V85" s="66"/>
      <c r="W85" s="66"/>
      <c r="X85" s="66"/>
      <c r="Y85" s="66"/>
      <c r="Z85" s="66"/>
      <c r="AA85" s="66"/>
    </row>
    <row r="86" spans="1:27" x14ac:dyDescent="0.25">
      <c r="A86" s="77" t="str">
        <f t="shared" si="35"/>
        <v>bgwall_upper_right-1</v>
      </c>
      <c r="B86" t="s">
        <v>248</v>
      </c>
      <c r="C86" t="s">
        <v>41</v>
      </c>
      <c r="D86" s="5" t="s">
        <v>274</v>
      </c>
      <c r="E86" t="s">
        <v>227</v>
      </c>
      <c r="F86" t="s">
        <v>19</v>
      </c>
      <c r="H86" s="5" t="s">
        <v>84</v>
      </c>
      <c r="I86" s="5" t="s">
        <v>85</v>
      </c>
      <c r="K86" s="5">
        <v>4</v>
      </c>
      <c r="L86">
        <v>1</v>
      </c>
      <c r="M86" s="20">
        <f>$X$9</f>
        <v>8</v>
      </c>
      <c r="N86" s="32">
        <f>$W$19</f>
        <v>0</v>
      </c>
      <c r="O86" s="38">
        <f>$W$20</f>
        <v>0</v>
      </c>
      <c r="P86" s="172">
        <f>N87-N86</f>
        <v>9</v>
      </c>
      <c r="Q86" s="172">
        <f>O88-O87</f>
        <v>0.3</v>
      </c>
      <c r="R86" s="172">
        <f t="shared" ref="R86:S86" si="46">CONVERT(P86,"m","ft")</f>
        <v>29.527559055118111</v>
      </c>
      <c r="S86" s="172">
        <f t="shared" si="46"/>
        <v>0.98425196850393704</v>
      </c>
      <c r="T86" s="173">
        <f t="shared" ref="T86" si="47">R86*S86</f>
        <v>29.062558125116251</v>
      </c>
      <c r="U86" s="66"/>
      <c r="V86" s="66"/>
      <c r="W86" s="66"/>
      <c r="X86" s="66"/>
      <c r="Y86" s="66"/>
      <c r="Z86" s="66"/>
      <c r="AA86" s="66"/>
    </row>
    <row r="87" spans="1:27" x14ac:dyDescent="0.25">
      <c r="A87" s="77" t="str">
        <f t="shared" si="35"/>
        <v>bgwall_upper_right-2</v>
      </c>
      <c r="B87" t="s">
        <v>248</v>
      </c>
      <c r="C87" t="s">
        <v>41</v>
      </c>
      <c r="D87" s="5" t="s">
        <v>274</v>
      </c>
      <c r="E87" t="s">
        <v>227</v>
      </c>
      <c r="F87" t="s">
        <v>19</v>
      </c>
      <c r="H87" s="5" t="s">
        <v>84</v>
      </c>
      <c r="I87" s="5" t="s">
        <v>85</v>
      </c>
      <c r="K87" s="5">
        <v>4</v>
      </c>
      <c r="L87">
        <v>2</v>
      </c>
      <c r="M87" s="20">
        <f>$X$9</f>
        <v>8</v>
      </c>
      <c r="N87" s="23">
        <f>$X$10</f>
        <v>9</v>
      </c>
      <c r="O87" s="38">
        <f>$W$20</f>
        <v>0</v>
      </c>
      <c r="P87" s="172"/>
      <c r="Q87" s="172"/>
      <c r="R87" s="172"/>
      <c r="S87" s="172"/>
      <c r="T87" s="173"/>
      <c r="U87" s="66"/>
      <c r="V87" s="66"/>
      <c r="W87" s="66"/>
      <c r="X87" s="66"/>
      <c r="Y87" s="66"/>
      <c r="Z87" s="66"/>
      <c r="AA87" s="66"/>
    </row>
    <row r="88" spans="1:27" x14ac:dyDescent="0.25">
      <c r="A88" s="77" t="str">
        <f t="shared" si="35"/>
        <v>bgwall_upper_right-3</v>
      </c>
      <c r="B88" t="s">
        <v>248</v>
      </c>
      <c r="C88" t="s">
        <v>41</v>
      </c>
      <c r="D88" s="5" t="s">
        <v>274</v>
      </c>
      <c r="E88" t="s">
        <v>227</v>
      </c>
      <c r="F88" t="s">
        <v>19</v>
      </c>
      <c r="H88" s="5" t="s">
        <v>84</v>
      </c>
      <c r="I88" s="5" t="s">
        <v>85</v>
      </c>
      <c r="K88" s="5">
        <v>4</v>
      </c>
      <c r="L88">
        <v>3</v>
      </c>
      <c r="M88" s="20">
        <f>$X$9</f>
        <v>8</v>
      </c>
      <c r="N88" s="23">
        <f>$X$10</f>
        <v>9</v>
      </c>
      <c r="O88" s="35">
        <f>$X$12</f>
        <v>0.3</v>
      </c>
      <c r="P88" s="172"/>
      <c r="Q88" s="172"/>
      <c r="R88" s="172"/>
      <c r="S88" s="172"/>
      <c r="T88" s="173"/>
      <c r="U88" s="66"/>
      <c r="V88" s="66"/>
      <c r="W88" s="66"/>
      <c r="X88" s="66"/>
      <c r="Y88" s="66"/>
      <c r="Z88" s="66"/>
      <c r="AA88" s="66"/>
    </row>
    <row r="89" spans="1:27" x14ac:dyDescent="0.25">
      <c r="A89" s="77" t="str">
        <f t="shared" si="35"/>
        <v>bgwall_upper_right-4</v>
      </c>
      <c r="B89" t="s">
        <v>248</v>
      </c>
      <c r="C89" t="s">
        <v>41</v>
      </c>
      <c r="D89" s="5" t="s">
        <v>274</v>
      </c>
      <c r="E89" t="s">
        <v>227</v>
      </c>
      <c r="F89" t="s">
        <v>19</v>
      </c>
      <c r="H89" s="5" t="s">
        <v>84</v>
      </c>
      <c r="I89" s="5" t="s">
        <v>85</v>
      </c>
      <c r="K89" s="5">
        <v>4</v>
      </c>
      <c r="L89">
        <v>4</v>
      </c>
      <c r="M89" s="20">
        <f>$X$9</f>
        <v>8</v>
      </c>
      <c r="N89" s="32">
        <f>$W$19</f>
        <v>0</v>
      </c>
      <c r="O89" s="35">
        <f>$X$12</f>
        <v>0.3</v>
      </c>
      <c r="P89" s="172"/>
      <c r="Q89" s="172"/>
      <c r="R89" s="172"/>
      <c r="S89" s="172"/>
      <c r="T89" s="173"/>
      <c r="U89" s="66"/>
      <c r="V89" s="66"/>
      <c r="W89" s="66"/>
      <c r="X89" s="66"/>
      <c r="Y89" s="66"/>
      <c r="Z89" s="66"/>
      <c r="AA89" s="66"/>
    </row>
    <row r="90" spans="1:27" x14ac:dyDescent="0.25">
      <c r="A90" s="77" t="str">
        <f t="shared" si="35"/>
        <v>bgwall_upper_right-1</v>
      </c>
      <c r="B90" s="7" t="str">
        <f>B86</f>
        <v>bgwall_upper_right</v>
      </c>
      <c r="C90" s="7" t="str">
        <f t="shared" ref="C90:O90" si="48">C86</f>
        <v>Wall</v>
      </c>
      <c r="D90" s="7" t="str">
        <f t="shared" si="48"/>
        <v>foundation wall construction</v>
      </c>
      <c r="E90" s="7" t="str">
        <f t="shared" si="48"/>
        <v>Crawlspace</v>
      </c>
      <c r="F90" s="7" t="str">
        <f t="shared" si="48"/>
        <v>Outdoors</v>
      </c>
      <c r="G90" s="7"/>
      <c r="H90" s="7" t="str">
        <f t="shared" ref="H90:I90" si="49">H86</f>
        <v>SunExposed</v>
      </c>
      <c r="I90" s="7" t="str">
        <f t="shared" si="49"/>
        <v>WindExposed</v>
      </c>
      <c r="J90" s="7"/>
      <c r="K90" s="7">
        <f t="shared" ref="K90" si="50">K86</f>
        <v>4</v>
      </c>
      <c r="L90" s="7">
        <f t="shared" si="48"/>
        <v>1</v>
      </c>
      <c r="M90" s="7">
        <f t="shared" si="48"/>
        <v>8</v>
      </c>
      <c r="N90" s="7">
        <f t="shared" si="48"/>
        <v>0</v>
      </c>
      <c r="O90" s="7">
        <f t="shared" si="48"/>
        <v>0</v>
      </c>
      <c r="P90" s="172"/>
      <c r="Q90" s="172"/>
      <c r="R90" s="172"/>
      <c r="S90" s="172"/>
      <c r="T90" s="173"/>
      <c r="U90" s="66"/>
      <c r="V90" s="66"/>
      <c r="W90" s="66"/>
      <c r="X90" s="66"/>
      <c r="Y90" s="66"/>
      <c r="Z90" s="66"/>
      <c r="AA90" s="66"/>
    </row>
    <row r="91" spans="1:27" x14ac:dyDescent="0.25">
      <c r="A91" s="77" t="str">
        <f t="shared" si="35"/>
        <v>bgwall_lower_right-1</v>
      </c>
      <c r="B91" s="4" t="s">
        <v>250</v>
      </c>
      <c r="C91" s="4" t="s">
        <v>41</v>
      </c>
      <c r="D91" s="4" t="s">
        <v>274</v>
      </c>
      <c r="E91" s="4" t="s">
        <v>227</v>
      </c>
      <c r="F91" s="4" t="s">
        <v>43</v>
      </c>
      <c r="G91" s="4" t="s">
        <v>275</v>
      </c>
      <c r="H91" s="4" t="s">
        <v>83</v>
      </c>
      <c r="I91" s="4" t="s">
        <v>82</v>
      </c>
      <c r="J91" s="4"/>
      <c r="K91" s="4">
        <v>4</v>
      </c>
      <c r="L91" s="4">
        <v>1</v>
      </c>
      <c r="M91" s="19">
        <f>$X$9</f>
        <v>8</v>
      </c>
      <c r="N91" s="31">
        <f>$W$19</f>
        <v>0</v>
      </c>
      <c r="O91" s="27">
        <f>-$X$13</f>
        <v>-1.2</v>
      </c>
      <c r="P91" s="172">
        <f>N92-N91</f>
        <v>9</v>
      </c>
      <c r="Q91" s="172">
        <f>O93-O92</f>
        <v>1.2</v>
      </c>
      <c r="R91" s="172">
        <f t="shared" ref="R91:S91" si="51">CONVERT(P91,"m","ft")</f>
        <v>29.527559055118111</v>
      </c>
      <c r="S91" s="172">
        <f t="shared" si="51"/>
        <v>3.9370078740157481</v>
      </c>
      <c r="T91" s="173">
        <f t="shared" ref="T91" si="52">R91*S91</f>
        <v>116.250232500465</v>
      </c>
      <c r="U91" s="66"/>
      <c r="V91" s="66"/>
      <c r="W91" s="66"/>
      <c r="X91" s="66"/>
      <c r="Y91" s="66"/>
      <c r="Z91" s="66"/>
      <c r="AA91" s="66"/>
    </row>
    <row r="92" spans="1:27" x14ac:dyDescent="0.25">
      <c r="A92" s="77" t="str">
        <f t="shared" si="35"/>
        <v>bgwall_lower_right-2</v>
      </c>
      <c r="B92" s="4" t="s">
        <v>250</v>
      </c>
      <c r="C92" s="4" t="s">
        <v>41</v>
      </c>
      <c r="D92" s="4" t="s">
        <v>274</v>
      </c>
      <c r="E92" s="4" t="s">
        <v>227</v>
      </c>
      <c r="F92" s="4" t="s">
        <v>43</v>
      </c>
      <c r="G92" s="4" t="s">
        <v>275</v>
      </c>
      <c r="H92" s="4" t="s">
        <v>83</v>
      </c>
      <c r="I92" s="4" t="s">
        <v>82</v>
      </c>
      <c r="J92" s="4"/>
      <c r="K92" s="4">
        <v>4</v>
      </c>
      <c r="L92" s="4">
        <v>2</v>
      </c>
      <c r="M92" s="19">
        <f>$X$9</f>
        <v>8</v>
      </c>
      <c r="N92" s="22">
        <f>$X$10</f>
        <v>9</v>
      </c>
      <c r="O92" s="27">
        <f>-$X$13</f>
        <v>-1.2</v>
      </c>
      <c r="P92" s="172"/>
      <c r="Q92" s="172"/>
      <c r="R92" s="172"/>
      <c r="S92" s="172"/>
      <c r="T92" s="173"/>
      <c r="U92" s="66"/>
      <c r="V92" s="66"/>
      <c r="W92" s="66"/>
      <c r="X92" s="66"/>
      <c r="Y92" s="66"/>
      <c r="Z92" s="66"/>
      <c r="AA92" s="66"/>
    </row>
    <row r="93" spans="1:27" x14ac:dyDescent="0.25">
      <c r="A93" s="77" t="str">
        <f t="shared" si="35"/>
        <v>bgwall_lower_right-3</v>
      </c>
      <c r="B93" s="4" t="s">
        <v>250</v>
      </c>
      <c r="C93" s="4" t="s">
        <v>41</v>
      </c>
      <c r="D93" s="4" t="s">
        <v>274</v>
      </c>
      <c r="E93" s="4" t="s">
        <v>227</v>
      </c>
      <c r="F93" s="4" t="s">
        <v>43</v>
      </c>
      <c r="G93" s="4" t="s">
        <v>275</v>
      </c>
      <c r="H93" s="4" t="s">
        <v>83</v>
      </c>
      <c r="I93" s="4" t="s">
        <v>82</v>
      </c>
      <c r="J93" s="4"/>
      <c r="K93" s="4">
        <v>4</v>
      </c>
      <c r="L93" s="4">
        <v>3</v>
      </c>
      <c r="M93" s="19">
        <f>$X$9</f>
        <v>8</v>
      </c>
      <c r="N93" s="22">
        <f>$X$10</f>
        <v>9</v>
      </c>
      <c r="O93" s="31">
        <f>$W$20</f>
        <v>0</v>
      </c>
      <c r="P93" s="172"/>
      <c r="Q93" s="172"/>
      <c r="R93" s="172"/>
      <c r="S93" s="172"/>
      <c r="T93" s="173"/>
      <c r="U93" s="66"/>
      <c r="V93" s="66"/>
      <c r="W93" s="66"/>
      <c r="X93" s="66"/>
      <c r="Y93" s="66"/>
      <c r="Z93" s="66"/>
      <c r="AA93" s="66"/>
    </row>
    <row r="94" spans="1:27" x14ac:dyDescent="0.25">
      <c r="A94" s="77" t="str">
        <f t="shared" si="35"/>
        <v>bgwall_lower_right-4</v>
      </c>
      <c r="B94" s="4" t="s">
        <v>250</v>
      </c>
      <c r="C94" s="4" t="s">
        <v>41</v>
      </c>
      <c r="D94" s="4" t="s">
        <v>274</v>
      </c>
      <c r="E94" s="4" t="s">
        <v>227</v>
      </c>
      <c r="F94" s="4" t="s">
        <v>43</v>
      </c>
      <c r="G94" s="4" t="s">
        <v>275</v>
      </c>
      <c r="H94" s="4" t="s">
        <v>83</v>
      </c>
      <c r="I94" s="4" t="s">
        <v>82</v>
      </c>
      <c r="J94" s="4"/>
      <c r="K94" s="4">
        <v>4</v>
      </c>
      <c r="L94" s="4">
        <v>4</v>
      </c>
      <c r="M94" s="19">
        <f>$X$9</f>
        <v>8</v>
      </c>
      <c r="N94" s="31">
        <f>$W$19</f>
        <v>0</v>
      </c>
      <c r="O94" s="31">
        <f>$W$20</f>
        <v>0</v>
      </c>
      <c r="P94" s="172"/>
      <c r="Q94" s="172"/>
      <c r="R94" s="172"/>
      <c r="S94" s="172"/>
      <c r="T94" s="173"/>
      <c r="U94" s="66"/>
      <c r="V94" s="66"/>
      <c r="W94" s="66"/>
      <c r="X94" s="66"/>
      <c r="Y94" s="66"/>
      <c r="Z94" s="66"/>
      <c r="AA94" s="66"/>
    </row>
    <row r="95" spans="1:27" x14ac:dyDescent="0.25">
      <c r="A95" s="77" t="str">
        <f t="shared" si="35"/>
        <v>bgwall_lower_right-1</v>
      </c>
      <c r="B95" s="6" t="str">
        <f>B91</f>
        <v>bgwall_lower_right</v>
      </c>
      <c r="C95" s="6" t="str">
        <f t="shared" ref="C95:O95" si="53">C91</f>
        <v>Wall</v>
      </c>
      <c r="D95" s="6" t="str">
        <f t="shared" si="53"/>
        <v>foundation wall construction</v>
      </c>
      <c r="E95" s="6" t="str">
        <f t="shared" si="53"/>
        <v>Crawlspace</v>
      </c>
      <c r="F95" s="6" t="str">
        <f t="shared" si="53"/>
        <v>Foundation</v>
      </c>
      <c r="G95" s="6"/>
      <c r="H95" s="6" t="str">
        <f t="shared" ref="H95:I95" si="54">H91</f>
        <v>NoSun</v>
      </c>
      <c r="I95" s="6" t="str">
        <f t="shared" si="54"/>
        <v>NoWind</v>
      </c>
      <c r="J95" s="6"/>
      <c r="K95" s="6">
        <f t="shared" ref="K95" si="55">K91</f>
        <v>4</v>
      </c>
      <c r="L95" s="6">
        <f t="shared" si="53"/>
        <v>1</v>
      </c>
      <c r="M95" s="6">
        <f t="shared" si="53"/>
        <v>8</v>
      </c>
      <c r="N95" s="6">
        <f t="shared" si="53"/>
        <v>0</v>
      </c>
      <c r="O95" s="6">
        <f t="shared" si="53"/>
        <v>-1.2</v>
      </c>
      <c r="P95" s="172"/>
      <c r="Q95" s="172"/>
      <c r="R95" s="172"/>
      <c r="S95" s="172"/>
      <c r="T95" s="173"/>
      <c r="U95" s="66"/>
      <c r="V95" s="66"/>
      <c r="W95" s="66"/>
      <c r="X95" s="66"/>
      <c r="Y95" s="66"/>
      <c r="Z95" s="66"/>
      <c r="AA95" s="66"/>
    </row>
    <row r="96" spans="1:27" x14ac:dyDescent="0.25">
      <c r="A96" s="77" t="str">
        <f t="shared" si="35"/>
        <v>bgwall_upper_back-1</v>
      </c>
      <c r="B96" t="s">
        <v>249</v>
      </c>
      <c r="C96" t="s">
        <v>41</v>
      </c>
      <c r="D96" s="5" t="s">
        <v>274</v>
      </c>
      <c r="E96" t="s">
        <v>227</v>
      </c>
      <c r="F96" t="s">
        <v>19</v>
      </c>
      <c r="H96" s="5" t="s">
        <v>84</v>
      </c>
      <c r="I96" s="5" t="s">
        <v>85</v>
      </c>
      <c r="K96" s="5">
        <v>4</v>
      </c>
      <c r="L96">
        <v>1</v>
      </c>
      <c r="M96" s="20">
        <f>$X$9</f>
        <v>8</v>
      </c>
      <c r="N96" s="23">
        <f>$X$10</f>
        <v>9</v>
      </c>
      <c r="O96" s="38">
        <f>$W$20</f>
        <v>0</v>
      </c>
      <c r="P96" s="172">
        <f>M99-M98</f>
        <v>8</v>
      </c>
      <c r="Q96" s="172">
        <f>O98-O97</f>
        <v>0.3</v>
      </c>
      <c r="R96" s="172">
        <f t="shared" ref="R96:S96" si="56">CONVERT(P96,"m","ft")</f>
        <v>26.246719160104988</v>
      </c>
      <c r="S96" s="172">
        <f t="shared" si="56"/>
        <v>0.98425196850393704</v>
      </c>
      <c r="T96" s="173">
        <f t="shared" ref="T96" si="57">R96*S96</f>
        <v>25.833385000103334</v>
      </c>
      <c r="U96" s="66"/>
      <c r="V96" s="66"/>
      <c r="W96" s="66"/>
      <c r="X96" s="66"/>
      <c r="Y96" s="66"/>
      <c r="Z96" s="66"/>
      <c r="AA96" s="66"/>
    </row>
    <row r="97" spans="1:27" x14ac:dyDescent="0.25">
      <c r="A97" s="77" t="str">
        <f t="shared" si="35"/>
        <v>bgwall_upper_back-2</v>
      </c>
      <c r="B97" t="s">
        <v>249</v>
      </c>
      <c r="C97" t="s">
        <v>41</v>
      </c>
      <c r="D97" s="5" t="s">
        <v>274</v>
      </c>
      <c r="E97" t="s">
        <v>227</v>
      </c>
      <c r="F97" t="s">
        <v>19</v>
      </c>
      <c r="H97" s="5" t="s">
        <v>84</v>
      </c>
      <c r="I97" s="5" t="s">
        <v>85</v>
      </c>
      <c r="K97" s="5">
        <v>4</v>
      </c>
      <c r="L97">
        <v>2</v>
      </c>
      <c r="M97" s="32">
        <f>$W$18</f>
        <v>0</v>
      </c>
      <c r="N97" s="23">
        <f>$X$10</f>
        <v>9</v>
      </c>
      <c r="O97" s="38">
        <f>$W$20</f>
        <v>0</v>
      </c>
      <c r="P97" s="172"/>
      <c r="Q97" s="172"/>
      <c r="R97" s="172"/>
      <c r="S97" s="172"/>
      <c r="T97" s="173"/>
      <c r="U97" s="66"/>
      <c r="V97" s="66"/>
      <c r="W97" s="66"/>
      <c r="X97" s="66"/>
      <c r="Y97" s="66"/>
      <c r="Z97" s="66"/>
      <c r="AA97" s="66"/>
    </row>
    <row r="98" spans="1:27" x14ac:dyDescent="0.25">
      <c r="A98" s="77" t="str">
        <f t="shared" si="35"/>
        <v>bgwall_upper_back-3</v>
      </c>
      <c r="B98" t="s">
        <v>249</v>
      </c>
      <c r="C98" t="s">
        <v>41</v>
      </c>
      <c r="D98" s="5" t="s">
        <v>274</v>
      </c>
      <c r="E98" t="s">
        <v>227</v>
      </c>
      <c r="F98" t="s">
        <v>19</v>
      </c>
      <c r="H98" s="5" t="s">
        <v>84</v>
      </c>
      <c r="I98" s="5" t="s">
        <v>85</v>
      </c>
      <c r="K98" s="5">
        <v>4</v>
      </c>
      <c r="L98">
        <v>3</v>
      </c>
      <c r="M98" s="32">
        <f>$W$18</f>
        <v>0</v>
      </c>
      <c r="N98" s="23">
        <f>$X$10</f>
        <v>9</v>
      </c>
      <c r="O98" s="35">
        <f>$X$12</f>
        <v>0.3</v>
      </c>
      <c r="P98" s="172"/>
      <c r="Q98" s="172"/>
      <c r="R98" s="172"/>
      <c r="S98" s="172"/>
      <c r="T98" s="173"/>
      <c r="U98" s="66"/>
      <c r="V98" s="66"/>
      <c r="W98" s="66"/>
      <c r="X98" s="66"/>
      <c r="Y98" s="66"/>
      <c r="Z98" s="66"/>
      <c r="AA98" s="66"/>
    </row>
    <row r="99" spans="1:27" x14ac:dyDescent="0.25">
      <c r="A99" s="77" t="str">
        <f t="shared" si="35"/>
        <v>bgwall_upper_back-4</v>
      </c>
      <c r="B99" t="s">
        <v>249</v>
      </c>
      <c r="C99" t="s">
        <v>41</v>
      </c>
      <c r="D99" s="5" t="s">
        <v>274</v>
      </c>
      <c r="E99" t="s">
        <v>227</v>
      </c>
      <c r="F99" t="s">
        <v>19</v>
      </c>
      <c r="H99" s="5" t="s">
        <v>84</v>
      </c>
      <c r="I99" s="5" t="s">
        <v>85</v>
      </c>
      <c r="K99" s="5">
        <v>4</v>
      </c>
      <c r="L99">
        <v>4</v>
      </c>
      <c r="M99" s="20">
        <f>$X$9</f>
        <v>8</v>
      </c>
      <c r="N99" s="23">
        <f>$X$10</f>
        <v>9</v>
      </c>
      <c r="O99" s="35">
        <f>$X$12</f>
        <v>0.3</v>
      </c>
      <c r="P99" s="172"/>
      <c r="Q99" s="172"/>
      <c r="R99" s="172"/>
      <c r="S99" s="172"/>
      <c r="T99" s="173"/>
      <c r="U99" s="66"/>
      <c r="V99" s="66"/>
      <c r="W99" s="66"/>
      <c r="X99" s="66"/>
      <c r="Y99" s="66"/>
      <c r="Z99" s="66"/>
      <c r="AA99" s="66"/>
    </row>
    <row r="100" spans="1:27" x14ac:dyDescent="0.25">
      <c r="A100" s="77" t="str">
        <f t="shared" si="35"/>
        <v>bgwall_upper_back-1</v>
      </c>
      <c r="B100" s="7" t="str">
        <f>B96</f>
        <v>bgwall_upper_back</v>
      </c>
      <c r="C100" s="7" t="str">
        <f t="shared" ref="C100:O100" si="58">C96</f>
        <v>Wall</v>
      </c>
      <c r="D100" s="7" t="str">
        <f t="shared" si="58"/>
        <v>foundation wall construction</v>
      </c>
      <c r="E100" s="7" t="str">
        <f t="shared" si="58"/>
        <v>Crawlspace</v>
      </c>
      <c r="F100" s="7" t="str">
        <f t="shared" si="58"/>
        <v>Outdoors</v>
      </c>
      <c r="G100" s="7"/>
      <c r="H100" s="7" t="str">
        <f t="shared" ref="H100:I100" si="59">H96</f>
        <v>SunExposed</v>
      </c>
      <c r="I100" s="7" t="str">
        <f t="shared" si="59"/>
        <v>WindExposed</v>
      </c>
      <c r="J100" s="7"/>
      <c r="K100" s="7">
        <f t="shared" ref="K100" si="60">K96</f>
        <v>4</v>
      </c>
      <c r="L100" s="7">
        <f t="shared" si="58"/>
        <v>1</v>
      </c>
      <c r="M100" s="7">
        <f t="shared" si="58"/>
        <v>8</v>
      </c>
      <c r="N100" s="7">
        <f t="shared" si="58"/>
        <v>9</v>
      </c>
      <c r="O100" s="7">
        <f t="shared" si="58"/>
        <v>0</v>
      </c>
      <c r="P100" s="172"/>
      <c r="Q100" s="172"/>
      <c r="R100" s="172"/>
      <c r="S100" s="172"/>
      <c r="T100" s="173"/>
      <c r="U100" s="66"/>
      <c r="V100" s="66"/>
      <c r="W100" s="66"/>
      <c r="X100" s="66"/>
      <c r="Y100" s="66"/>
      <c r="Z100" s="66"/>
      <c r="AA100" s="66"/>
    </row>
    <row r="101" spans="1:27" x14ac:dyDescent="0.25">
      <c r="A101" s="77" t="str">
        <f t="shared" si="35"/>
        <v>bgwall_lower_back-1</v>
      </c>
      <c r="B101" s="4" t="s">
        <v>251</v>
      </c>
      <c r="C101" s="4" t="s">
        <v>41</v>
      </c>
      <c r="D101" s="4" t="s">
        <v>274</v>
      </c>
      <c r="E101" s="4" t="s">
        <v>227</v>
      </c>
      <c r="F101" s="4" t="s">
        <v>43</v>
      </c>
      <c r="G101" s="4" t="s">
        <v>275</v>
      </c>
      <c r="H101" s="4" t="s">
        <v>83</v>
      </c>
      <c r="I101" s="4" t="s">
        <v>82</v>
      </c>
      <c r="J101" s="4"/>
      <c r="K101" s="4">
        <v>4</v>
      </c>
      <c r="L101" s="4">
        <v>1</v>
      </c>
      <c r="M101" s="19">
        <f>$X$9</f>
        <v>8</v>
      </c>
      <c r="N101" s="22">
        <f>$X$10</f>
        <v>9</v>
      </c>
      <c r="O101" s="27">
        <f>-$X$13</f>
        <v>-1.2</v>
      </c>
      <c r="P101" s="172">
        <f>M104-M103</f>
        <v>8</v>
      </c>
      <c r="Q101" s="172">
        <f>O103-O102</f>
        <v>1.2</v>
      </c>
      <c r="R101" s="172">
        <f t="shared" ref="R101:S101" si="61">CONVERT(P101,"m","ft")</f>
        <v>26.246719160104988</v>
      </c>
      <c r="S101" s="172">
        <f t="shared" si="61"/>
        <v>3.9370078740157481</v>
      </c>
      <c r="T101" s="173">
        <f t="shared" ref="T101" si="62">R101*S101</f>
        <v>103.33354000041334</v>
      </c>
      <c r="U101" s="66"/>
      <c r="V101" s="66"/>
      <c r="W101" s="66"/>
      <c r="X101" s="66"/>
      <c r="Y101" s="66"/>
      <c r="Z101" s="66"/>
      <c r="AA101" s="66"/>
    </row>
    <row r="102" spans="1:27" x14ac:dyDescent="0.25">
      <c r="A102" s="77" t="str">
        <f t="shared" si="35"/>
        <v>bgwall_lower_back-2</v>
      </c>
      <c r="B102" s="4" t="s">
        <v>251</v>
      </c>
      <c r="C102" s="4" t="s">
        <v>41</v>
      </c>
      <c r="D102" s="4" t="s">
        <v>274</v>
      </c>
      <c r="E102" s="4" t="s">
        <v>227</v>
      </c>
      <c r="F102" s="4" t="s">
        <v>43</v>
      </c>
      <c r="G102" s="4" t="s">
        <v>275</v>
      </c>
      <c r="H102" s="4" t="s">
        <v>83</v>
      </c>
      <c r="I102" s="4" t="s">
        <v>82</v>
      </c>
      <c r="J102" s="4"/>
      <c r="K102" s="4">
        <v>4</v>
      </c>
      <c r="L102" s="4">
        <v>2</v>
      </c>
      <c r="M102" s="31">
        <f>$W$18</f>
        <v>0</v>
      </c>
      <c r="N102" s="22">
        <f>$X$10</f>
        <v>9</v>
      </c>
      <c r="O102" s="27">
        <f>-$X$13</f>
        <v>-1.2</v>
      </c>
      <c r="P102" s="172"/>
      <c r="Q102" s="172"/>
      <c r="R102" s="172"/>
      <c r="S102" s="172"/>
      <c r="T102" s="173"/>
      <c r="U102" s="66"/>
      <c r="V102" s="66"/>
      <c r="W102" s="66"/>
      <c r="X102" s="66"/>
      <c r="Y102" s="66"/>
      <c r="Z102" s="66"/>
      <c r="AA102" s="66"/>
    </row>
    <row r="103" spans="1:27" x14ac:dyDescent="0.25">
      <c r="A103" s="77" t="str">
        <f t="shared" si="35"/>
        <v>bgwall_lower_back-3</v>
      </c>
      <c r="B103" s="4" t="s">
        <v>251</v>
      </c>
      <c r="C103" s="4" t="s">
        <v>41</v>
      </c>
      <c r="D103" s="4" t="s">
        <v>274</v>
      </c>
      <c r="E103" s="4" t="s">
        <v>227</v>
      </c>
      <c r="F103" s="4" t="s">
        <v>43</v>
      </c>
      <c r="G103" s="4" t="s">
        <v>275</v>
      </c>
      <c r="H103" s="4" t="s">
        <v>83</v>
      </c>
      <c r="I103" s="4" t="s">
        <v>82</v>
      </c>
      <c r="J103" s="4"/>
      <c r="K103" s="4">
        <v>4</v>
      </c>
      <c r="L103" s="4">
        <v>3</v>
      </c>
      <c r="M103" s="31">
        <f>$W$18</f>
        <v>0</v>
      </c>
      <c r="N103" s="22">
        <f>$X$10</f>
        <v>9</v>
      </c>
      <c r="O103" s="31">
        <f>$W$20</f>
        <v>0</v>
      </c>
      <c r="P103" s="172"/>
      <c r="Q103" s="172"/>
      <c r="R103" s="172"/>
      <c r="S103" s="172"/>
      <c r="T103" s="173"/>
      <c r="U103" s="66"/>
      <c r="V103" s="66"/>
      <c r="W103" s="66"/>
      <c r="X103" s="66"/>
      <c r="Y103" s="66"/>
      <c r="Z103" s="66"/>
      <c r="AA103" s="66"/>
    </row>
    <row r="104" spans="1:27" x14ac:dyDescent="0.25">
      <c r="A104" s="77" t="str">
        <f t="shared" si="35"/>
        <v>bgwall_lower_back-4</v>
      </c>
      <c r="B104" s="4" t="s">
        <v>251</v>
      </c>
      <c r="C104" s="4" t="s">
        <v>41</v>
      </c>
      <c r="D104" s="4" t="s">
        <v>274</v>
      </c>
      <c r="E104" s="4" t="s">
        <v>227</v>
      </c>
      <c r="F104" s="4" t="s">
        <v>43</v>
      </c>
      <c r="G104" s="4" t="s">
        <v>275</v>
      </c>
      <c r="H104" s="4" t="s">
        <v>83</v>
      </c>
      <c r="I104" s="4" t="s">
        <v>82</v>
      </c>
      <c r="J104" s="4"/>
      <c r="K104" s="4">
        <v>4</v>
      </c>
      <c r="L104" s="4">
        <v>4</v>
      </c>
      <c r="M104" s="19">
        <f>$X$9</f>
        <v>8</v>
      </c>
      <c r="N104" s="22">
        <f>$X$10</f>
        <v>9</v>
      </c>
      <c r="O104" s="31">
        <f>$W$20</f>
        <v>0</v>
      </c>
      <c r="P104" s="172"/>
      <c r="Q104" s="172"/>
      <c r="R104" s="172"/>
      <c r="S104" s="172"/>
      <c r="T104" s="173"/>
      <c r="U104" s="66"/>
      <c r="V104" s="66"/>
      <c r="W104" s="66"/>
      <c r="X104" s="66"/>
      <c r="Y104" s="66"/>
      <c r="Z104" s="66"/>
      <c r="AA104" s="66"/>
    </row>
    <row r="105" spans="1:27" x14ac:dyDescent="0.25">
      <c r="A105" s="77" t="str">
        <f t="shared" si="35"/>
        <v>bgwall_lower_back-1</v>
      </c>
      <c r="B105" s="6" t="str">
        <f>B101</f>
        <v>bgwall_lower_back</v>
      </c>
      <c r="C105" s="6" t="str">
        <f t="shared" ref="C105:O105" si="63">C101</f>
        <v>Wall</v>
      </c>
      <c r="D105" s="6" t="str">
        <f t="shared" si="63"/>
        <v>foundation wall construction</v>
      </c>
      <c r="E105" s="6" t="str">
        <f t="shared" si="63"/>
        <v>Crawlspace</v>
      </c>
      <c r="F105" s="6" t="str">
        <f t="shared" si="63"/>
        <v>Foundation</v>
      </c>
      <c r="G105" s="6"/>
      <c r="H105" s="6" t="str">
        <f t="shared" ref="H105:I105" si="64">H101</f>
        <v>NoSun</v>
      </c>
      <c r="I105" s="6" t="str">
        <f t="shared" si="64"/>
        <v>NoWind</v>
      </c>
      <c r="J105" s="6"/>
      <c r="K105" s="6">
        <f t="shared" ref="K105" si="65">K101</f>
        <v>4</v>
      </c>
      <c r="L105" s="6">
        <f t="shared" si="63"/>
        <v>1</v>
      </c>
      <c r="M105" s="6">
        <f t="shared" si="63"/>
        <v>8</v>
      </c>
      <c r="N105" s="6">
        <f t="shared" si="63"/>
        <v>9</v>
      </c>
      <c r="O105" s="6">
        <f t="shared" si="63"/>
        <v>-1.2</v>
      </c>
      <c r="P105" s="172"/>
      <c r="Q105" s="172"/>
      <c r="R105" s="172"/>
      <c r="S105" s="172"/>
      <c r="T105" s="173"/>
      <c r="U105" s="66"/>
      <c r="V105" s="66"/>
      <c r="W105" s="66"/>
      <c r="X105" s="66"/>
      <c r="Y105" s="66"/>
      <c r="Z105" s="66"/>
      <c r="AA105" s="66"/>
    </row>
    <row r="106" spans="1:27" x14ac:dyDescent="0.25">
      <c r="A106" s="77" t="str">
        <f t="shared" si="35"/>
        <v>bgwall_upper_left-1</v>
      </c>
      <c r="B106" t="s">
        <v>252</v>
      </c>
      <c r="C106" t="s">
        <v>41</v>
      </c>
      <c r="D106" s="5" t="s">
        <v>274</v>
      </c>
      <c r="E106" t="s">
        <v>227</v>
      </c>
      <c r="F106" t="s">
        <v>19</v>
      </c>
      <c r="H106" s="5" t="s">
        <v>84</v>
      </c>
      <c r="I106" s="5" t="s">
        <v>85</v>
      </c>
      <c r="K106" s="5">
        <v>4</v>
      </c>
      <c r="L106">
        <v>1</v>
      </c>
      <c r="M106" s="32">
        <f>$W$18</f>
        <v>0</v>
      </c>
      <c r="N106" s="23">
        <f>$X$10</f>
        <v>9</v>
      </c>
      <c r="O106" s="38">
        <f>$W$20</f>
        <v>0</v>
      </c>
      <c r="P106" s="172">
        <f>N109-N108</f>
        <v>9</v>
      </c>
      <c r="Q106" s="172">
        <f>O108-O107</f>
        <v>0.3</v>
      </c>
      <c r="R106" s="172">
        <f t="shared" ref="R106:S106" si="66">CONVERT(P106,"m","ft")</f>
        <v>29.527559055118111</v>
      </c>
      <c r="S106" s="172">
        <f t="shared" si="66"/>
        <v>0.98425196850393704</v>
      </c>
      <c r="T106" s="173">
        <f t="shared" ref="T106" si="67">R106*S106</f>
        <v>29.062558125116251</v>
      </c>
      <c r="U106" s="66"/>
      <c r="V106" s="66"/>
      <c r="W106" s="66"/>
      <c r="X106" s="66"/>
      <c r="Y106" s="66"/>
      <c r="Z106" s="66"/>
      <c r="AA106" s="66"/>
    </row>
    <row r="107" spans="1:27" x14ac:dyDescent="0.25">
      <c r="A107" s="77" t="str">
        <f t="shared" si="35"/>
        <v>bgwall_upper_left-2</v>
      </c>
      <c r="B107" t="s">
        <v>252</v>
      </c>
      <c r="C107" t="s">
        <v>41</v>
      </c>
      <c r="D107" s="5" t="s">
        <v>274</v>
      </c>
      <c r="E107" t="s">
        <v>227</v>
      </c>
      <c r="F107" t="s">
        <v>19</v>
      </c>
      <c r="H107" s="5" t="s">
        <v>84</v>
      </c>
      <c r="I107" s="5" t="s">
        <v>85</v>
      </c>
      <c r="K107" s="5">
        <v>4</v>
      </c>
      <c r="L107">
        <v>2</v>
      </c>
      <c r="M107" s="32">
        <f>$W$18</f>
        <v>0</v>
      </c>
      <c r="N107" s="32">
        <f>$W$19</f>
        <v>0</v>
      </c>
      <c r="O107" s="38">
        <f>$W$20</f>
        <v>0</v>
      </c>
      <c r="P107" s="172"/>
      <c r="Q107" s="172"/>
      <c r="R107" s="172"/>
      <c r="S107" s="172"/>
      <c r="T107" s="173"/>
      <c r="U107" s="66"/>
      <c r="V107" s="66"/>
      <c r="W107" s="66"/>
      <c r="X107" s="66"/>
      <c r="Y107" s="66"/>
      <c r="Z107" s="66"/>
      <c r="AA107" s="66"/>
    </row>
    <row r="108" spans="1:27" x14ac:dyDescent="0.25">
      <c r="A108" s="77" t="str">
        <f t="shared" si="35"/>
        <v>bgwall_upper_left-3</v>
      </c>
      <c r="B108" t="s">
        <v>252</v>
      </c>
      <c r="C108" t="s">
        <v>41</v>
      </c>
      <c r="D108" s="5" t="s">
        <v>274</v>
      </c>
      <c r="E108" t="s">
        <v>227</v>
      </c>
      <c r="F108" t="s">
        <v>19</v>
      </c>
      <c r="H108" s="5" t="s">
        <v>84</v>
      </c>
      <c r="I108" s="5" t="s">
        <v>85</v>
      </c>
      <c r="K108" s="5">
        <v>4</v>
      </c>
      <c r="L108">
        <v>3</v>
      </c>
      <c r="M108" s="32">
        <f>$W$18</f>
        <v>0</v>
      </c>
      <c r="N108" s="32">
        <f>$W$19</f>
        <v>0</v>
      </c>
      <c r="O108" s="35">
        <f>$X$12</f>
        <v>0.3</v>
      </c>
      <c r="P108" s="172"/>
      <c r="Q108" s="172"/>
      <c r="R108" s="172"/>
      <c r="S108" s="172"/>
      <c r="T108" s="173"/>
      <c r="U108" s="66"/>
      <c r="V108" s="66"/>
      <c r="W108" s="66"/>
      <c r="X108" s="66"/>
      <c r="Y108" s="66"/>
      <c r="Z108" s="66"/>
      <c r="AA108" s="66"/>
    </row>
    <row r="109" spans="1:27" x14ac:dyDescent="0.25">
      <c r="A109" s="77" t="str">
        <f t="shared" si="35"/>
        <v>bgwall_upper_left-4</v>
      </c>
      <c r="B109" t="s">
        <v>252</v>
      </c>
      <c r="C109" t="s">
        <v>41</v>
      </c>
      <c r="D109" s="5" t="s">
        <v>274</v>
      </c>
      <c r="E109" t="s">
        <v>227</v>
      </c>
      <c r="F109" t="s">
        <v>19</v>
      </c>
      <c r="H109" s="5" t="s">
        <v>84</v>
      </c>
      <c r="I109" s="5" t="s">
        <v>85</v>
      </c>
      <c r="K109" s="5">
        <v>4</v>
      </c>
      <c r="L109">
        <v>4</v>
      </c>
      <c r="M109" s="32">
        <f>$W$18</f>
        <v>0</v>
      </c>
      <c r="N109" s="23">
        <f>$X$10</f>
        <v>9</v>
      </c>
      <c r="O109" s="35">
        <f>$X$12</f>
        <v>0.3</v>
      </c>
      <c r="P109" s="172"/>
      <c r="Q109" s="172"/>
      <c r="R109" s="172"/>
      <c r="S109" s="172"/>
      <c r="T109" s="173"/>
      <c r="U109" s="66"/>
      <c r="V109" s="66"/>
      <c r="W109" s="66"/>
      <c r="X109" s="66"/>
      <c r="Y109" s="66"/>
      <c r="Z109" s="66"/>
      <c r="AA109" s="66"/>
    </row>
    <row r="110" spans="1:27" x14ac:dyDescent="0.25">
      <c r="A110" s="77" t="str">
        <f t="shared" si="35"/>
        <v>bgwall_upper_left-1</v>
      </c>
      <c r="B110" s="7" t="str">
        <f>B106</f>
        <v>bgwall_upper_left</v>
      </c>
      <c r="C110" s="7" t="str">
        <f t="shared" ref="C110:O110" si="68">C106</f>
        <v>Wall</v>
      </c>
      <c r="D110" s="7" t="str">
        <f t="shared" si="68"/>
        <v>foundation wall construction</v>
      </c>
      <c r="E110" s="7" t="str">
        <f t="shared" si="68"/>
        <v>Crawlspace</v>
      </c>
      <c r="F110" s="7" t="str">
        <f t="shared" si="68"/>
        <v>Outdoors</v>
      </c>
      <c r="G110" s="7"/>
      <c r="H110" s="7" t="str">
        <f t="shared" ref="H110:I110" si="69">H106</f>
        <v>SunExposed</v>
      </c>
      <c r="I110" s="7" t="str">
        <f t="shared" si="69"/>
        <v>WindExposed</v>
      </c>
      <c r="J110" s="7"/>
      <c r="K110" s="7">
        <f t="shared" ref="K110" si="70">K106</f>
        <v>4</v>
      </c>
      <c r="L110" s="7">
        <f t="shared" si="68"/>
        <v>1</v>
      </c>
      <c r="M110" s="7">
        <f t="shared" si="68"/>
        <v>0</v>
      </c>
      <c r="N110" s="7">
        <f t="shared" si="68"/>
        <v>9</v>
      </c>
      <c r="O110" s="7">
        <f t="shared" si="68"/>
        <v>0</v>
      </c>
      <c r="P110" s="172"/>
      <c r="Q110" s="172"/>
      <c r="R110" s="172"/>
      <c r="S110" s="172"/>
      <c r="T110" s="173"/>
      <c r="U110" s="66"/>
      <c r="V110" s="66"/>
      <c r="W110" s="66"/>
      <c r="X110" s="66"/>
      <c r="Y110" s="66"/>
      <c r="Z110" s="66"/>
      <c r="AA110" s="66"/>
    </row>
    <row r="111" spans="1:27" x14ac:dyDescent="0.25">
      <c r="A111" s="77" t="str">
        <f t="shared" si="35"/>
        <v>bgwall_lower_left-1</v>
      </c>
      <c r="B111" s="4" t="s">
        <v>253</v>
      </c>
      <c r="C111" s="4" t="s">
        <v>41</v>
      </c>
      <c r="D111" s="4" t="s">
        <v>274</v>
      </c>
      <c r="E111" s="4" t="s">
        <v>227</v>
      </c>
      <c r="F111" s="4" t="s">
        <v>43</v>
      </c>
      <c r="G111" s="4" t="s">
        <v>275</v>
      </c>
      <c r="H111" s="4" t="s">
        <v>83</v>
      </c>
      <c r="I111" s="4" t="s">
        <v>82</v>
      </c>
      <c r="J111" s="4"/>
      <c r="K111" s="4">
        <v>4</v>
      </c>
      <c r="L111" s="4">
        <v>1</v>
      </c>
      <c r="M111" s="31">
        <f>$W$18</f>
        <v>0</v>
      </c>
      <c r="N111" s="22">
        <f>$X$10</f>
        <v>9</v>
      </c>
      <c r="O111" s="27">
        <f>-$X$13</f>
        <v>-1.2</v>
      </c>
      <c r="P111" s="172">
        <f>N114-N113</f>
        <v>9</v>
      </c>
      <c r="Q111" s="172">
        <f>O113-O112</f>
        <v>1.2</v>
      </c>
      <c r="R111" s="172">
        <f t="shared" ref="R111:S111" si="71">CONVERT(P111,"m","ft")</f>
        <v>29.527559055118111</v>
      </c>
      <c r="S111" s="172">
        <f t="shared" si="71"/>
        <v>3.9370078740157481</v>
      </c>
      <c r="T111" s="173">
        <f t="shared" ref="T111" si="72">R111*S111</f>
        <v>116.250232500465</v>
      </c>
      <c r="U111" s="66"/>
      <c r="V111" s="66"/>
      <c r="W111" s="66"/>
      <c r="X111" s="66"/>
      <c r="Y111" s="66"/>
      <c r="Z111" s="66"/>
      <c r="AA111" s="66"/>
    </row>
    <row r="112" spans="1:27" x14ac:dyDescent="0.25">
      <c r="A112" s="77" t="str">
        <f t="shared" si="35"/>
        <v>bgwall_lower_left-2</v>
      </c>
      <c r="B112" s="4" t="s">
        <v>253</v>
      </c>
      <c r="C112" s="4" t="s">
        <v>41</v>
      </c>
      <c r="D112" s="4" t="s">
        <v>274</v>
      </c>
      <c r="E112" s="4" t="s">
        <v>227</v>
      </c>
      <c r="F112" s="4" t="s">
        <v>43</v>
      </c>
      <c r="G112" s="4" t="s">
        <v>275</v>
      </c>
      <c r="H112" s="4" t="s">
        <v>83</v>
      </c>
      <c r="I112" s="4" t="s">
        <v>82</v>
      </c>
      <c r="J112" s="4"/>
      <c r="K112" s="4">
        <v>4</v>
      </c>
      <c r="L112" s="4">
        <v>2</v>
      </c>
      <c r="M112" s="31">
        <f>$W$18</f>
        <v>0</v>
      </c>
      <c r="N112" s="31">
        <f>$W$19</f>
        <v>0</v>
      </c>
      <c r="O112" s="27">
        <f>-$X$13</f>
        <v>-1.2</v>
      </c>
      <c r="P112" s="172"/>
      <c r="Q112" s="172"/>
      <c r="R112" s="172"/>
      <c r="S112" s="172"/>
      <c r="T112" s="173"/>
      <c r="U112" s="66"/>
      <c r="V112" s="66"/>
      <c r="W112" s="66"/>
      <c r="X112" s="66"/>
      <c r="Y112" s="66"/>
      <c r="Z112" s="66"/>
      <c r="AA112" s="66"/>
    </row>
    <row r="113" spans="1:27" x14ac:dyDescent="0.25">
      <c r="A113" s="77" t="str">
        <f t="shared" si="35"/>
        <v>bgwall_lower_left-3</v>
      </c>
      <c r="B113" s="4" t="s">
        <v>253</v>
      </c>
      <c r="C113" s="4" t="s">
        <v>41</v>
      </c>
      <c r="D113" s="4" t="s">
        <v>274</v>
      </c>
      <c r="E113" s="4" t="s">
        <v>227</v>
      </c>
      <c r="F113" s="4" t="s">
        <v>43</v>
      </c>
      <c r="G113" s="4" t="s">
        <v>275</v>
      </c>
      <c r="H113" s="4" t="s">
        <v>83</v>
      </c>
      <c r="I113" s="4" t="s">
        <v>82</v>
      </c>
      <c r="J113" s="4"/>
      <c r="K113" s="4">
        <v>4</v>
      </c>
      <c r="L113" s="4">
        <v>3</v>
      </c>
      <c r="M113" s="31">
        <f>$W$18</f>
        <v>0</v>
      </c>
      <c r="N113" s="31">
        <f>$W$19</f>
        <v>0</v>
      </c>
      <c r="O113" s="31">
        <f>$W$20</f>
        <v>0</v>
      </c>
      <c r="P113" s="172"/>
      <c r="Q113" s="172"/>
      <c r="R113" s="172"/>
      <c r="S113" s="172"/>
      <c r="T113" s="173"/>
      <c r="U113" s="66"/>
      <c r="V113" s="66"/>
      <c r="W113" s="66"/>
      <c r="X113" s="66"/>
      <c r="Y113" s="66"/>
      <c r="Z113" s="66"/>
      <c r="AA113" s="66"/>
    </row>
    <row r="114" spans="1:27" x14ac:dyDescent="0.25">
      <c r="A114" s="77" t="str">
        <f t="shared" si="35"/>
        <v>bgwall_lower_left-4</v>
      </c>
      <c r="B114" s="4" t="s">
        <v>253</v>
      </c>
      <c r="C114" s="4" t="s">
        <v>41</v>
      </c>
      <c r="D114" s="4" t="s">
        <v>274</v>
      </c>
      <c r="E114" s="4" t="s">
        <v>227</v>
      </c>
      <c r="F114" s="4" t="s">
        <v>43</v>
      </c>
      <c r="G114" s="4" t="s">
        <v>275</v>
      </c>
      <c r="H114" s="4" t="s">
        <v>83</v>
      </c>
      <c r="I114" s="4" t="s">
        <v>82</v>
      </c>
      <c r="J114" s="4"/>
      <c r="K114" s="4">
        <v>4</v>
      </c>
      <c r="L114" s="4">
        <v>4</v>
      </c>
      <c r="M114" s="31">
        <f>$W$18</f>
        <v>0</v>
      </c>
      <c r="N114" s="22">
        <f>$X$10</f>
        <v>9</v>
      </c>
      <c r="O114" s="31">
        <f>$W$20</f>
        <v>0</v>
      </c>
      <c r="P114" s="172"/>
      <c r="Q114" s="172"/>
      <c r="R114" s="172"/>
      <c r="S114" s="172"/>
      <c r="T114" s="173"/>
      <c r="U114" s="66"/>
      <c r="V114" s="66"/>
      <c r="W114" s="66"/>
      <c r="X114" s="66"/>
      <c r="Y114" s="66"/>
      <c r="Z114" s="66"/>
      <c r="AA114" s="66"/>
    </row>
    <row r="115" spans="1:27" x14ac:dyDescent="0.25">
      <c r="A115" s="77" t="str">
        <f t="shared" si="35"/>
        <v>bgwall_lower_left-1</v>
      </c>
      <c r="B115" s="6" t="str">
        <f>B111</f>
        <v>bgwall_lower_left</v>
      </c>
      <c r="C115" s="6" t="str">
        <f t="shared" ref="C115:O115" si="73">C111</f>
        <v>Wall</v>
      </c>
      <c r="D115" s="6" t="str">
        <f t="shared" si="73"/>
        <v>foundation wall construction</v>
      </c>
      <c r="E115" s="6" t="str">
        <f t="shared" si="73"/>
        <v>Crawlspace</v>
      </c>
      <c r="F115" s="6" t="str">
        <f t="shared" si="73"/>
        <v>Foundation</v>
      </c>
      <c r="G115" s="6"/>
      <c r="H115" s="6" t="str">
        <f t="shared" ref="H115:I115" si="74">H111</f>
        <v>NoSun</v>
      </c>
      <c r="I115" s="6" t="str">
        <f t="shared" si="74"/>
        <v>NoWind</v>
      </c>
      <c r="J115" s="6"/>
      <c r="K115" s="6">
        <f t="shared" ref="K115" si="75">K111</f>
        <v>4</v>
      </c>
      <c r="L115" s="6">
        <f t="shared" si="73"/>
        <v>1</v>
      </c>
      <c r="M115" s="6">
        <f t="shared" si="73"/>
        <v>0</v>
      </c>
      <c r="N115" s="6">
        <f t="shared" si="73"/>
        <v>9</v>
      </c>
      <c r="O115" s="6">
        <f t="shared" si="73"/>
        <v>-1.2</v>
      </c>
      <c r="P115" s="172"/>
      <c r="Q115" s="172"/>
      <c r="R115" s="172"/>
      <c r="S115" s="172"/>
      <c r="T115" s="173"/>
      <c r="U115" s="66"/>
      <c r="V115" s="66"/>
      <c r="W115" s="66"/>
      <c r="X115" s="66"/>
      <c r="Y115" s="66"/>
      <c r="Z115" s="66"/>
      <c r="AA115" s="66"/>
    </row>
    <row r="116" spans="1:27" x14ac:dyDescent="0.25">
      <c r="A116" s="77" t="str">
        <f t="shared" si="35"/>
        <v>floor_foundation-1</v>
      </c>
      <c r="B116" t="s">
        <v>254</v>
      </c>
      <c r="C116" t="s">
        <v>6</v>
      </c>
      <c r="D116" t="s">
        <v>276</v>
      </c>
      <c r="E116" t="s">
        <v>227</v>
      </c>
      <c r="F116" t="s">
        <v>43</v>
      </c>
      <c r="G116" s="4" t="s">
        <v>275</v>
      </c>
      <c r="H116" s="5" t="s">
        <v>83</v>
      </c>
      <c r="I116" s="5" t="s">
        <v>82</v>
      </c>
      <c r="K116" s="5">
        <v>4</v>
      </c>
      <c r="L116">
        <v>1</v>
      </c>
      <c r="M116" s="32">
        <f>$W$18</f>
        <v>0</v>
      </c>
      <c r="N116" s="32">
        <f>$W$19</f>
        <v>0</v>
      </c>
      <c r="O116" s="28">
        <f>-$X$13</f>
        <v>-1.2</v>
      </c>
      <c r="P116" s="172">
        <f>M118-M117</f>
        <v>8</v>
      </c>
      <c r="Q116" s="172">
        <f>N117-N116</f>
        <v>9</v>
      </c>
      <c r="R116" s="172">
        <f t="shared" ref="R116:S116" si="76">CONVERT(P116,"m","ft")</f>
        <v>26.246719160104988</v>
      </c>
      <c r="S116" s="172">
        <f t="shared" si="76"/>
        <v>29.527559055118111</v>
      </c>
      <c r="T116" s="173">
        <f t="shared" ref="T116" si="77">R116*S116</f>
        <v>775.00155000310008</v>
      </c>
      <c r="U116" s="66"/>
      <c r="V116" s="66"/>
      <c r="W116" s="66"/>
      <c r="X116" s="66"/>
      <c r="Y116" s="66"/>
      <c r="Z116" s="66"/>
      <c r="AA116" s="66"/>
    </row>
    <row r="117" spans="1:27" x14ac:dyDescent="0.25">
      <c r="A117" s="77" t="str">
        <f t="shared" si="35"/>
        <v>floor_foundation-2</v>
      </c>
      <c r="B117" t="s">
        <v>254</v>
      </c>
      <c r="C117" t="s">
        <v>6</v>
      </c>
      <c r="D117" t="s">
        <v>276</v>
      </c>
      <c r="E117" t="s">
        <v>227</v>
      </c>
      <c r="F117" t="s">
        <v>43</v>
      </c>
      <c r="G117" s="4" t="s">
        <v>275</v>
      </c>
      <c r="H117" s="5" t="s">
        <v>83</v>
      </c>
      <c r="I117" s="5" t="s">
        <v>82</v>
      </c>
      <c r="K117" s="5">
        <v>4</v>
      </c>
      <c r="L117">
        <v>2</v>
      </c>
      <c r="M117" s="32">
        <f>$W$18</f>
        <v>0</v>
      </c>
      <c r="N117" s="23">
        <f>$X$10</f>
        <v>9</v>
      </c>
      <c r="O117" s="28">
        <f>-$X$13</f>
        <v>-1.2</v>
      </c>
      <c r="P117" s="172"/>
      <c r="Q117" s="172"/>
      <c r="R117" s="172"/>
      <c r="S117" s="172"/>
      <c r="T117" s="173"/>
      <c r="U117" s="66"/>
      <c r="V117" s="66"/>
      <c r="W117" s="66"/>
      <c r="X117" s="66"/>
      <c r="Y117" s="66"/>
      <c r="Z117" s="66"/>
      <c r="AA117" s="66"/>
    </row>
    <row r="118" spans="1:27" x14ac:dyDescent="0.25">
      <c r="A118" s="77" t="str">
        <f t="shared" si="35"/>
        <v>floor_foundation-3</v>
      </c>
      <c r="B118" t="s">
        <v>254</v>
      </c>
      <c r="C118" t="s">
        <v>6</v>
      </c>
      <c r="D118" t="s">
        <v>276</v>
      </c>
      <c r="E118" t="s">
        <v>227</v>
      </c>
      <c r="F118" t="s">
        <v>43</v>
      </c>
      <c r="G118" s="4" t="s">
        <v>275</v>
      </c>
      <c r="H118" s="5" t="s">
        <v>83</v>
      </c>
      <c r="I118" s="5" t="s">
        <v>82</v>
      </c>
      <c r="K118" s="5">
        <v>4</v>
      </c>
      <c r="L118">
        <v>3</v>
      </c>
      <c r="M118" s="20">
        <f>$X$9</f>
        <v>8</v>
      </c>
      <c r="N118" s="23">
        <f>$X$10</f>
        <v>9</v>
      </c>
      <c r="O118" s="28">
        <f>-$X$13</f>
        <v>-1.2</v>
      </c>
      <c r="P118" s="172"/>
      <c r="Q118" s="172"/>
      <c r="R118" s="172"/>
      <c r="S118" s="172"/>
      <c r="T118" s="173"/>
      <c r="U118" s="66"/>
      <c r="V118" s="66"/>
      <c r="W118" s="66"/>
      <c r="X118" s="66"/>
      <c r="Y118" s="66"/>
      <c r="Z118" s="66"/>
      <c r="AA118" s="66"/>
    </row>
    <row r="119" spans="1:27" x14ac:dyDescent="0.25">
      <c r="A119" s="77" t="str">
        <f t="shared" si="35"/>
        <v>floor_foundation-4</v>
      </c>
      <c r="B119" t="s">
        <v>254</v>
      </c>
      <c r="C119" t="s">
        <v>6</v>
      </c>
      <c r="D119" t="s">
        <v>276</v>
      </c>
      <c r="E119" t="s">
        <v>227</v>
      </c>
      <c r="F119" t="s">
        <v>43</v>
      </c>
      <c r="G119" s="4" t="s">
        <v>275</v>
      </c>
      <c r="H119" s="5" t="s">
        <v>83</v>
      </c>
      <c r="I119" s="5" t="s">
        <v>82</v>
      </c>
      <c r="K119" s="5">
        <v>4</v>
      </c>
      <c r="L119">
        <v>4</v>
      </c>
      <c r="M119" s="20">
        <f>$X$9</f>
        <v>8</v>
      </c>
      <c r="N119" s="32">
        <f>$W$19</f>
        <v>0</v>
      </c>
      <c r="O119" s="28">
        <f>-$X$13</f>
        <v>-1.2</v>
      </c>
      <c r="P119" s="172"/>
      <c r="Q119" s="172"/>
      <c r="R119" s="172"/>
      <c r="S119" s="172"/>
      <c r="T119" s="173"/>
      <c r="U119" s="66"/>
      <c r="V119" s="66"/>
      <c r="W119" s="66"/>
      <c r="X119" s="66"/>
      <c r="Y119" s="66"/>
      <c r="Z119" s="66"/>
      <c r="AA119" s="66"/>
    </row>
    <row r="120" spans="1:27" x14ac:dyDescent="0.25">
      <c r="A120" s="77" t="str">
        <f t="shared" si="35"/>
        <v>floor_foundation-1</v>
      </c>
      <c r="B120" s="7" t="str">
        <f>B116</f>
        <v>floor_foundation</v>
      </c>
      <c r="C120" s="7" t="str">
        <f t="shared" ref="C120:O120" si="78">C116</f>
        <v>Floor</v>
      </c>
      <c r="D120" s="7" t="str">
        <f t="shared" si="78"/>
        <v>foundation floor construction</v>
      </c>
      <c r="E120" s="7" t="str">
        <f t="shared" si="78"/>
        <v>Crawlspace</v>
      </c>
      <c r="F120" s="7" t="str">
        <f t="shared" si="78"/>
        <v>Foundation</v>
      </c>
      <c r="G120" s="7" t="str">
        <f t="shared" si="78"/>
        <v>crawlspace foundation</v>
      </c>
      <c r="H120" s="7" t="str">
        <f t="shared" si="78"/>
        <v>NoSun</v>
      </c>
      <c r="I120" s="7" t="str">
        <f t="shared" si="78"/>
        <v>NoWind</v>
      </c>
      <c r="J120" s="7"/>
      <c r="K120" s="7">
        <f t="shared" ref="K120" si="79">K116</f>
        <v>4</v>
      </c>
      <c r="L120" s="7">
        <f t="shared" si="78"/>
        <v>1</v>
      </c>
      <c r="M120" s="7">
        <f t="shared" si="78"/>
        <v>0</v>
      </c>
      <c r="N120" s="7">
        <f t="shared" si="78"/>
        <v>0</v>
      </c>
      <c r="O120" s="7">
        <f t="shared" si="78"/>
        <v>-1.2</v>
      </c>
      <c r="P120" s="172"/>
      <c r="Q120" s="172"/>
      <c r="R120" s="172"/>
      <c r="S120" s="172"/>
      <c r="T120" s="173"/>
      <c r="U120" s="66"/>
      <c r="V120" s="66"/>
      <c r="W120" s="66"/>
      <c r="X120" s="66"/>
      <c r="Y120" s="66"/>
      <c r="Z120" s="66"/>
      <c r="AA120" s="66"/>
    </row>
    <row r="121" spans="1:27" x14ac:dyDescent="0.25">
      <c r="B121" s="4" t="s">
        <v>67</v>
      </c>
      <c r="C121" s="4" t="s">
        <v>69</v>
      </c>
      <c r="D121" s="4"/>
      <c r="E121" s="4" t="s">
        <v>68</v>
      </c>
      <c r="F121" s="4" t="s">
        <v>68</v>
      </c>
      <c r="G121" s="4" t="s">
        <v>68</v>
      </c>
      <c r="H121" s="4"/>
      <c r="I121" s="4"/>
      <c r="J121" s="4"/>
      <c r="K121" s="4"/>
      <c r="L121" s="4">
        <v>1</v>
      </c>
      <c r="M121" s="4">
        <v>0.5</v>
      </c>
      <c r="N121" s="4">
        <v>0</v>
      </c>
      <c r="O121" s="65">
        <f>$X$12</f>
        <v>0.3</v>
      </c>
    </row>
    <row r="122" spans="1:27" x14ac:dyDescent="0.25">
      <c r="B122" s="4" t="s">
        <v>67</v>
      </c>
      <c r="C122" s="4" t="s">
        <v>69</v>
      </c>
      <c r="D122" s="4"/>
      <c r="E122" s="4" t="s">
        <v>68</v>
      </c>
      <c r="F122" s="4" t="s">
        <v>68</v>
      </c>
      <c r="G122" s="4" t="s">
        <v>68</v>
      </c>
      <c r="H122" s="4"/>
      <c r="I122" s="4"/>
      <c r="J122" s="4"/>
      <c r="K122" s="4"/>
      <c r="L122" s="4">
        <v>2</v>
      </c>
      <c r="M122" s="4">
        <v>0.5</v>
      </c>
      <c r="N122" s="4">
        <v>0</v>
      </c>
      <c r="O122" s="65">
        <f>O121+2.13414634146341</f>
        <v>2.4341463414634097</v>
      </c>
    </row>
    <row r="123" spans="1:27" x14ac:dyDescent="0.25">
      <c r="B123" s="4" t="s">
        <v>67</v>
      </c>
      <c r="C123" s="4" t="s">
        <v>69</v>
      </c>
      <c r="D123" s="4"/>
      <c r="E123" s="4" t="s">
        <v>68</v>
      </c>
      <c r="F123" s="4" t="s">
        <v>68</v>
      </c>
      <c r="G123" s="4" t="s">
        <v>68</v>
      </c>
      <c r="H123" s="4"/>
      <c r="I123" s="4"/>
      <c r="J123" s="4"/>
      <c r="K123" s="4"/>
      <c r="L123" s="4">
        <v>3</v>
      </c>
      <c r="M123" s="4">
        <f>M121+1.74190122145513</f>
        <v>2.2419012214551302</v>
      </c>
      <c r="N123" s="4">
        <v>0</v>
      </c>
      <c r="O123" s="65">
        <f>O121+2.13414634146341</f>
        <v>2.4341463414634097</v>
      </c>
    </row>
    <row r="124" spans="1:27" x14ac:dyDescent="0.25">
      <c r="B124" s="4" t="s">
        <v>67</v>
      </c>
      <c r="C124" s="4" t="s">
        <v>69</v>
      </c>
      <c r="D124" s="4"/>
      <c r="E124" s="4" t="s">
        <v>68</v>
      </c>
      <c r="F124" s="4" t="s">
        <v>68</v>
      </c>
      <c r="G124" s="4" t="s">
        <v>68</v>
      </c>
      <c r="H124" s="4"/>
      <c r="I124" s="4"/>
      <c r="J124" s="4"/>
      <c r="K124" s="4"/>
      <c r="L124" s="4">
        <v>4</v>
      </c>
      <c r="M124" s="4">
        <f>M122+1.74190122145513</f>
        <v>2.2419012214551302</v>
      </c>
      <c r="N124" s="4">
        <v>0</v>
      </c>
      <c r="O124" s="65">
        <f>$X$12</f>
        <v>0.3</v>
      </c>
    </row>
    <row r="125" spans="1:27" x14ac:dyDescent="0.25">
      <c r="B125" s="16" t="str">
        <f>B121</f>
        <v>Door_ldb_unit1</v>
      </c>
      <c r="C125" s="16" t="str">
        <f t="shared" ref="C125:G125" si="80">C121</f>
        <v>Door</v>
      </c>
      <c r="D125" s="16"/>
      <c r="E125" s="16" t="str">
        <f t="shared" si="80"/>
        <v>NA</v>
      </c>
      <c r="F125" s="16" t="str">
        <f t="shared" si="80"/>
        <v>NA</v>
      </c>
      <c r="G125" s="16" t="str">
        <f t="shared" si="80"/>
        <v>NA</v>
      </c>
      <c r="H125" s="16"/>
      <c r="I125" s="16"/>
      <c r="J125" s="16"/>
      <c r="K125" s="16"/>
      <c r="L125" s="16">
        <f>L121</f>
        <v>1</v>
      </c>
      <c r="M125" s="16">
        <f t="shared" ref="M125:N125" si="81">M121</f>
        <v>0.5</v>
      </c>
      <c r="N125" s="16">
        <f t="shared" si="81"/>
        <v>0</v>
      </c>
      <c r="O125" s="16">
        <f>O121</f>
        <v>0.3</v>
      </c>
    </row>
    <row r="126" spans="1:27" x14ac:dyDescent="0.25">
      <c r="B126" s="5" t="s">
        <v>70</v>
      </c>
    </row>
    <row r="131" spans="2:15" x14ac:dyDescent="0.25">
      <c r="B131" s="4" t="s">
        <v>71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2:15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2:15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2:15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2:15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2:15" x14ac:dyDescent="0.25">
      <c r="B136" t="s">
        <v>72</v>
      </c>
    </row>
    <row r="141" spans="2:15" x14ac:dyDescent="0.25">
      <c r="B141" s="4" t="s">
        <v>73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2:15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2:15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2:15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2:15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2:15" x14ac:dyDescent="0.25">
      <c r="B146" t="s">
        <v>74</v>
      </c>
    </row>
    <row r="151" spans="2:15" x14ac:dyDescent="0.25">
      <c r="B151" s="4" t="s">
        <v>75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2:15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2:15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2:15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2:15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2:15" x14ac:dyDescent="0.25">
      <c r="B156" t="s">
        <v>76</v>
      </c>
    </row>
    <row r="161" spans="2:15" x14ac:dyDescent="0.25">
      <c r="B161" s="4" t="s">
        <v>77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2:15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2:15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2:15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2:15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</sheetData>
  <mergeCells count="123">
    <mergeCell ref="T3:T7"/>
    <mergeCell ref="P8:P12"/>
    <mergeCell ref="Q8:Q12"/>
    <mergeCell ref="R8:R12"/>
    <mergeCell ref="S8:S12"/>
    <mergeCell ref="T8:T12"/>
    <mergeCell ref="M1:O1"/>
    <mergeCell ref="P1:Q1"/>
    <mergeCell ref="R1:S1"/>
    <mergeCell ref="P3:P7"/>
    <mergeCell ref="Q3:Q7"/>
    <mergeCell ref="R3:R7"/>
    <mergeCell ref="S3:S7"/>
    <mergeCell ref="P13:P17"/>
    <mergeCell ref="Q13:Q17"/>
    <mergeCell ref="R13:R17"/>
    <mergeCell ref="S13:S17"/>
    <mergeCell ref="T13:T17"/>
    <mergeCell ref="P18:P22"/>
    <mergeCell ref="Q18:Q22"/>
    <mergeCell ref="R18:R22"/>
    <mergeCell ref="S18:S22"/>
    <mergeCell ref="T18:T22"/>
    <mergeCell ref="P23:P26"/>
    <mergeCell ref="Q23:Q26"/>
    <mergeCell ref="R23:R26"/>
    <mergeCell ref="S23:S26"/>
    <mergeCell ref="T23:T26"/>
    <mergeCell ref="P27:P30"/>
    <mergeCell ref="Q27:Q30"/>
    <mergeCell ref="R27:R30"/>
    <mergeCell ref="S27:S30"/>
    <mergeCell ref="T27:T30"/>
    <mergeCell ref="P31:P35"/>
    <mergeCell ref="Q31:Q35"/>
    <mergeCell ref="R31:R35"/>
    <mergeCell ref="S31:S35"/>
    <mergeCell ref="T31:T35"/>
    <mergeCell ref="P36:P40"/>
    <mergeCell ref="Q36:Q40"/>
    <mergeCell ref="R36:R40"/>
    <mergeCell ref="S36:S40"/>
    <mergeCell ref="T36:T40"/>
    <mergeCell ref="P41:P45"/>
    <mergeCell ref="Q41:Q45"/>
    <mergeCell ref="R41:R45"/>
    <mergeCell ref="S41:S45"/>
    <mergeCell ref="T41:T45"/>
    <mergeCell ref="P46:P50"/>
    <mergeCell ref="Q46:Q50"/>
    <mergeCell ref="R46:R50"/>
    <mergeCell ref="S46:S50"/>
    <mergeCell ref="T46:T50"/>
    <mergeCell ref="P51:P55"/>
    <mergeCell ref="Q51:Q55"/>
    <mergeCell ref="R51:R55"/>
    <mergeCell ref="S51:S55"/>
    <mergeCell ref="T51:T55"/>
    <mergeCell ref="P56:P60"/>
    <mergeCell ref="Q56:Q60"/>
    <mergeCell ref="R56:R60"/>
    <mergeCell ref="S56:S60"/>
    <mergeCell ref="T56:T60"/>
    <mergeCell ref="P61:P65"/>
    <mergeCell ref="Q61:Q65"/>
    <mergeCell ref="R61:R65"/>
    <mergeCell ref="S61:S65"/>
    <mergeCell ref="T61:T65"/>
    <mergeCell ref="P66:P70"/>
    <mergeCell ref="Q66:Q70"/>
    <mergeCell ref="R66:R70"/>
    <mergeCell ref="S66:S70"/>
    <mergeCell ref="T66:T70"/>
    <mergeCell ref="P71:P75"/>
    <mergeCell ref="Q71:Q75"/>
    <mergeCell ref="R71:R75"/>
    <mergeCell ref="S71:S75"/>
    <mergeCell ref="T71:T75"/>
    <mergeCell ref="P76:P80"/>
    <mergeCell ref="Q76:Q80"/>
    <mergeCell ref="R76:R80"/>
    <mergeCell ref="S76:S80"/>
    <mergeCell ref="T76:T80"/>
    <mergeCell ref="P81:P85"/>
    <mergeCell ref="Q81:Q85"/>
    <mergeCell ref="R81:R85"/>
    <mergeCell ref="S81:S85"/>
    <mergeCell ref="T81:T85"/>
    <mergeCell ref="P86:P90"/>
    <mergeCell ref="Q86:Q90"/>
    <mergeCell ref="R86:R90"/>
    <mergeCell ref="S86:S90"/>
    <mergeCell ref="T86:T90"/>
    <mergeCell ref="P91:P95"/>
    <mergeCell ref="Q91:Q95"/>
    <mergeCell ref="R91:R95"/>
    <mergeCell ref="S91:S95"/>
    <mergeCell ref="T91:T95"/>
    <mergeCell ref="P96:P100"/>
    <mergeCell ref="Q96:Q100"/>
    <mergeCell ref="R96:R100"/>
    <mergeCell ref="S96:S100"/>
    <mergeCell ref="T96:T100"/>
    <mergeCell ref="P101:P105"/>
    <mergeCell ref="Q101:Q105"/>
    <mergeCell ref="R101:R105"/>
    <mergeCell ref="S101:S105"/>
    <mergeCell ref="T101:T105"/>
    <mergeCell ref="P106:P110"/>
    <mergeCell ref="Q106:Q110"/>
    <mergeCell ref="R106:R110"/>
    <mergeCell ref="S106:S110"/>
    <mergeCell ref="T106:T110"/>
    <mergeCell ref="P111:P115"/>
    <mergeCell ref="Q111:Q115"/>
    <mergeCell ref="R111:R115"/>
    <mergeCell ref="S111:S115"/>
    <mergeCell ref="T111:T115"/>
    <mergeCell ref="P116:P120"/>
    <mergeCell ref="Q116:Q120"/>
    <mergeCell ref="R116:R120"/>
    <mergeCell ref="S116:S120"/>
    <mergeCell ref="T116:T120"/>
  </mergeCells>
  <phoneticPr fontId="3" type="noConversion"/>
  <pageMargins left="0.7" right="0.7" top="0.75" bottom="0.75" header="0.3" footer="0.3"/>
  <pageSetup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croll Bar 1">
              <controlPr defaultSize="0" autoPict="0">
                <anchor moveWithCells="1">
                  <from>
                    <xdr:col>25</xdr:col>
                    <xdr:colOff>38100</xdr:colOff>
                    <xdr:row>3</xdr:row>
                    <xdr:rowOff>9525</xdr:rowOff>
                  </from>
                  <to>
                    <xdr:col>25</xdr:col>
                    <xdr:colOff>1714500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Scroll Bar 2">
              <controlPr defaultSize="0" autoPict="0">
                <anchor moveWithCells="1">
                  <from>
                    <xdr:col>25</xdr:col>
                    <xdr:colOff>38100</xdr:colOff>
                    <xdr:row>1</xdr:row>
                    <xdr:rowOff>552450</xdr:rowOff>
                  </from>
                  <to>
                    <xdr:col>25</xdr:col>
                    <xdr:colOff>1714500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Scroll Bar 3">
              <controlPr defaultSize="0" autoPict="0">
                <anchor moveWithCells="1">
                  <from>
                    <xdr:col>25</xdr:col>
                    <xdr:colOff>38100</xdr:colOff>
                    <xdr:row>11</xdr:row>
                    <xdr:rowOff>9525</xdr:rowOff>
                  </from>
                  <to>
                    <xdr:col>25</xdr:col>
                    <xdr:colOff>1714500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Scroll Bar 4">
              <controlPr defaultSize="0" autoPict="0">
                <anchor moveWithCells="1">
                  <from>
                    <xdr:col>25</xdr:col>
                    <xdr:colOff>38100</xdr:colOff>
                    <xdr:row>12</xdr:row>
                    <xdr:rowOff>19050</xdr:rowOff>
                  </from>
                  <to>
                    <xdr:col>25</xdr:col>
                    <xdr:colOff>1714500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48E3-EDE6-4083-BB3A-1CBF5A2E0FC0}">
  <sheetPr codeName="Sheet4"/>
  <dimension ref="A1:Y3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4" sqref="D14"/>
    </sheetView>
  </sheetViews>
  <sheetFormatPr defaultRowHeight="15" x14ac:dyDescent="0.25"/>
  <cols>
    <col min="1" max="1" width="33" customWidth="1"/>
    <col min="2" max="2" width="31.42578125" customWidth="1"/>
    <col min="3" max="3" width="27.42578125" customWidth="1"/>
    <col min="4" max="4" width="26.140625" customWidth="1"/>
    <col min="5" max="5" width="15.5703125" customWidth="1"/>
    <col min="6" max="6" width="28.140625" customWidth="1"/>
    <col min="7" max="7" width="35.140625" customWidth="1"/>
    <col min="8" max="8" width="49.28515625" customWidth="1"/>
    <col min="9" max="9" width="58.28515625" customWidth="1"/>
    <col min="10" max="10" width="20.7109375" customWidth="1"/>
    <col min="11" max="11" width="16.85546875" customWidth="1"/>
    <col min="12" max="12" width="23.5703125" customWidth="1"/>
    <col min="13" max="13" width="18.5703125" bestFit="1" customWidth="1"/>
    <col min="14" max="14" width="16" bestFit="1" customWidth="1"/>
    <col min="15" max="15" width="17.140625" customWidth="1"/>
    <col min="16" max="16" width="22.7109375" bestFit="1" customWidth="1"/>
    <col min="17" max="17" width="16" bestFit="1" customWidth="1"/>
    <col min="18" max="18" width="16.7109375" customWidth="1"/>
    <col min="19" max="19" width="22.7109375" bestFit="1" customWidth="1"/>
    <col min="20" max="20" width="17.5703125" customWidth="1"/>
    <col min="21" max="21" width="18" customWidth="1"/>
    <col min="22" max="22" width="22.7109375" bestFit="1" customWidth="1"/>
    <col min="23" max="23" width="17.28515625" customWidth="1"/>
    <col min="24" max="24" width="18.85546875" customWidth="1"/>
    <col min="25" max="25" width="22.7109375" bestFit="1" customWidth="1"/>
  </cols>
  <sheetData>
    <row r="1" spans="1:25" s="1" customFormat="1" x14ac:dyDescent="0.25">
      <c r="A1" s="1" t="s">
        <v>258</v>
      </c>
      <c r="B1" s="1" t="s">
        <v>259</v>
      </c>
      <c r="C1" s="1" t="s">
        <v>260</v>
      </c>
      <c r="D1" s="1" t="s">
        <v>261</v>
      </c>
      <c r="E1" s="1" t="s">
        <v>262</v>
      </c>
      <c r="F1" s="1" t="s">
        <v>263</v>
      </c>
      <c r="G1" s="1" t="s">
        <v>255</v>
      </c>
      <c r="H1" s="1" t="s">
        <v>256</v>
      </c>
      <c r="I1" s="1" t="s">
        <v>257</v>
      </c>
      <c r="J1" s="1" t="s">
        <v>264</v>
      </c>
      <c r="K1" s="1" t="s">
        <v>265</v>
      </c>
      <c r="L1" s="1" t="s">
        <v>267</v>
      </c>
      <c r="M1" s="1" t="s">
        <v>266</v>
      </c>
      <c r="N1" s="1" t="s">
        <v>89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96</v>
      </c>
      <c r="V1" s="1" t="s">
        <v>97</v>
      </c>
      <c r="W1" s="1" t="s">
        <v>98</v>
      </c>
      <c r="X1" s="1" t="s">
        <v>99</v>
      </c>
      <c r="Y1" s="1" t="s">
        <v>100</v>
      </c>
    </row>
    <row r="2" spans="1:25" s="4" customFormat="1" x14ac:dyDescent="0.25">
      <c r="A2" s="4" t="s">
        <v>101</v>
      </c>
      <c r="B2" s="4" t="s">
        <v>126</v>
      </c>
      <c r="C2" s="4" t="s">
        <v>88</v>
      </c>
      <c r="D2" s="4" t="str">
        <f>AllFoundations_VariableNames!B13</f>
        <v>roof_front</v>
      </c>
      <c r="E2" s="4" t="str">
        <f>IF(INDEX(AllFoundations_VariableNames!$C$3:$O$120,MATCH(BuildingSurfaces_Master!$D2,AllFoundations_VariableNames!$B$3:$B$120,0),MATCH(BuildingSurfaces_Master!E$1,AllFoundations_VariableNames!$C$2:$O$2,0))=0,"",INDEX(AllFoundations_VariableNames!$C$3:$O$120,MATCH(BuildingSurfaces_Master!$D2,AllFoundations_VariableNames!$B$3:$B$120,0),MATCH(BuildingSurfaces_Master!E$1,AllFoundations_VariableNames!$C$2:$O$2,0)))</f>
        <v>Roof</v>
      </c>
      <c r="F2" s="4" t="str">
        <f>IF(INDEX(AllFoundations_VariableNames!$C$3:$O$120,MATCH(BuildingSurfaces_Master!$D2,AllFoundations_VariableNames!$B$3:$B$120,0),MATCH(BuildingSurfaces_Master!F$1,AllFoundations_VariableNames!$C$2:$O$2,0))=0,"",INDEX(AllFoundations_VariableNames!$C$3:$O$120,MATCH(BuildingSurfaces_Master!$D2,AllFoundations_VariableNames!$B$3:$B$120,0),MATCH(BuildingSurfaces_Master!F$1,AllFoundations_VariableNames!$C$2:$O$2,0)))</f>
        <v>roof construction</v>
      </c>
      <c r="G2" s="4" t="str">
        <f>IF(INDEX(AllFoundations_VariableNames!$C$3:$O$120,MATCH(BuildingSurfaces_Master!$D2,AllFoundations_VariableNames!$B$3:$B$120,0),MATCH(BuildingSurfaces_Master!G$1,AllFoundations_VariableNames!$C$2:$O$2,0))=0,"",INDEX(AllFoundations_VariableNames!$C$3:$O$120,MATCH(BuildingSurfaces_Master!$D2,AllFoundations_VariableNames!$B$3:$B$120,0),MATCH(BuildingSurfaces_Master!G$1,AllFoundations_VariableNames!$C$2:$O$2,0)))</f>
        <v>attic</v>
      </c>
      <c r="H2" s="4" t="str">
        <f>IF(INDEX(AllFoundations_VariableNames!$C$3:$O$120,MATCH(BuildingSurfaces_Master!$D2,AllFoundations_VariableNames!$B$3:$B$120,0),MATCH(BuildingSurfaces_Master!H$1,AllFoundations_VariableNames!$C$2:$O$2,0))=0,"",INDEX(AllFoundations_VariableNames!$C$3:$O$120,MATCH(BuildingSurfaces_Master!$D2,AllFoundations_VariableNames!$B$3:$B$120,0),MATCH(BuildingSurfaces_Master!H$1,AllFoundations_VariableNames!$C$2:$O$2,0)))</f>
        <v>Outdoors</v>
      </c>
      <c r="I2" s="4" t="str">
        <f>IF(INDEX(AllFoundations_VariableNames!$C$3:$O$120,MATCH(BuildingSurfaces_Master!$D2,AllFoundations_VariableNames!$B$3:$B$120,0),MATCH(BuildingSurfaces_Master!I$1,AllFoundations_VariableNames!$C$2:$O$2,0))=0,"",INDEX(AllFoundations_VariableNames!$C$3:$O$120,MATCH(BuildingSurfaces_Master!$D2,AllFoundations_VariableNames!$B$3:$B$120,0),MATCH(BuildingSurfaces_Master!I$1,AllFoundations_VariableNames!$C$2:$O$2,0)))</f>
        <v/>
      </c>
      <c r="J2" s="4" t="str">
        <f>IF(INDEX(AllFoundations_VariableNames!$C$3:$O$120,MATCH(BuildingSurfaces_Master!$D2,AllFoundations_VariableNames!$B$3:$B$120,0),MATCH(BuildingSurfaces_Master!J$1,AllFoundations_VariableNames!$C$2:$O$2,0))=0,"",INDEX(AllFoundations_VariableNames!$C$3:$O$120,MATCH(BuildingSurfaces_Master!$D2,AllFoundations_VariableNames!$B$3:$B$120,0),MATCH(BuildingSurfaces_Master!J$1,AllFoundations_VariableNames!$C$2:$O$2,0)))</f>
        <v>SunExposed</v>
      </c>
      <c r="K2" s="4" t="str">
        <f>IF(INDEX(AllFoundations_VariableNames!$C$3:$O$120,MATCH(BuildingSurfaces_Master!$D2,AllFoundations_VariableNames!$B$3:$B$120,0),MATCH(BuildingSurfaces_Master!K$1,AllFoundations_VariableNames!$C$2:$O$2,0))=0,"",INDEX(AllFoundations_VariableNames!$C$3:$O$120,MATCH(BuildingSurfaces_Master!$D2,AllFoundations_VariableNames!$B$3:$B$120,0),MATCH(BuildingSurfaces_Master!K$1,AllFoundations_VariableNames!$C$2:$O$2,0)))</f>
        <v>WindExposed</v>
      </c>
      <c r="L2" s="4" t="s">
        <v>106</v>
      </c>
      <c r="M2" s="83">
        <f>IF(INDEX(AllFoundations_VariableNames!$C$3:$O$120,MATCH(BuildingSurfaces_Master!$D2,AllFoundations_VariableNames!$B$3:$B$120,0),MATCH(BuildingSurfaces_Master!M$1,AllFoundations_VariableNames!$C$2:$O$2,0))=0,"",INDEX(AllFoundations_VariableNames!$C$3:$O$120,MATCH(BuildingSurfaces_Master!$D2,AllFoundations_VariableNames!$B$3:$B$120,0),MATCH(BuildingSurfaces_Master!M$1,AllFoundations_VariableNames!$C$2:$O$2,0)))</f>
        <v>4</v>
      </c>
      <c r="N2" s="84" t="s">
        <v>134</v>
      </c>
      <c r="O2" s="85" t="s">
        <v>135</v>
      </c>
      <c r="P2" s="93" t="s">
        <v>142</v>
      </c>
      <c r="Q2" s="96" t="s">
        <v>148</v>
      </c>
      <c r="R2" s="85" t="s">
        <v>135</v>
      </c>
      <c r="S2" s="93" t="s">
        <v>142</v>
      </c>
      <c r="T2" s="96" t="s">
        <v>148</v>
      </c>
      <c r="U2" s="102" t="s">
        <v>151</v>
      </c>
      <c r="V2" s="95" t="s">
        <v>143</v>
      </c>
      <c r="W2" s="84" t="s">
        <v>134</v>
      </c>
      <c r="X2" s="102" t="s">
        <v>151</v>
      </c>
      <c r="Y2" s="95" t="s">
        <v>143</v>
      </c>
    </row>
    <row r="3" spans="1:25" s="4" customFormat="1" x14ac:dyDescent="0.25">
      <c r="A3" s="4" t="s">
        <v>101</v>
      </c>
      <c r="B3" s="4" t="s">
        <v>126</v>
      </c>
      <c r="C3" s="4" t="s">
        <v>88</v>
      </c>
      <c r="D3" s="4" t="str">
        <f>AllFoundations_VariableNames!B18</f>
        <v>roof_back</v>
      </c>
      <c r="E3" s="4" t="str">
        <f>IF(INDEX(AllFoundations_VariableNames!$C$3:$O$120,MATCH(BuildingSurfaces_Master!$D3,AllFoundations_VariableNames!$B$3:$B$120,0),MATCH(BuildingSurfaces_Master!E$1,AllFoundations_VariableNames!$C$2:$O$2,0))=0,"",INDEX(AllFoundations_VariableNames!$C$3:$O$120,MATCH(BuildingSurfaces_Master!$D3,AllFoundations_VariableNames!$B$3:$B$120,0),MATCH(BuildingSurfaces_Master!E$1,AllFoundations_VariableNames!$C$2:$O$2,0)))</f>
        <v>Roof</v>
      </c>
      <c r="F3" s="4" t="str">
        <f>IF(INDEX(AllFoundations_VariableNames!$C$3:$O$120,MATCH(BuildingSurfaces_Master!$D3,AllFoundations_VariableNames!$B$3:$B$120,0),MATCH(BuildingSurfaces_Master!F$1,AllFoundations_VariableNames!$C$2:$O$2,0))=0,"",INDEX(AllFoundations_VariableNames!$C$3:$O$120,MATCH(BuildingSurfaces_Master!$D3,AllFoundations_VariableNames!$B$3:$B$120,0),MATCH(BuildingSurfaces_Master!F$1,AllFoundations_VariableNames!$C$2:$O$2,0)))</f>
        <v>roof construction</v>
      </c>
      <c r="G3" s="4" t="str">
        <f>IF(INDEX(AllFoundations_VariableNames!$C$3:$O$120,MATCH(BuildingSurfaces_Master!$D3,AllFoundations_VariableNames!$B$3:$B$120,0),MATCH(BuildingSurfaces_Master!G$1,AllFoundations_VariableNames!$C$2:$O$2,0))=0,"",INDEX(AllFoundations_VariableNames!$C$3:$O$120,MATCH(BuildingSurfaces_Master!$D3,AllFoundations_VariableNames!$B$3:$B$120,0),MATCH(BuildingSurfaces_Master!G$1,AllFoundations_VariableNames!$C$2:$O$2,0)))</f>
        <v>attic</v>
      </c>
      <c r="H3" s="4" t="str">
        <f>IF(INDEX(AllFoundations_VariableNames!$C$3:$O$120,MATCH(BuildingSurfaces_Master!$D3,AllFoundations_VariableNames!$B$3:$B$120,0),MATCH(BuildingSurfaces_Master!H$1,AllFoundations_VariableNames!$C$2:$O$2,0))=0,"",INDEX(AllFoundations_VariableNames!$C$3:$O$120,MATCH(BuildingSurfaces_Master!$D3,AllFoundations_VariableNames!$B$3:$B$120,0),MATCH(BuildingSurfaces_Master!H$1,AllFoundations_VariableNames!$C$2:$O$2,0)))</f>
        <v>Outdoors</v>
      </c>
      <c r="I3" s="4" t="str">
        <f>IF(INDEX(AllFoundations_VariableNames!$C$3:$O$120,MATCH(BuildingSurfaces_Master!$D3,AllFoundations_VariableNames!$B$3:$B$120,0),MATCH(BuildingSurfaces_Master!I$1,AllFoundations_VariableNames!$C$2:$O$2,0))=0,"",INDEX(AllFoundations_VariableNames!$C$3:$O$120,MATCH(BuildingSurfaces_Master!$D3,AllFoundations_VariableNames!$B$3:$B$120,0),MATCH(BuildingSurfaces_Master!I$1,AllFoundations_VariableNames!$C$2:$O$2,0)))</f>
        <v/>
      </c>
      <c r="J3" s="4" t="str">
        <f>IF(INDEX(AllFoundations_VariableNames!$C$3:$O$120,MATCH(BuildingSurfaces_Master!$D3,AllFoundations_VariableNames!$B$3:$B$120,0),MATCH(BuildingSurfaces_Master!J$1,AllFoundations_VariableNames!$C$2:$O$2,0))=0,"",INDEX(AllFoundations_VariableNames!$C$3:$O$120,MATCH(BuildingSurfaces_Master!$D3,AllFoundations_VariableNames!$B$3:$B$120,0),MATCH(BuildingSurfaces_Master!J$1,AllFoundations_VariableNames!$C$2:$O$2,0)))</f>
        <v>SunExposed</v>
      </c>
      <c r="K3" s="4" t="str">
        <f>IF(INDEX(AllFoundations_VariableNames!$C$3:$O$120,MATCH(BuildingSurfaces_Master!$D3,AllFoundations_VariableNames!$B$3:$B$120,0),MATCH(BuildingSurfaces_Master!K$1,AllFoundations_VariableNames!$C$2:$O$2,0))=0,"",INDEX(AllFoundations_VariableNames!$C$3:$O$120,MATCH(BuildingSurfaces_Master!$D3,AllFoundations_VariableNames!$B$3:$B$120,0),MATCH(BuildingSurfaces_Master!K$1,AllFoundations_VariableNames!$C$2:$O$2,0)))</f>
        <v>WindExposed</v>
      </c>
      <c r="L3" s="4" t="s">
        <v>106</v>
      </c>
      <c r="M3" s="83">
        <f>IF(INDEX(AllFoundations_VariableNames!$C$3:$O$120,MATCH(BuildingSurfaces_Master!$D3,AllFoundations_VariableNames!$B$3:$B$120,0),MATCH(BuildingSurfaces_Master!M$1,AllFoundations_VariableNames!$C$2:$O$2,0))=0,"",INDEX(AllFoundations_VariableNames!$C$3:$O$120,MATCH(BuildingSurfaces_Master!$D3,AllFoundations_VariableNames!$B$3:$B$120,0),MATCH(BuildingSurfaces_Master!M$1,AllFoundations_VariableNames!$C$2:$O$2,0)))</f>
        <v>4</v>
      </c>
      <c r="N3" s="96" t="s">
        <v>148</v>
      </c>
      <c r="O3" s="99" t="s">
        <v>150</v>
      </c>
      <c r="P3" s="93" t="s">
        <v>142</v>
      </c>
      <c r="Q3" s="84" t="s">
        <v>134</v>
      </c>
      <c r="R3" s="99" t="s">
        <v>150</v>
      </c>
      <c r="S3" s="93" t="s">
        <v>142</v>
      </c>
      <c r="T3" s="84" t="s">
        <v>134</v>
      </c>
      <c r="U3" s="102" t="s">
        <v>151</v>
      </c>
      <c r="V3" s="95" t="s">
        <v>143</v>
      </c>
      <c r="W3" s="96" t="s">
        <v>148</v>
      </c>
      <c r="X3" s="102" t="s">
        <v>151</v>
      </c>
      <c r="Y3" s="95" t="s">
        <v>143</v>
      </c>
    </row>
    <row r="4" spans="1:25" s="4" customFormat="1" x14ac:dyDescent="0.25">
      <c r="A4" s="4" t="s">
        <v>101</v>
      </c>
      <c r="B4" s="4" t="s">
        <v>126</v>
      </c>
      <c r="C4" s="4" t="s">
        <v>88</v>
      </c>
      <c r="D4" s="4" t="str">
        <f>AllFoundations_VariableNames!B23</f>
        <v>roof_right</v>
      </c>
      <c r="E4" s="4" t="str">
        <f>IF(INDEX(AllFoundations_VariableNames!$C$3:$O$120,MATCH(BuildingSurfaces_Master!$D4,AllFoundations_VariableNames!$B$3:$B$120,0),MATCH(BuildingSurfaces_Master!E$1,AllFoundations_VariableNames!$C$2:$O$2,0))=0,"",INDEX(AllFoundations_VariableNames!$C$3:$O$120,MATCH(BuildingSurfaces_Master!$D4,AllFoundations_VariableNames!$B$3:$B$120,0),MATCH(BuildingSurfaces_Master!E$1,AllFoundations_VariableNames!$C$2:$O$2,0)))</f>
        <v>Wall</v>
      </c>
      <c r="F4" s="4" t="str">
        <f>IF(INDEX(AllFoundations_VariableNames!$C$3:$O$120,MATCH(BuildingSurfaces_Master!$D4,AllFoundations_VariableNames!$B$3:$B$120,0),MATCH(BuildingSurfaces_Master!F$1,AllFoundations_VariableNames!$C$2:$O$2,0))=0,"",INDEX(AllFoundations_VariableNames!$C$3:$O$120,MATCH(BuildingSurfaces_Master!$D4,AllFoundations_VariableNames!$B$3:$B$120,0),MATCH(BuildingSurfaces_Master!F$1,AllFoundations_VariableNames!$C$2:$O$2,0)))</f>
        <v>gable construction</v>
      </c>
      <c r="G4" s="4" t="str">
        <f>IF(INDEX(AllFoundations_VariableNames!$C$3:$O$120,MATCH(BuildingSurfaces_Master!$D4,AllFoundations_VariableNames!$B$3:$B$120,0),MATCH(BuildingSurfaces_Master!G$1,AllFoundations_VariableNames!$C$2:$O$2,0))=0,"",INDEX(AllFoundations_VariableNames!$C$3:$O$120,MATCH(BuildingSurfaces_Master!$D4,AllFoundations_VariableNames!$B$3:$B$120,0),MATCH(BuildingSurfaces_Master!G$1,AllFoundations_VariableNames!$C$2:$O$2,0)))</f>
        <v>attic</v>
      </c>
      <c r="H4" s="4" t="str">
        <f>IF(INDEX(AllFoundations_VariableNames!$C$3:$O$120,MATCH(BuildingSurfaces_Master!$D4,AllFoundations_VariableNames!$B$3:$B$120,0),MATCH(BuildingSurfaces_Master!H$1,AllFoundations_VariableNames!$C$2:$O$2,0))=0,"",INDEX(AllFoundations_VariableNames!$C$3:$O$120,MATCH(BuildingSurfaces_Master!$D4,AllFoundations_VariableNames!$B$3:$B$120,0),MATCH(BuildingSurfaces_Master!H$1,AllFoundations_VariableNames!$C$2:$O$2,0)))</f>
        <v>Outdoors</v>
      </c>
      <c r="I4" s="4" t="str">
        <f>IF(INDEX(AllFoundations_VariableNames!$C$3:$O$120,MATCH(BuildingSurfaces_Master!$D4,AllFoundations_VariableNames!$B$3:$B$120,0),MATCH(BuildingSurfaces_Master!I$1,AllFoundations_VariableNames!$C$2:$O$2,0))=0,"",INDEX(AllFoundations_VariableNames!$C$3:$O$120,MATCH(BuildingSurfaces_Master!$D4,AllFoundations_VariableNames!$B$3:$B$120,0),MATCH(BuildingSurfaces_Master!I$1,AllFoundations_VariableNames!$C$2:$O$2,0)))</f>
        <v/>
      </c>
      <c r="J4" s="4" t="str">
        <f>IF(INDEX(AllFoundations_VariableNames!$C$3:$O$120,MATCH(BuildingSurfaces_Master!$D4,AllFoundations_VariableNames!$B$3:$B$120,0),MATCH(BuildingSurfaces_Master!J$1,AllFoundations_VariableNames!$C$2:$O$2,0))=0,"",INDEX(AllFoundations_VariableNames!$C$3:$O$120,MATCH(BuildingSurfaces_Master!$D4,AllFoundations_VariableNames!$B$3:$B$120,0),MATCH(BuildingSurfaces_Master!J$1,AllFoundations_VariableNames!$C$2:$O$2,0)))</f>
        <v>SunExposed</v>
      </c>
      <c r="K4" s="4" t="str">
        <f>IF(INDEX(AllFoundations_VariableNames!$C$3:$O$120,MATCH(BuildingSurfaces_Master!$D4,AllFoundations_VariableNames!$B$3:$B$120,0),MATCH(BuildingSurfaces_Master!K$1,AllFoundations_VariableNames!$C$2:$O$2,0))=0,"",INDEX(AllFoundations_VariableNames!$C$3:$O$120,MATCH(BuildingSurfaces_Master!$D4,AllFoundations_VariableNames!$B$3:$B$120,0),MATCH(BuildingSurfaces_Master!K$1,AllFoundations_VariableNames!$C$2:$O$2,0)))</f>
        <v>WindExposed</v>
      </c>
      <c r="L4" s="4" t="s">
        <v>106</v>
      </c>
      <c r="M4" s="83">
        <f>IF(INDEX(AllFoundations_VariableNames!$C$3:$O$120,MATCH(BuildingSurfaces_Master!$D4,AllFoundations_VariableNames!$B$3:$B$120,0),MATCH(BuildingSurfaces_Master!M$1,AllFoundations_VariableNames!$C$2:$O$2,0))=0,"",INDEX(AllFoundations_VariableNames!$C$3:$O$120,MATCH(BuildingSurfaces_Master!$D4,AllFoundations_VariableNames!$B$3:$B$120,0),MATCH(BuildingSurfaces_Master!M$1,AllFoundations_VariableNames!$C$2:$O$2,0)))</f>
        <v>3</v>
      </c>
      <c r="N4" s="96" t="s">
        <v>148</v>
      </c>
      <c r="O4" s="85" t="s">
        <v>135</v>
      </c>
      <c r="P4" s="93" t="s">
        <v>142</v>
      </c>
      <c r="Q4" s="96" t="s">
        <v>148</v>
      </c>
      <c r="R4" s="99" t="s">
        <v>150</v>
      </c>
      <c r="S4" s="93" t="s">
        <v>142</v>
      </c>
      <c r="T4" s="96" t="s">
        <v>148</v>
      </c>
      <c r="U4" s="102" t="s">
        <v>151</v>
      </c>
      <c r="V4" s="95" t="s">
        <v>143</v>
      </c>
      <c r="W4" s="94"/>
      <c r="X4" s="94"/>
      <c r="Y4" s="94"/>
    </row>
    <row r="5" spans="1:25" s="4" customFormat="1" x14ac:dyDescent="0.25">
      <c r="A5" s="4" t="s">
        <v>101</v>
      </c>
      <c r="B5" s="4" t="s">
        <v>126</v>
      </c>
      <c r="C5" s="4" t="s">
        <v>88</v>
      </c>
      <c r="D5" s="4" t="str">
        <f>AllFoundations_VariableNames!B27</f>
        <v>roof_left</v>
      </c>
      <c r="E5" s="4" t="str">
        <f>IF(INDEX(AllFoundations_VariableNames!$C$3:$O$120,MATCH(BuildingSurfaces_Master!$D5,AllFoundations_VariableNames!$B$3:$B$120,0),MATCH(BuildingSurfaces_Master!E$1,AllFoundations_VariableNames!$C$2:$O$2,0))=0,"",INDEX(AllFoundations_VariableNames!$C$3:$O$120,MATCH(BuildingSurfaces_Master!$D5,AllFoundations_VariableNames!$B$3:$B$120,0),MATCH(BuildingSurfaces_Master!E$1,AllFoundations_VariableNames!$C$2:$O$2,0)))</f>
        <v>Wall</v>
      </c>
      <c r="F5" s="4" t="str">
        <f>IF(INDEX(AllFoundations_VariableNames!$C$3:$O$120,MATCH(BuildingSurfaces_Master!$D5,AllFoundations_VariableNames!$B$3:$B$120,0),MATCH(BuildingSurfaces_Master!F$1,AllFoundations_VariableNames!$C$2:$O$2,0))=0,"",INDEX(AllFoundations_VariableNames!$C$3:$O$120,MATCH(BuildingSurfaces_Master!$D5,AllFoundations_VariableNames!$B$3:$B$120,0),MATCH(BuildingSurfaces_Master!F$1,AllFoundations_VariableNames!$C$2:$O$2,0)))</f>
        <v>gable construction</v>
      </c>
      <c r="G5" s="4" t="str">
        <f>IF(INDEX(AllFoundations_VariableNames!$C$3:$O$120,MATCH(BuildingSurfaces_Master!$D5,AllFoundations_VariableNames!$B$3:$B$120,0),MATCH(BuildingSurfaces_Master!G$1,AllFoundations_VariableNames!$C$2:$O$2,0))=0,"",INDEX(AllFoundations_VariableNames!$C$3:$O$120,MATCH(BuildingSurfaces_Master!$D5,AllFoundations_VariableNames!$B$3:$B$120,0),MATCH(BuildingSurfaces_Master!G$1,AllFoundations_VariableNames!$C$2:$O$2,0)))</f>
        <v>attic</v>
      </c>
      <c r="H5" s="4" t="str">
        <f>IF(INDEX(AllFoundations_VariableNames!$C$3:$O$120,MATCH(BuildingSurfaces_Master!$D5,AllFoundations_VariableNames!$B$3:$B$120,0),MATCH(BuildingSurfaces_Master!H$1,AllFoundations_VariableNames!$C$2:$O$2,0))=0,"",INDEX(AllFoundations_VariableNames!$C$3:$O$120,MATCH(BuildingSurfaces_Master!$D5,AllFoundations_VariableNames!$B$3:$B$120,0),MATCH(BuildingSurfaces_Master!H$1,AllFoundations_VariableNames!$C$2:$O$2,0)))</f>
        <v>Outdoors</v>
      </c>
      <c r="I5" s="4" t="str">
        <f>IF(INDEX(AllFoundations_VariableNames!$C$3:$O$120,MATCH(BuildingSurfaces_Master!$D5,AllFoundations_VariableNames!$B$3:$B$120,0),MATCH(BuildingSurfaces_Master!I$1,AllFoundations_VariableNames!$C$2:$O$2,0))=0,"",INDEX(AllFoundations_VariableNames!$C$3:$O$120,MATCH(BuildingSurfaces_Master!$D5,AllFoundations_VariableNames!$B$3:$B$120,0),MATCH(BuildingSurfaces_Master!I$1,AllFoundations_VariableNames!$C$2:$O$2,0)))</f>
        <v/>
      </c>
      <c r="J5" s="4" t="str">
        <f>IF(INDEX(AllFoundations_VariableNames!$C$3:$O$120,MATCH(BuildingSurfaces_Master!$D5,AllFoundations_VariableNames!$B$3:$B$120,0),MATCH(BuildingSurfaces_Master!J$1,AllFoundations_VariableNames!$C$2:$O$2,0))=0,"",INDEX(AllFoundations_VariableNames!$C$3:$O$120,MATCH(BuildingSurfaces_Master!$D5,AllFoundations_VariableNames!$B$3:$B$120,0),MATCH(BuildingSurfaces_Master!J$1,AllFoundations_VariableNames!$C$2:$O$2,0)))</f>
        <v>SunExposed</v>
      </c>
      <c r="K5" s="4" t="str">
        <f>IF(INDEX(AllFoundations_VariableNames!$C$3:$O$120,MATCH(BuildingSurfaces_Master!$D5,AllFoundations_VariableNames!$B$3:$B$120,0),MATCH(BuildingSurfaces_Master!K$1,AllFoundations_VariableNames!$C$2:$O$2,0))=0,"",INDEX(AllFoundations_VariableNames!$C$3:$O$120,MATCH(BuildingSurfaces_Master!$D5,AllFoundations_VariableNames!$B$3:$B$120,0),MATCH(BuildingSurfaces_Master!K$1,AllFoundations_VariableNames!$C$2:$O$2,0)))</f>
        <v>WindExposed</v>
      </c>
      <c r="L5" s="4" t="s">
        <v>106</v>
      </c>
      <c r="M5" s="83">
        <f>IF(INDEX(AllFoundations_VariableNames!$C$3:$O$120,MATCH(BuildingSurfaces_Master!$D5,AllFoundations_VariableNames!$B$3:$B$120,0),MATCH(BuildingSurfaces_Master!M$1,AllFoundations_VariableNames!$C$2:$O$2,0))=0,"",INDEX(AllFoundations_VariableNames!$C$3:$O$120,MATCH(BuildingSurfaces_Master!$D5,AllFoundations_VariableNames!$B$3:$B$120,0),MATCH(BuildingSurfaces_Master!M$1,AllFoundations_VariableNames!$C$2:$O$2,0)))</f>
        <v>3</v>
      </c>
      <c r="N5" s="84" t="s">
        <v>134</v>
      </c>
      <c r="O5" s="99" t="s">
        <v>150</v>
      </c>
      <c r="P5" s="93" t="s">
        <v>142</v>
      </c>
      <c r="Q5" s="84" t="s">
        <v>134</v>
      </c>
      <c r="R5" s="85" t="s">
        <v>135</v>
      </c>
      <c r="S5" s="93" t="s">
        <v>142</v>
      </c>
      <c r="T5" s="84" t="s">
        <v>134</v>
      </c>
      <c r="U5" s="102" t="s">
        <v>151</v>
      </c>
      <c r="V5" s="95" t="s">
        <v>143</v>
      </c>
      <c r="W5" s="94"/>
      <c r="X5" s="94"/>
      <c r="Y5" s="94"/>
    </row>
    <row r="6" spans="1:25" s="4" customFormat="1" x14ac:dyDescent="0.25">
      <c r="A6" s="4" t="s">
        <v>101</v>
      </c>
      <c r="B6" s="4" t="s">
        <v>126</v>
      </c>
      <c r="C6" s="4" t="s">
        <v>88</v>
      </c>
      <c r="D6" s="4" t="str">
        <f>AllFoundations_VariableNames!B8</f>
        <v>ceiling</v>
      </c>
      <c r="E6" s="4" t="str">
        <f>IF(INDEX(AllFoundations_VariableNames!$C$3:$O$120,MATCH(BuildingSurfaces_Master!$D6,AllFoundations_VariableNames!$B$3:$B$120,0),MATCH(BuildingSurfaces_Master!E$1,AllFoundations_VariableNames!$C$2:$O$2,0))=0,"",INDEX(AllFoundations_VariableNames!$C$3:$O$120,MATCH(BuildingSurfaces_Master!$D6,AllFoundations_VariableNames!$B$3:$B$120,0),MATCH(BuildingSurfaces_Master!E$1,AllFoundations_VariableNames!$C$2:$O$2,0)))</f>
        <v>Ceiling</v>
      </c>
      <c r="F6" s="4" t="str">
        <f>IF(INDEX(AllFoundations_VariableNames!$C$3:$O$120,MATCH(BuildingSurfaces_Master!$D6,AllFoundations_VariableNames!$B$3:$B$120,0),MATCH(BuildingSurfaces_Master!F$1,AllFoundations_VariableNames!$C$2:$O$2,0))=0,"",INDEX(AllFoundations_VariableNames!$C$3:$O$120,MATCH(BuildingSurfaces_Master!$D6,AllFoundations_VariableNames!$B$3:$B$120,0),MATCH(BuildingSurfaces_Master!F$1,AllFoundations_VariableNames!$C$2:$O$2,0)))</f>
        <v>ceiling construction</v>
      </c>
      <c r="G6" s="4" t="str">
        <f>IF(INDEX(AllFoundations_VariableNames!$C$3:$O$120,MATCH(BuildingSurfaces_Master!$D6,AllFoundations_VariableNames!$B$3:$B$120,0),MATCH(BuildingSurfaces_Master!G$1,AllFoundations_VariableNames!$C$2:$O$2,0))=0,"",INDEX(AllFoundations_VariableNames!$C$3:$O$120,MATCH(BuildingSurfaces_Master!$D6,AllFoundations_VariableNames!$B$3:$B$120,0),MATCH(BuildingSurfaces_Master!G$1,AllFoundations_VariableNames!$C$2:$O$2,0)))</f>
        <v>living</v>
      </c>
      <c r="H6" s="4" t="str">
        <f>IF(INDEX(AllFoundations_VariableNames!$C$3:$O$120,MATCH(BuildingSurfaces_Master!$D6,AllFoundations_VariableNames!$B$3:$B$120,0),MATCH(BuildingSurfaces_Master!H$1,AllFoundations_VariableNames!$C$2:$O$2,0))=0,"",INDEX(AllFoundations_VariableNames!$C$3:$O$120,MATCH(BuildingSurfaces_Master!$D6,AllFoundations_VariableNames!$B$3:$B$120,0),MATCH(BuildingSurfaces_Master!H$1,AllFoundations_VariableNames!$C$2:$O$2,0)))</f>
        <v>Zone</v>
      </c>
      <c r="I6" s="4" t="str">
        <f>IF(INDEX(AllFoundations_VariableNames!$C$3:$O$120,MATCH(BuildingSurfaces_Master!$D6,AllFoundations_VariableNames!$B$3:$B$120,0),MATCH(BuildingSurfaces_Master!I$1,AllFoundations_VariableNames!$C$2:$O$2,0))=0,"",INDEX(AllFoundations_VariableNames!$C$3:$O$120,MATCH(BuildingSurfaces_Master!$D6,AllFoundations_VariableNames!$B$3:$B$120,0),MATCH(BuildingSurfaces_Master!I$1,AllFoundations_VariableNames!$C$2:$O$2,0)))</f>
        <v>attic</v>
      </c>
      <c r="J6" s="4" t="str">
        <f>IF(INDEX(AllFoundations_VariableNames!$C$3:$O$120,MATCH(BuildingSurfaces_Master!$D6,AllFoundations_VariableNames!$B$3:$B$120,0),MATCH(BuildingSurfaces_Master!J$1,AllFoundations_VariableNames!$C$2:$O$2,0))=0,"",INDEX(AllFoundations_VariableNames!$C$3:$O$120,MATCH(BuildingSurfaces_Master!$D6,AllFoundations_VariableNames!$B$3:$B$120,0),MATCH(BuildingSurfaces_Master!J$1,AllFoundations_VariableNames!$C$2:$O$2,0)))</f>
        <v>NoSun</v>
      </c>
      <c r="K6" s="4" t="str">
        <f>IF(INDEX(AllFoundations_VariableNames!$C$3:$O$120,MATCH(BuildingSurfaces_Master!$D6,AllFoundations_VariableNames!$B$3:$B$120,0),MATCH(BuildingSurfaces_Master!K$1,AllFoundations_VariableNames!$C$2:$O$2,0))=0,"",INDEX(AllFoundations_VariableNames!$C$3:$O$120,MATCH(BuildingSurfaces_Master!$D6,AllFoundations_VariableNames!$B$3:$B$120,0),MATCH(BuildingSurfaces_Master!K$1,AllFoundations_VariableNames!$C$2:$O$2,0)))</f>
        <v>NoWind</v>
      </c>
      <c r="L6" s="4" t="s">
        <v>106</v>
      </c>
      <c r="M6" s="83">
        <f>IF(INDEX(AllFoundations_VariableNames!$C$3:$O$120,MATCH(BuildingSurfaces_Master!$D6,AllFoundations_VariableNames!$B$3:$B$120,0),MATCH(BuildingSurfaces_Master!M$1,AllFoundations_VariableNames!$C$2:$O$2,0))=0,"",INDEX(AllFoundations_VariableNames!$C$3:$O$120,MATCH(BuildingSurfaces_Master!$D6,AllFoundations_VariableNames!$B$3:$B$120,0),MATCH(BuildingSurfaces_Master!M$1,AllFoundations_VariableNames!$C$2:$O$2,0)))</f>
        <v>4</v>
      </c>
      <c r="N6" s="84" t="s">
        <v>134</v>
      </c>
      <c r="O6" s="85" t="s">
        <v>135</v>
      </c>
      <c r="P6" s="93" t="s">
        <v>142</v>
      </c>
      <c r="Q6" s="96" t="s">
        <v>148</v>
      </c>
      <c r="R6" s="85" t="s">
        <v>135</v>
      </c>
      <c r="S6" s="93" t="s">
        <v>142</v>
      </c>
      <c r="T6" s="96" t="s">
        <v>148</v>
      </c>
      <c r="U6" s="99" t="s">
        <v>150</v>
      </c>
      <c r="V6" s="93" t="s">
        <v>142</v>
      </c>
      <c r="W6" s="84" t="s">
        <v>134</v>
      </c>
      <c r="X6" s="99" t="s">
        <v>150</v>
      </c>
      <c r="Y6" s="93" t="s">
        <v>142</v>
      </c>
    </row>
    <row r="7" spans="1:25" s="5" customFormat="1" x14ac:dyDescent="0.25">
      <c r="A7" s="80" t="s">
        <v>113</v>
      </c>
      <c r="B7" s="78" t="s">
        <v>128</v>
      </c>
      <c r="C7" s="5" t="s">
        <v>88</v>
      </c>
      <c r="D7" s="5" t="str">
        <f>LEFT(D12,10)&amp;"3_"&amp;RIGHT(D12,5)</f>
        <v>wall_floor3_front</v>
      </c>
      <c r="E7" s="5" t="s">
        <v>41</v>
      </c>
      <c r="F7" s="5" t="str">
        <f>F17</f>
        <v>ag wall construction</v>
      </c>
      <c r="G7" s="5" t="str">
        <f>G17</f>
        <v>living</v>
      </c>
      <c r="H7" s="5" t="s">
        <v>19</v>
      </c>
      <c r="J7" s="5" t="s">
        <v>84</v>
      </c>
      <c r="K7" s="5" t="s">
        <v>85</v>
      </c>
      <c r="L7" s="5" t="s">
        <v>106</v>
      </c>
      <c r="M7" s="116">
        <v>4</v>
      </c>
      <c r="N7" s="80" t="s">
        <v>134</v>
      </c>
      <c r="O7" s="92" t="s">
        <v>135</v>
      </c>
      <c r="P7" s="117" t="s">
        <v>140</v>
      </c>
      <c r="Q7" s="97" t="s">
        <v>148</v>
      </c>
      <c r="R7" s="92" t="s">
        <v>135</v>
      </c>
      <c r="S7" s="117" t="s">
        <v>140</v>
      </c>
      <c r="T7" s="97" t="s">
        <v>148</v>
      </c>
      <c r="U7" s="92" t="s">
        <v>135</v>
      </c>
      <c r="V7" s="118" t="s">
        <v>141</v>
      </c>
      <c r="W7" s="80" t="s">
        <v>134</v>
      </c>
      <c r="X7" s="92" t="s">
        <v>135</v>
      </c>
      <c r="Y7" s="118" t="s">
        <v>141</v>
      </c>
    </row>
    <row r="8" spans="1:25" s="5" customFormat="1" x14ac:dyDescent="0.25">
      <c r="A8" s="80" t="s">
        <v>113</v>
      </c>
      <c r="B8" s="78" t="s">
        <v>128</v>
      </c>
      <c r="C8" s="5" t="s">
        <v>88</v>
      </c>
      <c r="D8" s="5" t="str">
        <f t="shared" ref="D8" si="0">LEFT(D13,10)&amp;"3_"&amp;RIGHT(D13,5)</f>
        <v>wall_floor3_right</v>
      </c>
      <c r="E8" s="5" t="s">
        <v>41</v>
      </c>
      <c r="F8" s="5" t="str">
        <f t="shared" ref="F8:F10" si="1">F18</f>
        <v>ag wall construction</v>
      </c>
      <c r="G8" s="5" t="str">
        <f t="shared" ref="G8:G11" si="2">G18</f>
        <v>living</v>
      </c>
      <c r="H8" s="5" t="s">
        <v>19</v>
      </c>
      <c r="J8" s="5" t="s">
        <v>84</v>
      </c>
      <c r="K8" s="5" t="s">
        <v>85</v>
      </c>
      <c r="L8" s="5" t="s">
        <v>106</v>
      </c>
      <c r="M8" s="116">
        <v>4</v>
      </c>
      <c r="N8" s="97" t="s">
        <v>148</v>
      </c>
      <c r="O8" s="92" t="s">
        <v>135</v>
      </c>
      <c r="P8" s="117" t="s">
        <v>140</v>
      </c>
      <c r="Q8" s="97" t="s">
        <v>148</v>
      </c>
      <c r="R8" s="100" t="s">
        <v>150</v>
      </c>
      <c r="S8" s="117" t="s">
        <v>140</v>
      </c>
      <c r="T8" s="97" t="s">
        <v>148</v>
      </c>
      <c r="U8" s="100" t="s">
        <v>150</v>
      </c>
      <c r="V8" s="118" t="s">
        <v>141</v>
      </c>
      <c r="W8" s="97" t="s">
        <v>148</v>
      </c>
      <c r="X8" s="92" t="s">
        <v>135</v>
      </c>
      <c r="Y8" s="118" t="s">
        <v>141</v>
      </c>
    </row>
    <row r="9" spans="1:25" s="5" customFormat="1" x14ac:dyDescent="0.25">
      <c r="A9" s="80" t="s">
        <v>113</v>
      </c>
      <c r="B9" s="78" t="s">
        <v>128</v>
      </c>
      <c r="C9" s="5" t="s">
        <v>88</v>
      </c>
      <c r="D9" s="5" t="str">
        <f>LEFT(D14,10)&amp;"3_"&amp;RIGHT(D14,4)</f>
        <v>wall_floor3_back</v>
      </c>
      <c r="E9" s="5" t="s">
        <v>41</v>
      </c>
      <c r="F9" s="5" t="str">
        <f t="shared" si="1"/>
        <v>ag wall construction</v>
      </c>
      <c r="G9" s="5" t="str">
        <f t="shared" si="2"/>
        <v>living</v>
      </c>
      <c r="H9" s="5" t="s">
        <v>19</v>
      </c>
      <c r="J9" s="5" t="s">
        <v>84</v>
      </c>
      <c r="K9" s="5" t="s">
        <v>85</v>
      </c>
      <c r="L9" s="5" t="s">
        <v>106</v>
      </c>
      <c r="M9" s="116">
        <v>4</v>
      </c>
      <c r="N9" s="97" t="s">
        <v>148</v>
      </c>
      <c r="O9" s="100" t="s">
        <v>150</v>
      </c>
      <c r="P9" s="117" t="s">
        <v>140</v>
      </c>
      <c r="Q9" s="80" t="s">
        <v>134</v>
      </c>
      <c r="R9" s="100" t="s">
        <v>150</v>
      </c>
      <c r="S9" s="117" t="s">
        <v>140</v>
      </c>
      <c r="T9" s="80" t="s">
        <v>134</v>
      </c>
      <c r="U9" s="100" t="s">
        <v>150</v>
      </c>
      <c r="V9" s="118" t="s">
        <v>141</v>
      </c>
      <c r="W9" s="97" t="s">
        <v>148</v>
      </c>
      <c r="X9" s="100" t="s">
        <v>150</v>
      </c>
      <c r="Y9" s="118" t="s">
        <v>141</v>
      </c>
    </row>
    <row r="10" spans="1:25" s="5" customFormat="1" x14ac:dyDescent="0.25">
      <c r="A10" s="80" t="s">
        <v>113</v>
      </c>
      <c r="B10" s="78" t="s">
        <v>128</v>
      </c>
      <c r="C10" s="5" t="s">
        <v>88</v>
      </c>
      <c r="D10" s="5" t="str">
        <f>LEFT(D15,10)&amp;"3_"&amp;RIGHT(D15,4)</f>
        <v>wall_floor3_left</v>
      </c>
      <c r="E10" s="5" t="s">
        <v>41</v>
      </c>
      <c r="F10" s="5" t="str">
        <f t="shared" si="1"/>
        <v>ag wall construction</v>
      </c>
      <c r="G10" s="5" t="str">
        <f t="shared" si="2"/>
        <v>living</v>
      </c>
      <c r="H10" s="5" t="s">
        <v>19</v>
      </c>
      <c r="J10" s="5" t="s">
        <v>84</v>
      </c>
      <c r="K10" s="5" t="s">
        <v>85</v>
      </c>
      <c r="L10" s="5" t="s">
        <v>106</v>
      </c>
      <c r="M10" s="116">
        <v>4</v>
      </c>
      <c r="N10" s="80" t="s">
        <v>134</v>
      </c>
      <c r="O10" s="100" t="s">
        <v>150</v>
      </c>
      <c r="P10" s="117" t="s">
        <v>140</v>
      </c>
      <c r="Q10" s="80" t="s">
        <v>134</v>
      </c>
      <c r="R10" s="92" t="s">
        <v>135</v>
      </c>
      <c r="S10" s="117" t="s">
        <v>140</v>
      </c>
      <c r="T10" s="80" t="s">
        <v>134</v>
      </c>
      <c r="U10" s="92" t="s">
        <v>135</v>
      </c>
      <c r="V10" s="118" t="s">
        <v>141</v>
      </c>
      <c r="W10" s="80" t="s">
        <v>134</v>
      </c>
      <c r="X10" s="100" t="s">
        <v>150</v>
      </c>
      <c r="Y10" s="118" t="s">
        <v>141</v>
      </c>
    </row>
    <row r="11" spans="1:25" s="5" customFormat="1" x14ac:dyDescent="0.25">
      <c r="A11" s="80" t="s">
        <v>113</v>
      </c>
      <c r="B11" s="78" t="s">
        <v>128</v>
      </c>
      <c r="C11" s="5" t="s">
        <v>88</v>
      </c>
      <c r="D11" s="5" t="str">
        <f>LEFT(D16,16)&amp;"2"</f>
        <v>interzone_floor_2</v>
      </c>
      <c r="E11" s="5" t="s">
        <v>6</v>
      </c>
      <c r="F11" s="5" t="str">
        <f>F16</f>
        <v>interzone construction</v>
      </c>
      <c r="G11" s="5" t="str">
        <f t="shared" si="2"/>
        <v>living</v>
      </c>
      <c r="H11" s="5" t="s">
        <v>10</v>
      </c>
      <c r="J11" s="5" t="s">
        <v>83</v>
      </c>
      <c r="K11" s="5" t="s">
        <v>82</v>
      </c>
      <c r="L11" s="5" t="s">
        <v>106</v>
      </c>
      <c r="M11" s="116">
        <v>4</v>
      </c>
      <c r="N11" s="80" t="s">
        <v>134</v>
      </c>
      <c r="O11" s="92" t="s">
        <v>135</v>
      </c>
      <c r="P11" s="117" t="s">
        <v>140</v>
      </c>
      <c r="Q11" s="80" t="s">
        <v>134</v>
      </c>
      <c r="R11" s="100" t="s">
        <v>150</v>
      </c>
      <c r="S11" s="117" t="s">
        <v>140</v>
      </c>
      <c r="T11" s="97" t="s">
        <v>148</v>
      </c>
      <c r="U11" s="100" t="s">
        <v>150</v>
      </c>
      <c r="V11" s="117" t="s">
        <v>140</v>
      </c>
      <c r="W11" s="97" t="s">
        <v>148</v>
      </c>
      <c r="X11" s="92" t="s">
        <v>135</v>
      </c>
      <c r="Y11" s="117" t="s">
        <v>140</v>
      </c>
    </row>
    <row r="12" spans="1:25" s="4" customFormat="1" x14ac:dyDescent="0.25">
      <c r="A12" s="84" t="s">
        <v>114</v>
      </c>
      <c r="B12" s="86" t="s">
        <v>127</v>
      </c>
      <c r="C12" s="4" t="s">
        <v>88</v>
      </c>
      <c r="D12" s="4" t="str">
        <f>LEFT(D17,10)&amp;"2_"&amp;RIGHT(D17,5)</f>
        <v>wall_floor2_front</v>
      </c>
      <c r="E12" s="4" t="s">
        <v>41</v>
      </c>
      <c r="F12" s="4" t="str">
        <f>F17</f>
        <v>ag wall construction</v>
      </c>
      <c r="G12" s="4" t="str">
        <f>G17</f>
        <v>living</v>
      </c>
      <c r="H12" s="4" t="s">
        <v>19</v>
      </c>
      <c r="J12" s="4" t="s">
        <v>84</v>
      </c>
      <c r="K12" s="4" t="s">
        <v>85</v>
      </c>
      <c r="L12" s="4" t="s">
        <v>106</v>
      </c>
      <c r="M12" s="83">
        <v>4</v>
      </c>
      <c r="N12" s="84" t="s">
        <v>134</v>
      </c>
      <c r="O12" s="85" t="s">
        <v>135</v>
      </c>
      <c r="P12" s="87" t="s">
        <v>139</v>
      </c>
      <c r="Q12" s="96" t="s">
        <v>148</v>
      </c>
      <c r="R12" s="85" t="s">
        <v>135</v>
      </c>
      <c r="S12" s="87" t="s">
        <v>139</v>
      </c>
      <c r="T12" s="96" t="s">
        <v>148</v>
      </c>
      <c r="U12" s="85" t="s">
        <v>135</v>
      </c>
      <c r="V12" s="88" t="s">
        <v>140</v>
      </c>
      <c r="W12" s="84" t="s">
        <v>134</v>
      </c>
      <c r="X12" s="85" t="s">
        <v>135</v>
      </c>
      <c r="Y12" s="88" t="s">
        <v>140</v>
      </c>
    </row>
    <row r="13" spans="1:25" s="4" customFormat="1" x14ac:dyDescent="0.25">
      <c r="A13" s="84" t="s">
        <v>120</v>
      </c>
      <c r="B13" s="86" t="s">
        <v>127</v>
      </c>
      <c r="C13" s="4" t="s">
        <v>88</v>
      </c>
      <c r="D13" s="4" t="str">
        <f t="shared" ref="D13" si="3">LEFT(D18,10)&amp;"2_"&amp;RIGHT(D18,5)</f>
        <v>wall_floor2_right</v>
      </c>
      <c r="E13" s="4" t="s">
        <v>41</v>
      </c>
      <c r="F13" s="4" t="str">
        <f t="shared" ref="F13:F15" si="4">F18</f>
        <v>ag wall construction</v>
      </c>
      <c r="G13" s="4" t="str">
        <f t="shared" ref="G13:G16" si="5">G18</f>
        <v>living</v>
      </c>
      <c r="H13" s="4" t="s">
        <v>19</v>
      </c>
      <c r="J13" s="4" t="s">
        <v>84</v>
      </c>
      <c r="K13" s="4" t="s">
        <v>85</v>
      </c>
      <c r="L13" s="4" t="s">
        <v>106</v>
      </c>
      <c r="M13" s="83">
        <v>4</v>
      </c>
      <c r="N13" s="96" t="s">
        <v>148</v>
      </c>
      <c r="O13" s="85" t="s">
        <v>135</v>
      </c>
      <c r="P13" s="87" t="s">
        <v>139</v>
      </c>
      <c r="Q13" s="96" t="s">
        <v>148</v>
      </c>
      <c r="R13" s="99" t="s">
        <v>150</v>
      </c>
      <c r="S13" s="87" t="s">
        <v>139</v>
      </c>
      <c r="T13" s="96" t="s">
        <v>148</v>
      </c>
      <c r="U13" s="99" t="s">
        <v>150</v>
      </c>
      <c r="V13" s="88" t="s">
        <v>140</v>
      </c>
      <c r="W13" s="96" t="s">
        <v>148</v>
      </c>
      <c r="X13" s="85" t="s">
        <v>135</v>
      </c>
      <c r="Y13" s="88" t="s">
        <v>140</v>
      </c>
    </row>
    <row r="14" spans="1:25" s="4" customFormat="1" x14ac:dyDescent="0.25">
      <c r="A14" s="84" t="s">
        <v>120</v>
      </c>
      <c r="B14" s="86" t="s">
        <v>127</v>
      </c>
      <c r="C14" s="4" t="s">
        <v>88</v>
      </c>
      <c r="D14" s="4" t="str">
        <f>LEFT(D19,10)&amp;"2_"&amp;RIGHT(D19,4)</f>
        <v>wall_floor2_back</v>
      </c>
      <c r="E14" s="4" t="s">
        <v>41</v>
      </c>
      <c r="F14" s="4" t="str">
        <f t="shared" si="4"/>
        <v>ag wall construction</v>
      </c>
      <c r="G14" s="4" t="str">
        <f t="shared" si="5"/>
        <v>living</v>
      </c>
      <c r="H14" s="4" t="s">
        <v>19</v>
      </c>
      <c r="J14" s="4" t="s">
        <v>84</v>
      </c>
      <c r="K14" s="4" t="s">
        <v>85</v>
      </c>
      <c r="L14" s="4" t="s">
        <v>106</v>
      </c>
      <c r="M14" s="83">
        <v>4</v>
      </c>
      <c r="N14" s="96" t="s">
        <v>148</v>
      </c>
      <c r="O14" s="99" t="s">
        <v>150</v>
      </c>
      <c r="P14" s="87" t="s">
        <v>139</v>
      </c>
      <c r="Q14" s="84" t="s">
        <v>134</v>
      </c>
      <c r="R14" s="99" t="s">
        <v>150</v>
      </c>
      <c r="S14" s="87" t="s">
        <v>139</v>
      </c>
      <c r="T14" s="84" t="s">
        <v>134</v>
      </c>
      <c r="U14" s="99" t="s">
        <v>150</v>
      </c>
      <c r="V14" s="88" t="s">
        <v>140</v>
      </c>
      <c r="W14" s="96" t="s">
        <v>148</v>
      </c>
      <c r="X14" s="99" t="s">
        <v>150</v>
      </c>
      <c r="Y14" s="88" t="s">
        <v>140</v>
      </c>
    </row>
    <row r="15" spans="1:25" s="4" customFormat="1" x14ac:dyDescent="0.25">
      <c r="A15" s="84" t="s">
        <v>120</v>
      </c>
      <c r="B15" s="86" t="s">
        <v>127</v>
      </c>
      <c r="C15" s="4" t="s">
        <v>88</v>
      </c>
      <c r="D15" s="4" t="str">
        <f>LEFT(D20,10)&amp;"2_"&amp;RIGHT(D20,4)</f>
        <v>wall_floor2_left</v>
      </c>
      <c r="E15" s="4" t="s">
        <v>41</v>
      </c>
      <c r="F15" s="4" t="str">
        <f t="shared" si="4"/>
        <v>ag wall construction</v>
      </c>
      <c r="G15" s="4" t="str">
        <f t="shared" si="5"/>
        <v>living</v>
      </c>
      <c r="H15" s="4" t="s">
        <v>19</v>
      </c>
      <c r="J15" s="4" t="s">
        <v>84</v>
      </c>
      <c r="K15" s="4" t="s">
        <v>85</v>
      </c>
      <c r="L15" s="4" t="s">
        <v>106</v>
      </c>
      <c r="M15" s="83">
        <v>4</v>
      </c>
      <c r="N15" s="84" t="s">
        <v>134</v>
      </c>
      <c r="O15" s="99" t="s">
        <v>150</v>
      </c>
      <c r="P15" s="87" t="s">
        <v>139</v>
      </c>
      <c r="Q15" s="84" t="s">
        <v>134</v>
      </c>
      <c r="R15" s="85" t="s">
        <v>135</v>
      </c>
      <c r="S15" s="87" t="s">
        <v>139</v>
      </c>
      <c r="T15" s="84" t="s">
        <v>134</v>
      </c>
      <c r="U15" s="85" t="s">
        <v>135</v>
      </c>
      <c r="V15" s="88" t="s">
        <v>140</v>
      </c>
      <c r="W15" s="84" t="s">
        <v>134</v>
      </c>
      <c r="X15" s="99" t="s">
        <v>150</v>
      </c>
      <c r="Y15" s="88" t="s">
        <v>140</v>
      </c>
    </row>
    <row r="16" spans="1:25" s="4" customFormat="1" x14ac:dyDescent="0.25">
      <c r="A16" s="84" t="s">
        <v>120</v>
      </c>
      <c r="B16" s="86" t="s">
        <v>127</v>
      </c>
      <c r="C16" s="4" t="s">
        <v>88</v>
      </c>
      <c r="D16" s="4" t="str">
        <f>AllFoundations_VariableNames!B3</f>
        <v>interzone_floor_1</v>
      </c>
      <c r="E16" s="4" t="s">
        <v>6</v>
      </c>
      <c r="F16" s="4" t="str">
        <f>IF(INDEX(AllFoundations_VariableNames!$C$3:$O$120,MATCH(BuildingSurfaces_Master!$D16,AllFoundations_VariableNames!$B$3:$B$120,0),MATCH(BuildingSurfaces_Master!F$1,AllFoundations_VariableNames!$C$2:$O$2,0))=0,"",INDEX(AllFoundations_VariableNames!$C$3:$O$120,MATCH(BuildingSurfaces_Master!$D16,AllFoundations_VariableNames!$B$3:$B$120,0),MATCH(BuildingSurfaces_Master!F$1,AllFoundations_VariableNames!$C$2:$O$2,0)))</f>
        <v>interzone construction</v>
      </c>
      <c r="G16" s="4" t="str">
        <f t="shared" si="5"/>
        <v>living</v>
      </c>
      <c r="H16" s="4" t="s">
        <v>10</v>
      </c>
      <c r="J16" s="4" t="s">
        <v>83</v>
      </c>
      <c r="K16" s="4" t="s">
        <v>82</v>
      </c>
      <c r="L16" s="4" t="s">
        <v>106</v>
      </c>
      <c r="M16" s="83">
        <v>4</v>
      </c>
      <c r="N16" s="84" t="s">
        <v>134</v>
      </c>
      <c r="O16" s="85" t="s">
        <v>135</v>
      </c>
      <c r="P16" s="87" t="s">
        <v>139</v>
      </c>
      <c r="Q16" s="84" t="s">
        <v>134</v>
      </c>
      <c r="R16" s="99" t="s">
        <v>150</v>
      </c>
      <c r="S16" s="87" t="s">
        <v>139</v>
      </c>
      <c r="T16" s="96" t="s">
        <v>148</v>
      </c>
      <c r="U16" s="99" t="s">
        <v>150</v>
      </c>
      <c r="V16" s="87" t="s">
        <v>139</v>
      </c>
      <c r="W16" s="96" t="s">
        <v>148</v>
      </c>
      <c r="X16" s="85" t="s">
        <v>135</v>
      </c>
      <c r="Y16" s="87" t="s">
        <v>139</v>
      </c>
    </row>
    <row r="17" spans="1:25" s="5" customFormat="1" x14ac:dyDescent="0.25">
      <c r="A17" s="78" t="s">
        <v>101</v>
      </c>
      <c r="B17" s="5" t="s">
        <v>126</v>
      </c>
      <c r="C17" s="5" t="s">
        <v>88</v>
      </c>
      <c r="D17" s="5" t="str">
        <f>AllFoundations_VariableNames!B31</f>
        <v>wall_floor1_front</v>
      </c>
      <c r="E17" s="5" t="str">
        <f>IF(INDEX(AllFoundations_VariableNames!$C$3:$O$120,MATCH(BuildingSurfaces_Master!$D17,AllFoundations_VariableNames!$B$3:$B$120,0),MATCH(BuildingSurfaces_Master!E$1,AllFoundations_VariableNames!$C$2:$O$2,0))=0,"",INDEX(AllFoundations_VariableNames!$C$3:$O$120,MATCH(BuildingSurfaces_Master!$D17,AllFoundations_VariableNames!$B$3:$B$120,0),MATCH(BuildingSurfaces_Master!E$1,AllFoundations_VariableNames!$C$2:$O$2,0)))</f>
        <v>Wall</v>
      </c>
      <c r="F17" s="5" t="str">
        <f>IF(INDEX(AllFoundations_VariableNames!$C$3:$O$120,MATCH(BuildingSurfaces_Master!$D17,AllFoundations_VariableNames!$B$3:$B$120,0),MATCH(BuildingSurfaces_Master!F$1,AllFoundations_VariableNames!$C$2:$O$2,0))=0,"",INDEX(AllFoundations_VariableNames!$C$3:$O$120,MATCH(BuildingSurfaces_Master!$D17,AllFoundations_VariableNames!$B$3:$B$120,0),MATCH(BuildingSurfaces_Master!F$1,AllFoundations_VariableNames!$C$2:$O$2,0)))</f>
        <v>ag wall construction</v>
      </c>
      <c r="G17" s="5" t="str">
        <f>IF(INDEX(AllFoundations_VariableNames!$C$3:$O$120,MATCH(BuildingSurfaces_Master!$D17,AllFoundations_VariableNames!$B$3:$B$120,0),MATCH(BuildingSurfaces_Master!G$1,AllFoundations_VariableNames!$C$2:$O$2,0))=0,"",INDEX(AllFoundations_VariableNames!$C$3:$O$120,MATCH(BuildingSurfaces_Master!$D17,AllFoundations_VariableNames!$B$3:$B$120,0),MATCH(BuildingSurfaces_Master!G$1,AllFoundations_VariableNames!$C$2:$O$2,0)))</f>
        <v>living</v>
      </c>
      <c r="H17" s="5" t="str">
        <f>IF(INDEX(AllFoundations_VariableNames!$C$3:$O$120,MATCH(BuildingSurfaces_Master!$D17,AllFoundations_VariableNames!$B$3:$B$120,0),MATCH(BuildingSurfaces_Master!H$1,AllFoundations_VariableNames!$C$2:$O$2,0))=0,"",INDEX(AllFoundations_VariableNames!$C$3:$O$120,MATCH(BuildingSurfaces_Master!$D17,AllFoundations_VariableNames!$B$3:$B$120,0),MATCH(BuildingSurfaces_Master!H$1,AllFoundations_VariableNames!$C$2:$O$2,0)))</f>
        <v>Outdoors</v>
      </c>
      <c r="I17" s="5" t="str">
        <f>IF(INDEX(AllFoundations_VariableNames!$C$3:$O$120,MATCH(BuildingSurfaces_Master!$D17,AllFoundations_VariableNames!$B$3:$B$120,0),MATCH(BuildingSurfaces_Master!I$1,AllFoundations_VariableNames!$C$2:$O$2,0))=0,"",INDEX(AllFoundations_VariableNames!$C$3:$O$120,MATCH(BuildingSurfaces_Master!$D17,AllFoundations_VariableNames!$B$3:$B$120,0),MATCH(BuildingSurfaces_Master!I$1,AllFoundations_VariableNames!$C$2:$O$2,0)))</f>
        <v/>
      </c>
      <c r="J17" s="5" t="str">
        <f>IF(INDEX(AllFoundations_VariableNames!$C$3:$O$120,MATCH(BuildingSurfaces_Master!$D17,AllFoundations_VariableNames!$B$3:$B$120,0),MATCH(BuildingSurfaces_Master!J$1,AllFoundations_VariableNames!$C$2:$O$2,0))=0,"",INDEX(AllFoundations_VariableNames!$C$3:$O$120,MATCH(BuildingSurfaces_Master!$D17,AllFoundations_VariableNames!$B$3:$B$120,0),MATCH(BuildingSurfaces_Master!J$1,AllFoundations_VariableNames!$C$2:$O$2,0)))</f>
        <v>SunExposed</v>
      </c>
      <c r="K17" s="5" t="str">
        <f>IF(INDEX(AllFoundations_VariableNames!$C$3:$O$120,MATCH(BuildingSurfaces_Master!$D17,AllFoundations_VariableNames!$B$3:$B$120,0),MATCH(BuildingSurfaces_Master!K$1,AllFoundations_VariableNames!$C$2:$O$2,0))=0,"",INDEX(AllFoundations_VariableNames!$C$3:$O$120,MATCH(BuildingSurfaces_Master!$D17,AllFoundations_VariableNames!$B$3:$B$120,0),MATCH(BuildingSurfaces_Master!K$1,AllFoundations_VariableNames!$C$2:$O$2,0)))</f>
        <v>WindExposed</v>
      </c>
      <c r="L17" s="5" t="s">
        <v>106</v>
      </c>
      <c r="M17" s="116">
        <f>IF(INDEX(AllFoundations_VariableNames!$C$3:$O$120,MATCH(BuildingSurfaces_Master!$D17,AllFoundations_VariableNames!$B$3:$B$120,0),MATCH(BuildingSurfaces_Master!M$1,AllFoundations_VariableNames!$C$2:$O$2,0))=0,"",INDEX(AllFoundations_VariableNames!$C$3:$O$120,MATCH(BuildingSurfaces_Master!$D17,AllFoundations_VariableNames!$B$3:$B$120,0),MATCH(BuildingSurfaces_Master!M$1,AllFoundations_VariableNames!$C$2:$O$2,0)))</f>
        <v>4</v>
      </c>
      <c r="N17" s="80" t="s">
        <v>134</v>
      </c>
      <c r="O17" s="92" t="s">
        <v>135</v>
      </c>
      <c r="P17" s="119" t="s">
        <v>138</v>
      </c>
      <c r="Q17" s="97" t="s">
        <v>148</v>
      </c>
      <c r="R17" s="92" t="s">
        <v>135</v>
      </c>
      <c r="S17" s="119" t="s">
        <v>138</v>
      </c>
      <c r="T17" s="97" t="s">
        <v>148</v>
      </c>
      <c r="U17" s="92" t="s">
        <v>135</v>
      </c>
      <c r="V17" s="120" t="s">
        <v>139</v>
      </c>
      <c r="W17" s="80" t="s">
        <v>134</v>
      </c>
      <c r="X17" s="92" t="s">
        <v>135</v>
      </c>
      <c r="Y17" s="120" t="s">
        <v>139</v>
      </c>
    </row>
    <row r="18" spans="1:25" s="5" customFormat="1" x14ac:dyDescent="0.25">
      <c r="A18" s="78" t="s">
        <v>101</v>
      </c>
      <c r="B18" s="5" t="s">
        <v>126</v>
      </c>
      <c r="C18" s="5" t="s">
        <v>88</v>
      </c>
      <c r="D18" s="5" t="str">
        <f>AllFoundations_VariableNames!B36</f>
        <v>wall_floor1_right</v>
      </c>
      <c r="E18" s="5" t="str">
        <f>IF(INDEX(AllFoundations_VariableNames!$C$3:$O$120,MATCH(BuildingSurfaces_Master!$D17,AllFoundations_VariableNames!$B$3:$B$120,0),MATCH(BuildingSurfaces_Master!E$1,AllFoundations_VariableNames!$C$2:$O$2,0))=0,"",INDEX(AllFoundations_VariableNames!$C$3:$O$120,MATCH(BuildingSurfaces_Master!$D17,AllFoundations_VariableNames!$B$3:$B$120,0),MATCH(BuildingSurfaces_Master!E$1,AllFoundations_VariableNames!$C$2:$O$2,0)))</f>
        <v>Wall</v>
      </c>
      <c r="F18" s="5" t="str">
        <f>IF(INDEX(AllFoundations_VariableNames!$C$3:$O$120,MATCH(BuildingSurfaces_Master!$D18,AllFoundations_VariableNames!$B$3:$B$120,0),MATCH(BuildingSurfaces_Master!F$1,AllFoundations_VariableNames!$C$2:$O$2,0))=0,"",INDEX(AllFoundations_VariableNames!$C$3:$O$120,MATCH(BuildingSurfaces_Master!$D18,AllFoundations_VariableNames!$B$3:$B$120,0),MATCH(BuildingSurfaces_Master!F$1,AllFoundations_VariableNames!$C$2:$O$2,0)))</f>
        <v>ag wall construction</v>
      </c>
      <c r="G18" s="5" t="str">
        <f>IF(INDEX(AllFoundations_VariableNames!$C$3:$O$120,MATCH(BuildingSurfaces_Master!$D17,AllFoundations_VariableNames!$B$3:$B$120,0),MATCH(BuildingSurfaces_Master!G$1,AllFoundations_VariableNames!$C$2:$O$2,0))=0,"",INDEX(AllFoundations_VariableNames!$C$3:$O$120,MATCH(BuildingSurfaces_Master!$D17,AllFoundations_VariableNames!$B$3:$B$120,0),MATCH(BuildingSurfaces_Master!G$1,AllFoundations_VariableNames!$C$2:$O$2,0)))</f>
        <v>living</v>
      </c>
      <c r="H18" s="5" t="str">
        <f>IF(INDEX(AllFoundations_VariableNames!$C$3:$O$120,MATCH(BuildingSurfaces_Master!$D17,AllFoundations_VariableNames!$B$3:$B$120,0),MATCH(BuildingSurfaces_Master!H$1,AllFoundations_VariableNames!$C$2:$O$2,0))=0,"",INDEX(AllFoundations_VariableNames!$C$3:$O$120,MATCH(BuildingSurfaces_Master!$D17,AllFoundations_VariableNames!$B$3:$B$120,0),MATCH(BuildingSurfaces_Master!H$1,AllFoundations_VariableNames!$C$2:$O$2,0)))</f>
        <v>Outdoors</v>
      </c>
      <c r="I18" s="5" t="str">
        <f>IF(INDEX(AllFoundations_VariableNames!$C$3:$O$120,MATCH(BuildingSurfaces_Master!$D17,AllFoundations_VariableNames!$B$3:$B$120,0),MATCH(BuildingSurfaces_Master!I$1,AllFoundations_VariableNames!$C$2:$O$2,0))=0,"",INDEX(AllFoundations_VariableNames!$C$3:$O$120,MATCH(BuildingSurfaces_Master!$D17,AllFoundations_VariableNames!$B$3:$B$120,0),MATCH(BuildingSurfaces_Master!I$1,AllFoundations_VariableNames!$C$2:$O$2,0)))</f>
        <v/>
      </c>
      <c r="J18" s="5" t="str">
        <f>IF(INDEX(AllFoundations_VariableNames!$C$3:$O$120,MATCH(BuildingSurfaces_Master!$D17,AllFoundations_VariableNames!$B$3:$B$120,0),MATCH(BuildingSurfaces_Master!J$1,AllFoundations_VariableNames!$C$2:$O$2,0))=0,"",INDEX(AllFoundations_VariableNames!$C$3:$O$120,MATCH(BuildingSurfaces_Master!$D17,AllFoundations_VariableNames!$B$3:$B$120,0),MATCH(BuildingSurfaces_Master!J$1,AllFoundations_VariableNames!$C$2:$O$2,0)))</f>
        <v>SunExposed</v>
      </c>
      <c r="K18" s="5" t="str">
        <f>IF(INDEX(AllFoundations_VariableNames!$C$3:$O$120,MATCH(BuildingSurfaces_Master!$D17,AllFoundations_VariableNames!$B$3:$B$120,0),MATCH(BuildingSurfaces_Master!K$1,AllFoundations_VariableNames!$C$2:$O$2,0))=0,"",INDEX(AllFoundations_VariableNames!$C$3:$O$120,MATCH(BuildingSurfaces_Master!$D17,AllFoundations_VariableNames!$B$3:$B$120,0),MATCH(BuildingSurfaces_Master!K$1,AllFoundations_VariableNames!$C$2:$O$2,0)))</f>
        <v>WindExposed</v>
      </c>
      <c r="L18" s="5" t="s">
        <v>106</v>
      </c>
      <c r="M18" s="116">
        <f>IF(INDEX(AllFoundations_VariableNames!$C$3:$O$120,MATCH(BuildingSurfaces_Master!$D17,AllFoundations_VariableNames!$B$3:$B$120,0),MATCH(BuildingSurfaces_Master!M$1,AllFoundations_VariableNames!$C$2:$O$2,0))=0,"",INDEX(AllFoundations_VariableNames!$C$3:$O$120,MATCH(BuildingSurfaces_Master!$D17,AllFoundations_VariableNames!$B$3:$B$120,0),MATCH(BuildingSurfaces_Master!M$1,AllFoundations_VariableNames!$C$2:$O$2,0)))</f>
        <v>4</v>
      </c>
      <c r="N18" s="97" t="s">
        <v>148</v>
      </c>
      <c r="O18" s="92" t="s">
        <v>135</v>
      </c>
      <c r="P18" s="119" t="s">
        <v>138</v>
      </c>
      <c r="Q18" s="97" t="s">
        <v>148</v>
      </c>
      <c r="R18" s="100" t="s">
        <v>150</v>
      </c>
      <c r="S18" s="119" t="s">
        <v>138</v>
      </c>
      <c r="T18" s="97" t="s">
        <v>148</v>
      </c>
      <c r="U18" s="100" t="s">
        <v>150</v>
      </c>
      <c r="V18" s="120" t="s">
        <v>139</v>
      </c>
      <c r="W18" s="97" t="s">
        <v>148</v>
      </c>
      <c r="X18" s="92" t="s">
        <v>135</v>
      </c>
      <c r="Y18" s="120" t="s">
        <v>139</v>
      </c>
    </row>
    <row r="19" spans="1:25" s="5" customFormat="1" x14ac:dyDescent="0.25">
      <c r="A19" s="78" t="s">
        <v>101</v>
      </c>
      <c r="B19" s="5" t="s">
        <v>126</v>
      </c>
      <c r="C19" s="5" t="s">
        <v>88</v>
      </c>
      <c r="D19" s="5" t="str">
        <f>AllFoundations_VariableNames!B41</f>
        <v>wall_floor1_back</v>
      </c>
      <c r="E19" s="5" t="str">
        <f>IF(INDEX(AllFoundations_VariableNames!$C$3:$O$120,MATCH(BuildingSurfaces_Master!$D18,AllFoundations_VariableNames!$B$3:$B$120,0),MATCH(BuildingSurfaces_Master!E$1,AllFoundations_VariableNames!$C$2:$O$2,0))=0,"",INDEX(AllFoundations_VariableNames!$C$3:$O$120,MATCH(BuildingSurfaces_Master!$D18,AllFoundations_VariableNames!$B$3:$B$120,0),MATCH(BuildingSurfaces_Master!E$1,AllFoundations_VariableNames!$C$2:$O$2,0)))</f>
        <v>Wall</v>
      </c>
      <c r="F19" s="5" t="str">
        <f>IF(INDEX(AllFoundations_VariableNames!$C$3:$O$120,MATCH(BuildingSurfaces_Master!$D19,AllFoundations_VariableNames!$B$3:$B$120,0),MATCH(BuildingSurfaces_Master!F$1,AllFoundations_VariableNames!$C$2:$O$2,0))=0,"",INDEX(AllFoundations_VariableNames!$C$3:$O$120,MATCH(BuildingSurfaces_Master!$D19,AllFoundations_VariableNames!$B$3:$B$120,0),MATCH(BuildingSurfaces_Master!F$1,AllFoundations_VariableNames!$C$2:$O$2,0)))</f>
        <v>ag wall construction</v>
      </c>
      <c r="G19" s="5" t="str">
        <f>IF(INDEX(AllFoundations_VariableNames!$C$3:$O$120,MATCH(BuildingSurfaces_Master!$D18,AllFoundations_VariableNames!$B$3:$B$120,0),MATCH(BuildingSurfaces_Master!G$1,AllFoundations_VariableNames!$C$2:$O$2,0))=0,"",INDEX(AllFoundations_VariableNames!$C$3:$O$120,MATCH(BuildingSurfaces_Master!$D18,AllFoundations_VariableNames!$B$3:$B$120,0),MATCH(BuildingSurfaces_Master!G$1,AllFoundations_VariableNames!$C$2:$O$2,0)))</f>
        <v>living</v>
      </c>
      <c r="H19" s="5" t="str">
        <f>IF(INDEX(AllFoundations_VariableNames!$C$3:$O$120,MATCH(BuildingSurfaces_Master!$D18,AllFoundations_VariableNames!$B$3:$B$120,0),MATCH(BuildingSurfaces_Master!H$1,AllFoundations_VariableNames!$C$2:$O$2,0))=0,"",INDEX(AllFoundations_VariableNames!$C$3:$O$120,MATCH(BuildingSurfaces_Master!$D18,AllFoundations_VariableNames!$B$3:$B$120,0),MATCH(BuildingSurfaces_Master!H$1,AllFoundations_VariableNames!$C$2:$O$2,0)))</f>
        <v>Outdoors</v>
      </c>
      <c r="I19" s="5" t="str">
        <f>IF(INDEX(AllFoundations_VariableNames!$C$3:$O$120,MATCH(BuildingSurfaces_Master!$D18,AllFoundations_VariableNames!$B$3:$B$120,0),MATCH(BuildingSurfaces_Master!I$1,AllFoundations_VariableNames!$C$2:$O$2,0))=0,"",INDEX(AllFoundations_VariableNames!$C$3:$O$120,MATCH(BuildingSurfaces_Master!$D18,AllFoundations_VariableNames!$B$3:$B$120,0),MATCH(BuildingSurfaces_Master!I$1,AllFoundations_VariableNames!$C$2:$O$2,0)))</f>
        <v/>
      </c>
      <c r="J19" s="5" t="str">
        <f>IF(INDEX(AllFoundations_VariableNames!$C$3:$O$120,MATCH(BuildingSurfaces_Master!$D18,AllFoundations_VariableNames!$B$3:$B$120,0),MATCH(BuildingSurfaces_Master!J$1,AllFoundations_VariableNames!$C$2:$O$2,0))=0,"",INDEX(AllFoundations_VariableNames!$C$3:$O$120,MATCH(BuildingSurfaces_Master!$D18,AllFoundations_VariableNames!$B$3:$B$120,0),MATCH(BuildingSurfaces_Master!J$1,AllFoundations_VariableNames!$C$2:$O$2,0)))</f>
        <v>SunExposed</v>
      </c>
      <c r="K19" s="5" t="str">
        <f>IF(INDEX(AllFoundations_VariableNames!$C$3:$O$120,MATCH(BuildingSurfaces_Master!$D18,AllFoundations_VariableNames!$B$3:$B$120,0),MATCH(BuildingSurfaces_Master!K$1,AllFoundations_VariableNames!$C$2:$O$2,0))=0,"",INDEX(AllFoundations_VariableNames!$C$3:$O$120,MATCH(BuildingSurfaces_Master!$D18,AllFoundations_VariableNames!$B$3:$B$120,0),MATCH(BuildingSurfaces_Master!K$1,AllFoundations_VariableNames!$C$2:$O$2,0)))</f>
        <v>WindExposed</v>
      </c>
      <c r="L19" s="5" t="s">
        <v>106</v>
      </c>
      <c r="M19" s="116">
        <f>IF(INDEX(AllFoundations_VariableNames!$C$3:$O$120,MATCH(BuildingSurfaces_Master!$D18,AllFoundations_VariableNames!$B$3:$B$120,0),MATCH(BuildingSurfaces_Master!M$1,AllFoundations_VariableNames!$C$2:$O$2,0))=0,"",INDEX(AllFoundations_VariableNames!$C$3:$O$120,MATCH(BuildingSurfaces_Master!$D18,AllFoundations_VariableNames!$B$3:$B$120,0),MATCH(BuildingSurfaces_Master!M$1,AllFoundations_VariableNames!$C$2:$O$2,0)))</f>
        <v>4</v>
      </c>
      <c r="N19" s="97" t="s">
        <v>148</v>
      </c>
      <c r="O19" s="100" t="s">
        <v>150</v>
      </c>
      <c r="P19" s="119" t="s">
        <v>138</v>
      </c>
      <c r="Q19" s="80" t="s">
        <v>134</v>
      </c>
      <c r="R19" s="100" t="s">
        <v>150</v>
      </c>
      <c r="S19" s="119" t="s">
        <v>138</v>
      </c>
      <c r="T19" s="80" t="s">
        <v>134</v>
      </c>
      <c r="U19" s="100" t="s">
        <v>150</v>
      </c>
      <c r="V19" s="120" t="s">
        <v>139</v>
      </c>
      <c r="W19" s="97" t="s">
        <v>148</v>
      </c>
      <c r="X19" s="100" t="s">
        <v>150</v>
      </c>
      <c r="Y19" s="120" t="s">
        <v>139</v>
      </c>
    </row>
    <row r="20" spans="1:25" s="5" customFormat="1" x14ac:dyDescent="0.25">
      <c r="A20" s="78" t="s">
        <v>101</v>
      </c>
      <c r="B20" s="5" t="s">
        <v>126</v>
      </c>
      <c r="C20" s="5" t="s">
        <v>88</v>
      </c>
      <c r="D20" s="5" t="str">
        <f>AllFoundations_VariableNames!B46</f>
        <v>wall_floor1_left</v>
      </c>
      <c r="E20" s="5" t="str">
        <f>IF(INDEX(AllFoundations_VariableNames!$C$3:$O$120,MATCH(BuildingSurfaces_Master!$D19,AllFoundations_VariableNames!$B$3:$B$120,0),MATCH(BuildingSurfaces_Master!E$1,AllFoundations_VariableNames!$C$2:$O$2,0))=0,"",INDEX(AllFoundations_VariableNames!$C$3:$O$120,MATCH(BuildingSurfaces_Master!$D19,AllFoundations_VariableNames!$B$3:$B$120,0),MATCH(BuildingSurfaces_Master!E$1,AllFoundations_VariableNames!$C$2:$O$2,0)))</f>
        <v>Wall</v>
      </c>
      <c r="F20" s="5" t="str">
        <f>IF(INDEX(AllFoundations_VariableNames!$C$3:$O$120,MATCH(BuildingSurfaces_Master!$D20,AllFoundations_VariableNames!$B$3:$B$120,0),MATCH(BuildingSurfaces_Master!F$1,AllFoundations_VariableNames!$C$2:$O$2,0))=0,"",INDEX(AllFoundations_VariableNames!$C$3:$O$120,MATCH(BuildingSurfaces_Master!$D20,AllFoundations_VariableNames!$B$3:$B$120,0),MATCH(BuildingSurfaces_Master!F$1,AllFoundations_VariableNames!$C$2:$O$2,0)))</f>
        <v>ag wall construction</v>
      </c>
      <c r="G20" s="5" t="str">
        <f>IF(INDEX(AllFoundations_VariableNames!$C$3:$O$120,MATCH(BuildingSurfaces_Master!$D19,AllFoundations_VariableNames!$B$3:$B$120,0),MATCH(BuildingSurfaces_Master!G$1,AllFoundations_VariableNames!$C$2:$O$2,0))=0,"",INDEX(AllFoundations_VariableNames!$C$3:$O$120,MATCH(BuildingSurfaces_Master!$D19,AllFoundations_VariableNames!$B$3:$B$120,0),MATCH(BuildingSurfaces_Master!G$1,AllFoundations_VariableNames!$C$2:$O$2,0)))</f>
        <v>living</v>
      </c>
      <c r="H20" s="5" t="str">
        <f>IF(INDEX(AllFoundations_VariableNames!$C$3:$O$120,MATCH(BuildingSurfaces_Master!$D19,AllFoundations_VariableNames!$B$3:$B$120,0),MATCH(BuildingSurfaces_Master!H$1,AllFoundations_VariableNames!$C$2:$O$2,0))=0,"",INDEX(AllFoundations_VariableNames!$C$3:$O$120,MATCH(BuildingSurfaces_Master!$D19,AllFoundations_VariableNames!$B$3:$B$120,0),MATCH(BuildingSurfaces_Master!H$1,AllFoundations_VariableNames!$C$2:$O$2,0)))</f>
        <v>Outdoors</v>
      </c>
      <c r="I20" s="5" t="str">
        <f>IF(INDEX(AllFoundations_VariableNames!$C$3:$O$120,MATCH(BuildingSurfaces_Master!$D19,AllFoundations_VariableNames!$B$3:$B$120,0),MATCH(BuildingSurfaces_Master!I$1,AllFoundations_VariableNames!$C$2:$O$2,0))=0,"",INDEX(AllFoundations_VariableNames!$C$3:$O$120,MATCH(BuildingSurfaces_Master!$D19,AllFoundations_VariableNames!$B$3:$B$120,0),MATCH(BuildingSurfaces_Master!I$1,AllFoundations_VariableNames!$C$2:$O$2,0)))</f>
        <v/>
      </c>
      <c r="J20" s="5" t="str">
        <f>IF(INDEX(AllFoundations_VariableNames!$C$3:$O$120,MATCH(BuildingSurfaces_Master!$D19,AllFoundations_VariableNames!$B$3:$B$120,0),MATCH(BuildingSurfaces_Master!J$1,AllFoundations_VariableNames!$C$2:$O$2,0))=0,"",INDEX(AllFoundations_VariableNames!$C$3:$O$120,MATCH(BuildingSurfaces_Master!$D19,AllFoundations_VariableNames!$B$3:$B$120,0),MATCH(BuildingSurfaces_Master!J$1,AllFoundations_VariableNames!$C$2:$O$2,0)))</f>
        <v>SunExposed</v>
      </c>
      <c r="K20" s="5" t="str">
        <f>IF(INDEX(AllFoundations_VariableNames!$C$3:$O$120,MATCH(BuildingSurfaces_Master!$D19,AllFoundations_VariableNames!$B$3:$B$120,0),MATCH(BuildingSurfaces_Master!K$1,AllFoundations_VariableNames!$C$2:$O$2,0))=0,"",INDEX(AllFoundations_VariableNames!$C$3:$O$120,MATCH(BuildingSurfaces_Master!$D19,AllFoundations_VariableNames!$B$3:$B$120,0),MATCH(BuildingSurfaces_Master!K$1,AllFoundations_VariableNames!$C$2:$O$2,0)))</f>
        <v>WindExposed</v>
      </c>
      <c r="L20" s="5" t="s">
        <v>106</v>
      </c>
      <c r="M20" s="116">
        <f>IF(INDEX(AllFoundations_VariableNames!$C$3:$O$120,MATCH(BuildingSurfaces_Master!$D19,AllFoundations_VariableNames!$B$3:$B$120,0),MATCH(BuildingSurfaces_Master!M$1,AllFoundations_VariableNames!$C$2:$O$2,0))=0,"",INDEX(AllFoundations_VariableNames!$C$3:$O$120,MATCH(BuildingSurfaces_Master!$D19,AllFoundations_VariableNames!$B$3:$B$120,0),MATCH(BuildingSurfaces_Master!M$1,AllFoundations_VariableNames!$C$2:$O$2,0)))</f>
        <v>4</v>
      </c>
      <c r="N20" s="80" t="s">
        <v>134</v>
      </c>
      <c r="O20" s="100" t="s">
        <v>150</v>
      </c>
      <c r="P20" s="119" t="s">
        <v>138</v>
      </c>
      <c r="Q20" s="80" t="s">
        <v>134</v>
      </c>
      <c r="R20" s="92" t="s">
        <v>135</v>
      </c>
      <c r="S20" s="119" t="s">
        <v>138</v>
      </c>
      <c r="T20" s="80" t="s">
        <v>134</v>
      </c>
      <c r="U20" s="92" t="s">
        <v>135</v>
      </c>
      <c r="V20" s="120" t="s">
        <v>139</v>
      </c>
      <c r="W20" s="80" t="s">
        <v>134</v>
      </c>
      <c r="X20" s="100" t="s">
        <v>150</v>
      </c>
      <c r="Y20" s="120" t="s">
        <v>139</v>
      </c>
    </row>
    <row r="21" spans="1:25" s="5" customFormat="1" x14ac:dyDescent="0.25">
      <c r="A21" s="5" t="s">
        <v>101</v>
      </c>
      <c r="B21" s="5" t="s">
        <v>126</v>
      </c>
      <c r="C21" s="5" t="s">
        <v>88</v>
      </c>
      <c r="D21" s="5" t="str">
        <f>AllFoundations_VariableNames!B71</f>
        <v>floor_main</v>
      </c>
      <c r="E21" s="5" t="str">
        <f>IF(INDEX(AllFoundations_VariableNames!$C$3:$O$120,MATCH(BuildingSurfaces_Master!$D21,AllFoundations_VariableNames!$B$3:$B$120,0),MATCH(BuildingSurfaces_Master!E$1,AllFoundations_VariableNames!$C$2:$O$2,0))=0,"",INDEX(AllFoundations_VariableNames!$C$3:$O$120,MATCH(BuildingSurfaces_Master!$D21,AllFoundations_VariableNames!$B$3:$B$120,0),MATCH(BuildingSurfaces_Master!E$1,AllFoundations_VariableNames!$C$2:$O$2,0)))</f>
        <v>Floor</v>
      </c>
      <c r="F21" s="134" t="s">
        <v>317</v>
      </c>
      <c r="G21" s="78" t="str">
        <f>IF(INDEX(AllFoundations_VariableNames!$C$3:$O$120,MATCH(BuildingSurfaces_Master!$D21,AllFoundations_VariableNames!$B$3:$B$120,0),MATCH(BuildingSurfaces_Master!G$1,AllFoundations_VariableNames!$C$2:$O$2,0))=0,"",INDEX(AllFoundations_VariableNames!$C$3:$O$120,MATCH(BuildingSurfaces_Master!$D21,AllFoundations_VariableNames!$B$3:$B$120,0),MATCH(BuildingSurfaces_Master!G$1,AllFoundations_VariableNames!$C$2:$O$2,0)))</f>
        <v>living</v>
      </c>
      <c r="H21" s="134" t="str">
        <f>"{"&amp;$D21&amp;"_outside_boundary_condition"&amp;"}"</f>
        <v>{floor_main_outside_boundary_condition}</v>
      </c>
      <c r="I21" s="134" t="str">
        <f>"{"&amp;$D21&amp;"_outside_boundary_condition_object"&amp;"}"</f>
        <v>{floor_main_outside_boundary_condition_object}</v>
      </c>
      <c r="J21" s="5" t="str">
        <f>IF(INDEX(AllFoundations_VariableNames!$C$3:$O$120,MATCH(BuildingSurfaces_Master!$D21,AllFoundations_VariableNames!$B$3:$B$120,0),MATCH(BuildingSurfaces_Master!J$1,AllFoundations_VariableNames!$C$2:$O$2,0))=0,"",INDEX(AllFoundations_VariableNames!$C$3:$O$120,MATCH(BuildingSurfaces_Master!$D21,AllFoundations_VariableNames!$B$3:$B$120,0),MATCH(BuildingSurfaces_Master!J$1,AllFoundations_VariableNames!$C$2:$O$2,0)))</f>
        <v>NoSun</v>
      </c>
      <c r="K21" s="5" t="str">
        <f>IF(INDEX(AllFoundations_VariableNames!$C$3:$O$120,MATCH(BuildingSurfaces_Master!$D21,AllFoundations_VariableNames!$B$3:$B$120,0),MATCH(BuildingSurfaces_Master!K$1,AllFoundations_VariableNames!$C$2:$O$2,0))=0,"",INDEX(AllFoundations_VariableNames!$C$3:$O$120,MATCH(BuildingSurfaces_Master!$D21,AllFoundations_VariableNames!$B$3:$B$120,0),MATCH(BuildingSurfaces_Master!K$1,AllFoundations_VariableNames!$C$2:$O$2,0)))</f>
        <v>NoWind</v>
      </c>
      <c r="L21" s="5" t="s">
        <v>106</v>
      </c>
      <c r="M21" s="116">
        <v>4</v>
      </c>
      <c r="N21" s="80" t="s">
        <v>134</v>
      </c>
      <c r="O21" s="92" t="s">
        <v>135</v>
      </c>
      <c r="P21" s="119" t="s">
        <v>138</v>
      </c>
      <c r="Q21" s="80" t="s">
        <v>134</v>
      </c>
      <c r="R21" s="100" t="s">
        <v>150</v>
      </c>
      <c r="S21" s="119" t="s">
        <v>138</v>
      </c>
      <c r="T21" s="97" t="s">
        <v>148</v>
      </c>
      <c r="U21" s="100" t="s">
        <v>150</v>
      </c>
      <c r="V21" s="119" t="s">
        <v>138</v>
      </c>
      <c r="W21" s="97" t="s">
        <v>148</v>
      </c>
      <c r="X21" s="92" t="s">
        <v>135</v>
      </c>
      <c r="Y21" s="119" t="s">
        <v>138</v>
      </c>
    </row>
    <row r="22" spans="1:25" s="4" customFormat="1" x14ac:dyDescent="0.25">
      <c r="A22" s="86" t="s">
        <v>115</v>
      </c>
      <c r="B22" s="86" t="s">
        <v>129</v>
      </c>
      <c r="C22" s="4" t="s">
        <v>88</v>
      </c>
      <c r="D22" s="4" t="str">
        <f>AllFoundations_VariableNames!B76</f>
        <v>bgwall_upper_front</v>
      </c>
      <c r="E22" s="4" t="str">
        <f>IF(INDEX(AllFoundations_VariableNames!$C$3:$O$120,MATCH(BuildingSurfaces_Master!$D22,AllFoundations_VariableNames!$B$3:$B$120,0),MATCH(BuildingSurfaces_Master!E$1,AllFoundations_VariableNames!$C$2:$O$2,0))=0,"",INDEX(AllFoundations_VariableNames!$C$3:$O$120,MATCH(BuildingSurfaces_Master!$D22,AllFoundations_VariableNames!$B$3:$B$120,0),MATCH(BuildingSurfaces_Master!E$1,AllFoundations_VariableNames!$C$2:$O$2,0)))</f>
        <v>Wall</v>
      </c>
      <c r="F22" s="4" t="str">
        <f>IF(INDEX(AllFoundations_VariableNames!$C$3:$O$120,MATCH(BuildingSurfaces_Master!$D22,AllFoundations_VariableNames!$B$3:$B$120,0),MATCH(BuildingSurfaces_Master!F$1,AllFoundations_VariableNames!$C$2:$O$2,0))=0,"",INDEX(AllFoundations_VariableNames!$C$3:$O$120,MATCH(BuildingSurfaces_Master!$D22,AllFoundations_VariableNames!$B$3:$B$120,0),MATCH(BuildingSurfaces_Master!F$1,AllFoundations_VariableNames!$C$2:$O$2,0)))</f>
        <v>foundation wall construction</v>
      </c>
      <c r="G22" s="135" t="str">
        <f>"{"&amp;"foundation_zone_name"&amp;"}"</f>
        <v>{foundation_zone_name}</v>
      </c>
      <c r="H22" s="86" t="s">
        <v>19</v>
      </c>
      <c r="I22" s="135"/>
      <c r="J22" s="4" t="str">
        <f>IF(INDEX(AllFoundations_VariableNames!$C$3:$O$120,MATCH(BuildingSurfaces_Master!$D22,AllFoundations_VariableNames!$B$3:$B$120,0),MATCH(BuildingSurfaces_Master!J$1,AllFoundations_VariableNames!$C$2:$O$2,0))=0,"",INDEX(AllFoundations_VariableNames!$C$3:$O$120,MATCH(BuildingSurfaces_Master!$D22,AllFoundations_VariableNames!$B$3:$B$120,0),MATCH(BuildingSurfaces_Master!J$1,AllFoundations_VariableNames!$C$2:$O$2,0)))</f>
        <v>SunExposed</v>
      </c>
      <c r="K22" s="4" t="str">
        <f>IF(INDEX(AllFoundations_VariableNames!$C$3:$O$120,MATCH(BuildingSurfaces_Master!$D22,AllFoundations_VariableNames!$B$3:$B$120,0),MATCH(BuildingSurfaces_Master!K$1,AllFoundations_VariableNames!$C$2:$O$2,0))=0,"",INDEX(AllFoundations_VariableNames!$C$3:$O$120,MATCH(BuildingSurfaces_Master!$D22,AllFoundations_VariableNames!$B$3:$B$120,0),MATCH(BuildingSurfaces_Master!K$1,AllFoundations_VariableNames!$C$2:$O$2,0)))</f>
        <v>WindExposed</v>
      </c>
      <c r="L22" s="4" t="s">
        <v>106</v>
      </c>
      <c r="M22" s="83">
        <v>4</v>
      </c>
      <c r="N22" s="84" t="s">
        <v>134</v>
      </c>
      <c r="O22" s="85" t="s">
        <v>135</v>
      </c>
      <c r="P22" s="89" t="s">
        <v>136</v>
      </c>
      <c r="Q22" s="96" t="s">
        <v>148</v>
      </c>
      <c r="R22" s="85" t="s">
        <v>135</v>
      </c>
      <c r="S22" s="89" t="s">
        <v>136</v>
      </c>
      <c r="T22" s="96" t="s">
        <v>148</v>
      </c>
      <c r="U22" s="85" t="s">
        <v>135</v>
      </c>
      <c r="V22" s="90" t="s">
        <v>138</v>
      </c>
      <c r="W22" s="84" t="s">
        <v>134</v>
      </c>
      <c r="X22" s="85" t="s">
        <v>135</v>
      </c>
      <c r="Y22" s="90" t="s">
        <v>138</v>
      </c>
    </row>
    <row r="23" spans="1:25" s="4" customFormat="1" x14ac:dyDescent="0.25">
      <c r="A23" s="86" t="s">
        <v>115</v>
      </c>
      <c r="B23" s="86" t="s">
        <v>129</v>
      </c>
      <c r="C23" s="4" t="s">
        <v>88</v>
      </c>
      <c r="D23" s="4" t="str">
        <f>AllFoundations_VariableNames!B81</f>
        <v>bgwall_lower_front</v>
      </c>
      <c r="E23" s="4" t="str">
        <f>IF(INDEX(AllFoundations_VariableNames!$C$3:$O$120,MATCH(BuildingSurfaces_Master!$D23,AllFoundations_VariableNames!$B$3:$B$120,0),MATCH(BuildingSurfaces_Master!E$1,AllFoundations_VariableNames!$C$2:$O$2,0))=0,"",INDEX(AllFoundations_VariableNames!$C$3:$O$120,MATCH(BuildingSurfaces_Master!$D23,AllFoundations_VariableNames!$B$3:$B$120,0),MATCH(BuildingSurfaces_Master!E$1,AllFoundations_VariableNames!$C$2:$O$2,0)))</f>
        <v>Wall</v>
      </c>
      <c r="F23" s="4" t="str">
        <f>IF(INDEX(AllFoundations_VariableNames!$C$3:$O$120,MATCH(BuildingSurfaces_Master!$D23,AllFoundations_VariableNames!$B$3:$B$120,0),MATCH(BuildingSurfaces_Master!F$1,AllFoundations_VariableNames!$C$2:$O$2,0))=0,"",INDEX(AllFoundations_VariableNames!$C$3:$O$120,MATCH(BuildingSurfaces_Master!$D23,AllFoundations_VariableNames!$B$3:$B$120,0),MATCH(BuildingSurfaces_Master!F$1,AllFoundations_VariableNames!$C$2:$O$2,0)))</f>
        <v>foundation wall construction</v>
      </c>
      <c r="G23" s="135" t="str">
        <f t="shared" ref="G23:G30" si="6">"{"&amp;"foundation_zone_name"&amp;"}"</f>
        <v>{foundation_zone_name}</v>
      </c>
      <c r="H23" s="86" t="s">
        <v>43</v>
      </c>
      <c r="I23" s="86" t="s">
        <v>316</v>
      </c>
      <c r="J23" s="4" t="str">
        <f>IF(INDEX(AllFoundations_VariableNames!$C$3:$O$120,MATCH(BuildingSurfaces_Master!$D23,AllFoundations_VariableNames!$B$3:$B$120,0),MATCH(BuildingSurfaces_Master!J$1,AllFoundations_VariableNames!$C$2:$O$2,0))=0,"",INDEX(AllFoundations_VariableNames!$C$3:$O$120,MATCH(BuildingSurfaces_Master!$D23,AllFoundations_VariableNames!$B$3:$B$120,0),MATCH(BuildingSurfaces_Master!J$1,AllFoundations_VariableNames!$C$2:$O$2,0)))</f>
        <v>NoSun</v>
      </c>
      <c r="K23" s="4" t="str">
        <f>IF(INDEX(AllFoundations_VariableNames!$C$3:$O$120,MATCH(BuildingSurfaces_Master!$D23,AllFoundations_VariableNames!$B$3:$B$120,0),MATCH(BuildingSurfaces_Master!K$1,AllFoundations_VariableNames!$C$2:$O$2,0))=0,"",INDEX(AllFoundations_VariableNames!$C$3:$O$120,MATCH(BuildingSurfaces_Master!$D23,AllFoundations_VariableNames!$B$3:$B$120,0),MATCH(BuildingSurfaces_Master!K$1,AllFoundations_VariableNames!$C$2:$O$2,0)))</f>
        <v>NoWind</v>
      </c>
      <c r="L23" s="4" t="s">
        <v>106</v>
      </c>
      <c r="M23" s="83">
        <v>4</v>
      </c>
      <c r="N23" s="84" t="s">
        <v>134</v>
      </c>
      <c r="O23" s="85" t="s">
        <v>135</v>
      </c>
      <c r="P23" s="91" t="s">
        <v>137</v>
      </c>
      <c r="Q23" s="96" t="s">
        <v>148</v>
      </c>
      <c r="R23" s="85" t="s">
        <v>135</v>
      </c>
      <c r="S23" s="91" t="s">
        <v>137</v>
      </c>
      <c r="T23" s="96" t="s">
        <v>148</v>
      </c>
      <c r="U23" s="85" t="s">
        <v>135</v>
      </c>
      <c r="V23" s="89" t="s">
        <v>136</v>
      </c>
      <c r="W23" s="84" t="s">
        <v>134</v>
      </c>
      <c r="X23" s="85" t="s">
        <v>135</v>
      </c>
      <c r="Y23" s="89" t="s">
        <v>136</v>
      </c>
    </row>
    <row r="24" spans="1:25" s="4" customFormat="1" x14ac:dyDescent="0.25">
      <c r="A24" s="86" t="s">
        <v>115</v>
      </c>
      <c r="B24" s="86" t="s">
        <v>129</v>
      </c>
      <c r="C24" s="4" t="s">
        <v>88</v>
      </c>
      <c r="D24" s="4" t="str">
        <f>AllFoundations_VariableNames!B86</f>
        <v>bgwall_upper_right</v>
      </c>
      <c r="E24" s="4" t="str">
        <f>IF(INDEX(AllFoundations_VariableNames!$C$3:$O$120,MATCH(BuildingSurfaces_Master!$D24,AllFoundations_VariableNames!$B$3:$B$120,0),MATCH(BuildingSurfaces_Master!E$1,AllFoundations_VariableNames!$C$2:$O$2,0))=0,"",INDEX(AllFoundations_VariableNames!$C$3:$O$120,MATCH(BuildingSurfaces_Master!$D24,AllFoundations_VariableNames!$B$3:$B$120,0),MATCH(BuildingSurfaces_Master!E$1,AllFoundations_VariableNames!$C$2:$O$2,0)))</f>
        <v>Wall</v>
      </c>
      <c r="F24" s="4" t="str">
        <f>IF(INDEX(AllFoundations_VariableNames!$C$3:$O$120,MATCH(BuildingSurfaces_Master!$D24,AllFoundations_VariableNames!$B$3:$B$120,0),MATCH(BuildingSurfaces_Master!F$1,AllFoundations_VariableNames!$C$2:$O$2,0))=0,"",INDEX(AllFoundations_VariableNames!$C$3:$O$120,MATCH(BuildingSurfaces_Master!$D24,AllFoundations_VariableNames!$B$3:$B$120,0),MATCH(BuildingSurfaces_Master!F$1,AllFoundations_VariableNames!$C$2:$O$2,0)))</f>
        <v>foundation wall construction</v>
      </c>
      <c r="G24" s="135" t="str">
        <f t="shared" si="6"/>
        <v>{foundation_zone_name}</v>
      </c>
      <c r="H24" s="86" t="s">
        <v>19</v>
      </c>
      <c r="I24" s="135"/>
      <c r="J24" s="4" t="str">
        <f>IF(INDEX(AllFoundations_VariableNames!$C$3:$O$120,MATCH(BuildingSurfaces_Master!$D24,AllFoundations_VariableNames!$B$3:$B$120,0),MATCH(BuildingSurfaces_Master!J$1,AllFoundations_VariableNames!$C$2:$O$2,0))=0,"",INDEX(AllFoundations_VariableNames!$C$3:$O$120,MATCH(BuildingSurfaces_Master!$D24,AllFoundations_VariableNames!$B$3:$B$120,0),MATCH(BuildingSurfaces_Master!J$1,AllFoundations_VariableNames!$C$2:$O$2,0)))</f>
        <v>SunExposed</v>
      </c>
      <c r="K24" s="4" t="str">
        <f>IF(INDEX(AllFoundations_VariableNames!$C$3:$O$120,MATCH(BuildingSurfaces_Master!$D24,AllFoundations_VariableNames!$B$3:$B$120,0),MATCH(BuildingSurfaces_Master!K$1,AllFoundations_VariableNames!$C$2:$O$2,0))=0,"",INDEX(AllFoundations_VariableNames!$C$3:$O$120,MATCH(BuildingSurfaces_Master!$D24,AllFoundations_VariableNames!$B$3:$B$120,0),MATCH(BuildingSurfaces_Master!K$1,AllFoundations_VariableNames!$C$2:$O$2,0)))</f>
        <v>WindExposed</v>
      </c>
      <c r="L24" s="4" t="s">
        <v>106</v>
      </c>
      <c r="M24" s="83">
        <v>4</v>
      </c>
      <c r="N24" s="96" t="s">
        <v>148</v>
      </c>
      <c r="O24" s="85" t="s">
        <v>135</v>
      </c>
      <c r="P24" s="89" t="s">
        <v>136</v>
      </c>
      <c r="Q24" s="96" t="s">
        <v>148</v>
      </c>
      <c r="R24" s="99" t="s">
        <v>150</v>
      </c>
      <c r="S24" s="89" t="s">
        <v>136</v>
      </c>
      <c r="T24" s="96" t="s">
        <v>148</v>
      </c>
      <c r="U24" s="99" t="s">
        <v>150</v>
      </c>
      <c r="V24" s="90" t="s">
        <v>138</v>
      </c>
      <c r="W24" s="96" t="s">
        <v>148</v>
      </c>
      <c r="X24" s="85" t="s">
        <v>135</v>
      </c>
      <c r="Y24" s="90" t="s">
        <v>138</v>
      </c>
    </row>
    <row r="25" spans="1:25" s="4" customFormat="1" x14ac:dyDescent="0.25">
      <c r="A25" s="86" t="s">
        <v>115</v>
      </c>
      <c r="B25" s="86" t="s">
        <v>129</v>
      </c>
      <c r="C25" s="4" t="s">
        <v>88</v>
      </c>
      <c r="D25" s="4" t="str">
        <f>AllFoundations_VariableNames!B91</f>
        <v>bgwall_lower_right</v>
      </c>
      <c r="E25" s="4" t="str">
        <f>IF(INDEX(AllFoundations_VariableNames!$C$3:$O$120,MATCH(BuildingSurfaces_Master!$D25,AllFoundations_VariableNames!$B$3:$B$120,0),MATCH(BuildingSurfaces_Master!E$1,AllFoundations_VariableNames!$C$2:$O$2,0))=0,"",INDEX(AllFoundations_VariableNames!$C$3:$O$120,MATCH(BuildingSurfaces_Master!$D25,AllFoundations_VariableNames!$B$3:$B$120,0),MATCH(BuildingSurfaces_Master!E$1,AllFoundations_VariableNames!$C$2:$O$2,0)))</f>
        <v>Wall</v>
      </c>
      <c r="F25" s="4" t="str">
        <f>IF(INDEX(AllFoundations_VariableNames!$C$3:$O$120,MATCH(BuildingSurfaces_Master!$D25,AllFoundations_VariableNames!$B$3:$B$120,0),MATCH(BuildingSurfaces_Master!F$1,AllFoundations_VariableNames!$C$2:$O$2,0))=0,"",INDEX(AllFoundations_VariableNames!$C$3:$O$120,MATCH(BuildingSurfaces_Master!$D25,AllFoundations_VariableNames!$B$3:$B$120,0),MATCH(BuildingSurfaces_Master!F$1,AllFoundations_VariableNames!$C$2:$O$2,0)))</f>
        <v>foundation wall construction</v>
      </c>
      <c r="G25" s="135" t="str">
        <f t="shared" si="6"/>
        <v>{foundation_zone_name}</v>
      </c>
      <c r="H25" s="86" t="s">
        <v>43</v>
      </c>
      <c r="I25" s="86" t="s">
        <v>316</v>
      </c>
      <c r="J25" s="4" t="str">
        <f>IF(INDEX(AllFoundations_VariableNames!$C$3:$O$120,MATCH(BuildingSurfaces_Master!$D25,AllFoundations_VariableNames!$B$3:$B$120,0),MATCH(BuildingSurfaces_Master!J$1,AllFoundations_VariableNames!$C$2:$O$2,0))=0,"",INDEX(AllFoundations_VariableNames!$C$3:$O$120,MATCH(BuildingSurfaces_Master!$D25,AllFoundations_VariableNames!$B$3:$B$120,0),MATCH(BuildingSurfaces_Master!J$1,AllFoundations_VariableNames!$C$2:$O$2,0)))</f>
        <v>NoSun</v>
      </c>
      <c r="K25" s="4" t="str">
        <f>IF(INDEX(AllFoundations_VariableNames!$C$3:$O$120,MATCH(BuildingSurfaces_Master!$D25,AllFoundations_VariableNames!$B$3:$B$120,0),MATCH(BuildingSurfaces_Master!K$1,AllFoundations_VariableNames!$C$2:$O$2,0))=0,"",INDEX(AllFoundations_VariableNames!$C$3:$O$120,MATCH(BuildingSurfaces_Master!$D25,AllFoundations_VariableNames!$B$3:$B$120,0),MATCH(BuildingSurfaces_Master!K$1,AllFoundations_VariableNames!$C$2:$O$2,0)))</f>
        <v>NoWind</v>
      </c>
      <c r="L25" s="4" t="s">
        <v>106</v>
      </c>
      <c r="M25" s="83">
        <v>4</v>
      </c>
      <c r="N25" s="96" t="s">
        <v>148</v>
      </c>
      <c r="O25" s="85" t="s">
        <v>135</v>
      </c>
      <c r="P25" s="91" t="s">
        <v>137</v>
      </c>
      <c r="Q25" s="96" t="s">
        <v>148</v>
      </c>
      <c r="R25" s="99" t="s">
        <v>150</v>
      </c>
      <c r="S25" s="91" t="s">
        <v>137</v>
      </c>
      <c r="T25" s="96" t="s">
        <v>148</v>
      </c>
      <c r="U25" s="99" t="s">
        <v>150</v>
      </c>
      <c r="V25" s="89" t="s">
        <v>136</v>
      </c>
      <c r="W25" s="96" t="s">
        <v>148</v>
      </c>
      <c r="X25" s="85" t="s">
        <v>135</v>
      </c>
      <c r="Y25" s="89" t="s">
        <v>136</v>
      </c>
    </row>
    <row r="26" spans="1:25" s="4" customFormat="1" x14ac:dyDescent="0.25">
      <c r="A26" s="86" t="s">
        <v>115</v>
      </c>
      <c r="B26" s="86" t="s">
        <v>129</v>
      </c>
      <c r="C26" s="4" t="s">
        <v>88</v>
      </c>
      <c r="D26" s="4" t="str">
        <f>AllFoundations_VariableNames!B96</f>
        <v>bgwall_upper_back</v>
      </c>
      <c r="E26" s="4" t="str">
        <f>IF(INDEX(AllFoundations_VariableNames!$C$3:$O$120,MATCH(BuildingSurfaces_Master!$D26,AllFoundations_VariableNames!$B$3:$B$120,0),MATCH(BuildingSurfaces_Master!E$1,AllFoundations_VariableNames!$C$2:$O$2,0))=0,"",INDEX(AllFoundations_VariableNames!$C$3:$O$120,MATCH(BuildingSurfaces_Master!$D26,AllFoundations_VariableNames!$B$3:$B$120,0),MATCH(BuildingSurfaces_Master!E$1,AllFoundations_VariableNames!$C$2:$O$2,0)))</f>
        <v>Wall</v>
      </c>
      <c r="F26" s="4" t="str">
        <f>IF(INDEX(AllFoundations_VariableNames!$C$3:$O$120,MATCH(BuildingSurfaces_Master!$D26,AllFoundations_VariableNames!$B$3:$B$120,0),MATCH(BuildingSurfaces_Master!F$1,AllFoundations_VariableNames!$C$2:$O$2,0))=0,"",INDEX(AllFoundations_VariableNames!$C$3:$O$120,MATCH(BuildingSurfaces_Master!$D26,AllFoundations_VariableNames!$B$3:$B$120,0),MATCH(BuildingSurfaces_Master!F$1,AllFoundations_VariableNames!$C$2:$O$2,0)))</f>
        <v>foundation wall construction</v>
      </c>
      <c r="G26" s="135" t="str">
        <f t="shared" si="6"/>
        <v>{foundation_zone_name}</v>
      </c>
      <c r="H26" s="86" t="s">
        <v>19</v>
      </c>
      <c r="I26" s="135"/>
      <c r="J26" s="4" t="str">
        <f>IF(INDEX(AllFoundations_VariableNames!$C$3:$O$120,MATCH(BuildingSurfaces_Master!$D26,AllFoundations_VariableNames!$B$3:$B$120,0),MATCH(BuildingSurfaces_Master!J$1,AllFoundations_VariableNames!$C$2:$O$2,0))=0,"",INDEX(AllFoundations_VariableNames!$C$3:$O$120,MATCH(BuildingSurfaces_Master!$D26,AllFoundations_VariableNames!$B$3:$B$120,0),MATCH(BuildingSurfaces_Master!J$1,AllFoundations_VariableNames!$C$2:$O$2,0)))</f>
        <v>SunExposed</v>
      </c>
      <c r="K26" s="4" t="str">
        <f>IF(INDEX(AllFoundations_VariableNames!$C$3:$O$120,MATCH(BuildingSurfaces_Master!$D26,AllFoundations_VariableNames!$B$3:$B$120,0),MATCH(BuildingSurfaces_Master!K$1,AllFoundations_VariableNames!$C$2:$O$2,0))=0,"",INDEX(AllFoundations_VariableNames!$C$3:$O$120,MATCH(BuildingSurfaces_Master!$D26,AllFoundations_VariableNames!$B$3:$B$120,0),MATCH(BuildingSurfaces_Master!K$1,AllFoundations_VariableNames!$C$2:$O$2,0)))</f>
        <v>WindExposed</v>
      </c>
      <c r="L26" s="4" t="s">
        <v>106</v>
      </c>
      <c r="M26" s="83">
        <v>4</v>
      </c>
      <c r="N26" s="96" t="s">
        <v>148</v>
      </c>
      <c r="O26" s="99" t="s">
        <v>150</v>
      </c>
      <c r="P26" s="89" t="s">
        <v>136</v>
      </c>
      <c r="Q26" s="84" t="s">
        <v>134</v>
      </c>
      <c r="R26" s="99" t="s">
        <v>150</v>
      </c>
      <c r="S26" s="89" t="s">
        <v>136</v>
      </c>
      <c r="T26" s="84" t="s">
        <v>134</v>
      </c>
      <c r="U26" s="99" t="s">
        <v>150</v>
      </c>
      <c r="V26" s="90" t="s">
        <v>138</v>
      </c>
      <c r="W26" s="96" t="s">
        <v>148</v>
      </c>
      <c r="X26" s="99" t="s">
        <v>150</v>
      </c>
      <c r="Y26" s="90" t="s">
        <v>138</v>
      </c>
    </row>
    <row r="27" spans="1:25" s="4" customFormat="1" x14ac:dyDescent="0.25">
      <c r="A27" s="86" t="s">
        <v>115</v>
      </c>
      <c r="B27" s="86" t="s">
        <v>129</v>
      </c>
      <c r="C27" s="4" t="s">
        <v>88</v>
      </c>
      <c r="D27" s="4" t="str">
        <f>AllFoundations_VariableNames!B101</f>
        <v>bgwall_lower_back</v>
      </c>
      <c r="E27" s="4" t="str">
        <f>IF(INDEX(AllFoundations_VariableNames!$C$3:$O$120,MATCH(BuildingSurfaces_Master!$D27,AllFoundations_VariableNames!$B$3:$B$120,0),MATCH(BuildingSurfaces_Master!E$1,AllFoundations_VariableNames!$C$2:$O$2,0))=0,"",INDEX(AllFoundations_VariableNames!$C$3:$O$120,MATCH(BuildingSurfaces_Master!$D27,AllFoundations_VariableNames!$B$3:$B$120,0),MATCH(BuildingSurfaces_Master!E$1,AllFoundations_VariableNames!$C$2:$O$2,0)))</f>
        <v>Wall</v>
      </c>
      <c r="F27" s="4" t="str">
        <f>IF(INDEX(AllFoundations_VariableNames!$C$3:$O$120,MATCH(BuildingSurfaces_Master!$D27,AllFoundations_VariableNames!$B$3:$B$120,0),MATCH(BuildingSurfaces_Master!F$1,AllFoundations_VariableNames!$C$2:$O$2,0))=0,"",INDEX(AllFoundations_VariableNames!$C$3:$O$120,MATCH(BuildingSurfaces_Master!$D27,AllFoundations_VariableNames!$B$3:$B$120,0),MATCH(BuildingSurfaces_Master!F$1,AllFoundations_VariableNames!$C$2:$O$2,0)))</f>
        <v>foundation wall construction</v>
      </c>
      <c r="G27" s="135" t="str">
        <f t="shared" si="6"/>
        <v>{foundation_zone_name}</v>
      </c>
      <c r="H27" s="86" t="s">
        <v>43</v>
      </c>
      <c r="I27" s="86" t="s">
        <v>316</v>
      </c>
      <c r="J27" s="4" t="str">
        <f>IF(INDEX(AllFoundations_VariableNames!$C$3:$O$120,MATCH(BuildingSurfaces_Master!$D27,AllFoundations_VariableNames!$B$3:$B$120,0),MATCH(BuildingSurfaces_Master!J$1,AllFoundations_VariableNames!$C$2:$O$2,0))=0,"",INDEX(AllFoundations_VariableNames!$C$3:$O$120,MATCH(BuildingSurfaces_Master!$D27,AllFoundations_VariableNames!$B$3:$B$120,0),MATCH(BuildingSurfaces_Master!J$1,AllFoundations_VariableNames!$C$2:$O$2,0)))</f>
        <v>NoSun</v>
      </c>
      <c r="K27" s="4" t="str">
        <f>IF(INDEX(AllFoundations_VariableNames!$C$3:$O$120,MATCH(BuildingSurfaces_Master!$D27,AllFoundations_VariableNames!$B$3:$B$120,0),MATCH(BuildingSurfaces_Master!K$1,AllFoundations_VariableNames!$C$2:$O$2,0))=0,"",INDEX(AllFoundations_VariableNames!$C$3:$O$120,MATCH(BuildingSurfaces_Master!$D27,AllFoundations_VariableNames!$B$3:$B$120,0),MATCH(BuildingSurfaces_Master!K$1,AllFoundations_VariableNames!$C$2:$O$2,0)))</f>
        <v>NoWind</v>
      </c>
      <c r="L27" s="4" t="s">
        <v>106</v>
      </c>
      <c r="M27" s="83">
        <v>4</v>
      </c>
      <c r="N27" s="96" t="s">
        <v>148</v>
      </c>
      <c r="O27" s="99" t="s">
        <v>150</v>
      </c>
      <c r="P27" s="91" t="s">
        <v>137</v>
      </c>
      <c r="Q27" s="84" t="s">
        <v>134</v>
      </c>
      <c r="R27" s="99" t="s">
        <v>150</v>
      </c>
      <c r="S27" s="91" t="s">
        <v>137</v>
      </c>
      <c r="T27" s="84" t="s">
        <v>134</v>
      </c>
      <c r="U27" s="99" t="s">
        <v>150</v>
      </c>
      <c r="V27" s="89" t="s">
        <v>136</v>
      </c>
      <c r="W27" s="96" t="s">
        <v>148</v>
      </c>
      <c r="X27" s="99" t="s">
        <v>150</v>
      </c>
      <c r="Y27" s="89" t="s">
        <v>136</v>
      </c>
    </row>
    <row r="28" spans="1:25" s="4" customFormat="1" x14ac:dyDescent="0.25">
      <c r="A28" s="86" t="s">
        <v>115</v>
      </c>
      <c r="B28" s="86" t="s">
        <v>129</v>
      </c>
      <c r="C28" s="4" t="s">
        <v>88</v>
      </c>
      <c r="D28" s="4" t="str">
        <f>AllFoundations_VariableNames!B106</f>
        <v>bgwall_upper_left</v>
      </c>
      <c r="E28" s="4" t="str">
        <f>IF(INDEX(AllFoundations_VariableNames!$C$3:$O$120,MATCH(BuildingSurfaces_Master!$D28,AllFoundations_VariableNames!$B$3:$B$120,0),MATCH(BuildingSurfaces_Master!E$1,AllFoundations_VariableNames!$C$2:$O$2,0))=0,"",INDEX(AllFoundations_VariableNames!$C$3:$O$120,MATCH(BuildingSurfaces_Master!$D28,AllFoundations_VariableNames!$B$3:$B$120,0),MATCH(BuildingSurfaces_Master!E$1,AllFoundations_VariableNames!$C$2:$O$2,0)))</f>
        <v>Wall</v>
      </c>
      <c r="F28" s="4" t="str">
        <f>IF(INDEX(AllFoundations_VariableNames!$C$3:$O$120,MATCH(BuildingSurfaces_Master!$D28,AllFoundations_VariableNames!$B$3:$B$120,0),MATCH(BuildingSurfaces_Master!F$1,AllFoundations_VariableNames!$C$2:$O$2,0))=0,"",INDEX(AllFoundations_VariableNames!$C$3:$O$120,MATCH(BuildingSurfaces_Master!$D28,AllFoundations_VariableNames!$B$3:$B$120,0),MATCH(BuildingSurfaces_Master!F$1,AllFoundations_VariableNames!$C$2:$O$2,0)))</f>
        <v>foundation wall construction</v>
      </c>
      <c r="G28" s="135" t="str">
        <f t="shared" si="6"/>
        <v>{foundation_zone_name}</v>
      </c>
      <c r="H28" s="86" t="s">
        <v>19</v>
      </c>
      <c r="I28" s="135"/>
      <c r="J28" s="4" t="str">
        <f>IF(INDEX(AllFoundations_VariableNames!$C$3:$O$120,MATCH(BuildingSurfaces_Master!$D28,AllFoundations_VariableNames!$B$3:$B$120,0),MATCH(BuildingSurfaces_Master!J$1,AllFoundations_VariableNames!$C$2:$O$2,0))=0,"",INDEX(AllFoundations_VariableNames!$C$3:$O$120,MATCH(BuildingSurfaces_Master!$D28,AllFoundations_VariableNames!$B$3:$B$120,0),MATCH(BuildingSurfaces_Master!J$1,AllFoundations_VariableNames!$C$2:$O$2,0)))</f>
        <v>SunExposed</v>
      </c>
      <c r="K28" s="4" t="str">
        <f>IF(INDEX(AllFoundations_VariableNames!$C$3:$O$120,MATCH(BuildingSurfaces_Master!$D28,AllFoundations_VariableNames!$B$3:$B$120,0),MATCH(BuildingSurfaces_Master!K$1,AllFoundations_VariableNames!$C$2:$O$2,0))=0,"",INDEX(AllFoundations_VariableNames!$C$3:$O$120,MATCH(BuildingSurfaces_Master!$D28,AllFoundations_VariableNames!$B$3:$B$120,0),MATCH(BuildingSurfaces_Master!K$1,AllFoundations_VariableNames!$C$2:$O$2,0)))</f>
        <v>WindExposed</v>
      </c>
      <c r="L28" s="4" t="s">
        <v>106</v>
      </c>
      <c r="M28" s="83">
        <v>4</v>
      </c>
      <c r="N28" s="84" t="s">
        <v>134</v>
      </c>
      <c r="O28" s="99" t="s">
        <v>150</v>
      </c>
      <c r="P28" s="89" t="s">
        <v>136</v>
      </c>
      <c r="Q28" s="84" t="s">
        <v>134</v>
      </c>
      <c r="R28" s="85" t="s">
        <v>135</v>
      </c>
      <c r="S28" s="89" t="s">
        <v>136</v>
      </c>
      <c r="T28" s="84" t="s">
        <v>134</v>
      </c>
      <c r="U28" s="85" t="s">
        <v>135</v>
      </c>
      <c r="V28" s="90" t="s">
        <v>138</v>
      </c>
      <c r="W28" s="84" t="s">
        <v>134</v>
      </c>
      <c r="X28" s="99" t="s">
        <v>150</v>
      </c>
      <c r="Y28" s="90" t="s">
        <v>138</v>
      </c>
    </row>
    <row r="29" spans="1:25" s="4" customFormat="1" x14ac:dyDescent="0.25">
      <c r="A29" s="86" t="s">
        <v>115</v>
      </c>
      <c r="B29" s="86" t="s">
        <v>129</v>
      </c>
      <c r="C29" s="4" t="s">
        <v>88</v>
      </c>
      <c r="D29" s="4" t="str">
        <f>AllFoundations_VariableNames!B111</f>
        <v>bgwall_lower_left</v>
      </c>
      <c r="E29" s="4" t="str">
        <f>IF(INDEX(AllFoundations_VariableNames!$C$3:$O$120,MATCH(BuildingSurfaces_Master!$D29,AllFoundations_VariableNames!$B$3:$B$120,0),MATCH(BuildingSurfaces_Master!E$1,AllFoundations_VariableNames!$C$2:$O$2,0))=0,"",INDEX(AllFoundations_VariableNames!$C$3:$O$120,MATCH(BuildingSurfaces_Master!$D29,AllFoundations_VariableNames!$B$3:$B$120,0),MATCH(BuildingSurfaces_Master!E$1,AllFoundations_VariableNames!$C$2:$O$2,0)))</f>
        <v>Wall</v>
      </c>
      <c r="F29" s="4" t="str">
        <f>IF(INDEX(AllFoundations_VariableNames!$C$3:$O$120,MATCH(BuildingSurfaces_Master!$D29,AllFoundations_VariableNames!$B$3:$B$120,0),MATCH(BuildingSurfaces_Master!F$1,AllFoundations_VariableNames!$C$2:$O$2,0))=0,"",INDEX(AllFoundations_VariableNames!$C$3:$O$120,MATCH(BuildingSurfaces_Master!$D29,AllFoundations_VariableNames!$B$3:$B$120,0),MATCH(BuildingSurfaces_Master!F$1,AllFoundations_VariableNames!$C$2:$O$2,0)))</f>
        <v>foundation wall construction</v>
      </c>
      <c r="G29" s="135" t="str">
        <f t="shared" si="6"/>
        <v>{foundation_zone_name}</v>
      </c>
      <c r="H29" s="86" t="s">
        <v>43</v>
      </c>
      <c r="I29" s="86" t="s">
        <v>316</v>
      </c>
      <c r="J29" s="4" t="str">
        <f>IF(INDEX(AllFoundations_VariableNames!$C$3:$O$120,MATCH(BuildingSurfaces_Master!$D29,AllFoundations_VariableNames!$B$3:$B$120,0),MATCH(BuildingSurfaces_Master!J$1,AllFoundations_VariableNames!$C$2:$O$2,0))=0,"",INDEX(AllFoundations_VariableNames!$C$3:$O$120,MATCH(BuildingSurfaces_Master!$D29,AllFoundations_VariableNames!$B$3:$B$120,0),MATCH(BuildingSurfaces_Master!J$1,AllFoundations_VariableNames!$C$2:$O$2,0)))</f>
        <v>NoSun</v>
      </c>
      <c r="K29" s="4" t="str">
        <f>IF(INDEX(AllFoundations_VariableNames!$C$3:$O$120,MATCH(BuildingSurfaces_Master!$D29,AllFoundations_VariableNames!$B$3:$B$120,0),MATCH(BuildingSurfaces_Master!K$1,AllFoundations_VariableNames!$C$2:$O$2,0))=0,"",INDEX(AllFoundations_VariableNames!$C$3:$O$120,MATCH(BuildingSurfaces_Master!$D29,AllFoundations_VariableNames!$B$3:$B$120,0),MATCH(BuildingSurfaces_Master!K$1,AllFoundations_VariableNames!$C$2:$O$2,0)))</f>
        <v>NoWind</v>
      </c>
      <c r="L29" s="4" t="s">
        <v>106</v>
      </c>
      <c r="M29" s="83">
        <v>4</v>
      </c>
      <c r="N29" s="84" t="s">
        <v>134</v>
      </c>
      <c r="O29" s="99" t="s">
        <v>150</v>
      </c>
      <c r="P29" s="91" t="s">
        <v>137</v>
      </c>
      <c r="Q29" s="84" t="s">
        <v>134</v>
      </c>
      <c r="R29" s="85" t="s">
        <v>135</v>
      </c>
      <c r="S29" s="91" t="s">
        <v>137</v>
      </c>
      <c r="T29" s="84" t="s">
        <v>134</v>
      </c>
      <c r="U29" s="85" t="s">
        <v>135</v>
      </c>
      <c r="V29" s="89" t="s">
        <v>136</v>
      </c>
      <c r="W29" s="84" t="s">
        <v>134</v>
      </c>
      <c r="X29" s="99" t="s">
        <v>150</v>
      </c>
      <c r="Y29" s="89" t="s">
        <v>136</v>
      </c>
    </row>
    <row r="30" spans="1:25" s="4" customFormat="1" x14ac:dyDescent="0.25">
      <c r="A30" s="86" t="s">
        <v>115</v>
      </c>
      <c r="B30" s="86" t="s">
        <v>129</v>
      </c>
      <c r="C30" s="4" t="s">
        <v>88</v>
      </c>
      <c r="D30" s="4" t="str">
        <f>AllFoundations_VariableNames!B116</f>
        <v>floor_foundation</v>
      </c>
      <c r="E30" s="4" t="str">
        <f>IF(INDEX(AllFoundations_VariableNames!$C$3:$O$120,MATCH(BuildingSurfaces_Master!$D30,AllFoundations_VariableNames!$B$3:$B$120,0),MATCH(BuildingSurfaces_Master!E$1,AllFoundations_VariableNames!$C$2:$O$2,0))=0,"",INDEX(AllFoundations_VariableNames!$C$3:$O$120,MATCH(BuildingSurfaces_Master!$D30,AllFoundations_VariableNames!$B$3:$B$120,0),MATCH(BuildingSurfaces_Master!E$1,AllFoundations_VariableNames!$C$2:$O$2,0)))</f>
        <v>Floor</v>
      </c>
      <c r="F30" s="4" t="str">
        <f>IF(INDEX(AllFoundations_VariableNames!$C$3:$O$120,MATCH(BuildingSurfaces_Master!$D30,AllFoundations_VariableNames!$B$3:$B$120,0),MATCH(BuildingSurfaces_Master!F$1,AllFoundations_VariableNames!$C$2:$O$2,0))=0,"",INDEX(AllFoundations_VariableNames!$C$3:$O$120,MATCH(BuildingSurfaces_Master!$D30,AllFoundations_VariableNames!$B$3:$B$120,0),MATCH(BuildingSurfaces_Master!F$1,AllFoundations_VariableNames!$C$2:$O$2,0)))</f>
        <v>foundation floor construction</v>
      </c>
      <c r="G30" s="135" t="str">
        <f t="shared" si="6"/>
        <v>{foundation_zone_name}</v>
      </c>
      <c r="H30" s="86" t="s">
        <v>43</v>
      </c>
      <c r="I30" s="86" t="s">
        <v>316</v>
      </c>
      <c r="J30" s="4" t="str">
        <f>IF(INDEX(AllFoundations_VariableNames!$C$3:$O$120,MATCH(BuildingSurfaces_Master!$D30,AllFoundations_VariableNames!$B$3:$B$120,0),MATCH(BuildingSurfaces_Master!J$1,AllFoundations_VariableNames!$C$2:$O$2,0))=0,"",INDEX(AllFoundations_VariableNames!$C$3:$O$120,MATCH(BuildingSurfaces_Master!$D30,AllFoundations_VariableNames!$B$3:$B$120,0),MATCH(BuildingSurfaces_Master!J$1,AllFoundations_VariableNames!$C$2:$O$2,0)))</f>
        <v>NoSun</v>
      </c>
      <c r="K30" s="4" t="str">
        <f>IF(INDEX(AllFoundations_VariableNames!$C$3:$O$120,MATCH(BuildingSurfaces_Master!$D30,AllFoundations_VariableNames!$B$3:$B$120,0),MATCH(BuildingSurfaces_Master!K$1,AllFoundations_VariableNames!$C$2:$O$2,0))=0,"",INDEX(AllFoundations_VariableNames!$C$3:$O$120,MATCH(BuildingSurfaces_Master!$D30,AllFoundations_VariableNames!$B$3:$B$120,0),MATCH(BuildingSurfaces_Master!K$1,AllFoundations_VariableNames!$C$2:$O$2,0)))</f>
        <v>NoWind</v>
      </c>
      <c r="L30" s="4" t="s">
        <v>106</v>
      </c>
      <c r="M30" s="83">
        <v>4</v>
      </c>
      <c r="N30" s="84" t="s">
        <v>134</v>
      </c>
      <c r="O30" s="85" t="s">
        <v>135</v>
      </c>
      <c r="P30" s="91" t="s">
        <v>137</v>
      </c>
      <c r="Q30" s="84" t="s">
        <v>134</v>
      </c>
      <c r="R30" s="99" t="s">
        <v>150</v>
      </c>
      <c r="S30" s="91" t="s">
        <v>137</v>
      </c>
      <c r="T30" s="96" t="s">
        <v>148</v>
      </c>
      <c r="U30" s="99" t="s">
        <v>150</v>
      </c>
      <c r="V30" s="91" t="s">
        <v>137</v>
      </c>
      <c r="W30" s="96" t="s">
        <v>148</v>
      </c>
      <c r="X30" s="85" t="s">
        <v>135</v>
      </c>
      <c r="Y30" s="91" t="s">
        <v>137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7F77-71B0-4D68-9A34-C6C4C6F7B53C}">
  <sheetPr codeName="Sheet5"/>
  <dimension ref="A1:L27"/>
  <sheetViews>
    <sheetView topLeftCell="B1" workbookViewId="0">
      <selection activeCell="E19" sqref="E19"/>
    </sheetView>
  </sheetViews>
  <sheetFormatPr defaultRowHeight="15" x14ac:dyDescent="0.25"/>
  <cols>
    <col min="1" max="1" width="26.5703125" customWidth="1"/>
    <col min="2" max="2" width="30" bestFit="1" customWidth="1"/>
    <col min="3" max="3" width="19" customWidth="1"/>
    <col min="4" max="4" width="23.85546875" customWidth="1"/>
    <col min="5" max="5" width="21.85546875" customWidth="1"/>
    <col min="6" max="6" width="22.85546875" customWidth="1"/>
    <col min="7" max="7" width="23.140625" bestFit="1" customWidth="1"/>
    <col min="8" max="8" width="14" customWidth="1"/>
    <col min="9" max="9" width="27.85546875" customWidth="1"/>
    <col min="10" max="10" width="24" customWidth="1"/>
    <col min="11" max="12" width="24.140625" bestFit="1" customWidth="1"/>
  </cols>
  <sheetData>
    <row r="1" spans="1:12" x14ac:dyDescent="0.25">
      <c r="A1" s="1" t="s">
        <v>102</v>
      </c>
      <c r="B1" s="1" t="s">
        <v>125</v>
      </c>
      <c r="C1" s="1" t="s">
        <v>130</v>
      </c>
      <c r="D1" s="1" t="s">
        <v>86</v>
      </c>
      <c r="E1" s="1" t="s">
        <v>87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184</v>
      </c>
      <c r="L1" s="1" t="s">
        <v>185</v>
      </c>
    </row>
    <row r="2" spans="1:12" x14ac:dyDescent="0.25">
      <c r="A2" s="80" t="s">
        <v>113</v>
      </c>
      <c r="B2" s="5" t="s">
        <v>176</v>
      </c>
      <c r="C2" t="s">
        <v>177</v>
      </c>
      <c r="D2" s="5" t="s">
        <v>286</v>
      </c>
      <c r="E2" t="s">
        <v>183</v>
      </c>
      <c r="F2" t="str">
        <f>"Wall"&amp;RIGHT(D2,LEN(D2)-6)</f>
        <v>Wall_floor3_front</v>
      </c>
      <c r="H2" s="125">
        <v>1</v>
      </c>
      <c r="I2" t="s">
        <v>297</v>
      </c>
      <c r="J2" t="s">
        <v>298</v>
      </c>
      <c r="K2" t="s">
        <v>299</v>
      </c>
      <c r="L2" t="s">
        <v>300</v>
      </c>
    </row>
    <row r="3" spans="1:12" x14ac:dyDescent="0.25">
      <c r="A3" s="80" t="s">
        <v>113</v>
      </c>
      <c r="B3" s="5" t="s">
        <v>176</v>
      </c>
      <c r="C3" t="s">
        <v>177</v>
      </c>
      <c r="D3" s="5" t="s">
        <v>287</v>
      </c>
      <c r="E3" t="s">
        <v>183</v>
      </c>
      <c r="F3" t="str">
        <f t="shared" ref="F3:F13" si="0">"Wall"&amp;RIGHT(D3,LEN(D3)-6)</f>
        <v>Wall_floor3_back</v>
      </c>
      <c r="H3" s="125">
        <v>1</v>
      </c>
      <c r="I3" t="s">
        <v>301</v>
      </c>
      <c r="J3" t="s">
        <v>302</v>
      </c>
      <c r="K3" t="s">
        <v>303</v>
      </c>
      <c r="L3" t="s">
        <v>304</v>
      </c>
    </row>
    <row r="4" spans="1:12" x14ac:dyDescent="0.25">
      <c r="A4" s="80" t="s">
        <v>113</v>
      </c>
      <c r="B4" s="5" t="s">
        <v>176</v>
      </c>
      <c r="C4" t="s">
        <v>177</v>
      </c>
      <c r="D4" s="5" t="s">
        <v>288</v>
      </c>
      <c r="E4" t="s">
        <v>183</v>
      </c>
      <c r="F4" t="str">
        <f t="shared" si="0"/>
        <v>Wall_floor3_right</v>
      </c>
      <c r="H4" s="125">
        <v>1</v>
      </c>
      <c r="I4" t="s">
        <v>305</v>
      </c>
      <c r="J4" t="s">
        <v>306</v>
      </c>
      <c r="K4" t="s">
        <v>307</v>
      </c>
      <c r="L4" t="s">
        <v>308</v>
      </c>
    </row>
    <row r="5" spans="1:12" x14ac:dyDescent="0.25">
      <c r="A5" s="80" t="s">
        <v>113</v>
      </c>
      <c r="B5" s="5" t="s">
        <v>176</v>
      </c>
      <c r="C5" t="s">
        <v>177</v>
      </c>
      <c r="D5" s="5" t="s">
        <v>289</v>
      </c>
      <c r="E5" t="s">
        <v>183</v>
      </c>
      <c r="F5" t="str">
        <f t="shared" si="0"/>
        <v>Wall_floor3_left</v>
      </c>
      <c r="H5" s="125">
        <v>1</v>
      </c>
      <c r="I5" t="s">
        <v>309</v>
      </c>
      <c r="J5" t="s">
        <v>310</v>
      </c>
      <c r="K5" t="s">
        <v>311</v>
      </c>
      <c r="L5" t="s">
        <v>312</v>
      </c>
    </row>
    <row r="6" spans="1:12" s="4" customFormat="1" x14ac:dyDescent="0.25">
      <c r="A6" s="84" t="s">
        <v>114</v>
      </c>
      <c r="B6" s="4" t="s">
        <v>175</v>
      </c>
      <c r="C6" s="4" t="s">
        <v>177</v>
      </c>
      <c r="D6" s="4" t="s">
        <v>282</v>
      </c>
      <c r="E6" s="4" t="s">
        <v>183</v>
      </c>
      <c r="F6" s="4" t="str">
        <f t="shared" si="0"/>
        <v>Wall_floor2_front</v>
      </c>
      <c r="H6" s="126">
        <v>1</v>
      </c>
      <c r="I6" s="4" t="s">
        <v>297</v>
      </c>
      <c r="J6" s="4" t="s">
        <v>298</v>
      </c>
      <c r="K6" s="4" t="s">
        <v>299</v>
      </c>
      <c r="L6" s="4" t="s">
        <v>300</v>
      </c>
    </row>
    <row r="7" spans="1:12" s="4" customFormat="1" x14ac:dyDescent="0.25">
      <c r="A7" s="84" t="s">
        <v>120</v>
      </c>
      <c r="B7" s="4" t="s">
        <v>175</v>
      </c>
      <c r="C7" s="4" t="s">
        <v>177</v>
      </c>
      <c r="D7" s="4" t="s">
        <v>283</v>
      </c>
      <c r="E7" s="4" t="s">
        <v>183</v>
      </c>
      <c r="F7" s="4" t="str">
        <f t="shared" si="0"/>
        <v>Wall_floor2_back</v>
      </c>
      <c r="H7" s="126">
        <v>1</v>
      </c>
      <c r="I7" s="4" t="s">
        <v>301</v>
      </c>
      <c r="J7" s="4" t="s">
        <v>302</v>
      </c>
      <c r="K7" s="4" t="s">
        <v>303</v>
      </c>
      <c r="L7" s="4" t="s">
        <v>304</v>
      </c>
    </row>
    <row r="8" spans="1:12" s="4" customFormat="1" x14ac:dyDescent="0.25">
      <c r="A8" s="84" t="s">
        <v>120</v>
      </c>
      <c r="B8" s="4" t="s">
        <v>175</v>
      </c>
      <c r="C8" s="4" t="s">
        <v>177</v>
      </c>
      <c r="D8" s="4" t="s">
        <v>284</v>
      </c>
      <c r="E8" s="4" t="s">
        <v>183</v>
      </c>
      <c r="F8" s="4" t="str">
        <f t="shared" si="0"/>
        <v>Wall_floor2_right</v>
      </c>
      <c r="H8" s="126">
        <v>1</v>
      </c>
      <c r="I8" s="4" t="s">
        <v>305</v>
      </c>
      <c r="J8" s="4" t="s">
        <v>306</v>
      </c>
      <c r="K8" s="4" t="s">
        <v>307</v>
      </c>
      <c r="L8" s="4" t="s">
        <v>308</v>
      </c>
    </row>
    <row r="9" spans="1:12" s="4" customFormat="1" x14ac:dyDescent="0.25">
      <c r="A9" s="84" t="s">
        <v>120</v>
      </c>
      <c r="B9" s="4" t="s">
        <v>175</v>
      </c>
      <c r="C9" s="4" t="s">
        <v>177</v>
      </c>
      <c r="D9" s="4" t="s">
        <v>285</v>
      </c>
      <c r="E9" s="4" t="s">
        <v>183</v>
      </c>
      <c r="F9" s="4" t="str">
        <f t="shared" si="0"/>
        <v>Wall_floor2_left</v>
      </c>
      <c r="H9" s="126">
        <v>1</v>
      </c>
      <c r="I9" s="4" t="s">
        <v>309</v>
      </c>
      <c r="J9" s="4" t="s">
        <v>310</v>
      </c>
      <c r="K9" s="4" t="s">
        <v>311</v>
      </c>
      <c r="L9" s="4" t="s">
        <v>312</v>
      </c>
    </row>
    <row r="10" spans="1:12" x14ac:dyDescent="0.25">
      <c r="A10" s="78" t="s">
        <v>101</v>
      </c>
      <c r="B10" t="s">
        <v>174</v>
      </c>
      <c r="C10" t="s">
        <v>177</v>
      </c>
      <c r="D10" t="s">
        <v>278</v>
      </c>
      <c r="E10" t="s">
        <v>183</v>
      </c>
      <c r="F10" t="str">
        <f t="shared" si="0"/>
        <v>Wall_floor1_front</v>
      </c>
      <c r="H10" s="125">
        <v>1</v>
      </c>
      <c r="I10" t="s">
        <v>297</v>
      </c>
      <c r="J10" t="s">
        <v>298</v>
      </c>
      <c r="K10" t="s">
        <v>299</v>
      </c>
      <c r="L10" t="s">
        <v>300</v>
      </c>
    </row>
    <row r="11" spans="1:12" x14ac:dyDescent="0.25">
      <c r="A11" s="78" t="s">
        <v>101</v>
      </c>
      <c r="B11" t="s">
        <v>174</v>
      </c>
      <c r="C11" t="s">
        <v>177</v>
      </c>
      <c r="D11" t="s">
        <v>279</v>
      </c>
      <c r="E11" t="s">
        <v>183</v>
      </c>
      <c r="F11" t="str">
        <f t="shared" si="0"/>
        <v>Wall_floor1_back</v>
      </c>
      <c r="H11" s="125">
        <v>1</v>
      </c>
      <c r="I11" t="s">
        <v>301</v>
      </c>
      <c r="J11" t="s">
        <v>302</v>
      </c>
      <c r="K11" t="s">
        <v>303</v>
      </c>
      <c r="L11" t="s">
        <v>304</v>
      </c>
    </row>
    <row r="12" spans="1:12" x14ac:dyDescent="0.25">
      <c r="A12" s="78" t="s">
        <v>101</v>
      </c>
      <c r="B12" t="s">
        <v>174</v>
      </c>
      <c r="C12" t="s">
        <v>177</v>
      </c>
      <c r="D12" t="s">
        <v>280</v>
      </c>
      <c r="E12" t="s">
        <v>183</v>
      </c>
      <c r="F12" t="str">
        <f t="shared" si="0"/>
        <v>Wall_floor1_right</v>
      </c>
      <c r="H12" s="125">
        <v>1</v>
      </c>
      <c r="I12" t="s">
        <v>305</v>
      </c>
      <c r="J12" t="s">
        <v>306</v>
      </c>
      <c r="K12" t="s">
        <v>307</v>
      </c>
      <c r="L12" t="s">
        <v>308</v>
      </c>
    </row>
    <row r="13" spans="1:12" x14ac:dyDescent="0.25">
      <c r="A13" s="78" t="s">
        <v>101</v>
      </c>
      <c r="B13" t="s">
        <v>174</v>
      </c>
      <c r="C13" t="s">
        <v>177</v>
      </c>
      <c r="D13" t="s">
        <v>281</v>
      </c>
      <c r="E13" t="s">
        <v>183</v>
      </c>
      <c r="F13" t="str">
        <f t="shared" si="0"/>
        <v>Wall_floor1_left</v>
      </c>
      <c r="H13" s="125">
        <v>1</v>
      </c>
      <c r="I13" t="s">
        <v>309</v>
      </c>
      <c r="J13" t="s">
        <v>310</v>
      </c>
      <c r="K13" t="s">
        <v>311</v>
      </c>
      <c r="L13" t="s">
        <v>312</v>
      </c>
    </row>
    <row r="15" spans="1:12" s="5" customFormat="1" x14ac:dyDescent="0.25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</row>
    <row r="16" spans="1:12" s="5" customFormat="1" x14ac:dyDescent="0.25">
      <c r="A16" s="80"/>
      <c r="H16" s="156"/>
      <c r="I16" s="120"/>
      <c r="J16" s="92"/>
      <c r="K16" s="157"/>
      <c r="L16" s="158"/>
    </row>
    <row r="17" spans="1:12" s="5" customFormat="1" x14ac:dyDescent="0.25">
      <c r="A17" s="80"/>
      <c r="H17" s="156"/>
      <c r="I17" s="159"/>
      <c r="J17" s="92"/>
      <c r="K17" s="118"/>
      <c r="L17" s="119"/>
    </row>
    <row r="18" spans="1:12" s="5" customFormat="1" x14ac:dyDescent="0.25">
      <c r="A18" s="80"/>
      <c r="H18" s="156"/>
      <c r="I18" s="159"/>
      <c r="J18" s="92"/>
      <c r="K18" s="160"/>
      <c r="L18" s="161"/>
    </row>
    <row r="19" spans="1:12" s="5" customFormat="1" x14ac:dyDescent="0.25">
      <c r="A19" s="80"/>
      <c r="H19" s="156"/>
      <c r="I19" s="159"/>
      <c r="J19" s="92"/>
      <c r="K19" s="162"/>
      <c r="L19" s="163"/>
    </row>
    <row r="20" spans="1:12" s="5" customFormat="1" x14ac:dyDescent="0.25">
      <c r="A20" s="80"/>
      <c r="H20" s="156"/>
      <c r="I20" s="120"/>
      <c r="J20" s="92"/>
      <c r="K20" s="157"/>
      <c r="L20" s="158"/>
    </row>
    <row r="21" spans="1:12" s="5" customFormat="1" x14ac:dyDescent="0.25">
      <c r="A21" s="80"/>
      <c r="H21" s="156"/>
      <c r="I21" s="159"/>
      <c r="J21" s="92"/>
      <c r="K21" s="118"/>
      <c r="L21" s="119"/>
    </row>
    <row r="22" spans="1:12" s="5" customFormat="1" x14ac:dyDescent="0.25">
      <c r="A22" s="80"/>
      <c r="H22" s="156"/>
      <c r="I22" s="159"/>
      <c r="J22" s="92"/>
      <c r="K22" s="160"/>
      <c r="L22" s="161"/>
    </row>
    <row r="23" spans="1:12" s="5" customFormat="1" x14ac:dyDescent="0.25">
      <c r="A23" s="80"/>
      <c r="H23" s="156"/>
      <c r="I23" s="159"/>
      <c r="J23" s="92"/>
      <c r="K23" s="162"/>
      <c r="L23" s="163"/>
    </row>
    <row r="24" spans="1:12" s="5" customFormat="1" x14ac:dyDescent="0.25">
      <c r="H24" s="156"/>
      <c r="I24" s="120"/>
      <c r="J24" s="92"/>
      <c r="K24" s="157"/>
      <c r="L24" s="158"/>
    </row>
    <row r="25" spans="1:12" s="5" customFormat="1" x14ac:dyDescent="0.25">
      <c r="H25" s="156"/>
      <c r="I25" s="159"/>
      <c r="J25" s="92"/>
      <c r="K25" s="118"/>
      <c r="L25" s="119"/>
    </row>
    <row r="26" spans="1:12" s="5" customFormat="1" x14ac:dyDescent="0.25">
      <c r="H26" s="156"/>
      <c r="I26" s="159"/>
      <c r="J26" s="92"/>
      <c r="K26" s="160"/>
      <c r="L26" s="161"/>
    </row>
    <row r="27" spans="1:12" s="5" customFormat="1" x14ac:dyDescent="0.25">
      <c r="H27" s="156"/>
      <c r="I27" s="159"/>
      <c r="J27" s="92"/>
      <c r="K27" s="162"/>
      <c r="L27" s="1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009A-81F4-455C-8E23-422BF6F8F867}">
  <sheetPr codeName="Sheet7"/>
  <dimension ref="A1:H48"/>
  <sheetViews>
    <sheetView workbookViewId="0">
      <selection activeCell="F23" sqref="F23"/>
    </sheetView>
  </sheetViews>
  <sheetFormatPr defaultRowHeight="15" x14ac:dyDescent="0.25"/>
  <cols>
    <col min="1" max="1" width="57.42578125" customWidth="1"/>
    <col min="2" max="2" width="22.5703125" customWidth="1"/>
    <col min="3" max="3" width="47.85546875" customWidth="1"/>
    <col min="4" max="4" width="27" customWidth="1"/>
    <col min="5" max="5" width="16.85546875" customWidth="1"/>
    <col min="6" max="6" width="22.42578125" customWidth="1"/>
    <col min="7" max="7" width="26.140625" customWidth="1"/>
    <col min="8" max="8" width="16.42578125" customWidth="1"/>
  </cols>
  <sheetData>
    <row r="1" spans="1:8" ht="45" x14ac:dyDescent="0.25">
      <c r="A1" s="1" t="s">
        <v>108</v>
      </c>
      <c r="B1" s="2" t="s">
        <v>121</v>
      </c>
      <c r="C1" s="2" t="s">
        <v>124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122</v>
      </c>
    </row>
    <row r="2" spans="1:8" x14ac:dyDescent="0.25">
      <c r="A2" s="81"/>
      <c r="B2" s="82" t="s">
        <v>103</v>
      </c>
      <c r="C2" t="s">
        <v>104</v>
      </c>
      <c r="H2" s="76" t="s">
        <v>123</v>
      </c>
    </row>
    <row r="3" spans="1:8" x14ac:dyDescent="0.25">
      <c r="A3" s="81" t="str">
        <f>BuildingSurfaces_Master!G22</f>
        <v>{foundation_zone_name}</v>
      </c>
      <c r="B3" t="s">
        <v>107</v>
      </c>
      <c r="D3" t="s">
        <v>230</v>
      </c>
      <c r="F3" t="s">
        <v>228</v>
      </c>
      <c r="G3" t="s">
        <v>231</v>
      </c>
      <c r="H3" t="s">
        <v>105</v>
      </c>
    </row>
    <row r="4" spans="1:8" x14ac:dyDescent="0.25">
      <c r="A4" s="81" t="str">
        <f>BuildingSurfaces_Master!G23</f>
        <v>{foundation_zone_name}</v>
      </c>
      <c r="B4" t="s">
        <v>107</v>
      </c>
      <c r="D4" t="s">
        <v>230</v>
      </c>
      <c r="F4" t="s">
        <v>228</v>
      </c>
      <c r="G4" t="s">
        <v>231</v>
      </c>
      <c r="H4" t="s">
        <v>105</v>
      </c>
    </row>
    <row r="5" spans="1:8" x14ac:dyDescent="0.25">
      <c r="A5" s="81" t="str">
        <f>BuildingSurfaces_Master!G24</f>
        <v>{foundation_zone_name}</v>
      </c>
      <c r="B5" t="s">
        <v>107</v>
      </c>
      <c r="D5" t="s">
        <v>230</v>
      </c>
      <c r="F5" t="s">
        <v>228</v>
      </c>
      <c r="G5" t="s">
        <v>231</v>
      </c>
      <c r="H5" t="s">
        <v>105</v>
      </c>
    </row>
    <row r="6" spans="1:8" x14ac:dyDescent="0.25">
      <c r="A6" s="81" t="str">
        <f>BuildingSurfaces_Master!G25</f>
        <v>{foundation_zone_name}</v>
      </c>
      <c r="B6" t="s">
        <v>107</v>
      </c>
      <c r="D6" t="s">
        <v>230</v>
      </c>
      <c r="F6" t="s">
        <v>228</v>
      </c>
      <c r="G6" t="s">
        <v>231</v>
      </c>
      <c r="H6" t="s">
        <v>105</v>
      </c>
    </row>
    <row r="7" spans="1:8" x14ac:dyDescent="0.25">
      <c r="A7" s="81" t="str">
        <f>BuildingSurfaces_Master!G26</f>
        <v>{foundation_zone_name}</v>
      </c>
      <c r="B7" t="s">
        <v>107</v>
      </c>
      <c r="D7" t="s">
        <v>230</v>
      </c>
      <c r="F7" t="s">
        <v>228</v>
      </c>
      <c r="G7" t="s">
        <v>231</v>
      </c>
      <c r="H7" t="s">
        <v>105</v>
      </c>
    </row>
    <row r="8" spans="1:8" x14ac:dyDescent="0.25">
      <c r="A8" s="81" t="str">
        <f>BuildingSurfaces_Master!G27</f>
        <v>{foundation_zone_name}</v>
      </c>
      <c r="B8" t="s">
        <v>107</v>
      </c>
      <c r="D8" t="s">
        <v>230</v>
      </c>
      <c r="F8" t="s">
        <v>228</v>
      </c>
      <c r="G8" t="s">
        <v>231</v>
      </c>
      <c r="H8" t="s">
        <v>105</v>
      </c>
    </row>
    <row r="9" spans="1:8" x14ac:dyDescent="0.25">
      <c r="A9" s="81" t="str">
        <f>BuildingSurfaces_Master!G28</f>
        <v>{foundation_zone_name}</v>
      </c>
      <c r="B9" t="s">
        <v>107</v>
      </c>
      <c r="D9" t="s">
        <v>230</v>
      </c>
      <c r="F9" t="s">
        <v>228</v>
      </c>
      <c r="G9" t="s">
        <v>231</v>
      </c>
      <c r="H9" t="s">
        <v>105</v>
      </c>
    </row>
    <row r="10" spans="1:8" x14ac:dyDescent="0.25">
      <c r="A10" s="81" t="str">
        <f>BuildingSurfaces_Master!G29</f>
        <v>{foundation_zone_name}</v>
      </c>
      <c r="B10" t="s">
        <v>107</v>
      </c>
      <c r="D10" t="s">
        <v>230</v>
      </c>
      <c r="F10" t="s">
        <v>228</v>
      </c>
      <c r="G10" t="s">
        <v>231</v>
      </c>
      <c r="H10" t="s">
        <v>105</v>
      </c>
    </row>
    <row r="11" spans="1:8" x14ac:dyDescent="0.25">
      <c r="A11" s="81" t="str">
        <f>BuildingSurfaces_Master!G30</f>
        <v>{foundation_zone_name}</v>
      </c>
      <c r="B11" t="s">
        <v>107</v>
      </c>
      <c r="D11" t="s">
        <v>230</v>
      </c>
      <c r="F11" t="s">
        <v>228</v>
      </c>
      <c r="G11" t="s">
        <v>231</v>
      </c>
      <c r="H11" t="s">
        <v>105</v>
      </c>
    </row>
    <row r="12" spans="1:8" x14ac:dyDescent="0.25">
      <c r="A12" s="81" t="str">
        <f>BuildingSurfaces_Master!H21</f>
        <v>{floor_main_outside_boundary_condition}</v>
      </c>
      <c r="B12" t="s">
        <v>107</v>
      </c>
      <c r="D12" t="s">
        <v>15</v>
      </c>
      <c r="E12" t="s">
        <v>43</v>
      </c>
      <c r="F12" t="s">
        <v>15</v>
      </c>
      <c r="G12" t="s">
        <v>15</v>
      </c>
      <c r="H12" t="s">
        <v>105</v>
      </c>
    </row>
    <row r="13" spans="1:8" x14ac:dyDescent="0.25">
      <c r="A13" s="81" t="str">
        <f>BuildingSurfaces_Master!H22</f>
        <v>Outdoors</v>
      </c>
      <c r="B13" t="s">
        <v>107</v>
      </c>
      <c r="D13" t="s">
        <v>19</v>
      </c>
      <c r="F13" t="s">
        <v>19</v>
      </c>
      <c r="G13" t="s">
        <v>19</v>
      </c>
      <c r="H13" t="s">
        <v>105</v>
      </c>
    </row>
    <row r="14" spans="1:8" x14ac:dyDescent="0.25">
      <c r="A14" s="81" t="str">
        <f>BuildingSurfaces_Master!H23</f>
        <v>Foundation</v>
      </c>
      <c r="B14" t="s">
        <v>107</v>
      </c>
      <c r="D14" t="s">
        <v>43</v>
      </c>
      <c r="F14" t="s">
        <v>43</v>
      </c>
      <c r="G14" t="s">
        <v>43</v>
      </c>
      <c r="H14" t="s">
        <v>105</v>
      </c>
    </row>
    <row r="15" spans="1:8" x14ac:dyDescent="0.25">
      <c r="A15" s="81" t="str">
        <f>BuildingSurfaces_Master!H24</f>
        <v>Outdoors</v>
      </c>
      <c r="B15" t="s">
        <v>107</v>
      </c>
      <c r="D15" t="s">
        <v>19</v>
      </c>
      <c r="F15" t="s">
        <v>19</v>
      </c>
      <c r="G15" t="s">
        <v>19</v>
      </c>
      <c r="H15" t="s">
        <v>105</v>
      </c>
    </row>
    <row r="16" spans="1:8" x14ac:dyDescent="0.25">
      <c r="A16" s="81" t="str">
        <f>BuildingSurfaces_Master!H25</f>
        <v>Foundation</v>
      </c>
      <c r="B16" t="s">
        <v>107</v>
      </c>
      <c r="D16" t="s">
        <v>43</v>
      </c>
      <c r="F16" t="s">
        <v>43</v>
      </c>
      <c r="G16" t="s">
        <v>43</v>
      </c>
      <c r="H16" t="s">
        <v>105</v>
      </c>
    </row>
    <row r="17" spans="1:8" x14ac:dyDescent="0.25">
      <c r="A17" s="81" t="str">
        <f>BuildingSurfaces_Master!H26</f>
        <v>Outdoors</v>
      </c>
      <c r="B17" t="s">
        <v>107</v>
      </c>
      <c r="D17" t="s">
        <v>19</v>
      </c>
      <c r="F17" t="s">
        <v>19</v>
      </c>
      <c r="G17" t="s">
        <v>19</v>
      </c>
      <c r="H17" t="s">
        <v>105</v>
      </c>
    </row>
    <row r="18" spans="1:8" x14ac:dyDescent="0.25">
      <c r="A18" s="81" t="str">
        <f>BuildingSurfaces_Master!H27</f>
        <v>Foundation</v>
      </c>
      <c r="B18" t="s">
        <v>107</v>
      </c>
      <c r="D18" t="s">
        <v>43</v>
      </c>
      <c r="F18" t="s">
        <v>43</v>
      </c>
      <c r="G18" t="s">
        <v>43</v>
      </c>
      <c r="H18" t="s">
        <v>105</v>
      </c>
    </row>
    <row r="19" spans="1:8" x14ac:dyDescent="0.25">
      <c r="A19" s="81" t="str">
        <f>BuildingSurfaces_Master!H28</f>
        <v>Outdoors</v>
      </c>
      <c r="B19" t="s">
        <v>107</v>
      </c>
      <c r="D19" t="s">
        <v>19</v>
      </c>
      <c r="F19" t="s">
        <v>19</v>
      </c>
      <c r="G19" t="s">
        <v>19</v>
      </c>
      <c r="H19" t="s">
        <v>105</v>
      </c>
    </row>
    <row r="20" spans="1:8" x14ac:dyDescent="0.25">
      <c r="A20" s="81" t="str">
        <f>BuildingSurfaces_Master!H29</f>
        <v>Foundation</v>
      </c>
      <c r="B20" t="s">
        <v>107</v>
      </c>
      <c r="D20" t="s">
        <v>43</v>
      </c>
      <c r="F20" t="s">
        <v>43</v>
      </c>
      <c r="G20" t="s">
        <v>43</v>
      </c>
      <c r="H20" t="s">
        <v>105</v>
      </c>
    </row>
    <row r="21" spans="1:8" x14ac:dyDescent="0.25">
      <c r="A21" s="81" t="str">
        <f>BuildingSurfaces_Master!H30</f>
        <v>Foundation</v>
      </c>
      <c r="B21" t="s">
        <v>107</v>
      </c>
      <c r="D21" t="s">
        <v>43</v>
      </c>
      <c r="F21" t="s">
        <v>43</v>
      </c>
      <c r="G21" t="s">
        <v>43</v>
      </c>
      <c r="H21" t="s">
        <v>105</v>
      </c>
    </row>
    <row r="22" spans="1:8" x14ac:dyDescent="0.25">
      <c r="A22" s="81" t="str">
        <f>BuildingSurfaces_Master!I21</f>
        <v>{floor_main_outside_boundary_condition_object}</v>
      </c>
      <c r="B22" t="s">
        <v>107</v>
      </c>
      <c r="D22" t="s">
        <v>230</v>
      </c>
      <c r="E22" t="s">
        <v>316</v>
      </c>
      <c r="F22" t="s">
        <v>228</v>
      </c>
      <c r="G22" t="s">
        <v>231</v>
      </c>
      <c r="H22" t="s">
        <v>105</v>
      </c>
    </row>
    <row r="23" spans="1:8" x14ac:dyDescent="0.25">
      <c r="A23" s="81">
        <f>BuildingSurfaces_Master!I22</f>
        <v>0</v>
      </c>
      <c r="B23" t="s">
        <v>107</v>
      </c>
      <c r="H23" t="s">
        <v>105</v>
      </c>
    </row>
    <row r="24" spans="1:8" x14ac:dyDescent="0.25">
      <c r="A24" s="81" t="str">
        <f>BuildingSurfaces_Master!I23</f>
        <v>Kiva Foundation</v>
      </c>
      <c r="B24" t="s">
        <v>107</v>
      </c>
      <c r="D24" t="s">
        <v>316</v>
      </c>
      <c r="F24" t="s">
        <v>316</v>
      </c>
      <c r="G24" t="s">
        <v>316</v>
      </c>
      <c r="H24" t="s">
        <v>105</v>
      </c>
    </row>
    <row r="25" spans="1:8" x14ac:dyDescent="0.25">
      <c r="A25" s="81">
        <f>BuildingSurfaces_Master!I24</f>
        <v>0</v>
      </c>
      <c r="B25" t="s">
        <v>107</v>
      </c>
      <c r="H25" t="s">
        <v>105</v>
      </c>
    </row>
    <row r="26" spans="1:8" x14ac:dyDescent="0.25">
      <c r="A26" s="81" t="str">
        <f>BuildingSurfaces_Master!I25</f>
        <v>Kiva Foundation</v>
      </c>
      <c r="B26" t="s">
        <v>107</v>
      </c>
      <c r="D26" t="s">
        <v>316</v>
      </c>
      <c r="F26" t="s">
        <v>316</v>
      </c>
      <c r="G26" t="s">
        <v>316</v>
      </c>
      <c r="H26" t="s">
        <v>105</v>
      </c>
    </row>
    <row r="27" spans="1:8" x14ac:dyDescent="0.25">
      <c r="A27" s="81">
        <f>BuildingSurfaces_Master!I26</f>
        <v>0</v>
      </c>
      <c r="B27" t="s">
        <v>107</v>
      </c>
      <c r="H27" t="s">
        <v>105</v>
      </c>
    </row>
    <row r="28" spans="1:8" x14ac:dyDescent="0.25">
      <c r="A28" s="81" t="str">
        <f>BuildingSurfaces_Master!I27</f>
        <v>Kiva Foundation</v>
      </c>
      <c r="B28" t="s">
        <v>107</v>
      </c>
      <c r="D28" t="s">
        <v>316</v>
      </c>
      <c r="F28" t="s">
        <v>316</v>
      </c>
      <c r="G28" t="s">
        <v>316</v>
      </c>
      <c r="H28" t="s">
        <v>105</v>
      </c>
    </row>
    <row r="29" spans="1:8" x14ac:dyDescent="0.25">
      <c r="A29" s="81">
        <f>BuildingSurfaces_Master!I28</f>
        <v>0</v>
      </c>
      <c r="B29" t="s">
        <v>107</v>
      </c>
      <c r="H29" t="s">
        <v>105</v>
      </c>
    </row>
    <row r="30" spans="1:8" x14ac:dyDescent="0.25">
      <c r="A30" s="81" t="str">
        <f>BuildingSurfaces_Master!I29</f>
        <v>Kiva Foundation</v>
      </c>
      <c r="B30" t="s">
        <v>107</v>
      </c>
      <c r="D30" t="s">
        <v>316</v>
      </c>
      <c r="F30" t="s">
        <v>316</v>
      </c>
      <c r="G30" t="s">
        <v>316</v>
      </c>
      <c r="H30" t="s">
        <v>105</v>
      </c>
    </row>
    <row r="31" spans="1:8" x14ac:dyDescent="0.25">
      <c r="A31" s="81" t="str">
        <f>BuildingSurfaces_Master!I30</f>
        <v>Kiva Foundation</v>
      </c>
      <c r="B31" t="s">
        <v>107</v>
      </c>
      <c r="D31" t="s">
        <v>316</v>
      </c>
      <c r="F31" t="s">
        <v>316</v>
      </c>
      <c r="G31" t="s">
        <v>316</v>
      </c>
      <c r="H31" t="s">
        <v>105</v>
      </c>
    </row>
    <row r="32" spans="1:8" x14ac:dyDescent="0.25">
      <c r="A32" s="81" t="str">
        <f>BuildingSurfaces_Master!N2</f>
        <v>{origin_x}</v>
      </c>
      <c r="B32" s="81" t="str">
        <f>MID(A32,2,LEN(A32)-2)</f>
        <v>origin_x</v>
      </c>
      <c r="C32">
        <v>0</v>
      </c>
      <c r="H32" t="s">
        <v>105</v>
      </c>
    </row>
    <row r="33" spans="1:8" x14ac:dyDescent="0.25">
      <c r="A33" s="81" t="str">
        <f>BuildingSurfaces_Master!O2</f>
        <v>{origin_y}</v>
      </c>
      <c r="B33" s="81" t="str">
        <f t="shared" ref="B33:B42" si="0">MID(A33,2,LEN(A33)-2)</f>
        <v>origin_y</v>
      </c>
      <c r="C33">
        <v>0</v>
      </c>
      <c r="H33" t="s">
        <v>105</v>
      </c>
    </row>
    <row r="34" spans="1:8" x14ac:dyDescent="0.25">
      <c r="A34" s="81" t="str">
        <f>BuildingSurfaces_Master!P22</f>
        <v>{origin_z}</v>
      </c>
      <c r="B34" s="81" t="str">
        <f t="shared" si="0"/>
        <v>origin_z</v>
      </c>
      <c r="C34">
        <v>0</v>
      </c>
      <c r="H34" t="s">
        <v>105</v>
      </c>
    </row>
    <row r="35" spans="1:8" x14ac:dyDescent="0.25">
      <c r="A35" s="81" t="str">
        <f>BuildingSurfaces_Master!S30</f>
        <v>{foundationwall_ht_BG}</v>
      </c>
      <c r="B35" s="81" t="str">
        <f t="shared" si="0"/>
        <v>foundationwall_ht_BG</v>
      </c>
      <c r="H35" t="s">
        <v>105</v>
      </c>
    </row>
    <row r="36" spans="1:8" x14ac:dyDescent="0.25">
      <c r="A36" s="81" t="str">
        <f>BuildingSurfaces_Master!S17</f>
        <v>{foundationwall_ht_AG}</v>
      </c>
      <c r="B36" s="81" t="str">
        <f t="shared" si="0"/>
        <v>foundationwall_ht_AG</v>
      </c>
      <c r="H36" t="s">
        <v>105</v>
      </c>
    </row>
    <row r="37" spans="1:8" x14ac:dyDescent="0.25">
      <c r="A37" s="81" t="str">
        <f>BuildingSurfaces_Master!S12</f>
        <v>{first_flr_ht_AG}</v>
      </c>
      <c r="B37" s="81" t="str">
        <f t="shared" si="0"/>
        <v>first_flr_ht_AG</v>
      </c>
      <c r="C37" s="79" t="str">
        <f>"= "&amp;B38&amp;" + "&amp;B36</f>
        <v>= Height_Per_Story + foundationwall_ht_AG</v>
      </c>
      <c r="H37" t="s">
        <v>105</v>
      </c>
    </row>
    <row r="38" spans="1:8" x14ac:dyDescent="0.25">
      <c r="B38" s="82" t="s">
        <v>153</v>
      </c>
      <c r="C38" s="79" t="s">
        <v>149</v>
      </c>
      <c r="H38" s="76" t="s">
        <v>123</v>
      </c>
    </row>
    <row r="39" spans="1:8" x14ac:dyDescent="0.25">
      <c r="A39" s="81" t="str">
        <f>BuildingSurfaces_Master!V12</f>
        <v>{second_flr_ht_AG}</v>
      </c>
      <c r="B39" s="81" t="str">
        <f t="shared" si="0"/>
        <v>second_flr_ht_AG</v>
      </c>
      <c r="C39" s="79" t="str">
        <f>"= 2 * "&amp;B38&amp;" + "&amp;B36</f>
        <v>= 2 * Height_Per_Story + foundationwall_ht_AG</v>
      </c>
      <c r="H39" t="s">
        <v>105</v>
      </c>
    </row>
    <row r="40" spans="1:8" x14ac:dyDescent="0.25">
      <c r="A40" s="81" t="str">
        <f>BuildingSurfaces_Master!V7</f>
        <v>{third_flr_ht_AG}</v>
      </c>
      <c r="B40" s="81" t="str">
        <f t="shared" si="0"/>
        <v>third_flr_ht_AG</v>
      </c>
      <c r="C40" s="79" t="str">
        <f>"= 3 * "&amp;B38&amp;" + "&amp;B36</f>
        <v>= 3 * Height_Per_Story + foundationwall_ht_AG</v>
      </c>
      <c r="H40" t="s">
        <v>105</v>
      </c>
    </row>
    <row r="41" spans="1:8" x14ac:dyDescent="0.25">
      <c r="A41" s="81" t="str">
        <f>BuildingSurfaces_Master!S2</f>
        <v>{top_flr_ht_AG}</v>
      </c>
      <c r="B41" s="81" t="str">
        <f t="shared" si="0"/>
        <v>top_flr_ht_AG</v>
      </c>
      <c r="C41" s="79" t="str">
        <f>"= [x]_flr_ht_AG, where x is set by number of stories"</f>
        <v>= [x]_flr_ht_AG, where x is set by number of stories</v>
      </c>
      <c r="H41" t="s">
        <v>105</v>
      </c>
    </row>
    <row r="42" spans="1:8" x14ac:dyDescent="0.25">
      <c r="A42" s="81" t="str">
        <f>BuildingSurfaces_Master!Y2</f>
        <v>{roof_ht_AG}</v>
      </c>
      <c r="B42" s="81" t="str">
        <f t="shared" si="0"/>
        <v>roof_ht_AG</v>
      </c>
      <c r="C42" s="79" t="str">
        <f>"= top_flr_ht_AG + roof_ht"</f>
        <v>= top_flr_ht_AG + roof_ht</v>
      </c>
      <c r="H42" t="s">
        <v>105</v>
      </c>
    </row>
    <row r="43" spans="1:8" x14ac:dyDescent="0.25">
      <c r="B43" s="81" t="s">
        <v>144</v>
      </c>
      <c r="H43" t="s">
        <v>105</v>
      </c>
    </row>
    <row r="44" spans="1:8" x14ac:dyDescent="0.25">
      <c r="B44" s="98" t="s">
        <v>145</v>
      </c>
      <c r="C44" s="79" t="s">
        <v>149</v>
      </c>
      <c r="H44" s="76" t="s">
        <v>123</v>
      </c>
    </row>
    <row r="45" spans="1:8" x14ac:dyDescent="0.25">
      <c r="B45" s="98" t="s">
        <v>147</v>
      </c>
      <c r="C45" s="79" t="s">
        <v>149</v>
      </c>
      <c r="H45" s="76" t="s">
        <v>123</v>
      </c>
    </row>
    <row r="46" spans="1:8" x14ac:dyDescent="0.25">
      <c r="A46" s="81" t="str">
        <f>BuildingSurfaces_Master!T2</f>
        <v>{building_width}</v>
      </c>
      <c r="B46" s="81" t="str">
        <f t="shared" ref="B46:B48" si="1">MID(A46,2,LEN(A46)-2)</f>
        <v>building_width</v>
      </c>
    </row>
    <row r="47" spans="1:8" x14ac:dyDescent="0.25">
      <c r="A47" s="81" t="str">
        <f>BuildingSurfaces_Master!R3</f>
        <v>{building_depth}</v>
      </c>
      <c r="B47" s="81" t="str">
        <f t="shared" si="1"/>
        <v>building_depth</v>
      </c>
    </row>
    <row r="48" spans="1:8" x14ac:dyDescent="0.25">
      <c r="A48" s="81" t="str">
        <f>BuildingSurfaces_Master!U2</f>
        <v>{roof_ridge_depth}</v>
      </c>
      <c r="B48" s="81" t="str">
        <f t="shared" si="1"/>
        <v>roof_ridge_depth</v>
      </c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5FDB-954B-4F94-ADD0-71A8F70BD7A6}">
  <sheetPr>
    <tabColor theme="8" tint="-0.499984740745262"/>
  </sheetPr>
  <dimension ref="A1"/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8116-08C5-4995-BABB-EB9A35E498E1}">
  <sheetPr>
    <tabColor theme="8" tint="0.59999389629810485"/>
  </sheetPr>
  <dimension ref="A1:W28"/>
  <sheetViews>
    <sheetView workbookViewId="0">
      <selection activeCell="F21" sqref="F21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9.5703125" customWidth="1"/>
    <col min="5" max="5" width="10.7109375" bestFit="1" customWidth="1"/>
    <col min="6" max="6" width="39.7109375" bestFit="1" customWidth="1"/>
    <col min="7" max="7" width="46.57031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4" width="55" bestFit="1" customWidth="1"/>
    <col min="15" max="15" width="46.8554687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260</v>
      </c>
      <c r="B1" s="1" t="s">
        <v>261</v>
      </c>
      <c r="C1" s="1" t="s">
        <v>262</v>
      </c>
      <c r="D1" s="1" t="s">
        <v>263</v>
      </c>
      <c r="E1" s="1" t="s">
        <v>255</v>
      </c>
      <c r="F1" s="1" t="s">
        <v>256</v>
      </c>
      <c r="G1" s="1" t="s">
        <v>257</v>
      </c>
      <c r="H1" s="1" t="s">
        <v>264</v>
      </c>
      <c r="I1" s="1" t="s">
        <v>265</v>
      </c>
      <c r="J1" s="1" t="s">
        <v>267</v>
      </c>
      <c r="K1" s="1" t="s">
        <v>266</v>
      </c>
      <c r="L1" s="1" t="s">
        <v>293</v>
      </c>
      <c r="M1" s="1" t="s">
        <v>294</v>
      </c>
      <c r="N1" s="1" t="s">
        <v>295</v>
      </c>
      <c r="O1" s="1" t="s">
        <v>296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IF(BuildingSurfaces_Master!C2="","",BuildingSurfaces_Master!C2)</f>
        <v>BuildingSurface:Detailed</v>
      </c>
      <c r="B2" t="str">
        <f>IF(BuildingSurfaces_Master!D2="","",BuildingSurfaces_Master!D2)</f>
        <v>roof_front</v>
      </c>
      <c r="C2" t="str">
        <f>IF(BuildingSurfaces_Master!E2="","",BuildingSurfaces_Master!E2)</f>
        <v>Roof</v>
      </c>
      <c r="D2" t="str">
        <f>IF(BuildingSurfaces_Master!F2="","",BuildingSurfaces_Master!F2)</f>
        <v>roof construction</v>
      </c>
      <c r="E2" t="str">
        <f>IF(BuildingSurfaces_Master!G2="","",BuildingSurfaces_Master!G2)</f>
        <v>attic</v>
      </c>
      <c r="F2" t="str">
        <f>IF(BuildingSurfaces_Master!H2="","",BuildingSurfaces_Master!H2)</f>
        <v>Outdoors</v>
      </c>
      <c r="G2" s="5"/>
      <c r="H2" t="str">
        <f>IF(BuildingSurfaces_Master!J2="","",BuildingSurfaces_Master!J2)</f>
        <v>SunExposed</v>
      </c>
      <c r="I2" t="str">
        <f>IF(BuildingSurfaces_Master!K2="","",BuildingSurfaces_Master!K2)</f>
        <v>WindExposed</v>
      </c>
      <c r="J2" t="str">
        <f>IF(BuildingSurfaces_Master!L2="","",BuildingSurfaces_Master!L2)</f>
        <v>autocalculate</v>
      </c>
      <c r="K2">
        <f>IF(BuildingSurfaces_Master!M2="","",BuildingSurfaces_Master!M2)</f>
        <v>4</v>
      </c>
      <c r="L2" t="str">
        <f>INDEX(BuildingSurfaces_Master!$N$2:$Y$30,MATCH(MainGeometry!$B2,BuildingSurfaces_Master!$D$2:$D$30,0),MATCH("x_1",BuildingSurfaces_Master!$N$1:$Y$1,0))&amp;","&amp;INDEX(BuildingSurfaces_Master!$N$2:$Y$30,MATCH(MainGeometry!$B2,BuildingSurfaces_Master!$D$2:$D$30,0),MATCH("y_1",BuildingSurfaces_Master!$N$1:$Y$1,0))&amp;","&amp;INDEX(BuildingSurfaces_Master!$N$2:$Y$30,MATCH(MainGeometry!$B2,BuildingSurfaces_Master!$D$2:$D$30,0),MATCH("z_1",BuildingSurfaces_Master!$N$1:$Y$1,0))</f>
        <v>{origin_x},{origin_y},{top_flr_ht_AG}</v>
      </c>
      <c r="M2" t="str">
        <f>INDEX(BuildingSurfaces_Master!$N$2:$Y$30,MATCH(MainGeometry!$B2,BuildingSurfaces_Master!$D$2:$D$30,0),MATCH("x_2",BuildingSurfaces_Master!$N$1:$Y$1,0))&amp;","&amp;INDEX(BuildingSurfaces_Master!$N$2:$Y$30,MATCH(MainGeometry!$B2,BuildingSurfaces_Master!$D$2:$D$30,0),MATCH("y_2",BuildingSurfaces_Master!$N$1:$Y$1,0))&amp;","&amp;INDEX(BuildingSurfaces_Master!$N$2:$Y$30,MATCH(MainGeometry!$B2,BuildingSurfaces_Master!$D$2:$D$30,0),MATCH("z_2",BuildingSurfaces_Master!$N$1:$Y$1,0))</f>
        <v>{building_width},{origin_y},{top_flr_ht_AG}</v>
      </c>
      <c r="N2" t="str">
        <f>INDEX(BuildingSurfaces_Master!$N$2:$Y$30,MATCH(MainGeometry!$B2,BuildingSurfaces_Master!$D$2:$D$30,0),MATCH("x_3",BuildingSurfaces_Master!$N$1:$Y$1,0))&amp;","&amp;INDEX(BuildingSurfaces_Master!$N$2:$Y$30,MATCH(MainGeometry!$B2,BuildingSurfaces_Master!$D$2:$D$30,0),MATCH("y_3",BuildingSurfaces_Master!$N$1:$Y$1,0))&amp;","&amp;INDEX(BuildingSurfaces_Master!$N$2:$Y$30,MATCH(MainGeometry!$B2,BuildingSurfaces_Master!$D$2:$D$30,0),MATCH("z_3",BuildingSurfaces_Master!$N$1:$Y$1,0))</f>
        <v>{building_width},{roof_ridge_depth},{roof_ht_AG}</v>
      </c>
      <c r="O2" t="str">
        <f>INDEX(BuildingSurfaces_Master!$N$2:$Y$30,MATCH(MainGeometry!$B2,BuildingSurfaces_Master!$D$2:$D$30,0),MATCH("x_4",BuildingSurfaces_Master!$N$1:$Y$1,0))&amp;","&amp;INDEX(BuildingSurfaces_Master!$N$2:$Y$30,MATCH(MainGeometry!$B2,BuildingSurfaces_Master!$D$2:$D$30,0),MATCH("y_4",BuildingSurfaces_Master!$N$1:$Y$1,0))&amp;","&amp;INDEX(BuildingSurfaces_Master!$N$2:$Y$30,MATCH(MainGeometry!$B2,BuildingSurfaces_Master!$D$2:$D$30,0),MATCH("z_4",BuildingSurfaces_Master!$N$1:$Y$1,0))</f>
        <v>{origin_x},{roof_ridge_depth},{roof_ht_AG}</v>
      </c>
    </row>
    <row r="3" spans="1:23" x14ac:dyDescent="0.25">
      <c r="A3" t="str">
        <f>IF(BuildingSurfaces_Master!C3="","",BuildingSurfaces_Master!C3)</f>
        <v>BuildingSurface:Detailed</v>
      </c>
      <c r="B3" t="str">
        <f>IF(BuildingSurfaces_Master!D3="","",BuildingSurfaces_Master!D3)</f>
        <v>roof_back</v>
      </c>
      <c r="C3" t="str">
        <f>IF(BuildingSurfaces_Master!E3="","",BuildingSurfaces_Master!E3)</f>
        <v>Roof</v>
      </c>
      <c r="D3" t="str">
        <f>IF(BuildingSurfaces_Master!F3="","",BuildingSurfaces_Master!F3)</f>
        <v>roof construction</v>
      </c>
      <c r="E3" t="str">
        <f>IF(BuildingSurfaces_Master!G3="","",BuildingSurfaces_Master!G3)</f>
        <v>attic</v>
      </c>
      <c r="F3" t="str">
        <f>IF(BuildingSurfaces_Master!H3="","",BuildingSurfaces_Master!H3)</f>
        <v>Outdoors</v>
      </c>
      <c r="G3" s="5"/>
      <c r="H3" t="str">
        <f>IF(BuildingSurfaces_Master!J3="","",BuildingSurfaces_Master!J3)</f>
        <v>SunExposed</v>
      </c>
      <c r="I3" t="str">
        <f>IF(BuildingSurfaces_Master!K3="","",BuildingSurfaces_Master!K3)</f>
        <v>WindExposed</v>
      </c>
      <c r="J3" t="str">
        <f>IF(BuildingSurfaces_Master!L3="","",BuildingSurfaces_Master!L3)</f>
        <v>autocalculate</v>
      </c>
      <c r="K3">
        <f>IF(BuildingSurfaces_Master!M3="","",BuildingSurfaces_Master!M3)</f>
        <v>4</v>
      </c>
      <c r="L3" t="str">
        <f>INDEX(BuildingSurfaces_Master!$N$2:$Y$30,MATCH(MainGeometry!$B3,BuildingSurfaces_Master!$D$2:$D$30,0),MATCH("x_1",BuildingSurfaces_Master!$N$1:$Y$1,0))&amp;","&amp;INDEX(BuildingSurfaces_Master!$N$2:$Y$30,MATCH(MainGeometry!$B3,BuildingSurfaces_Master!$D$2:$D$30,0),MATCH("y_1",BuildingSurfaces_Master!$N$1:$Y$1,0))&amp;","&amp;INDEX(BuildingSurfaces_Master!$N$2:$Y$30,MATCH(MainGeometry!$B3,BuildingSurfaces_Master!$D$2:$D$30,0),MATCH("z_1",BuildingSurfaces_Master!$N$1:$Y$1,0))</f>
        <v>{building_width},{building_depth},{top_flr_ht_AG}</v>
      </c>
      <c r="M3" t="str">
        <f>INDEX(BuildingSurfaces_Master!$N$2:$Y$30,MATCH(MainGeometry!$B3,BuildingSurfaces_Master!$D$2:$D$30,0),MATCH("x_2",BuildingSurfaces_Master!$N$1:$Y$1,0))&amp;","&amp;INDEX(BuildingSurfaces_Master!$N$2:$Y$30,MATCH(MainGeometry!$B3,BuildingSurfaces_Master!$D$2:$D$30,0),MATCH("y_2",BuildingSurfaces_Master!$N$1:$Y$1,0))&amp;","&amp;INDEX(BuildingSurfaces_Master!$N$2:$Y$30,MATCH(MainGeometry!$B3,BuildingSurfaces_Master!$D$2:$D$30,0),MATCH("z_2",BuildingSurfaces_Master!$N$1:$Y$1,0))</f>
        <v>{origin_x},{building_depth},{top_flr_ht_AG}</v>
      </c>
      <c r="N3" t="str">
        <f>INDEX(BuildingSurfaces_Master!$N$2:$Y$30,MATCH(MainGeometry!$B3,BuildingSurfaces_Master!$D$2:$D$30,0),MATCH("x_3",BuildingSurfaces_Master!$N$1:$Y$1,0))&amp;","&amp;INDEX(BuildingSurfaces_Master!$N$2:$Y$30,MATCH(MainGeometry!$B3,BuildingSurfaces_Master!$D$2:$D$30,0),MATCH("y_3",BuildingSurfaces_Master!$N$1:$Y$1,0))&amp;","&amp;INDEX(BuildingSurfaces_Master!$N$2:$Y$30,MATCH(MainGeometry!$B3,BuildingSurfaces_Master!$D$2:$D$30,0),MATCH("z_3",BuildingSurfaces_Master!$N$1:$Y$1,0))</f>
        <v>{origin_x},{roof_ridge_depth},{roof_ht_AG}</v>
      </c>
      <c r="O3" t="str">
        <f>INDEX(BuildingSurfaces_Master!$N$2:$Y$30,MATCH(MainGeometry!$B3,BuildingSurfaces_Master!$D$2:$D$30,0),MATCH("x_4",BuildingSurfaces_Master!$N$1:$Y$1,0))&amp;","&amp;INDEX(BuildingSurfaces_Master!$N$2:$Y$30,MATCH(MainGeometry!$B3,BuildingSurfaces_Master!$D$2:$D$30,0),MATCH("y_4",BuildingSurfaces_Master!$N$1:$Y$1,0))&amp;","&amp;INDEX(BuildingSurfaces_Master!$N$2:$Y$30,MATCH(MainGeometry!$B3,BuildingSurfaces_Master!$D$2:$D$30,0),MATCH("z_4",BuildingSurfaces_Master!$N$1:$Y$1,0))</f>
        <v>{building_width},{roof_ridge_depth},{roof_ht_AG}</v>
      </c>
    </row>
    <row r="4" spans="1:23" x14ac:dyDescent="0.25">
      <c r="A4" t="str">
        <f>IF(BuildingSurfaces_Master!C4="","",BuildingSurfaces_Master!C4)</f>
        <v>BuildingSurface:Detailed</v>
      </c>
      <c r="B4" t="str">
        <f>IF(BuildingSurfaces_Master!D4="","",BuildingSurfaces_Master!D4)</f>
        <v>roof_right</v>
      </c>
      <c r="C4" t="str">
        <f>IF(BuildingSurfaces_Master!E4="","",BuildingSurfaces_Master!E4)</f>
        <v>Wall</v>
      </c>
      <c r="D4" t="str">
        <f>IF(BuildingSurfaces_Master!F4="","",BuildingSurfaces_Master!F4)</f>
        <v>gable construction</v>
      </c>
      <c r="E4" t="str">
        <f>IF(BuildingSurfaces_Master!G4="","",BuildingSurfaces_Master!G4)</f>
        <v>attic</v>
      </c>
      <c r="F4" t="str">
        <f>IF(BuildingSurfaces_Master!H4="","",BuildingSurfaces_Master!H4)</f>
        <v>Outdoors</v>
      </c>
      <c r="G4" s="5"/>
      <c r="H4" t="str">
        <f>IF(BuildingSurfaces_Master!J4="","",BuildingSurfaces_Master!J4)</f>
        <v>SunExposed</v>
      </c>
      <c r="I4" t="str">
        <f>IF(BuildingSurfaces_Master!K4="","",BuildingSurfaces_Master!K4)</f>
        <v>WindExposed</v>
      </c>
      <c r="J4" t="str">
        <f>IF(BuildingSurfaces_Master!L4="","",BuildingSurfaces_Master!L4)</f>
        <v>autocalculate</v>
      </c>
      <c r="K4">
        <f>IF(BuildingSurfaces_Master!M4="","",BuildingSurfaces_Master!M4)</f>
        <v>3</v>
      </c>
      <c r="L4" t="str">
        <f>INDEX(BuildingSurfaces_Master!$N$2:$Y$30,MATCH(MainGeometry!$B4,BuildingSurfaces_Master!$D$2:$D$30,0),MATCH("x_1",BuildingSurfaces_Master!$N$1:$Y$1,0))&amp;","&amp;INDEX(BuildingSurfaces_Master!$N$2:$Y$30,MATCH(MainGeometry!$B4,BuildingSurfaces_Master!$D$2:$D$30,0),MATCH("y_1",BuildingSurfaces_Master!$N$1:$Y$1,0))&amp;","&amp;INDEX(BuildingSurfaces_Master!$N$2:$Y$30,MATCH(MainGeometry!$B4,BuildingSurfaces_Master!$D$2:$D$30,0),MATCH("z_1",BuildingSurfaces_Master!$N$1:$Y$1,0))</f>
        <v>{building_width},{origin_y},{top_flr_ht_AG}</v>
      </c>
      <c r="M4" t="str">
        <f>INDEX(BuildingSurfaces_Master!$N$2:$Y$30,MATCH(MainGeometry!$B4,BuildingSurfaces_Master!$D$2:$D$30,0),MATCH("x_2",BuildingSurfaces_Master!$N$1:$Y$1,0))&amp;","&amp;INDEX(BuildingSurfaces_Master!$N$2:$Y$30,MATCH(MainGeometry!$B4,BuildingSurfaces_Master!$D$2:$D$30,0),MATCH("y_2",BuildingSurfaces_Master!$N$1:$Y$1,0))&amp;","&amp;INDEX(BuildingSurfaces_Master!$N$2:$Y$30,MATCH(MainGeometry!$B4,BuildingSurfaces_Master!$D$2:$D$30,0),MATCH("z_2",BuildingSurfaces_Master!$N$1:$Y$1,0))</f>
        <v>{building_width},{building_depth},{top_flr_ht_AG}</v>
      </c>
      <c r="N4" t="str">
        <f>INDEX(BuildingSurfaces_Master!$N$2:$Y$30,MATCH(MainGeometry!$B4,BuildingSurfaces_Master!$D$2:$D$30,0),MATCH("x_3",BuildingSurfaces_Master!$N$1:$Y$1,0))&amp;","&amp;INDEX(BuildingSurfaces_Master!$N$2:$Y$30,MATCH(MainGeometry!$B4,BuildingSurfaces_Master!$D$2:$D$30,0),MATCH("y_3",BuildingSurfaces_Master!$N$1:$Y$1,0))&amp;","&amp;INDEX(BuildingSurfaces_Master!$N$2:$Y$30,MATCH(MainGeometry!$B4,BuildingSurfaces_Master!$D$2:$D$30,0),MATCH("z_3",BuildingSurfaces_Master!$N$1:$Y$1,0))</f>
        <v>{building_width},{roof_ridge_depth},{roof_ht_AG}</v>
      </c>
    </row>
    <row r="5" spans="1:23" x14ac:dyDescent="0.25">
      <c r="A5" t="str">
        <f>IF(BuildingSurfaces_Master!C5="","",BuildingSurfaces_Master!C5)</f>
        <v>BuildingSurface:Detailed</v>
      </c>
      <c r="B5" t="str">
        <f>IF(BuildingSurfaces_Master!D5="","",BuildingSurfaces_Master!D5)</f>
        <v>roof_left</v>
      </c>
      <c r="C5" t="str">
        <f>IF(BuildingSurfaces_Master!E5="","",BuildingSurfaces_Master!E5)</f>
        <v>Wall</v>
      </c>
      <c r="D5" t="str">
        <f>IF(BuildingSurfaces_Master!F5="","",BuildingSurfaces_Master!F5)</f>
        <v>gable construction</v>
      </c>
      <c r="E5" t="str">
        <f>IF(BuildingSurfaces_Master!G5="","",BuildingSurfaces_Master!G5)</f>
        <v>attic</v>
      </c>
      <c r="F5" t="str">
        <f>IF(BuildingSurfaces_Master!H5="","",BuildingSurfaces_Master!H5)</f>
        <v>Outdoors</v>
      </c>
      <c r="G5" s="5"/>
      <c r="H5" t="str">
        <f>IF(BuildingSurfaces_Master!J5="","",BuildingSurfaces_Master!J5)</f>
        <v>SunExposed</v>
      </c>
      <c r="I5" t="str">
        <f>IF(BuildingSurfaces_Master!K5="","",BuildingSurfaces_Master!K5)</f>
        <v>WindExposed</v>
      </c>
      <c r="J5" t="str">
        <f>IF(BuildingSurfaces_Master!L5="","",BuildingSurfaces_Master!L5)</f>
        <v>autocalculate</v>
      </c>
      <c r="K5">
        <f>IF(BuildingSurfaces_Master!M5="","",BuildingSurfaces_Master!M5)</f>
        <v>3</v>
      </c>
      <c r="L5" t="str">
        <f>INDEX(BuildingSurfaces_Master!$N$2:$Y$30,MATCH(MainGeometry!$B5,BuildingSurfaces_Master!$D$2:$D$30,0),MATCH("x_1",BuildingSurfaces_Master!$N$1:$Y$1,0))&amp;","&amp;INDEX(BuildingSurfaces_Master!$N$2:$Y$30,MATCH(MainGeometry!$B5,BuildingSurfaces_Master!$D$2:$D$30,0),MATCH("y_1",BuildingSurfaces_Master!$N$1:$Y$1,0))&amp;","&amp;INDEX(BuildingSurfaces_Master!$N$2:$Y$30,MATCH(MainGeometry!$B5,BuildingSurfaces_Master!$D$2:$D$30,0),MATCH("z_1",BuildingSurfaces_Master!$N$1:$Y$1,0))</f>
        <v>{origin_x},{building_depth},{top_flr_ht_AG}</v>
      </c>
      <c r="M5" t="str">
        <f>INDEX(BuildingSurfaces_Master!$N$2:$Y$30,MATCH(MainGeometry!$B5,BuildingSurfaces_Master!$D$2:$D$30,0),MATCH("x_2",BuildingSurfaces_Master!$N$1:$Y$1,0))&amp;","&amp;INDEX(BuildingSurfaces_Master!$N$2:$Y$30,MATCH(MainGeometry!$B5,BuildingSurfaces_Master!$D$2:$D$30,0),MATCH("y_2",BuildingSurfaces_Master!$N$1:$Y$1,0))&amp;","&amp;INDEX(BuildingSurfaces_Master!$N$2:$Y$30,MATCH(MainGeometry!$B5,BuildingSurfaces_Master!$D$2:$D$30,0),MATCH("z_2",BuildingSurfaces_Master!$N$1:$Y$1,0))</f>
        <v>{origin_x},{origin_y},{top_flr_ht_AG}</v>
      </c>
      <c r="N5" t="str">
        <f>INDEX(BuildingSurfaces_Master!$N$2:$Y$30,MATCH(MainGeometry!$B5,BuildingSurfaces_Master!$D$2:$D$30,0),MATCH("x_3",BuildingSurfaces_Master!$N$1:$Y$1,0))&amp;","&amp;INDEX(BuildingSurfaces_Master!$N$2:$Y$30,MATCH(MainGeometry!$B5,BuildingSurfaces_Master!$D$2:$D$30,0),MATCH("y_3",BuildingSurfaces_Master!$N$1:$Y$1,0))&amp;","&amp;INDEX(BuildingSurfaces_Master!$N$2:$Y$30,MATCH(MainGeometry!$B5,BuildingSurfaces_Master!$D$2:$D$30,0),MATCH("z_3",BuildingSurfaces_Master!$N$1:$Y$1,0))</f>
        <v>{origin_x},{roof_ridge_depth},{roof_ht_AG}</v>
      </c>
    </row>
    <row r="6" spans="1:23" x14ac:dyDescent="0.25">
      <c r="A6" t="str">
        <f>IF(BuildingSurfaces_Master!C6="","",BuildingSurfaces_Master!C6)</f>
        <v>BuildingSurface:Detailed</v>
      </c>
      <c r="B6" t="str">
        <f>IF(BuildingSurfaces_Master!D6="","",BuildingSurfaces_Master!D6)</f>
        <v>ceiling</v>
      </c>
      <c r="C6" t="str">
        <f>IF(BuildingSurfaces_Master!E6="","",BuildingSurfaces_Master!E6)</f>
        <v>Ceiling</v>
      </c>
      <c r="D6" t="str">
        <f>IF(BuildingSurfaces_Master!F6="","",BuildingSurfaces_Master!F6)</f>
        <v>ceiling construction</v>
      </c>
      <c r="E6" t="str">
        <f>IF(BuildingSurfaces_Master!G6="","",BuildingSurfaces_Master!G6)</f>
        <v>living</v>
      </c>
      <c r="F6" t="str">
        <f>IF(BuildingSurfaces_Master!H6="","",BuildingSurfaces_Master!H6)</f>
        <v>Zone</v>
      </c>
      <c r="G6" t="str">
        <f>IF(BuildingSurfaces_Master!I6="","",BuildingSurfaces_Master!I6)</f>
        <v>attic</v>
      </c>
      <c r="H6" t="str">
        <f>IF(BuildingSurfaces_Master!J6="","",BuildingSurfaces_Master!J6)</f>
        <v>NoSun</v>
      </c>
      <c r="I6" t="str">
        <f>IF(BuildingSurfaces_Master!K6="","",BuildingSurfaces_Master!K6)</f>
        <v>NoWind</v>
      </c>
      <c r="J6" t="str">
        <f>IF(BuildingSurfaces_Master!L6="","",BuildingSurfaces_Master!L6)</f>
        <v>autocalculate</v>
      </c>
      <c r="K6">
        <f>IF(BuildingSurfaces_Master!M6="","",BuildingSurfaces_Master!M6)</f>
        <v>4</v>
      </c>
      <c r="L6" t="str">
        <f>INDEX(BuildingSurfaces_Master!$N$2:$Y$30,MATCH(MainGeometry!$B6,BuildingSurfaces_Master!$D$2:$D$30,0),MATCH("x_1",BuildingSurfaces_Master!$N$1:$Y$1,0))&amp;","&amp;INDEX(BuildingSurfaces_Master!$N$2:$Y$30,MATCH(MainGeometry!$B6,BuildingSurfaces_Master!$D$2:$D$30,0),MATCH("y_1",BuildingSurfaces_Master!$N$1:$Y$1,0))&amp;","&amp;INDEX(BuildingSurfaces_Master!$N$2:$Y$30,MATCH(MainGeometry!$B6,BuildingSurfaces_Master!$D$2:$D$30,0),MATCH("z_1",BuildingSurfaces_Master!$N$1:$Y$1,0))</f>
        <v>{origin_x},{origin_y},{top_flr_ht_AG}</v>
      </c>
      <c r="M6" t="str">
        <f>INDEX(BuildingSurfaces_Master!$N$2:$Y$30,MATCH(MainGeometry!$B6,BuildingSurfaces_Master!$D$2:$D$30,0),MATCH("x_2",BuildingSurfaces_Master!$N$1:$Y$1,0))&amp;","&amp;INDEX(BuildingSurfaces_Master!$N$2:$Y$30,MATCH(MainGeometry!$B6,BuildingSurfaces_Master!$D$2:$D$30,0),MATCH("y_2",BuildingSurfaces_Master!$N$1:$Y$1,0))&amp;","&amp;INDEX(BuildingSurfaces_Master!$N$2:$Y$30,MATCH(MainGeometry!$B6,BuildingSurfaces_Master!$D$2:$D$30,0),MATCH("z_2",BuildingSurfaces_Master!$N$1:$Y$1,0))</f>
        <v>{building_width},{origin_y},{top_flr_ht_AG}</v>
      </c>
      <c r="N6" t="str">
        <f>INDEX(BuildingSurfaces_Master!$N$2:$Y$30,MATCH(MainGeometry!$B6,BuildingSurfaces_Master!$D$2:$D$30,0),MATCH("x_3",BuildingSurfaces_Master!$N$1:$Y$1,0))&amp;","&amp;INDEX(BuildingSurfaces_Master!$N$2:$Y$30,MATCH(MainGeometry!$B6,BuildingSurfaces_Master!$D$2:$D$30,0),MATCH("y_3",BuildingSurfaces_Master!$N$1:$Y$1,0))&amp;","&amp;INDEX(BuildingSurfaces_Master!$N$2:$Y$30,MATCH(MainGeometry!$B6,BuildingSurfaces_Master!$D$2:$D$30,0),MATCH("z_3",BuildingSurfaces_Master!$N$1:$Y$1,0))</f>
        <v>{building_width},{building_depth},{top_flr_ht_AG}</v>
      </c>
      <c r="O6" t="str">
        <f>INDEX(BuildingSurfaces_Master!$N$2:$Y$30,MATCH(MainGeometry!$B6,BuildingSurfaces_Master!$D$2:$D$30,0),MATCH("x_4",BuildingSurfaces_Master!$N$1:$Y$1,0))&amp;","&amp;INDEX(BuildingSurfaces_Master!$N$2:$Y$30,MATCH(MainGeometry!$B6,BuildingSurfaces_Master!$D$2:$D$30,0),MATCH("y_4",BuildingSurfaces_Master!$N$1:$Y$1,0))&amp;","&amp;INDEX(BuildingSurfaces_Master!$N$2:$Y$30,MATCH(MainGeometry!$B6,BuildingSurfaces_Master!$D$2:$D$30,0),MATCH("z_4",BuildingSurfaces_Master!$N$1:$Y$1,0))</f>
        <v>{origin_x},{building_depth},{top_flr_ht_AG}</v>
      </c>
    </row>
    <row r="7" spans="1:23" x14ac:dyDescent="0.25">
      <c r="A7" t="str">
        <f>IF(BuildingSurfaces_Master!C17="","",BuildingSurfaces_Master!C17)</f>
        <v>BuildingSurface:Detailed</v>
      </c>
      <c r="B7" t="str">
        <f>IF(BuildingSurfaces_Master!D17="","",BuildingSurfaces_Master!D17)</f>
        <v>wall_floor1_front</v>
      </c>
      <c r="C7" t="str">
        <f>IF(BuildingSurfaces_Master!E17="","",BuildingSurfaces_Master!E17)</f>
        <v>Wall</v>
      </c>
      <c r="D7" t="str">
        <f>IF(BuildingSurfaces_Master!F17="","",BuildingSurfaces_Master!F17)</f>
        <v>ag wall construction</v>
      </c>
      <c r="E7" t="str">
        <f>IF(BuildingSurfaces_Master!G17="","",BuildingSurfaces_Master!G17)</f>
        <v>living</v>
      </c>
      <c r="F7" t="str">
        <f>IF(BuildingSurfaces_Master!H17="","",BuildingSurfaces_Master!H17)</f>
        <v>Outdoors</v>
      </c>
      <c r="H7" t="str">
        <f>IF(BuildingSurfaces_Master!J17="","",BuildingSurfaces_Master!J17)</f>
        <v>SunExposed</v>
      </c>
      <c r="I7" t="str">
        <f>IF(BuildingSurfaces_Master!K17="","",BuildingSurfaces_Master!K17)</f>
        <v>WindExposed</v>
      </c>
      <c r="J7" t="str">
        <f>IF(BuildingSurfaces_Master!L17="","",BuildingSurfaces_Master!L17)</f>
        <v>autocalculate</v>
      </c>
      <c r="K7">
        <f>IF(BuildingSurfaces_Master!M17="","",BuildingSurfaces_Master!M17)</f>
        <v>4</v>
      </c>
      <c r="L7" t="str">
        <f>INDEX(BuildingSurfaces_Master!$N$2:$Y$30,MATCH(MainGeometry!$B7,BuildingSurfaces_Master!$D$2:$D$30,0),MATCH("x_1",BuildingSurfaces_Master!$N$1:$Y$1,0))&amp;","&amp;INDEX(BuildingSurfaces_Master!$N$2:$Y$30,MATCH(MainGeometry!$B7,BuildingSurfaces_Master!$D$2:$D$30,0),MATCH("y_1",BuildingSurfaces_Master!$N$1:$Y$1,0))&amp;","&amp;INDEX(BuildingSurfaces_Master!$N$2:$Y$30,MATCH(MainGeometry!$B7,BuildingSurfaces_Master!$D$2:$D$30,0),MATCH("z_1",BuildingSurfaces_Master!$N$1:$Y$1,0))</f>
        <v>{origin_x},{origin_y},{foundationwall_ht_AG}</v>
      </c>
      <c r="M7" t="str">
        <f>INDEX(BuildingSurfaces_Master!$N$2:$Y$30,MATCH(MainGeometry!$B7,BuildingSurfaces_Master!$D$2:$D$30,0),MATCH("x_2",BuildingSurfaces_Master!$N$1:$Y$1,0))&amp;","&amp;INDEX(BuildingSurfaces_Master!$N$2:$Y$30,MATCH(MainGeometry!$B7,BuildingSurfaces_Master!$D$2:$D$30,0),MATCH("y_2",BuildingSurfaces_Master!$N$1:$Y$1,0))&amp;","&amp;INDEX(BuildingSurfaces_Master!$N$2:$Y$30,MATCH(MainGeometry!$B7,BuildingSurfaces_Master!$D$2:$D$30,0),MATCH("z_2",BuildingSurfaces_Master!$N$1:$Y$1,0))</f>
        <v>{building_width},{origin_y},{foundationwall_ht_AG}</v>
      </c>
      <c r="N7" t="str">
        <f>INDEX(BuildingSurfaces_Master!$N$2:$Y$30,MATCH(MainGeometry!$B7,BuildingSurfaces_Master!$D$2:$D$30,0),MATCH("x_3",BuildingSurfaces_Master!$N$1:$Y$1,0))&amp;","&amp;INDEX(BuildingSurfaces_Master!$N$2:$Y$30,MATCH(MainGeometry!$B7,BuildingSurfaces_Master!$D$2:$D$30,0),MATCH("y_3",BuildingSurfaces_Master!$N$1:$Y$1,0))&amp;","&amp;INDEX(BuildingSurfaces_Master!$N$2:$Y$30,MATCH(MainGeometry!$B7,BuildingSurfaces_Master!$D$2:$D$30,0),MATCH("z_3",BuildingSurfaces_Master!$N$1:$Y$1,0))</f>
        <v>{building_width},{origin_y},{first_flr_ht_AG}</v>
      </c>
      <c r="O7" t="str">
        <f>INDEX(BuildingSurfaces_Master!$N$2:$Y$30,MATCH(MainGeometry!$B7,BuildingSurfaces_Master!$D$2:$D$30,0),MATCH("x_4",BuildingSurfaces_Master!$N$1:$Y$1,0))&amp;","&amp;INDEX(BuildingSurfaces_Master!$N$2:$Y$30,MATCH(MainGeometry!$B7,BuildingSurfaces_Master!$D$2:$D$30,0),MATCH("y_4",BuildingSurfaces_Master!$N$1:$Y$1,0))&amp;","&amp;INDEX(BuildingSurfaces_Master!$N$2:$Y$30,MATCH(MainGeometry!$B7,BuildingSurfaces_Master!$D$2:$D$30,0),MATCH("z_4",BuildingSurfaces_Master!$N$1:$Y$1,0))</f>
        <v>{origin_x},{origin_y},{first_flr_ht_AG}</v>
      </c>
    </row>
    <row r="8" spans="1:23" x14ac:dyDescent="0.25">
      <c r="A8" t="str">
        <f>IF(BuildingSurfaces_Master!C18="","",BuildingSurfaces_Master!C18)</f>
        <v>BuildingSurface:Detailed</v>
      </c>
      <c r="B8" t="str">
        <f>IF(BuildingSurfaces_Master!D18="","",BuildingSurfaces_Master!D18)</f>
        <v>wall_floor1_right</v>
      </c>
      <c r="C8" t="str">
        <f>IF(BuildingSurfaces_Master!E18="","",BuildingSurfaces_Master!E18)</f>
        <v>Wall</v>
      </c>
      <c r="D8" t="str">
        <f>IF(BuildingSurfaces_Master!F18="","",BuildingSurfaces_Master!F18)</f>
        <v>ag wall construction</v>
      </c>
      <c r="E8" t="str">
        <f>IF(BuildingSurfaces_Master!G18="","",BuildingSurfaces_Master!G18)</f>
        <v>living</v>
      </c>
      <c r="F8" t="str">
        <f>IF(BuildingSurfaces_Master!H18="","",BuildingSurfaces_Master!H18)</f>
        <v>Outdoors</v>
      </c>
      <c r="H8" t="str">
        <f>IF(BuildingSurfaces_Master!J18="","",BuildingSurfaces_Master!J18)</f>
        <v>SunExposed</v>
      </c>
      <c r="I8" t="str">
        <f>IF(BuildingSurfaces_Master!K18="","",BuildingSurfaces_Master!K18)</f>
        <v>WindExposed</v>
      </c>
      <c r="J8" t="str">
        <f>IF(BuildingSurfaces_Master!L18="","",BuildingSurfaces_Master!L18)</f>
        <v>autocalculate</v>
      </c>
      <c r="K8">
        <f>IF(BuildingSurfaces_Master!M18="","",BuildingSurfaces_Master!M18)</f>
        <v>4</v>
      </c>
      <c r="L8" t="str">
        <f>INDEX(BuildingSurfaces_Master!$N$2:$Y$30,MATCH(MainGeometry!$B8,BuildingSurfaces_Master!$D$2:$D$30,0),MATCH("x_1",BuildingSurfaces_Master!$N$1:$Y$1,0))&amp;","&amp;INDEX(BuildingSurfaces_Master!$N$2:$Y$30,MATCH(MainGeometry!$B8,BuildingSurfaces_Master!$D$2:$D$30,0),MATCH("y_1",BuildingSurfaces_Master!$N$1:$Y$1,0))&amp;","&amp;INDEX(BuildingSurfaces_Master!$N$2:$Y$30,MATCH(MainGeometry!$B8,BuildingSurfaces_Master!$D$2:$D$30,0),MATCH("z_1",BuildingSurfaces_Master!$N$1:$Y$1,0))</f>
        <v>{building_width},{origin_y},{foundationwall_ht_AG}</v>
      </c>
      <c r="M8" t="str">
        <f>INDEX(BuildingSurfaces_Master!$N$2:$Y$30,MATCH(MainGeometry!$B8,BuildingSurfaces_Master!$D$2:$D$30,0),MATCH("x_2",BuildingSurfaces_Master!$N$1:$Y$1,0))&amp;","&amp;INDEX(BuildingSurfaces_Master!$N$2:$Y$30,MATCH(MainGeometry!$B8,BuildingSurfaces_Master!$D$2:$D$30,0),MATCH("y_2",BuildingSurfaces_Master!$N$1:$Y$1,0))&amp;","&amp;INDEX(BuildingSurfaces_Master!$N$2:$Y$30,MATCH(MainGeometry!$B8,BuildingSurfaces_Master!$D$2:$D$30,0),MATCH("z_2",BuildingSurfaces_Master!$N$1:$Y$1,0))</f>
        <v>{building_width},{building_depth},{foundationwall_ht_AG}</v>
      </c>
      <c r="N8" t="str">
        <f>INDEX(BuildingSurfaces_Master!$N$2:$Y$30,MATCH(MainGeometry!$B8,BuildingSurfaces_Master!$D$2:$D$30,0),MATCH("x_3",BuildingSurfaces_Master!$N$1:$Y$1,0))&amp;","&amp;INDEX(BuildingSurfaces_Master!$N$2:$Y$30,MATCH(MainGeometry!$B8,BuildingSurfaces_Master!$D$2:$D$30,0),MATCH("y_3",BuildingSurfaces_Master!$N$1:$Y$1,0))&amp;","&amp;INDEX(BuildingSurfaces_Master!$N$2:$Y$30,MATCH(MainGeometry!$B8,BuildingSurfaces_Master!$D$2:$D$30,0),MATCH("z_3",BuildingSurfaces_Master!$N$1:$Y$1,0))</f>
        <v>{building_width},{building_depth},{first_flr_ht_AG}</v>
      </c>
      <c r="O8" t="str">
        <f>INDEX(BuildingSurfaces_Master!$N$2:$Y$30,MATCH(MainGeometry!$B8,BuildingSurfaces_Master!$D$2:$D$30,0),MATCH("x_4",BuildingSurfaces_Master!$N$1:$Y$1,0))&amp;","&amp;INDEX(BuildingSurfaces_Master!$N$2:$Y$30,MATCH(MainGeometry!$B8,BuildingSurfaces_Master!$D$2:$D$30,0),MATCH("y_4",BuildingSurfaces_Master!$N$1:$Y$1,0))&amp;","&amp;INDEX(BuildingSurfaces_Master!$N$2:$Y$30,MATCH(MainGeometry!$B8,BuildingSurfaces_Master!$D$2:$D$30,0),MATCH("z_4",BuildingSurfaces_Master!$N$1:$Y$1,0))</f>
        <v>{building_width},{origin_y},{first_flr_ht_AG}</v>
      </c>
    </row>
    <row r="9" spans="1:23" x14ac:dyDescent="0.25">
      <c r="A9" t="str">
        <f>IF(BuildingSurfaces_Master!C19="","",BuildingSurfaces_Master!C19)</f>
        <v>BuildingSurface:Detailed</v>
      </c>
      <c r="B9" t="str">
        <f>IF(BuildingSurfaces_Master!D19="","",BuildingSurfaces_Master!D19)</f>
        <v>wall_floor1_back</v>
      </c>
      <c r="C9" t="str">
        <f>IF(BuildingSurfaces_Master!E19="","",BuildingSurfaces_Master!E19)</f>
        <v>Wall</v>
      </c>
      <c r="D9" t="str">
        <f>IF(BuildingSurfaces_Master!F19="","",BuildingSurfaces_Master!F19)</f>
        <v>ag wall construction</v>
      </c>
      <c r="E9" t="str">
        <f>IF(BuildingSurfaces_Master!G19="","",BuildingSurfaces_Master!G19)</f>
        <v>living</v>
      </c>
      <c r="F9" t="str">
        <f>IF(BuildingSurfaces_Master!H19="","",BuildingSurfaces_Master!H19)</f>
        <v>Outdoors</v>
      </c>
      <c r="H9" t="str">
        <f>IF(BuildingSurfaces_Master!J19="","",BuildingSurfaces_Master!J19)</f>
        <v>SunExposed</v>
      </c>
      <c r="I9" t="str">
        <f>IF(BuildingSurfaces_Master!K19="","",BuildingSurfaces_Master!K19)</f>
        <v>WindExposed</v>
      </c>
      <c r="J9" t="str">
        <f>IF(BuildingSurfaces_Master!L19="","",BuildingSurfaces_Master!L19)</f>
        <v>autocalculate</v>
      </c>
      <c r="K9">
        <f>IF(BuildingSurfaces_Master!M19="","",BuildingSurfaces_Master!M19)</f>
        <v>4</v>
      </c>
      <c r="L9" t="str">
        <f>INDEX(BuildingSurfaces_Master!$N$2:$Y$30,MATCH(MainGeometry!$B9,BuildingSurfaces_Master!$D$2:$D$30,0),MATCH("x_1",BuildingSurfaces_Master!$N$1:$Y$1,0))&amp;","&amp;INDEX(BuildingSurfaces_Master!$N$2:$Y$30,MATCH(MainGeometry!$B9,BuildingSurfaces_Master!$D$2:$D$30,0),MATCH("y_1",BuildingSurfaces_Master!$N$1:$Y$1,0))&amp;","&amp;INDEX(BuildingSurfaces_Master!$N$2:$Y$30,MATCH(MainGeometry!$B9,BuildingSurfaces_Master!$D$2:$D$30,0),MATCH("z_1",BuildingSurfaces_Master!$N$1:$Y$1,0))</f>
        <v>{building_width},{building_depth},{foundationwall_ht_AG}</v>
      </c>
      <c r="M9" t="str">
        <f>INDEX(BuildingSurfaces_Master!$N$2:$Y$30,MATCH(MainGeometry!$B9,BuildingSurfaces_Master!$D$2:$D$30,0),MATCH("x_2",BuildingSurfaces_Master!$N$1:$Y$1,0))&amp;","&amp;INDEX(BuildingSurfaces_Master!$N$2:$Y$30,MATCH(MainGeometry!$B9,BuildingSurfaces_Master!$D$2:$D$30,0),MATCH("y_2",BuildingSurfaces_Master!$N$1:$Y$1,0))&amp;","&amp;INDEX(BuildingSurfaces_Master!$N$2:$Y$30,MATCH(MainGeometry!$B9,BuildingSurfaces_Master!$D$2:$D$30,0),MATCH("z_2",BuildingSurfaces_Master!$N$1:$Y$1,0))</f>
        <v>{origin_x},{building_depth},{foundationwall_ht_AG}</v>
      </c>
      <c r="N9" t="str">
        <f>INDEX(BuildingSurfaces_Master!$N$2:$Y$30,MATCH(MainGeometry!$B9,BuildingSurfaces_Master!$D$2:$D$30,0),MATCH("x_3",BuildingSurfaces_Master!$N$1:$Y$1,0))&amp;","&amp;INDEX(BuildingSurfaces_Master!$N$2:$Y$30,MATCH(MainGeometry!$B9,BuildingSurfaces_Master!$D$2:$D$30,0),MATCH("y_3",BuildingSurfaces_Master!$N$1:$Y$1,0))&amp;","&amp;INDEX(BuildingSurfaces_Master!$N$2:$Y$30,MATCH(MainGeometry!$B9,BuildingSurfaces_Master!$D$2:$D$30,0),MATCH("z_3",BuildingSurfaces_Master!$N$1:$Y$1,0))</f>
        <v>{origin_x},{building_depth},{first_flr_ht_AG}</v>
      </c>
      <c r="O9" t="str">
        <f>INDEX(BuildingSurfaces_Master!$N$2:$Y$30,MATCH(MainGeometry!$B9,BuildingSurfaces_Master!$D$2:$D$30,0),MATCH("x_4",BuildingSurfaces_Master!$N$1:$Y$1,0))&amp;","&amp;INDEX(BuildingSurfaces_Master!$N$2:$Y$30,MATCH(MainGeometry!$B9,BuildingSurfaces_Master!$D$2:$D$30,0),MATCH("y_4",BuildingSurfaces_Master!$N$1:$Y$1,0))&amp;","&amp;INDEX(BuildingSurfaces_Master!$N$2:$Y$30,MATCH(MainGeometry!$B9,BuildingSurfaces_Master!$D$2:$D$30,0),MATCH("z_4",BuildingSurfaces_Master!$N$1:$Y$1,0))</f>
        <v>{building_width},{building_depth},{first_flr_ht_AG}</v>
      </c>
    </row>
    <row r="10" spans="1:23" x14ac:dyDescent="0.25">
      <c r="A10" t="str">
        <f>IF(BuildingSurfaces_Master!C20="","",BuildingSurfaces_Master!C20)</f>
        <v>BuildingSurface:Detailed</v>
      </c>
      <c r="B10" t="str">
        <f>IF(BuildingSurfaces_Master!D20="","",BuildingSurfaces_Master!D20)</f>
        <v>wall_floor1_left</v>
      </c>
      <c r="C10" t="str">
        <f>IF(BuildingSurfaces_Master!E20="","",BuildingSurfaces_Master!E20)</f>
        <v>Wall</v>
      </c>
      <c r="D10" t="str">
        <f>IF(BuildingSurfaces_Master!F20="","",BuildingSurfaces_Master!F20)</f>
        <v>ag wall construction</v>
      </c>
      <c r="E10" t="str">
        <f>IF(BuildingSurfaces_Master!G20="","",BuildingSurfaces_Master!G20)</f>
        <v>living</v>
      </c>
      <c r="F10" t="str">
        <f>IF(BuildingSurfaces_Master!H20="","",BuildingSurfaces_Master!H20)</f>
        <v>Outdoors</v>
      </c>
      <c r="H10" t="str">
        <f>IF(BuildingSurfaces_Master!J20="","",BuildingSurfaces_Master!J20)</f>
        <v>SunExposed</v>
      </c>
      <c r="I10" t="str">
        <f>IF(BuildingSurfaces_Master!K20="","",BuildingSurfaces_Master!K20)</f>
        <v>WindExposed</v>
      </c>
      <c r="J10" t="str">
        <f>IF(BuildingSurfaces_Master!L20="","",BuildingSurfaces_Master!L20)</f>
        <v>autocalculate</v>
      </c>
      <c r="K10">
        <f>IF(BuildingSurfaces_Master!M20="","",BuildingSurfaces_Master!M20)</f>
        <v>4</v>
      </c>
      <c r="L10" t="str">
        <f>INDEX(BuildingSurfaces_Master!$N$2:$Y$30,MATCH(MainGeometry!$B10,BuildingSurfaces_Master!$D$2:$D$30,0),MATCH("x_1",BuildingSurfaces_Master!$N$1:$Y$1,0))&amp;","&amp;INDEX(BuildingSurfaces_Master!$N$2:$Y$30,MATCH(MainGeometry!$B10,BuildingSurfaces_Master!$D$2:$D$30,0),MATCH("y_1",BuildingSurfaces_Master!$N$1:$Y$1,0))&amp;","&amp;INDEX(BuildingSurfaces_Master!$N$2:$Y$30,MATCH(MainGeometry!$B10,BuildingSurfaces_Master!$D$2:$D$30,0),MATCH("z_1",BuildingSurfaces_Master!$N$1:$Y$1,0))</f>
        <v>{origin_x},{building_depth},{foundationwall_ht_AG}</v>
      </c>
      <c r="M10" t="str">
        <f>INDEX(BuildingSurfaces_Master!$N$2:$Y$30,MATCH(MainGeometry!$B10,BuildingSurfaces_Master!$D$2:$D$30,0),MATCH("x_2",BuildingSurfaces_Master!$N$1:$Y$1,0))&amp;","&amp;INDEX(BuildingSurfaces_Master!$N$2:$Y$30,MATCH(MainGeometry!$B10,BuildingSurfaces_Master!$D$2:$D$30,0),MATCH("y_2",BuildingSurfaces_Master!$N$1:$Y$1,0))&amp;","&amp;INDEX(BuildingSurfaces_Master!$N$2:$Y$30,MATCH(MainGeometry!$B10,BuildingSurfaces_Master!$D$2:$D$30,0),MATCH("z_2",BuildingSurfaces_Master!$N$1:$Y$1,0))</f>
        <v>{origin_x},{origin_y},{foundationwall_ht_AG}</v>
      </c>
      <c r="N10" t="str">
        <f>INDEX(BuildingSurfaces_Master!$N$2:$Y$30,MATCH(MainGeometry!$B10,BuildingSurfaces_Master!$D$2:$D$30,0),MATCH("x_3",BuildingSurfaces_Master!$N$1:$Y$1,0))&amp;","&amp;INDEX(BuildingSurfaces_Master!$N$2:$Y$30,MATCH(MainGeometry!$B10,BuildingSurfaces_Master!$D$2:$D$30,0),MATCH("y_3",BuildingSurfaces_Master!$N$1:$Y$1,0))&amp;","&amp;INDEX(BuildingSurfaces_Master!$N$2:$Y$30,MATCH(MainGeometry!$B10,BuildingSurfaces_Master!$D$2:$D$30,0),MATCH("z_3",BuildingSurfaces_Master!$N$1:$Y$1,0))</f>
        <v>{origin_x},{origin_y},{first_flr_ht_AG}</v>
      </c>
      <c r="O10" t="str">
        <f>INDEX(BuildingSurfaces_Master!$N$2:$Y$30,MATCH(MainGeometry!$B10,BuildingSurfaces_Master!$D$2:$D$30,0),MATCH("x_4",BuildingSurfaces_Master!$N$1:$Y$1,0))&amp;","&amp;INDEX(BuildingSurfaces_Master!$N$2:$Y$30,MATCH(MainGeometry!$B10,BuildingSurfaces_Master!$D$2:$D$30,0),MATCH("y_4",BuildingSurfaces_Master!$N$1:$Y$1,0))&amp;","&amp;INDEX(BuildingSurfaces_Master!$N$2:$Y$30,MATCH(MainGeometry!$B10,BuildingSurfaces_Master!$D$2:$D$30,0),MATCH("z_4",BuildingSurfaces_Master!$N$1:$Y$1,0))</f>
        <v>{origin_x},{building_depth},{first_flr_ht_AG}</v>
      </c>
    </row>
    <row r="11" spans="1:23" x14ac:dyDescent="0.25">
      <c r="A11" t="str">
        <f>IF(BuildingSurfaces_Master!C21="","",BuildingSurfaces_Master!C21)</f>
        <v>BuildingSurface:Detailed</v>
      </c>
      <c r="B11" t="str">
        <f>IF(BuildingSurfaces_Master!D21="","",BuildingSurfaces_Master!D21)</f>
        <v>floor_main</v>
      </c>
      <c r="C11" t="str">
        <f>IF(BuildingSurfaces_Master!E21="","",BuildingSurfaces_Master!E21)</f>
        <v>Floor</v>
      </c>
      <c r="D11" t="str">
        <f>IF(BuildingSurfaces_Master!F21="","",BuildingSurfaces_Master!F21)</f>
        <v>{main_floor_construction}</v>
      </c>
      <c r="E11" t="str">
        <f>IF(BuildingSurfaces_Master!G21="","",BuildingSurfaces_Master!G21)</f>
        <v>living</v>
      </c>
      <c r="F11" t="str">
        <f>IF(BuildingSurfaces_Master!H21="","",BuildingSurfaces_Master!H21)</f>
        <v>{floor_main_outside_boundary_condition}</v>
      </c>
      <c r="G11" t="str">
        <f>IF(BuildingSurfaces_Master!I21="","",BuildingSurfaces_Master!I21)</f>
        <v>{floor_main_outside_boundary_condition_object}</v>
      </c>
      <c r="H11" t="str">
        <f>IF(BuildingSurfaces_Master!J21="","",BuildingSurfaces_Master!J21)</f>
        <v>NoSun</v>
      </c>
      <c r="I11" t="str">
        <f>IF(BuildingSurfaces_Master!K21="","",BuildingSurfaces_Master!K21)</f>
        <v>NoWind</v>
      </c>
      <c r="J11" t="str">
        <f>IF(BuildingSurfaces_Master!L21="","",BuildingSurfaces_Master!L21)</f>
        <v>autocalculate</v>
      </c>
      <c r="K11">
        <f>IF(BuildingSurfaces_Master!M21="","",BuildingSurfaces_Master!M21)</f>
        <v>4</v>
      </c>
      <c r="L11" t="str">
        <f>INDEX(BuildingSurfaces_Master!$N$2:$Y$30,MATCH(MainGeometry!$B11,BuildingSurfaces_Master!$D$2:$D$30,0),MATCH("x_1",BuildingSurfaces_Master!$N$1:$Y$1,0))&amp;","&amp;INDEX(BuildingSurfaces_Master!$N$2:$Y$30,MATCH(MainGeometry!$B11,BuildingSurfaces_Master!$D$2:$D$30,0),MATCH("y_1",BuildingSurfaces_Master!$N$1:$Y$1,0))&amp;","&amp;INDEX(BuildingSurfaces_Master!$N$2:$Y$30,MATCH(MainGeometry!$B11,BuildingSurfaces_Master!$D$2:$D$30,0),MATCH("z_1",BuildingSurfaces_Master!$N$1:$Y$1,0))</f>
        <v>{origin_x},{origin_y},{foundationwall_ht_AG}</v>
      </c>
      <c r="M11" t="str">
        <f>INDEX(BuildingSurfaces_Master!$N$2:$Y$30,MATCH(MainGeometry!$B11,BuildingSurfaces_Master!$D$2:$D$30,0),MATCH("x_2",BuildingSurfaces_Master!$N$1:$Y$1,0))&amp;","&amp;INDEX(BuildingSurfaces_Master!$N$2:$Y$30,MATCH(MainGeometry!$B11,BuildingSurfaces_Master!$D$2:$D$30,0),MATCH("y_2",BuildingSurfaces_Master!$N$1:$Y$1,0))&amp;","&amp;INDEX(BuildingSurfaces_Master!$N$2:$Y$30,MATCH(MainGeometry!$B11,BuildingSurfaces_Master!$D$2:$D$30,0),MATCH("z_2",BuildingSurfaces_Master!$N$1:$Y$1,0))</f>
        <v>{origin_x},{building_depth},{foundationwall_ht_AG}</v>
      </c>
      <c r="N11" t="str">
        <f>INDEX(BuildingSurfaces_Master!$N$2:$Y$30,MATCH(MainGeometry!$B11,BuildingSurfaces_Master!$D$2:$D$30,0),MATCH("x_3",BuildingSurfaces_Master!$N$1:$Y$1,0))&amp;","&amp;INDEX(BuildingSurfaces_Master!$N$2:$Y$30,MATCH(MainGeometry!$B11,BuildingSurfaces_Master!$D$2:$D$30,0),MATCH("y_3",BuildingSurfaces_Master!$N$1:$Y$1,0))&amp;","&amp;INDEX(BuildingSurfaces_Master!$N$2:$Y$30,MATCH(MainGeometry!$B11,BuildingSurfaces_Master!$D$2:$D$30,0),MATCH("z_3",BuildingSurfaces_Master!$N$1:$Y$1,0))</f>
        <v>{building_width},{building_depth},{foundationwall_ht_AG}</v>
      </c>
      <c r="O11" t="str">
        <f>INDEX(BuildingSurfaces_Master!$N$2:$Y$30,MATCH(MainGeometry!$B11,BuildingSurfaces_Master!$D$2:$D$30,0),MATCH("x_4",BuildingSurfaces_Master!$N$1:$Y$1,0))&amp;","&amp;INDEX(BuildingSurfaces_Master!$N$2:$Y$30,MATCH(MainGeometry!$B11,BuildingSurfaces_Master!$D$2:$D$30,0),MATCH("y_4",BuildingSurfaces_Master!$N$1:$Y$1,0))&amp;","&amp;INDEX(BuildingSurfaces_Master!$N$2:$Y$30,MATCH(MainGeometry!$B11,BuildingSurfaces_Master!$D$2:$D$30,0),MATCH("z_4",BuildingSurfaces_Master!$N$1:$Y$1,0))</f>
        <v>{building_width},{origin_y},{foundationwall_ht_AG}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35BB-40EC-48CE-A379-0CF27BD3D60C}">
  <sheetPr>
    <tabColor theme="8" tint="0.59999389629810485"/>
  </sheetPr>
  <dimension ref="A1:W28"/>
  <sheetViews>
    <sheetView tabSelected="1" topLeftCell="B1" workbookViewId="0">
      <selection activeCell="K19" sqref="K19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7.5703125" bestFit="1" customWidth="1"/>
    <col min="5" max="5" width="24" bestFit="1" customWidth="1"/>
    <col min="6" max="6" width="26" bestFit="1" customWidth="1"/>
    <col min="7" max="7" width="32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5" width="5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260</v>
      </c>
      <c r="B1" s="1" t="s">
        <v>261</v>
      </c>
      <c r="C1" s="1" t="s">
        <v>262</v>
      </c>
      <c r="D1" s="1" t="s">
        <v>263</v>
      </c>
      <c r="E1" s="1" t="s">
        <v>255</v>
      </c>
      <c r="F1" s="1" t="s">
        <v>256</v>
      </c>
      <c r="G1" s="1" t="s">
        <v>257</v>
      </c>
      <c r="H1" s="1" t="s">
        <v>264</v>
      </c>
      <c r="I1" s="1" t="s">
        <v>265</v>
      </c>
      <c r="J1" s="1" t="s">
        <v>267</v>
      </c>
      <c r="K1" s="1" t="s">
        <v>266</v>
      </c>
      <c r="L1" s="1" t="s">
        <v>293</v>
      </c>
      <c r="M1" s="1" t="s">
        <v>294</v>
      </c>
      <c r="N1" s="1" t="s">
        <v>295</v>
      </c>
      <c r="O1" s="1" t="s">
        <v>296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IF(BuildingSurfaces_Master!C22="","",BuildingSurfaces_Master!C22)</f>
        <v>BuildingSurface:Detailed</v>
      </c>
      <c r="B2" t="str">
        <f>IF(BuildingSurfaces_Master!D22="","",BuildingSurfaces_Master!D22)</f>
        <v>bgwall_upper_front</v>
      </c>
      <c r="C2" t="str">
        <f>IF(BuildingSurfaces_Master!E22="","",BuildingSurfaces_Master!E22)</f>
        <v>Wall</v>
      </c>
      <c r="D2" t="str">
        <f>IF(BuildingSurfaces_Master!F22="","",BuildingSurfaces_Master!F22)</f>
        <v>foundation wall construction</v>
      </c>
      <c r="E2" t="str">
        <f>IF(BuildingSurfaces_Master!G22="","",BuildingSurfaces_Master!G22)</f>
        <v>{foundation_zone_name}</v>
      </c>
      <c r="F2" t="str">
        <f>IF(BuildingSurfaces_Master!H22="","",BuildingSurfaces_Master!H22)</f>
        <v>Outdoors</v>
      </c>
      <c r="G2" t="str">
        <f>IF(BuildingSurfaces_Master!I22="","",BuildingSurfaces_Master!I22)</f>
        <v/>
      </c>
      <c r="H2" t="str">
        <f>IF(BuildingSurfaces_Master!J22="","",BuildingSurfaces_Master!J22)</f>
        <v>SunExposed</v>
      </c>
      <c r="I2" t="str">
        <f>IF(BuildingSurfaces_Master!K22="","",BuildingSurfaces_Master!K22)</f>
        <v>WindExposed</v>
      </c>
      <c r="J2" t="str">
        <f>IF(BuildingSurfaces_Master!L22="","",BuildingSurfaces_Master!L22)</f>
        <v>autocalculate</v>
      </c>
      <c r="K2">
        <f>IF(BuildingSurfaces_Master!M22="","",BuildingSurfaces_Master!M22)</f>
        <v>4</v>
      </c>
      <c r="L2" t="str">
        <f>INDEX(BuildingSurfaces_Master!$N$2:$Y$30,MATCH(NonSlabGeometryAdder!$B2,BuildingSurfaces_Master!$D$2:$D$30,0),MATCH("x_1",BuildingSurfaces_Master!$N$1:$Y$1,0))&amp;","&amp;INDEX(BuildingSurfaces_Master!$N$2:$Y$30,MATCH(NonSlabGeometryAdder!$B2,BuildingSurfaces_Master!$D$2:$D$30,0),MATCH("y_1",BuildingSurfaces_Master!$N$1:$Y$1,0))&amp;","&amp;INDEX(BuildingSurfaces_Master!$N$2:$Y$30,MATCH(NonSlabGeometryAdder!$B2,BuildingSurfaces_Master!$D$2:$D$30,0),MATCH("z_1",BuildingSurfaces_Master!$N$1:$Y$1,0))</f>
        <v>{origin_x},{origin_y},{origin_z}</v>
      </c>
      <c r="M2" t="str">
        <f>INDEX(BuildingSurfaces_Master!$N$2:$Y$30,MATCH(NonSlabGeometryAdder!$B2,BuildingSurfaces_Master!$D$2:$D$30,0),MATCH("x_2",BuildingSurfaces_Master!$N$1:$Y$1,0))&amp;","&amp;INDEX(BuildingSurfaces_Master!$N$2:$Y$30,MATCH(NonSlabGeometryAdder!$B2,BuildingSurfaces_Master!$D$2:$D$30,0),MATCH("y_2",BuildingSurfaces_Master!$N$1:$Y$1,0))&amp;","&amp;INDEX(BuildingSurfaces_Master!$N$2:$Y$30,MATCH(NonSlabGeometryAdder!$B2,BuildingSurfaces_Master!$D$2:$D$30,0),MATCH("z_2",BuildingSurfaces_Master!$N$1:$Y$1,0))</f>
        <v>{building_width},{origin_y},{origin_z}</v>
      </c>
      <c r="N2" t="str">
        <f>INDEX(BuildingSurfaces_Master!$N$2:$Y$30,MATCH(NonSlabGeometryAdder!$B2,BuildingSurfaces_Master!$D$2:$D$30,0),MATCH("x_3",BuildingSurfaces_Master!$N$1:$Y$1,0))&amp;","&amp;INDEX(BuildingSurfaces_Master!$N$2:$Y$30,MATCH(NonSlabGeometryAdder!$B2,BuildingSurfaces_Master!$D$2:$D$30,0),MATCH("y_3",BuildingSurfaces_Master!$N$1:$Y$1,0))&amp;","&amp;INDEX(BuildingSurfaces_Master!$N$2:$Y$30,MATCH(NonSlabGeometryAdder!$B2,BuildingSurfaces_Master!$D$2:$D$30,0),MATCH("z_3",BuildingSurfaces_Master!$N$1:$Y$1,0))</f>
        <v>{building_width},{origin_y},{foundationwall_ht_AG}</v>
      </c>
      <c r="O2" t="str">
        <f>INDEX(BuildingSurfaces_Master!$N$2:$Y$30,MATCH(NonSlabGeometryAdder!$B2,BuildingSurfaces_Master!$D$2:$D$30,0),MATCH("x_4",BuildingSurfaces_Master!$N$1:$Y$1,0))&amp;","&amp;INDEX(BuildingSurfaces_Master!$N$2:$Y$30,MATCH(NonSlabGeometryAdder!$B2,BuildingSurfaces_Master!$D$2:$D$30,0),MATCH("y_4",BuildingSurfaces_Master!$N$1:$Y$1,0))&amp;","&amp;INDEX(BuildingSurfaces_Master!$N$2:$Y$30,MATCH(NonSlabGeometryAdder!$B2,BuildingSurfaces_Master!$D$2:$D$30,0),MATCH("z_4",BuildingSurfaces_Master!$N$1:$Y$1,0))</f>
        <v>{origin_x},{origin_y},{foundationwall_ht_AG}</v>
      </c>
    </row>
    <row r="3" spans="1:23" x14ac:dyDescent="0.25">
      <c r="A3" t="str">
        <f>IF(BuildingSurfaces_Master!C23="","",BuildingSurfaces_Master!C23)</f>
        <v>BuildingSurface:Detailed</v>
      </c>
      <c r="B3" t="str">
        <f>IF(BuildingSurfaces_Master!D23="","",BuildingSurfaces_Master!D23)</f>
        <v>bgwall_lower_front</v>
      </c>
      <c r="C3" t="str">
        <f>IF(BuildingSurfaces_Master!E23="","",BuildingSurfaces_Master!E23)</f>
        <v>Wall</v>
      </c>
      <c r="D3" t="str">
        <f>IF(BuildingSurfaces_Master!F23="","",BuildingSurfaces_Master!F23)</f>
        <v>foundation wall construction</v>
      </c>
      <c r="E3" t="str">
        <f>IF(BuildingSurfaces_Master!G23="","",BuildingSurfaces_Master!G23)</f>
        <v>{foundation_zone_name}</v>
      </c>
      <c r="F3" t="str">
        <f>IF(BuildingSurfaces_Master!H23="","",BuildingSurfaces_Master!H23)</f>
        <v>Foundation</v>
      </c>
      <c r="G3" t="str">
        <f>IF(BuildingSurfaces_Master!I23="","",BuildingSurfaces_Master!I23)</f>
        <v>Kiva Foundation</v>
      </c>
      <c r="H3" t="str">
        <f>IF(BuildingSurfaces_Master!J23="","",BuildingSurfaces_Master!J23)</f>
        <v>NoSun</v>
      </c>
      <c r="I3" t="str">
        <f>IF(BuildingSurfaces_Master!K23="","",BuildingSurfaces_Master!K23)</f>
        <v>NoWind</v>
      </c>
      <c r="J3" t="str">
        <f>IF(BuildingSurfaces_Master!L23="","",BuildingSurfaces_Master!L23)</f>
        <v>autocalculate</v>
      </c>
      <c r="K3">
        <f>IF(BuildingSurfaces_Master!M23="","",BuildingSurfaces_Master!M23)</f>
        <v>4</v>
      </c>
      <c r="L3" t="str">
        <f>INDEX(BuildingSurfaces_Master!$N$2:$Y$30,MATCH(NonSlabGeometryAdder!$B3,BuildingSurfaces_Master!$D$2:$D$30,0),MATCH("x_1",BuildingSurfaces_Master!$N$1:$Y$1,0))&amp;","&amp;INDEX(BuildingSurfaces_Master!$N$2:$Y$30,MATCH(NonSlabGeometryAdder!$B3,BuildingSurfaces_Master!$D$2:$D$30,0),MATCH("y_1",BuildingSurfaces_Master!$N$1:$Y$1,0))&amp;","&amp;INDEX(BuildingSurfaces_Master!$N$2:$Y$30,MATCH(NonSlabGeometryAdder!$B3,BuildingSurfaces_Master!$D$2:$D$30,0),MATCH("z_1",BuildingSurfaces_Master!$N$1:$Y$1,0))</f>
        <v>{origin_x},{origin_y},{foundationwall_ht_BG}</v>
      </c>
      <c r="M3" t="str">
        <f>INDEX(BuildingSurfaces_Master!$N$2:$Y$30,MATCH(NonSlabGeometryAdder!$B3,BuildingSurfaces_Master!$D$2:$D$30,0),MATCH("x_2",BuildingSurfaces_Master!$N$1:$Y$1,0))&amp;","&amp;INDEX(BuildingSurfaces_Master!$N$2:$Y$30,MATCH(NonSlabGeometryAdder!$B3,BuildingSurfaces_Master!$D$2:$D$30,0),MATCH("y_2",BuildingSurfaces_Master!$N$1:$Y$1,0))&amp;","&amp;INDEX(BuildingSurfaces_Master!$N$2:$Y$30,MATCH(NonSlabGeometryAdder!$B3,BuildingSurfaces_Master!$D$2:$D$30,0),MATCH("z_2",BuildingSurfaces_Master!$N$1:$Y$1,0))</f>
        <v>{building_width},{origin_y},{foundationwall_ht_BG}</v>
      </c>
      <c r="N3" t="str">
        <f>INDEX(BuildingSurfaces_Master!$N$2:$Y$30,MATCH(NonSlabGeometryAdder!$B3,BuildingSurfaces_Master!$D$2:$D$30,0),MATCH("x_3",BuildingSurfaces_Master!$N$1:$Y$1,0))&amp;","&amp;INDEX(BuildingSurfaces_Master!$N$2:$Y$30,MATCH(NonSlabGeometryAdder!$B3,BuildingSurfaces_Master!$D$2:$D$30,0),MATCH("y_3",BuildingSurfaces_Master!$N$1:$Y$1,0))&amp;","&amp;INDEX(BuildingSurfaces_Master!$N$2:$Y$30,MATCH(NonSlabGeometryAdder!$B3,BuildingSurfaces_Master!$D$2:$D$30,0),MATCH("z_3",BuildingSurfaces_Master!$N$1:$Y$1,0))</f>
        <v>{building_width},{origin_y},{origin_z}</v>
      </c>
      <c r="O3" t="str">
        <f>INDEX(BuildingSurfaces_Master!$N$2:$Y$30,MATCH(NonSlabGeometryAdder!$B3,BuildingSurfaces_Master!$D$2:$D$30,0),MATCH("x_4",BuildingSurfaces_Master!$N$1:$Y$1,0))&amp;","&amp;INDEX(BuildingSurfaces_Master!$N$2:$Y$30,MATCH(NonSlabGeometryAdder!$B3,BuildingSurfaces_Master!$D$2:$D$30,0),MATCH("y_4",BuildingSurfaces_Master!$N$1:$Y$1,0))&amp;","&amp;INDEX(BuildingSurfaces_Master!$N$2:$Y$30,MATCH(NonSlabGeometryAdder!$B3,BuildingSurfaces_Master!$D$2:$D$30,0),MATCH("z_4",BuildingSurfaces_Master!$N$1:$Y$1,0))</f>
        <v>{origin_x},{origin_y},{origin_z}</v>
      </c>
    </row>
    <row r="4" spans="1:23" x14ac:dyDescent="0.25">
      <c r="A4" t="str">
        <f>IF(BuildingSurfaces_Master!C24="","",BuildingSurfaces_Master!C24)</f>
        <v>BuildingSurface:Detailed</v>
      </c>
      <c r="B4" t="str">
        <f>IF(BuildingSurfaces_Master!D24="","",BuildingSurfaces_Master!D24)</f>
        <v>bgwall_upper_right</v>
      </c>
      <c r="C4" t="str">
        <f>IF(BuildingSurfaces_Master!E24="","",BuildingSurfaces_Master!E24)</f>
        <v>Wall</v>
      </c>
      <c r="D4" t="str">
        <f>IF(BuildingSurfaces_Master!F24="","",BuildingSurfaces_Master!F24)</f>
        <v>foundation wall construction</v>
      </c>
      <c r="E4" t="str">
        <f>IF(BuildingSurfaces_Master!G24="","",BuildingSurfaces_Master!G24)</f>
        <v>{foundation_zone_name}</v>
      </c>
      <c r="F4" t="str">
        <f>IF(BuildingSurfaces_Master!H24="","",BuildingSurfaces_Master!H24)</f>
        <v>Outdoors</v>
      </c>
      <c r="G4" t="str">
        <f>IF(BuildingSurfaces_Master!I24="","",BuildingSurfaces_Master!I24)</f>
        <v/>
      </c>
      <c r="H4" t="str">
        <f>IF(BuildingSurfaces_Master!J24="","",BuildingSurfaces_Master!J24)</f>
        <v>SunExposed</v>
      </c>
      <c r="I4" t="str">
        <f>IF(BuildingSurfaces_Master!K24="","",BuildingSurfaces_Master!K24)</f>
        <v>WindExposed</v>
      </c>
      <c r="J4" t="str">
        <f>IF(BuildingSurfaces_Master!L24="","",BuildingSurfaces_Master!L24)</f>
        <v>autocalculate</v>
      </c>
      <c r="K4">
        <f>IF(BuildingSurfaces_Master!M24="","",BuildingSurfaces_Master!M24)</f>
        <v>4</v>
      </c>
      <c r="L4" t="str">
        <f>INDEX(BuildingSurfaces_Master!$N$2:$Y$30,MATCH(NonSlabGeometryAdder!$B4,BuildingSurfaces_Master!$D$2:$D$30,0),MATCH("x_1",BuildingSurfaces_Master!$N$1:$Y$1,0))&amp;","&amp;INDEX(BuildingSurfaces_Master!$N$2:$Y$30,MATCH(NonSlabGeometryAdder!$B4,BuildingSurfaces_Master!$D$2:$D$30,0),MATCH("y_1",BuildingSurfaces_Master!$N$1:$Y$1,0))&amp;","&amp;INDEX(BuildingSurfaces_Master!$N$2:$Y$30,MATCH(NonSlabGeometryAdder!$B4,BuildingSurfaces_Master!$D$2:$D$30,0),MATCH("z_1",BuildingSurfaces_Master!$N$1:$Y$1,0))</f>
        <v>{building_width},{origin_y},{origin_z}</v>
      </c>
      <c r="M4" t="str">
        <f>INDEX(BuildingSurfaces_Master!$N$2:$Y$30,MATCH(NonSlabGeometryAdder!$B4,BuildingSurfaces_Master!$D$2:$D$30,0),MATCH("x_2",BuildingSurfaces_Master!$N$1:$Y$1,0))&amp;","&amp;INDEX(BuildingSurfaces_Master!$N$2:$Y$30,MATCH(NonSlabGeometryAdder!$B4,BuildingSurfaces_Master!$D$2:$D$30,0),MATCH("y_2",BuildingSurfaces_Master!$N$1:$Y$1,0))&amp;","&amp;INDEX(BuildingSurfaces_Master!$N$2:$Y$30,MATCH(NonSlabGeometryAdder!$B4,BuildingSurfaces_Master!$D$2:$D$30,0),MATCH("z_2",BuildingSurfaces_Master!$N$1:$Y$1,0))</f>
        <v>{building_width},{building_depth},{origin_z}</v>
      </c>
      <c r="N4" t="str">
        <f>INDEX(BuildingSurfaces_Master!$N$2:$Y$30,MATCH(NonSlabGeometryAdder!$B4,BuildingSurfaces_Master!$D$2:$D$30,0),MATCH("x_3",BuildingSurfaces_Master!$N$1:$Y$1,0))&amp;","&amp;INDEX(BuildingSurfaces_Master!$N$2:$Y$30,MATCH(NonSlabGeometryAdder!$B4,BuildingSurfaces_Master!$D$2:$D$30,0),MATCH("y_3",BuildingSurfaces_Master!$N$1:$Y$1,0))&amp;","&amp;INDEX(BuildingSurfaces_Master!$N$2:$Y$30,MATCH(NonSlabGeometryAdder!$B4,BuildingSurfaces_Master!$D$2:$D$30,0),MATCH("z_3",BuildingSurfaces_Master!$N$1:$Y$1,0))</f>
        <v>{building_width},{building_depth},{foundationwall_ht_AG}</v>
      </c>
      <c r="O4" t="str">
        <f>INDEX(BuildingSurfaces_Master!$N$2:$Y$30,MATCH(NonSlabGeometryAdder!$B4,BuildingSurfaces_Master!$D$2:$D$30,0),MATCH("x_4",BuildingSurfaces_Master!$N$1:$Y$1,0))&amp;","&amp;INDEX(BuildingSurfaces_Master!$N$2:$Y$30,MATCH(NonSlabGeometryAdder!$B4,BuildingSurfaces_Master!$D$2:$D$30,0),MATCH("y_4",BuildingSurfaces_Master!$N$1:$Y$1,0))&amp;","&amp;INDEX(BuildingSurfaces_Master!$N$2:$Y$30,MATCH(NonSlabGeometryAdder!$B4,BuildingSurfaces_Master!$D$2:$D$30,0),MATCH("z_4",BuildingSurfaces_Master!$N$1:$Y$1,0))</f>
        <v>{building_width},{origin_y},{foundationwall_ht_AG}</v>
      </c>
    </row>
    <row r="5" spans="1:23" x14ac:dyDescent="0.25">
      <c r="A5" t="str">
        <f>IF(BuildingSurfaces_Master!C25="","",BuildingSurfaces_Master!C25)</f>
        <v>BuildingSurface:Detailed</v>
      </c>
      <c r="B5" t="str">
        <f>IF(BuildingSurfaces_Master!D25="","",BuildingSurfaces_Master!D25)</f>
        <v>bgwall_lower_right</v>
      </c>
      <c r="C5" t="str">
        <f>IF(BuildingSurfaces_Master!E25="","",BuildingSurfaces_Master!E25)</f>
        <v>Wall</v>
      </c>
      <c r="D5" t="str">
        <f>IF(BuildingSurfaces_Master!F25="","",BuildingSurfaces_Master!F25)</f>
        <v>foundation wall construction</v>
      </c>
      <c r="E5" t="str">
        <f>IF(BuildingSurfaces_Master!G25="","",BuildingSurfaces_Master!G25)</f>
        <v>{foundation_zone_name}</v>
      </c>
      <c r="F5" t="str">
        <f>IF(BuildingSurfaces_Master!H25="","",BuildingSurfaces_Master!H25)</f>
        <v>Foundation</v>
      </c>
      <c r="G5" t="str">
        <f>IF(BuildingSurfaces_Master!I25="","",BuildingSurfaces_Master!I25)</f>
        <v>Kiva Foundation</v>
      </c>
      <c r="H5" t="str">
        <f>IF(BuildingSurfaces_Master!J25="","",BuildingSurfaces_Master!J25)</f>
        <v>NoSun</v>
      </c>
      <c r="I5" t="str">
        <f>IF(BuildingSurfaces_Master!K25="","",BuildingSurfaces_Master!K25)</f>
        <v>NoWind</v>
      </c>
      <c r="J5" t="str">
        <f>IF(BuildingSurfaces_Master!L25="","",BuildingSurfaces_Master!L25)</f>
        <v>autocalculate</v>
      </c>
      <c r="K5">
        <f>IF(BuildingSurfaces_Master!M25="","",BuildingSurfaces_Master!M25)</f>
        <v>4</v>
      </c>
      <c r="L5" t="str">
        <f>INDEX(BuildingSurfaces_Master!$N$2:$Y$30,MATCH(NonSlabGeometryAdder!$B5,BuildingSurfaces_Master!$D$2:$D$30,0),MATCH("x_1",BuildingSurfaces_Master!$N$1:$Y$1,0))&amp;","&amp;INDEX(BuildingSurfaces_Master!$N$2:$Y$30,MATCH(NonSlabGeometryAdder!$B5,BuildingSurfaces_Master!$D$2:$D$30,0),MATCH("y_1",BuildingSurfaces_Master!$N$1:$Y$1,0))&amp;","&amp;INDEX(BuildingSurfaces_Master!$N$2:$Y$30,MATCH(NonSlabGeometryAdder!$B5,BuildingSurfaces_Master!$D$2:$D$30,0),MATCH("z_1",BuildingSurfaces_Master!$N$1:$Y$1,0))</f>
        <v>{building_width},{origin_y},{foundationwall_ht_BG}</v>
      </c>
      <c r="M5" t="str">
        <f>INDEX(BuildingSurfaces_Master!$N$2:$Y$30,MATCH(NonSlabGeometryAdder!$B5,BuildingSurfaces_Master!$D$2:$D$30,0),MATCH("x_2",BuildingSurfaces_Master!$N$1:$Y$1,0))&amp;","&amp;INDEX(BuildingSurfaces_Master!$N$2:$Y$30,MATCH(NonSlabGeometryAdder!$B5,BuildingSurfaces_Master!$D$2:$D$30,0),MATCH("y_2",BuildingSurfaces_Master!$N$1:$Y$1,0))&amp;","&amp;INDEX(BuildingSurfaces_Master!$N$2:$Y$30,MATCH(NonSlabGeometryAdder!$B5,BuildingSurfaces_Master!$D$2:$D$30,0),MATCH("z_2",BuildingSurfaces_Master!$N$1:$Y$1,0))</f>
        <v>{building_width},{building_depth},{foundationwall_ht_BG}</v>
      </c>
      <c r="N5" t="str">
        <f>INDEX(BuildingSurfaces_Master!$N$2:$Y$30,MATCH(NonSlabGeometryAdder!$B5,BuildingSurfaces_Master!$D$2:$D$30,0),MATCH("x_3",BuildingSurfaces_Master!$N$1:$Y$1,0))&amp;","&amp;INDEX(BuildingSurfaces_Master!$N$2:$Y$30,MATCH(NonSlabGeometryAdder!$B5,BuildingSurfaces_Master!$D$2:$D$30,0),MATCH("y_3",BuildingSurfaces_Master!$N$1:$Y$1,0))&amp;","&amp;INDEX(BuildingSurfaces_Master!$N$2:$Y$30,MATCH(NonSlabGeometryAdder!$B5,BuildingSurfaces_Master!$D$2:$D$30,0),MATCH("z_3",BuildingSurfaces_Master!$N$1:$Y$1,0))</f>
        <v>{building_width},{building_depth},{origin_z}</v>
      </c>
      <c r="O5" t="str">
        <f>INDEX(BuildingSurfaces_Master!$N$2:$Y$30,MATCH(NonSlabGeometryAdder!$B5,BuildingSurfaces_Master!$D$2:$D$30,0),MATCH("x_4",BuildingSurfaces_Master!$N$1:$Y$1,0))&amp;","&amp;INDEX(BuildingSurfaces_Master!$N$2:$Y$30,MATCH(NonSlabGeometryAdder!$B5,BuildingSurfaces_Master!$D$2:$D$30,0),MATCH("y_4",BuildingSurfaces_Master!$N$1:$Y$1,0))&amp;","&amp;INDEX(BuildingSurfaces_Master!$N$2:$Y$30,MATCH(NonSlabGeometryAdder!$B5,BuildingSurfaces_Master!$D$2:$D$30,0),MATCH("z_4",BuildingSurfaces_Master!$N$1:$Y$1,0))</f>
        <v>{building_width},{origin_y},{origin_z}</v>
      </c>
    </row>
    <row r="6" spans="1:23" x14ac:dyDescent="0.25">
      <c r="A6" t="str">
        <f>IF(BuildingSurfaces_Master!C26="","",BuildingSurfaces_Master!C26)</f>
        <v>BuildingSurface:Detailed</v>
      </c>
      <c r="B6" t="str">
        <f>IF(BuildingSurfaces_Master!D26="","",BuildingSurfaces_Master!D26)</f>
        <v>bgwall_upper_back</v>
      </c>
      <c r="C6" t="str">
        <f>IF(BuildingSurfaces_Master!E26="","",BuildingSurfaces_Master!E26)</f>
        <v>Wall</v>
      </c>
      <c r="D6" t="str">
        <f>IF(BuildingSurfaces_Master!F26="","",BuildingSurfaces_Master!F26)</f>
        <v>foundation wall construction</v>
      </c>
      <c r="E6" t="str">
        <f>IF(BuildingSurfaces_Master!G26="","",BuildingSurfaces_Master!G26)</f>
        <v>{foundation_zone_name}</v>
      </c>
      <c r="F6" t="str">
        <f>IF(BuildingSurfaces_Master!H26="","",BuildingSurfaces_Master!H26)</f>
        <v>Outdoors</v>
      </c>
      <c r="G6" t="str">
        <f>IF(BuildingSurfaces_Master!I26="","",BuildingSurfaces_Master!I26)</f>
        <v/>
      </c>
      <c r="H6" t="str">
        <f>IF(BuildingSurfaces_Master!J26="","",BuildingSurfaces_Master!J26)</f>
        <v>SunExposed</v>
      </c>
      <c r="I6" t="str">
        <f>IF(BuildingSurfaces_Master!K26="","",BuildingSurfaces_Master!K26)</f>
        <v>WindExposed</v>
      </c>
      <c r="J6" t="str">
        <f>IF(BuildingSurfaces_Master!L26="","",BuildingSurfaces_Master!L26)</f>
        <v>autocalculate</v>
      </c>
      <c r="K6">
        <f>IF(BuildingSurfaces_Master!M26="","",BuildingSurfaces_Master!M26)</f>
        <v>4</v>
      </c>
      <c r="L6" t="str">
        <f>INDEX(BuildingSurfaces_Master!$N$2:$Y$30,MATCH(NonSlabGeometryAdder!$B6,BuildingSurfaces_Master!$D$2:$D$30,0),MATCH("x_1",BuildingSurfaces_Master!$N$1:$Y$1,0))&amp;","&amp;INDEX(BuildingSurfaces_Master!$N$2:$Y$30,MATCH(NonSlabGeometryAdder!$B6,BuildingSurfaces_Master!$D$2:$D$30,0),MATCH("y_1",BuildingSurfaces_Master!$N$1:$Y$1,0))&amp;","&amp;INDEX(BuildingSurfaces_Master!$N$2:$Y$30,MATCH(NonSlabGeometryAdder!$B6,BuildingSurfaces_Master!$D$2:$D$30,0),MATCH("z_1",BuildingSurfaces_Master!$N$1:$Y$1,0))</f>
        <v>{building_width},{building_depth},{origin_z}</v>
      </c>
      <c r="M6" t="str">
        <f>INDEX(BuildingSurfaces_Master!$N$2:$Y$30,MATCH(NonSlabGeometryAdder!$B6,BuildingSurfaces_Master!$D$2:$D$30,0),MATCH("x_2",BuildingSurfaces_Master!$N$1:$Y$1,0))&amp;","&amp;INDEX(BuildingSurfaces_Master!$N$2:$Y$30,MATCH(NonSlabGeometryAdder!$B6,BuildingSurfaces_Master!$D$2:$D$30,0),MATCH("y_2",BuildingSurfaces_Master!$N$1:$Y$1,0))&amp;","&amp;INDEX(BuildingSurfaces_Master!$N$2:$Y$30,MATCH(NonSlabGeometryAdder!$B6,BuildingSurfaces_Master!$D$2:$D$30,0),MATCH("z_2",BuildingSurfaces_Master!$N$1:$Y$1,0))</f>
        <v>{origin_x},{building_depth},{origin_z}</v>
      </c>
      <c r="N6" t="str">
        <f>INDEX(BuildingSurfaces_Master!$N$2:$Y$30,MATCH(NonSlabGeometryAdder!$B6,BuildingSurfaces_Master!$D$2:$D$30,0),MATCH("x_3",BuildingSurfaces_Master!$N$1:$Y$1,0))&amp;","&amp;INDEX(BuildingSurfaces_Master!$N$2:$Y$30,MATCH(NonSlabGeometryAdder!$B6,BuildingSurfaces_Master!$D$2:$D$30,0),MATCH("y_3",BuildingSurfaces_Master!$N$1:$Y$1,0))&amp;","&amp;INDEX(BuildingSurfaces_Master!$N$2:$Y$30,MATCH(NonSlabGeometryAdder!$B6,BuildingSurfaces_Master!$D$2:$D$30,0),MATCH("z_3",BuildingSurfaces_Master!$N$1:$Y$1,0))</f>
        <v>{origin_x},{building_depth},{foundationwall_ht_AG}</v>
      </c>
      <c r="O6" t="str">
        <f>INDEX(BuildingSurfaces_Master!$N$2:$Y$30,MATCH(NonSlabGeometryAdder!$B6,BuildingSurfaces_Master!$D$2:$D$30,0),MATCH("x_4",BuildingSurfaces_Master!$N$1:$Y$1,0))&amp;","&amp;INDEX(BuildingSurfaces_Master!$N$2:$Y$30,MATCH(NonSlabGeometryAdder!$B6,BuildingSurfaces_Master!$D$2:$D$30,0),MATCH("y_4",BuildingSurfaces_Master!$N$1:$Y$1,0))&amp;","&amp;INDEX(BuildingSurfaces_Master!$N$2:$Y$30,MATCH(NonSlabGeometryAdder!$B6,BuildingSurfaces_Master!$D$2:$D$30,0),MATCH("z_4",BuildingSurfaces_Master!$N$1:$Y$1,0))</f>
        <v>{building_width},{building_depth},{foundationwall_ht_AG}</v>
      </c>
    </row>
    <row r="7" spans="1:23" x14ac:dyDescent="0.25">
      <c r="A7" t="str">
        <f>IF(BuildingSurfaces_Master!C27="","",BuildingSurfaces_Master!C27)</f>
        <v>BuildingSurface:Detailed</v>
      </c>
      <c r="B7" t="str">
        <f>IF(BuildingSurfaces_Master!D27="","",BuildingSurfaces_Master!D27)</f>
        <v>bgwall_lower_back</v>
      </c>
      <c r="C7" t="str">
        <f>IF(BuildingSurfaces_Master!E27="","",BuildingSurfaces_Master!E27)</f>
        <v>Wall</v>
      </c>
      <c r="D7" t="str">
        <f>IF(BuildingSurfaces_Master!F27="","",BuildingSurfaces_Master!F27)</f>
        <v>foundation wall construction</v>
      </c>
      <c r="E7" t="str">
        <f>IF(BuildingSurfaces_Master!G27="","",BuildingSurfaces_Master!G27)</f>
        <v>{foundation_zone_name}</v>
      </c>
      <c r="F7" t="str">
        <f>IF(BuildingSurfaces_Master!H27="","",BuildingSurfaces_Master!H27)</f>
        <v>Foundation</v>
      </c>
      <c r="G7" t="str">
        <f>IF(BuildingSurfaces_Master!I27="","",BuildingSurfaces_Master!I27)</f>
        <v>Kiva Foundation</v>
      </c>
      <c r="H7" t="str">
        <f>IF(BuildingSurfaces_Master!J27="","",BuildingSurfaces_Master!J27)</f>
        <v>NoSun</v>
      </c>
      <c r="I7" t="str">
        <f>IF(BuildingSurfaces_Master!K27="","",BuildingSurfaces_Master!K27)</f>
        <v>NoWind</v>
      </c>
      <c r="J7" t="str">
        <f>IF(BuildingSurfaces_Master!L27="","",BuildingSurfaces_Master!L27)</f>
        <v>autocalculate</v>
      </c>
      <c r="K7">
        <f>IF(BuildingSurfaces_Master!M27="","",BuildingSurfaces_Master!M27)</f>
        <v>4</v>
      </c>
      <c r="L7" t="str">
        <f>INDEX(BuildingSurfaces_Master!$N$2:$Y$30,MATCH(NonSlabGeometryAdder!$B7,BuildingSurfaces_Master!$D$2:$D$30,0),MATCH("x_1",BuildingSurfaces_Master!$N$1:$Y$1,0))&amp;","&amp;INDEX(BuildingSurfaces_Master!$N$2:$Y$30,MATCH(NonSlabGeometryAdder!$B7,BuildingSurfaces_Master!$D$2:$D$30,0),MATCH("y_1",BuildingSurfaces_Master!$N$1:$Y$1,0))&amp;","&amp;INDEX(BuildingSurfaces_Master!$N$2:$Y$30,MATCH(NonSlabGeometryAdder!$B7,BuildingSurfaces_Master!$D$2:$D$30,0),MATCH("z_1",BuildingSurfaces_Master!$N$1:$Y$1,0))</f>
        <v>{building_width},{building_depth},{foundationwall_ht_BG}</v>
      </c>
      <c r="M7" t="str">
        <f>INDEX(BuildingSurfaces_Master!$N$2:$Y$30,MATCH(NonSlabGeometryAdder!$B7,BuildingSurfaces_Master!$D$2:$D$30,0),MATCH("x_2",BuildingSurfaces_Master!$N$1:$Y$1,0))&amp;","&amp;INDEX(BuildingSurfaces_Master!$N$2:$Y$30,MATCH(NonSlabGeometryAdder!$B7,BuildingSurfaces_Master!$D$2:$D$30,0),MATCH("y_2",BuildingSurfaces_Master!$N$1:$Y$1,0))&amp;","&amp;INDEX(BuildingSurfaces_Master!$N$2:$Y$30,MATCH(NonSlabGeometryAdder!$B7,BuildingSurfaces_Master!$D$2:$D$30,0),MATCH("z_2",BuildingSurfaces_Master!$N$1:$Y$1,0))</f>
        <v>{origin_x},{building_depth},{foundationwall_ht_BG}</v>
      </c>
      <c r="N7" t="str">
        <f>INDEX(BuildingSurfaces_Master!$N$2:$Y$30,MATCH(NonSlabGeometryAdder!$B7,BuildingSurfaces_Master!$D$2:$D$30,0),MATCH("x_3",BuildingSurfaces_Master!$N$1:$Y$1,0))&amp;","&amp;INDEX(BuildingSurfaces_Master!$N$2:$Y$30,MATCH(NonSlabGeometryAdder!$B7,BuildingSurfaces_Master!$D$2:$D$30,0),MATCH("y_3",BuildingSurfaces_Master!$N$1:$Y$1,0))&amp;","&amp;INDEX(BuildingSurfaces_Master!$N$2:$Y$30,MATCH(NonSlabGeometryAdder!$B7,BuildingSurfaces_Master!$D$2:$D$30,0),MATCH("z_3",BuildingSurfaces_Master!$N$1:$Y$1,0))</f>
        <v>{origin_x},{building_depth},{origin_z}</v>
      </c>
      <c r="O7" t="str">
        <f>INDEX(BuildingSurfaces_Master!$N$2:$Y$30,MATCH(NonSlabGeometryAdder!$B7,BuildingSurfaces_Master!$D$2:$D$30,0),MATCH("x_4",BuildingSurfaces_Master!$N$1:$Y$1,0))&amp;","&amp;INDEX(BuildingSurfaces_Master!$N$2:$Y$30,MATCH(NonSlabGeometryAdder!$B7,BuildingSurfaces_Master!$D$2:$D$30,0),MATCH("y_4",BuildingSurfaces_Master!$N$1:$Y$1,0))&amp;","&amp;INDEX(BuildingSurfaces_Master!$N$2:$Y$30,MATCH(NonSlabGeometryAdder!$B7,BuildingSurfaces_Master!$D$2:$D$30,0),MATCH("z_4",BuildingSurfaces_Master!$N$1:$Y$1,0))</f>
        <v>{building_width},{building_depth},{origin_z}</v>
      </c>
    </row>
    <row r="8" spans="1:23" x14ac:dyDescent="0.25">
      <c r="A8" t="str">
        <f>IF(BuildingSurfaces_Master!C28="","",BuildingSurfaces_Master!C28)</f>
        <v>BuildingSurface:Detailed</v>
      </c>
      <c r="B8" t="str">
        <f>IF(BuildingSurfaces_Master!D28="","",BuildingSurfaces_Master!D28)</f>
        <v>bgwall_upper_left</v>
      </c>
      <c r="C8" t="str">
        <f>IF(BuildingSurfaces_Master!E28="","",BuildingSurfaces_Master!E28)</f>
        <v>Wall</v>
      </c>
      <c r="D8" t="str">
        <f>IF(BuildingSurfaces_Master!F28="","",BuildingSurfaces_Master!F28)</f>
        <v>foundation wall construction</v>
      </c>
      <c r="E8" t="str">
        <f>IF(BuildingSurfaces_Master!G28="","",BuildingSurfaces_Master!G28)</f>
        <v>{foundation_zone_name}</v>
      </c>
      <c r="F8" t="str">
        <f>IF(BuildingSurfaces_Master!H28="","",BuildingSurfaces_Master!H28)</f>
        <v>Outdoors</v>
      </c>
      <c r="G8" t="str">
        <f>IF(BuildingSurfaces_Master!I28="","",BuildingSurfaces_Master!I28)</f>
        <v/>
      </c>
      <c r="H8" t="str">
        <f>IF(BuildingSurfaces_Master!J28="","",BuildingSurfaces_Master!J28)</f>
        <v>SunExposed</v>
      </c>
      <c r="I8" t="str">
        <f>IF(BuildingSurfaces_Master!K28="","",BuildingSurfaces_Master!K28)</f>
        <v>WindExposed</v>
      </c>
      <c r="J8" t="str">
        <f>IF(BuildingSurfaces_Master!L28="","",BuildingSurfaces_Master!L28)</f>
        <v>autocalculate</v>
      </c>
      <c r="K8">
        <f>IF(BuildingSurfaces_Master!M28="","",BuildingSurfaces_Master!M28)</f>
        <v>4</v>
      </c>
      <c r="L8" t="str">
        <f>INDEX(BuildingSurfaces_Master!$N$2:$Y$30,MATCH(NonSlabGeometryAdder!$B8,BuildingSurfaces_Master!$D$2:$D$30,0),MATCH("x_1",BuildingSurfaces_Master!$N$1:$Y$1,0))&amp;","&amp;INDEX(BuildingSurfaces_Master!$N$2:$Y$30,MATCH(NonSlabGeometryAdder!$B8,BuildingSurfaces_Master!$D$2:$D$30,0),MATCH("y_1",BuildingSurfaces_Master!$N$1:$Y$1,0))&amp;","&amp;INDEX(BuildingSurfaces_Master!$N$2:$Y$30,MATCH(NonSlabGeometryAdder!$B8,BuildingSurfaces_Master!$D$2:$D$30,0),MATCH("z_1",BuildingSurfaces_Master!$N$1:$Y$1,0))</f>
        <v>{origin_x},{building_depth},{origin_z}</v>
      </c>
      <c r="M8" t="str">
        <f>INDEX(BuildingSurfaces_Master!$N$2:$Y$30,MATCH(NonSlabGeometryAdder!$B8,BuildingSurfaces_Master!$D$2:$D$30,0),MATCH("x_2",BuildingSurfaces_Master!$N$1:$Y$1,0))&amp;","&amp;INDEX(BuildingSurfaces_Master!$N$2:$Y$30,MATCH(NonSlabGeometryAdder!$B8,BuildingSurfaces_Master!$D$2:$D$30,0),MATCH("y_2",BuildingSurfaces_Master!$N$1:$Y$1,0))&amp;","&amp;INDEX(BuildingSurfaces_Master!$N$2:$Y$30,MATCH(NonSlabGeometryAdder!$B8,BuildingSurfaces_Master!$D$2:$D$30,0),MATCH("z_2",BuildingSurfaces_Master!$N$1:$Y$1,0))</f>
        <v>{origin_x},{origin_y},{origin_z}</v>
      </c>
      <c r="N8" t="str">
        <f>INDEX(BuildingSurfaces_Master!$N$2:$Y$30,MATCH(NonSlabGeometryAdder!$B8,BuildingSurfaces_Master!$D$2:$D$30,0),MATCH("x_3",BuildingSurfaces_Master!$N$1:$Y$1,0))&amp;","&amp;INDEX(BuildingSurfaces_Master!$N$2:$Y$30,MATCH(NonSlabGeometryAdder!$B8,BuildingSurfaces_Master!$D$2:$D$30,0),MATCH("y_3",BuildingSurfaces_Master!$N$1:$Y$1,0))&amp;","&amp;INDEX(BuildingSurfaces_Master!$N$2:$Y$30,MATCH(NonSlabGeometryAdder!$B8,BuildingSurfaces_Master!$D$2:$D$30,0),MATCH("z_3",BuildingSurfaces_Master!$N$1:$Y$1,0))</f>
        <v>{origin_x},{origin_y},{foundationwall_ht_AG}</v>
      </c>
      <c r="O8" t="str">
        <f>INDEX(BuildingSurfaces_Master!$N$2:$Y$30,MATCH(NonSlabGeometryAdder!$B8,BuildingSurfaces_Master!$D$2:$D$30,0),MATCH("x_4",BuildingSurfaces_Master!$N$1:$Y$1,0))&amp;","&amp;INDEX(BuildingSurfaces_Master!$N$2:$Y$30,MATCH(NonSlabGeometryAdder!$B8,BuildingSurfaces_Master!$D$2:$D$30,0),MATCH("y_4",BuildingSurfaces_Master!$N$1:$Y$1,0))&amp;","&amp;INDEX(BuildingSurfaces_Master!$N$2:$Y$30,MATCH(NonSlabGeometryAdder!$B8,BuildingSurfaces_Master!$D$2:$D$30,0),MATCH("z_4",BuildingSurfaces_Master!$N$1:$Y$1,0))</f>
        <v>{origin_x},{building_depth},{foundationwall_ht_AG}</v>
      </c>
    </row>
    <row r="9" spans="1:23" x14ac:dyDescent="0.25">
      <c r="A9" t="str">
        <f>IF(BuildingSurfaces_Master!C29="","",BuildingSurfaces_Master!C29)</f>
        <v>BuildingSurface:Detailed</v>
      </c>
      <c r="B9" t="str">
        <f>IF(BuildingSurfaces_Master!D29="","",BuildingSurfaces_Master!D29)</f>
        <v>bgwall_lower_left</v>
      </c>
      <c r="C9" t="str">
        <f>IF(BuildingSurfaces_Master!E29="","",BuildingSurfaces_Master!E29)</f>
        <v>Wall</v>
      </c>
      <c r="D9" t="str">
        <f>IF(BuildingSurfaces_Master!F29="","",BuildingSurfaces_Master!F29)</f>
        <v>foundation wall construction</v>
      </c>
      <c r="E9" t="str">
        <f>IF(BuildingSurfaces_Master!G29="","",BuildingSurfaces_Master!G29)</f>
        <v>{foundation_zone_name}</v>
      </c>
      <c r="F9" t="str">
        <f>IF(BuildingSurfaces_Master!H29="","",BuildingSurfaces_Master!H29)</f>
        <v>Foundation</v>
      </c>
      <c r="G9" t="str">
        <f>IF(BuildingSurfaces_Master!I29="","",BuildingSurfaces_Master!I29)</f>
        <v>Kiva Foundation</v>
      </c>
      <c r="H9" t="str">
        <f>IF(BuildingSurfaces_Master!J29="","",BuildingSurfaces_Master!J29)</f>
        <v>NoSun</v>
      </c>
      <c r="I9" t="str">
        <f>IF(BuildingSurfaces_Master!K29="","",BuildingSurfaces_Master!K29)</f>
        <v>NoWind</v>
      </c>
      <c r="J9" t="str">
        <f>IF(BuildingSurfaces_Master!L29="","",BuildingSurfaces_Master!L29)</f>
        <v>autocalculate</v>
      </c>
      <c r="K9">
        <f>IF(BuildingSurfaces_Master!M29="","",BuildingSurfaces_Master!M29)</f>
        <v>4</v>
      </c>
      <c r="L9" t="str">
        <f>INDEX(BuildingSurfaces_Master!$N$2:$Y$30,MATCH(NonSlabGeometryAdder!$B9,BuildingSurfaces_Master!$D$2:$D$30,0),MATCH("x_1",BuildingSurfaces_Master!$N$1:$Y$1,0))&amp;","&amp;INDEX(BuildingSurfaces_Master!$N$2:$Y$30,MATCH(NonSlabGeometryAdder!$B9,BuildingSurfaces_Master!$D$2:$D$30,0),MATCH("y_1",BuildingSurfaces_Master!$N$1:$Y$1,0))&amp;","&amp;INDEX(BuildingSurfaces_Master!$N$2:$Y$30,MATCH(NonSlabGeometryAdder!$B9,BuildingSurfaces_Master!$D$2:$D$30,0),MATCH("z_1",BuildingSurfaces_Master!$N$1:$Y$1,0))</f>
        <v>{origin_x},{building_depth},{foundationwall_ht_BG}</v>
      </c>
      <c r="M9" t="str">
        <f>INDEX(BuildingSurfaces_Master!$N$2:$Y$30,MATCH(NonSlabGeometryAdder!$B9,BuildingSurfaces_Master!$D$2:$D$30,0),MATCH("x_2",BuildingSurfaces_Master!$N$1:$Y$1,0))&amp;","&amp;INDEX(BuildingSurfaces_Master!$N$2:$Y$30,MATCH(NonSlabGeometryAdder!$B9,BuildingSurfaces_Master!$D$2:$D$30,0),MATCH("y_2",BuildingSurfaces_Master!$N$1:$Y$1,0))&amp;","&amp;INDEX(BuildingSurfaces_Master!$N$2:$Y$30,MATCH(NonSlabGeometryAdder!$B9,BuildingSurfaces_Master!$D$2:$D$30,0),MATCH("z_2",BuildingSurfaces_Master!$N$1:$Y$1,0))</f>
        <v>{origin_x},{origin_y},{foundationwall_ht_BG}</v>
      </c>
      <c r="N9" t="str">
        <f>INDEX(BuildingSurfaces_Master!$N$2:$Y$30,MATCH(NonSlabGeometryAdder!$B9,BuildingSurfaces_Master!$D$2:$D$30,0),MATCH("x_3",BuildingSurfaces_Master!$N$1:$Y$1,0))&amp;","&amp;INDEX(BuildingSurfaces_Master!$N$2:$Y$30,MATCH(NonSlabGeometryAdder!$B9,BuildingSurfaces_Master!$D$2:$D$30,0),MATCH("y_3",BuildingSurfaces_Master!$N$1:$Y$1,0))&amp;","&amp;INDEX(BuildingSurfaces_Master!$N$2:$Y$30,MATCH(NonSlabGeometryAdder!$B9,BuildingSurfaces_Master!$D$2:$D$30,0),MATCH("z_3",BuildingSurfaces_Master!$N$1:$Y$1,0))</f>
        <v>{origin_x},{origin_y},{origin_z}</v>
      </c>
      <c r="O9" t="str">
        <f>INDEX(BuildingSurfaces_Master!$N$2:$Y$30,MATCH(NonSlabGeometryAdder!$B9,BuildingSurfaces_Master!$D$2:$D$30,0),MATCH("x_4",BuildingSurfaces_Master!$N$1:$Y$1,0))&amp;","&amp;INDEX(BuildingSurfaces_Master!$N$2:$Y$30,MATCH(NonSlabGeometryAdder!$B9,BuildingSurfaces_Master!$D$2:$D$30,0),MATCH("y_4",BuildingSurfaces_Master!$N$1:$Y$1,0))&amp;","&amp;INDEX(BuildingSurfaces_Master!$N$2:$Y$30,MATCH(NonSlabGeometryAdder!$B9,BuildingSurfaces_Master!$D$2:$D$30,0),MATCH("z_4",BuildingSurfaces_Master!$N$1:$Y$1,0))</f>
        <v>{origin_x},{building_depth},{origin_z}</v>
      </c>
    </row>
    <row r="10" spans="1:23" x14ac:dyDescent="0.25">
      <c r="A10" t="str">
        <f>IF(BuildingSurfaces_Master!C30="","",BuildingSurfaces_Master!C30)</f>
        <v>BuildingSurface:Detailed</v>
      </c>
      <c r="B10" t="str">
        <f>IF(BuildingSurfaces_Master!D30="","",BuildingSurfaces_Master!D30)</f>
        <v>floor_foundation</v>
      </c>
      <c r="C10" t="str">
        <f>IF(BuildingSurfaces_Master!E30="","",BuildingSurfaces_Master!E30)</f>
        <v>Floor</v>
      </c>
      <c r="D10" t="str">
        <f>IF(BuildingSurfaces_Master!F30="","",BuildingSurfaces_Master!F30)</f>
        <v>foundation floor construction</v>
      </c>
      <c r="E10" t="str">
        <f>IF(BuildingSurfaces_Master!G30="","",BuildingSurfaces_Master!G30)</f>
        <v>{foundation_zone_name}</v>
      </c>
      <c r="F10" t="str">
        <f>IF(BuildingSurfaces_Master!H30="","",BuildingSurfaces_Master!H30)</f>
        <v>Foundation</v>
      </c>
      <c r="G10" t="str">
        <f>IF(BuildingSurfaces_Master!I30="","",BuildingSurfaces_Master!I30)</f>
        <v>Kiva Foundation</v>
      </c>
      <c r="H10" t="str">
        <f>IF(BuildingSurfaces_Master!J30="","",BuildingSurfaces_Master!J30)</f>
        <v>NoSun</v>
      </c>
      <c r="I10" t="str">
        <f>IF(BuildingSurfaces_Master!K30="","",BuildingSurfaces_Master!K30)</f>
        <v>NoWind</v>
      </c>
      <c r="J10" t="str">
        <f>IF(BuildingSurfaces_Master!L30="","",BuildingSurfaces_Master!L30)</f>
        <v>autocalculate</v>
      </c>
      <c r="K10">
        <f>IF(BuildingSurfaces_Master!M30="","",BuildingSurfaces_Master!M30)</f>
        <v>4</v>
      </c>
      <c r="L10" t="str">
        <f>INDEX(BuildingSurfaces_Master!$N$2:$Y$30,MATCH(NonSlabGeometryAdder!$B10,BuildingSurfaces_Master!$D$2:$D$30,0),MATCH("x_1",BuildingSurfaces_Master!$N$1:$Y$1,0))&amp;","&amp;INDEX(BuildingSurfaces_Master!$N$2:$Y$30,MATCH(NonSlabGeometryAdder!$B10,BuildingSurfaces_Master!$D$2:$D$30,0),MATCH("y_1",BuildingSurfaces_Master!$N$1:$Y$1,0))&amp;","&amp;INDEX(BuildingSurfaces_Master!$N$2:$Y$30,MATCH(NonSlabGeometryAdder!$B10,BuildingSurfaces_Master!$D$2:$D$30,0),MATCH("z_1",BuildingSurfaces_Master!$N$1:$Y$1,0))</f>
        <v>{origin_x},{origin_y},{foundationwall_ht_BG}</v>
      </c>
      <c r="M10" t="str">
        <f>INDEX(BuildingSurfaces_Master!$N$2:$Y$30,MATCH(NonSlabGeometryAdder!$B10,BuildingSurfaces_Master!$D$2:$D$30,0),MATCH("x_2",BuildingSurfaces_Master!$N$1:$Y$1,0))&amp;","&amp;INDEX(BuildingSurfaces_Master!$N$2:$Y$30,MATCH(NonSlabGeometryAdder!$B10,BuildingSurfaces_Master!$D$2:$D$30,0),MATCH("y_2",BuildingSurfaces_Master!$N$1:$Y$1,0))&amp;","&amp;INDEX(BuildingSurfaces_Master!$N$2:$Y$30,MATCH(NonSlabGeometryAdder!$B10,BuildingSurfaces_Master!$D$2:$D$30,0),MATCH("z_2",BuildingSurfaces_Master!$N$1:$Y$1,0))</f>
        <v>{origin_x},{building_depth},{foundationwall_ht_BG}</v>
      </c>
      <c r="N10" t="str">
        <f>INDEX(BuildingSurfaces_Master!$N$2:$Y$30,MATCH(NonSlabGeometryAdder!$B10,BuildingSurfaces_Master!$D$2:$D$30,0),MATCH("x_3",BuildingSurfaces_Master!$N$1:$Y$1,0))&amp;","&amp;INDEX(BuildingSurfaces_Master!$N$2:$Y$30,MATCH(NonSlabGeometryAdder!$B10,BuildingSurfaces_Master!$D$2:$D$30,0),MATCH("y_3",BuildingSurfaces_Master!$N$1:$Y$1,0))&amp;","&amp;INDEX(BuildingSurfaces_Master!$N$2:$Y$30,MATCH(NonSlabGeometryAdder!$B10,BuildingSurfaces_Master!$D$2:$D$30,0),MATCH("z_3",BuildingSurfaces_Master!$N$1:$Y$1,0))</f>
        <v>{building_width},{building_depth},{foundationwall_ht_BG}</v>
      </c>
      <c r="O10" t="str">
        <f>INDEX(BuildingSurfaces_Master!$N$2:$Y$30,MATCH(NonSlabGeometryAdder!$B10,BuildingSurfaces_Master!$D$2:$D$30,0),MATCH("x_4",BuildingSurfaces_Master!$N$1:$Y$1,0))&amp;","&amp;INDEX(BuildingSurfaces_Master!$N$2:$Y$30,MATCH(NonSlabGeometryAdder!$B10,BuildingSurfaces_Master!$D$2:$D$30,0),MATCH("y_4",BuildingSurfaces_Master!$N$1:$Y$1,0))&amp;","&amp;INDEX(BuildingSurfaces_Master!$N$2:$Y$30,MATCH(NonSlabGeometryAdder!$B10,BuildingSurfaces_Master!$D$2:$D$30,0),MATCH("z_4",BuildingSurfaces_Master!$N$1:$Y$1,0))</f>
        <v>{building_width},{origin_y},{foundationwall_ht_BG}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50FE-9017-49DF-9666-E73A9F2D5DB1}">
  <sheetPr>
    <tabColor theme="8" tint="0.59999389629810485"/>
  </sheetPr>
  <dimension ref="A1:W28"/>
  <sheetViews>
    <sheetView workbookViewId="0">
      <selection activeCell="I23" sqref="I23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1.42578125" bestFit="1" customWidth="1"/>
    <col min="5" max="5" width="10.7109375" bestFit="1" customWidth="1"/>
    <col min="6" max="6" width="26" bestFit="1" customWidth="1"/>
    <col min="7" max="7" width="32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3" width="47.7109375" bestFit="1" customWidth="1"/>
    <col min="14" max="15" width="50.570312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260</v>
      </c>
      <c r="B1" s="1" t="s">
        <v>261</v>
      </c>
      <c r="C1" s="1" t="s">
        <v>262</v>
      </c>
      <c r="D1" s="1" t="s">
        <v>263</v>
      </c>
      <c r="E1" s="1" t="s">
        <v>255</v>
      </c>
      <c r="F1" s="1" t="s">
        <v>256</v>
      </c>
      <c r="G1" s="1" t="s">
        <v>257</v>
      </c>
      <c r="H1" s="1" t="s">
        <v>264</v>
      </c>
      <c r="I1" s="1" t="s">
        <v>265</v>
      </c>
      <c r="J1" s="1" t="s">
        <v>267</v>
      </c>
      <c r="K1" s="1" t="s">
        <v>266</v>
      </c>
      <c r="L1" s="1" t="s">
        <v>293</v>
      </c>
      <c r="M1" s="1" t="s">
        <v>294</v>
      </c>
      <c r="N1" s="1" t="s">
        <v>295</v>
      </c>
      <c r="O1" s="1" t="s">
        <v>296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IF(BuildingSurfaces_Master!C12="","",BuildingSurfaces_Master!C12)</f>
        <v>BuildingSurface:Detailed</v>
      </c>
      <c r="B2" t="str">
        <f>IF(BuildingSurfaces_Master!D12="","",BuildingSurfaces_Master!D12)</f>
        <v>wall_floor2_front</v>
      </c>
      <c r="C2" t="str">
        <f>IF(BuildingSurfaces_Master!E12="","",BuildingSurfaces_Master!E12)</f>
        <v>Wall</v>
      </c>
      <c r="D2" t="str">
        <f>IF(BuildingSurfaces_Master!F12="","",BuildingSurfaces_Master!F12)</f>
        <v>ag wall construction</v>
      </c>
      <c r="E2" t="str">
        <f>IF(BuildingSurfaces_Master!G12="","",BuildingSurfaces_Master!G12)</f>
        <v>living</v>
      </c>
      <c r="F2" t="str">
        <f>IF(BuildingSurfaces_Master!H12="","",BuildingSurfaces_Master!H12)</f>
        <v>Outdoors</v>
      </c>
      <c r="H2" t="str">
        <f>IF(BuildingSurfaces_Master!J12="","",BuildingSurfaces_Master!J12)</f>
        <v>SunExposed</v>
      </c>
      <c r="I2" t="str">
        <f>IF(BuildingSurfaces_Master!K12="","",BuildingSurfaces_Master!K12)</f>
        <v>WindExposed</v>
      </c>
      <c r="J2" t="str">
        <f>IF(BuildingSurfaces_Master!L12="","",BuildingSurfaces_Master!L12)</f>
        <v>autocalculate</v>
      </c>
      <c r="K2">
        <f>IF(BuildingSurfaces_Master!M12="","",BuildingSurfaces_Master!M12)</f>
        <v>4</v>
      </c>
      <c r="L2" t="str">
        <f>INDEX(BuildingSurfaces_Master!$N$2:$Y$30,MATCH(SecondStoryGeometryAdder!$B2,BuildingSurfaces_Master!$D$2:$D$30,0),MATCH("x_1",BuildingSurfaces_Master!$N$1:$Y$1,0))&amp;","&amp;INDEX(BuildingSurfaces_Master!$N$2:$Y$30,MATCH(SecondStoryGeometryAdder!$B2,BuildingSurfaces_Master!$D$2:$D$30,0),MATCH("y_1",BuildingSurfaces_Master!$N$1:$Y$1,0))&amp;","&amp;INDEX(BuildingSurfaces_Master!$N$2:$Y$30,MATCH(SecondStoryGeometryAdder!$B2,BuildingSurfaces_Master!$D$2:$D$30,0),MATCH("z_1",BuildingSurfaces_Master!$N$1:$Y$1,0))</f>
        <v>{origin_x},{origin_y},{first_flr_ht_AG}</v>
      </c>
      <c r="M2" t="str">
        <f>INDEX(BuildingSurfaces_Master!$N$2:$Y$30,MATCH(SecondStoryGeometryAdder!$B2,BuildingSurfaces_Master!$D$2:$D$30,0),MATCH("x_2",BuildingSurfaces_Master!$N$1:$Y$1,0))&amp;","&amp;INDEX(BuildingSurfaces_Master!$N$2:$Y$30,MATCH(SecondStoryGeometryAdder!$B2,BuildingSurfaces_Master!$D$2:$D$30,0),MATCH("y_2",BuildingSurfaces_Master!$N$1:$Y$1,0))&amp;","&amp;INDEX(BuildingSurfaces_Master!$N$2:$Y$30,MATCH(SecondStoryGeometryAdder!$B2,BuildingSurfaces_Master!$D$2:$D$30,0),MATCH("z_2",BuildingSurfaces_Master!$N$1:$Y$1,0))</f>
        <v>{building_width},{origin_y},{first_flr_ht_AG}</v>
      </c>
      <c r="N2" t="str">
        <f>INDEX(BuildingSurfaces_Master!$N$2:$Y$30,MATCH(SecondStoryGeometryAdder!$B2,BuildingSurfaces_Master!$D$2:$D$30,0),MATCH("x_3",BuildingSurfaces_Master!$N$1:$Y$1,0))&amp;","&amp;INDEX(BuildingSurfaces_Master!$N$2:$Y$30,MATCH(SecondStoryGeometryAdder!$B2,BuildingSurfaces_Master!$D$2:$D$30,0),MATCH("y_3",BuildingSurfaces_Master!$N$1:$Y$1,0))&amp;","&amp;INDEX(BuildingSurfaces_Master!$N$2:$Y$30,MATCH(SecondStoryGeometryAdder!$B2,BuildingSurfaces_Master!$D$2:$D$30,0),MATCH("z_3",BuildingSurfaces_Master!$N$1:$Y$1,0))</f>
        <v>{building_width},{origin_y},{second_flr_ht_AG}</v>
      </c>
      <c r="O2" t="str">
        <f>INDEX(BuildingSurfaces_Master!$N$2:$Y$30,MATCH(SecondStoryGeometryAdder!$B2,BuildingSurfaces_Master!$D$2:$D$30,0),MATCH("x_4",BuildingSurfaces_Master!$N$1:$Y$1,0))&amp;","&amp;INDEX(BuildingSurfaces_Master!$N$2:$Y$30,MATCH(SecondStoryGeometryAdder!$B2,BuildingSurfaces_Master!$D$2:$D$30,0),MATCH("y_4",BuildingSurfaces_Master!$N$1:$Y$1,0))&amp;","&amp;INDEX(BuildingSurfaces_Master!$N$2:$Y$30,MATCH(SecondStoryGeometryAdder!$B2,BuildingSurfaces_Master!$D$2:$D$30,0),MATCH("z_4",BuildingSurfaces_Master!$N$1:$Y$1,0))</f>
        <v>{origin_x},{origin_y},{second_flr_ht_AG}</v>
      </c>
    </row>
    <row r="3" spans="1:23" x14ac:dyDescent="0.25">
      <c r="A3" t="str">
        <f>IF(BuildingSurfaces_Master!C13="","",BuildingSurfaces_Master!C13)</f>
        <v>BuildingSurface:Detailed</v>
      </c>
      <c r="B3" t="str">
        <f>IF(BuildingSurfaces_Master!D13="","",BuildingSurfaces_Master!D13)</f>
        <v>wall_floor2_right</v>
      </c>
      <c r="C3" t="str">
        <f>IF(BuildingSurfaces_Master!E13="","",BuildingSurfaces_Master!E13)</f>
        <v>Wall</v>
      </c>
      <c r="D3" t="str">
        <f>IF(BuildingSurfaces_Master!F13="","",BuildingSurfaces_Master!F13)</f>
        <v>ag wall construction</v>
      </c>
      <c r="E3" t="str">
        <f>IF(BuildingSurfaces_Master!G13="","",BuildingSurfaces_Master!G13)</f>
        <v>living</v>
      </c>
      <c r="F3" t="str">
        <f>IF(BuildingSurfaces_Master!H13="","",BuildingSurfaces_Master!H13)</f>
        <v>Outdoors</v>
      </c>
      <c r="H3" t="str">
        <f>IF(BuildingSurfaces_Master!J13="","",BuildingSurfaces_Master!J13)</f>
        <v>SunExposed</v>
      </c>
      <c r="I3" t="str">
        <f>IF(BuildingSurfaces_Master!K13="","",BuildingSurfaces_Master!K13)</f>
        <v>WindExposed</v>
      </c>
      <c r="J3" t="str">
        <f>IF(BuildingSurfaces_Master!L13="","",BuildingSurfaces_Master!L13)</f>
        <v>autocalculate</v>
      </c>
      <c r="K3">
        <f>IF(BuildingSurfaces_Master!M13="","",BuildingSurfaces_Master!M13)</f>
        <v>4</v>
      </c>
      <c r="L3" t="str">
        <f>INDEX(BuildingSurfaces_Master!$N$2:$Y$30,MATCH(SecondStoryGeometryAdder!$B3,BuildingSurfaces_Master!$D$2:$D$30,0),MATCH("x_1",BuildingSurfaces_Master!$N$1:$Y$1,0))&amp;","&amp;INDEX(BuildingSurfaces_Master!$N$2:$Y$30,MATCH(SecondStoryGeometryAdder!$B3,BuildingSurfaces_Master!$D$2:$D$30,0),MATCH("y_1",BuildingSurfaces_Master!$N$1:$Y$1,0))&amp;","&amp;INDEX(BuildingSurfaces_Master!$N$2:$Y$30,MATCH(SecondStoryGeometryAdder!$B3,BuildingSurfaces_Master!$D$2:$D$30,0),MATCH("z_1",BuildingSurfaces_Master!$N$1:$Y$1,0))</f>
        <v>{building_width},{origin_y},{first_flr_ht_AG}</v>
      </c>
      <c r="M3" t="str">
        <f>INDEX(BuildingSurfaces_Master!$N$2:$Y$30,MATCH(SecondStoryGeometryAdder!$B3,BuildingSurfaces_Master!$D$2:$D$30,0),MATCH("x_2",BuildingSurfaces_Master!$N$1:$Y$1,0))&amp;","&amp;INDEX(BuildingSurfaces_Master!$N$2:$Y$30,MATCH(SecondStoryGeometryAdder!$B3,BuildingSurfaces_Master!$D$2:$D$30,0),MATCH("y_2",BuildingSurfaces_Master!$N$1:$Y$1,0))&amp;","&amp;INDEX(BuildingSurfaces_Master!$N$2:$Y$30,MATCH(SecondStoryGeometryAdder!$B3,BuildingSurfaces_Master!$D$2:$D$30,0),MATCH("z_2",BuildingSurfaces_Master!$N$1:$Y$1,0))</f>
        <v>{building_width},{building_depth},{first_flr_ht_AG}</v>
      </c>
      <c r="N3" t="str">
        <f>INDEX(BuildingSurfaces_Master!$N$2:$Y$30,MATCH(SecondStoryGeometryAdder!$B3,BuildingSurfaces_Master!$D$2:$D$30,0),MATCH("x_3",BuildingSurfaces_Master!$N$1:$Y$1,0))&amp;","&amp;INDEX(BuildingSurfaces_Master!$N$2:$Y$30,MATCH(SecondStoryGeometryAdder!$B3,BuildingSurfaces_Master!$D$2:$D$30,0),MATCH("y_3",BuildingSurfaces_Master!$N$1:$Y$1,0))&amp;","&amp;INDEX(BuildingSurfaces_Master!$N$2:$Y$30,MATCH(SecondStoryGeometryAdder!$B3,BuildingSurfaces_Master!$D$2:$D$30,0),MATCH("z_3",BuildingSurfaces_Master!$N$1:$Y$1,0))</f>
        <v>{building_width},{building_depth},{second_flr_ht_AG}</v>
      </c>
      <c r="O3" t="str">
        <f>INDEX(BuildingSurfaces_Master!$N$2:$Y$30,MATCH(SecondStoryGeometryAdder!$B3,BuildingSurfaces_Master!$D$2:$D$30,0),MATCH("x_4",BuildingSurfaces_Master!$N$1:$Y$1,0))&amp;","&amp;INDEX(BuildingSurfaces_Master!$N$2:$Y$30,MATCH(SecondStoryGeometryAdder!$B3,BuildingSurfaces_Master!$D$2:$D$30,0),MATCH("y_4",BuildingSurfaces_Master!$N$1:$Y$1,0))&amp;","&amp;INDEX(BuildingSurfaces_Master!$N$2:$Y$30,MATCH(SecondStoryGeometryAdder!$B3,BuildingSurfaces_Master!$D$2:$D$30,0),MATCH("z_4",BuildingSurfaces_Master!$N$1:$Y$1,0))</f>
        <v>{building_width},{origin_y},{second_flr_ht_AG}</v>
      </c>
    </row>
    <row r="4" spans="1:23" x14ac:dyDescent="0.25">
      <c r="A4" t="str">
        <f>IF(BuildingSurfaces_Master!C14="","",BuildingSurfaces_Master!C14)</f>
        <v>BuildingSurface:Detailed</v>
      </c>
      <c r="B4" t="str">
        <f>IF(BuildingSurfaces_Master!D14="","",BuildingSurfaces_Master!D14)</f>
        <v>wall_floor2_back</v>
      </c>
      <c r="C4" t="str">
        <f>IF(BuildingSurfaces_Master!E14="","",BuildingSurfaces_Master!E14)</f>
        <v>Wall</v>
      </c>
      <c r="D4" t="str">
        <f>IF(BuildingSurfaces_Master!F14="","",BuildingSurfaces_Master!F14)</f>
        <v>ag wall construction</v>
      </c>
      <c r="E4" t="str">
        <f>IF(BuildingSurfaces_Master!G14="","",BuildingSurfaces_Master!G14)</f>
        <v>living</v>
      </c>
      <c r="F4" t="str">
        <f>IF(BuildingSurfaces_Master!H14="","",BuildingSurfaces_Master!H14)</f>
        <v>Outdoors</v>
      </c>
      <c r="H4" t="str">
        <f>IF(BuildingSurfaces_Master!J14="","",BuildingSurfaces_Master!J14)</f>
        <v>SunExposed</v>
      </c>
      <c r="I4" t="str">
        <f>IF(BuildingSurfaces_Master!K14="","",BuildingSurfaces_Master!K14)</f>
        <v>WindExposed</v>
      </c>
      <c r="J4" t="str">
        <f>IF(BuildingSurfaces_Master!L14="","",BuildingSurfaces_Master!L14)</f>
        <v>autocalculate</v>
      </c>
      <c r="K4">
        <f>IF(BuildingSurfaces_Master!M14="","",BuildingSurfaces_Master!M14)</f>
        <v>4</v>
      </c>
      <c r="L4" t="str">
        <f>INDEX(BuildingSurfaces_Master!$N$2:$Y$30,MATCH(SecondStoryGeometryAdder!$B4,BuildingSurfaces_Master!$D$2:$D$30,0),MATCH("x_1",BuildingSurfaces_Master!$N$1:$Y$1,0))&amp;","&amp;INDEX(BuildingSurfaces_Master!$N$2:$Y$30,MATCH(SecondStoryGeometryAdder!$B4,BuildingSurfaces_Master!$D$2:$D$30,0),MATCH("y_1",BuildingSurfaces_Master!$N$1:$Y$1,0))&amp;","&amp;INDEX(BuildingSurfaces_Master!$N$2:$Y$30,MATCH(SecondStoryGeometryAdder!$B4,BuildingSurfaces_Master!$D$2:$D$30,0),MATCH("z_1",BuildingSurfaces_Master!$N$1:$Y$1,0))</f>
        <v>{building_width},{building_depth},{first_flr_ht_AG}</v>
      </c>
      <c r="M4" t="str">
        <f>INDEX(BuildingSurfaces_Master!$N$2:$Y$30,MATCH(SecondStoryGeometryAdder!$B4,BuildingSurfaces_Master!$D$2:$D$30,0),MATCH("x_2",BuildingSurfaces_Master!$N$1:$Y$1,0))&amp;","&amp;INDEX(BuildingSurfaces_Master!$N$2:$Y$30,MATCH(SecondStoryGeometryAdder!$B4,BuildingSurfaces_Master!$D$2:$D$30,0),MATCH("y_2",BuildingSurfaces_Master!$N$1:$Y$1,0))&amp;","&amp;INDEX(BuildingSurfaces_Master!$N$2:$Y$30,MATCH(SecondStoryGeometryAdder!$B4,BuildingSurfaces_Master!$D$2:$D$30,0),MATCH("z_2",BuildingSurfaces_Master!$N$1:$Y$1,0))</f>
        <v>{origin_x},{building_depth},{first_flr_ht_AG}</v>
      </c>
      <c r="N4" t="str">
        <f>INDEX(BuildingSurfaces_Master!$N$2:$Y$30,MATCH(SecondStoryGeometryAdder!$B4,BuildingSurfaces_Master!$D$2:$D$30,0),MATCH("x_3",BuildingSurfaces_Master!$N$1:$Y$1,0))&amp;","&amp;INDEX(BuildingSurfaces_Master!$N$2:$Y$30,MATCH(SecondStoryGeometryAdder!$B4,BuildingSurfaces_Master!$D$2:$D$30,0),MATCH("y_3",BuildingSurfaces_Master!$N$1:$Y$1,0))&amp;","&amp;INDEX(BuildingSurfaces_Master!$N$2:$Y$30,MATCH(SecondStoryGeometryAdder!$B4,BuildingSurfaces_Master!$D$2:$D$30,0),MATCH("z_3",BuildingSurfaces_Master!$N$1:$Y$1,0))</f>
        <v>{origin_x},{building_depth},{second_flr_ht_AG}</v>
      </c>
      <c r="O4" t="str">
        <f>INDEX(BuildingSurfaces_Master!$N$2:$Y$30,MATCH(SecondStoryGeometryAdder!$B4,BuildingSurfaces_Master!$D$2:$D$30,0),MATCH("x_4",BuildingSurfaces_Master!$N$1:$Y$1,0))&amp;","&amp;INDEX(BuildingSurfaces_Master!$N$2:$Y$30,MATCH(SecondStoryGeometryAdder!$B4,BuildingSurfaces_Master!$D$2:$D$30,0),MATCH("y_4",BuildingSurfaces_Master!$N$1:$Y$1,0))&amp;","&amp;INDEX(BuildingSurfaces_Master!$N$2:$Y$30,MATCH(SecondStoryGeometryAdder!$B4,BuildingSurfaces_Master!$D$2:$D$30,0),MATCH("z_4",BuildingSurfaces_Master!$N$1:$Y$1,0))</f>
        <v>{building_width},{building_depth},{second_flr_ht_AG}</v>
      </c>
    </row>
    <row r="5" spans="1:23" x14ac:dyDescent="0.25">
      <c r="A5" t="str">
        <f>IF(BuildingSurfaces_Master!C15="","",BuildingSurfaces_Master!C15)</f>
        <v>BuildingSurface:Detailed</v>
      </c>
      <c r="B5" t="str">
        <f>IF(BuildingSurfaces_Master!D15="","",BuildingSurfaces_Master!D15)</f>
        <v>wall_floor2_left</v>
      </c>
      <c r="C5" t="str">
        <f>IF(BuildingSurfaces_Master!E15="","",BuildingSurfaces_Master!E15)</f>
        <v>Wall</v>
      </c>
      <c r="D5" t="str">
        <f>IF(BuildingSurfaces_Master!F15="","",BuildingSurfaces_Master!F15)</f>
        <v>ag wall construction</v>
      </c>
      <c r="E5" t="str">
        <f>IF(BuildingSurfaces_Master!G15="","",BuildingSurfaces_Master!G15)</f>
        <v>living</v>
      </c>
      <c r="F5" t="str">
        <f>IF(BuildingSurfaces_Master!H15="","",BuildingSurfaces_Master!H15)</f>
        <v>Outdoors</v>
      </c>
      <c r="H5" t="str">
        <f>IF(BuildingSurfaces_Master!J15="","",BuildingSurfaces_Master!J15)</f>
        <v>SunExposed</v>
      </c>
      <c r="I5" t="str">
        <f>IF(BuildingSurfaces_Master!K15="","",BuildingSurfaces_Master!K15)</f>
        <v>WindExposed</v>
      </c>
      <c r="J5" t="str">
        <f>IF(BuildingSurfaces_Master!L15="","",BuildingSurfaces_Master!L15)</f>
        <v>autocalculate</v>
      </c>
      <c r="K5">
        <f>IF(BuildingSurfaces_Master!M15="","",BuildingSurfaces_Master!M15)</f>
        <v>4</v>
      </c>
      <c r="L5" t="str">
        <f>INDEX(BuildingSurfaces_Master!$N$2:$Y$30,MATCH(SecondStoryGeometryAdder!$B5,BuildingSurfaces_Master!$D$2:$D$30,0),MATCH("x_1",BuildingSurfaces_Master!$N$1:$Y$1,0))&amp;","&amp;INDEX(BuildingSurfaces_Master!$N$2:$Y$30,MATCH(SecondStoryGeometryAdder!$B5,BuildingSurfaces_Master!$D$2:$D$30,0),MATCH("y_1",BuildingSurfaces_Master!$N$1:$Y$1,0))&amp;","&amp;INDEX(BuildingSurfaces_Master!$N$2:$Y$30,MATCH(SecondStoryGeometryAdder!$B5,BuildingSurfaces_Master!$D$2:$D$30,0),MATCH("z_1",BuildingSurfaces_Master!$N$1:$Y$1,0))</f>
        <v>{origin_x},{building_depth},{first_flr_ht_AG}</v>
      </c>
      <c r="M5" t="str">
        <f>INDEX(BuildingSurfaces_Master!$N$2:$Y$30,MATCH(SecondStoryGeometryAdder!$B5,BuildingSurfaces_Master!$D$2:$D$30,0),MATCH("x_2",BuildingSurfaces_Master!$N$1:$Y$1,0))&amp;","&amp;INDEX(BuildingSurfaces_Master!$N$2:$Y$30,MATCH(SecondStoryGeometryAdder!$B5,BuildingSurfaces_Master!$D$2:$D$30,0),MATCH("y_2",BuildingSurfaces_Master!$N$1:$Y$1,0))&amp;","&amp;INDEX(BuildingSurfaces_Master!$N$2:$Y$30,MATCH(SecondStoryGeometryAdder!$B5,BuildingSurfaces_Master!$D$2:$D$30,0),MATCH("z_2",BuildingSurfaces_Master!$N$1:$Y$1,0))</f>
        <v>{origin_x},{origin_y},{first_flr_ht_AG}</v>
      </c>
      <c r="N5" t="str">
        <f>INDEX(BuildingSurfaces_Master!$N$2:$Y$30,MATCH(SecondStoryGeometryAdder!$B5,BuildingSurfaces_Master!$D$2:$D$30,0),MATCH("x_3",BuildingSurfaces_Master!$N$1:$Y$1,0))&amp;","&amp;INDEX(BuildingSurfaces_Master!$N$2:$Y$30,MATCH(SecondStoryGeometryAdder!$B5,BuildingSurfaces_Master!$D$2:$D$30,0),MATCH("y_3",BuildingSurfaces_Master!$N$1:$Y$1,0))&amp;","&amp;INDEX(BuildingSurfaces_Master!$N$2:$Y$30,MATCH(SecondStoryGeometryAdder!$B5,BuildingSurfaces_Master!$D$2:$D$30,0),MATCH("z_3",BuildingSurfaces_Master!$N$1:$Y$1,0))</f>
        <v>{origin_x},{origin_y},{second_flr_ht_AG}</v>
      </c>
      <c r="O5" t="str">
        <f>INDEX(BuildingSurfaces_Master!$N$2:$Y$30,MATCH(SecondStoryGeometryAdder!$B5,BuildingSurfaces_Master!$D$2:$D$30,0),MATCH("x_4",BuildingSurfaces_Master!$N$1:$Y$1,0))&amp;","&amp;INDEX(BuildingSurfaces_Master!$N$2:$Y$30,MATCH(SecondStoryGeometryAdder!$B5,BuildingSurfaces_Master!$D$2:$D$30,0),MATCH("y_4",BuildingSurfaces_Master!$N$1:$Y$1,0))&amp;","&amp;INDEX(BuildingSurfaces_Master!$N$2:$Y$30,MATCH(SecondStoryGeometryAdder!$B5,BuildingSurfaces_Master!$D$2:$D$30,0),MATCH("z_4",BuildingSurfaces_Master!$N$1:$Y$1,0))</f>
        <v>{origin_x},{building_depth},{second_flr_ht_AG}</v>
      </c>
    </row>
    <row r="6" spans="1:23" x14ac:dyDescent="0.25">
      <c r="A6" t="str">
        <f>IF(BuildingSurfaces_Master!C16="","",BuildingSurfaces_Master!C16)</f>
        <v>BuildingSurface:Detailed</v>
      </c>
      <c r="B6" t="str">
        <f>IF(BuildingSurfaces_Master!D16="","",BuildingSurfaces_Master!D16)</f>
        <v>interzone_floor_1</v>
      </c>
      <c r="C6" t="str">
        <f>IF(BuildingSurfaces_Master!E16="","",BuildingSurfaces_Master!E16)</f>
        <v>Floor</v>
      </c>
      <c r="D6" t="str">
        <f>IF(BuildingSurfaces_Master!F16="","",BuildingSurfaces_Master!F16)</f>
        <v>interzone construction</v>
      </c>
      <c r="E6" t="str">
        <f>IF(BuildingSurfaces_Master!G16="","",BuildingSurfaces_Master!G16)</f>
        <v>living</v>
      </c>
      <c r="F6" t="str">
        <f>IF(BuildingSurfaces_Master!H16="","",BuildingSurfaces_Master!H16)</f>
        <v>Adiabatic</v>
      </c>
      <c r="H6" t="str">
        <f>IF(BuildingSurfaces_Master!J16="","",BuildingSurfaces_Master!J16)</f>
        <v>NoSun</v>
      </c>
      <c r="I6" t="str">
        <f>IF(BuildingSurfaces_Master!K16="","",BuildingSurfaces_Master!K16)</f>
        <v>NoWind</v>
      </c>
      <c r="J6" t="str">
        <f>IF(BuildingSurfaces_Master!L16="","",BuildingSurfaces_Master!L16)</f>
        <v>autocalculate</v>
      </c>
      <c r="K6">
        <f>IF(BuildingSurfaces_Master!M16="","",BuildingSurfaces_Master!M16)</f>
        <v>4</v>
      </c>
      <c r="L6" t="str">
        <f>INDEX(BuildingSurfaces_Master!$N$2:$Y$30,MATCH(SecondStoryGeometryAdder!$B6,BuildingSurfaces_Master!$D$2:$D$30,0),MATCH("x_1",BuildingSurfaces_Master!$N$1:$Y$1,0))&amp;","&amp;INDEX(BuildingSurfaces_Master!$N$2:$Y$30,MATCH(SecondStoryGeometryAdder!$B6,BuildingSurfaces_Master!$D$2:$D$30,0),MATCH("y_1",BuildingSurfaces_Master!$N$1:$Y$1,0))&amp;","&amp;INDEX(BuildingSurfaces_Master!$N$2:$Y$30,MATCH(SecondStoryGeometryAdder!$B6,BuildingSurfaces_Master!$D$2:$D$30,0),MATCH("z_1",BuildingSurfaces_Master!$N$1:$Y$1,0))</f>
        <v>{origin_x},{origin_y},{first_flr_ht_AG}</v>
      </c>
      <c r="M6" t="str">
        <f>INDEX(BuildingSurfaces_Master!$N$2:$Y$30,MATCH(SecondStoryGeometryAdder!$B6,BuildingSurfaces_Master!$D$2:$D$30,0),MATCH("x_2",BuildingSurfaces_Master!$N$1:$Y$1,0))&amp;","&amp;INDEX(BuildingSurfaces_Master!$N$2:$Y$30,MATCH(SecondStoryGeometryAdder!$B6,BuildingSurfaces_Master!$D$2:$D$30,0),MATCH("y_2",BuildingSurfaces_Master!$N$1:$Y$1,0))&amp;","&amp;INDEX(BuildingSurfaces_Master!$N$2:$Y$30,MATCH(SecondStoryGeometryAdder!$B6,BuildingSurfaces_Master!$D$2:$D$30,0),MATCH("z_2",BuildingSurfaces_Master!$N$1:$Y$1,0))</f>
        <v>{origin_x},{building_depth},{first_flr_ht_AG}</v>
      </c>
      <c r="N6" t="str">
        <f>INDEX(BuildingSurfaces_Master!$N$2:$Y$30,MATCH(SecondStoryGeometryAdder!$B6,BuildingSurfaces_Master!$D$2:$D$30,0),MATCH("x_3",BuildingSurfaces_Master!$N$1:$Y$1,0))&amp;","&amp;INDEX(BuildingSurfaces_Master!$N$2:$Y$30,MATCH(SecondStoryGeometryAdder!$B6,BuildingSurfaces_Master!$D$2:$D$30,0),MATCH("y_3",BuildingSurfaces_Master!$N$1:$Y$1,0))&amp;","&amp;INDEX(BuildingSurfaces_Master!$N$2:$Y$30,MATCH(SecondStoryGeometryAdder!$B6,BuildingSurfaces_Master!$D$2:$D$30,0),MATCH("z_3",BuildingSurfaces_Master!$N$1:$Y$1,0))</f>
        <v>{building_width},{building_depth},{first_flr_ht_AG}</v>
      </c>
      <c r="O6" t="str">
        <f>INDEX(BuildingSurfaces_Master!$N$2:$Y$30,MATCH(SecondStoryGeometryAdder!$B6,BuildingSurfaces_Master!$D$2:$D$30,0),MATCH("x_4",BuildingSurfaces_Master!$N$1:$Y$1,0))&amp;","&amp;INDEX(BuildingSurfaces_Master!$N$2:$Y$30,MATCH(SecondStoryGeometryAdder!$B6,BuildingSurfaces_Master!$D$2:$D$30,0),MATCH("y_4",BuildingSurfaces_Master!$N$1:$Y$1,0))&amp;","&amp;INDEX(BuildingSurfaces_Master!$N$2:$Y$30,MATCH(SecondStoryGeometryAdder!$B6,BuildingSurfaces_Master!$D$2:$D$30,0),MATCH("z_4",BuildingSurfaces_Master!$N$1:$Y$1,0))</f>
        <v>{building_width},{origin_y},{first_flr_ht_AG}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1266-09B1-4DA7-8C29-D1BA4D4516A4}">
  <sheetPr>
    <tabColor theme="8" tint="0.59999389629810485"/>
  </sheetPr>
  <dimension ref="A1:W28"/>
  <sheetViews>
    <sheetView workbookViewId="0">
      <selection activeCell="N17" sqref="N17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1.42578125" bestFit="1" customWidth="1"/>
    <col min="5" max="5" width="10.7109375" bestFit="1" customWidth="1"/>
    <col min="6" max="6" width="26" bestFit="1" customWidth="1"/>
    <col min="7" max="7" width="32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4" width="50.5703125" bestFit="1" customWidth="1"/>
    <col min="15" max="15" width="48.4257812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260</v>
      </c>
      <c r="B1" s="1" t="s">
        <v>261</v>
      </c>
      <c r="C1" s="1" t="s">
        <v>262</v>
      </c>
      <c r="D1" s="1" t="s">
        <v>263</v>
      </c>
      <c r="E1" s="1" t="s">
        <v>255</v>
      </c>
      <c r="F1" s="1" t="s">
        <v>256</v>
      </c>
      <c r="G1" s="1" t="s">
        <v>257</v>
      </c>
      <c r="H1" s="1" t="s">
        <v>264</v>
      </c>
      <c r="I1" s="1" t="s">
        <v>265</v>
      </c>
      <c r="J1" s="1" t="s">
        <v>267</v>
      </c>
      <c r="K1" s="1" t="s">
        <v>266</v>
      </c>
      <c r="L1" s="1" t="s">
        <v>293</v>
      </c>
      <c r="M1" s="1" t="s">
        <v>294</v>
      </c>
      <c r="N1" s="1" t="s">
        <v>295</v>
      </c>
      <c r="O1" s="1" t="s">
        <v>296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IF(BuildingSurfaces_Master!C7="","",BuildingSurfaces_Master!C7)</f>
        <v>BuildingSurface:Detailed</v>
      </c>
      <c r="B2" t="str">
        <f>IF(BuildingSurfaces_Master!D7="","",BuildingSurfaces_Master!D7)</f>
        <v>wall_floor3_front</v>
      </c>
      <c r="C2" t="str">
        <f>IF(BuildingSurfaces_Master!E7="","",BuildingSurfaces_Master!E7)</f>
        <v>Wall</v>
      </c>
      <c r="D2" t="str">
        <f>IF(BuildingSurfaces_Master!F7="","",BuildingSurfaces_Master!F7)</f>
        <v>ag wall construction</v>
      </c>
      <c r="E2" t="str">
        <f>IF(BuildingSurfaces_Master!G7="","",BuildingSurfaces_Master!G7)</f>
        <v>living</v>
      </c>
      <c r="F2" t="str">
        <f>IF(BuildingSurfaces_Master!H7="","",BuildingSurfaces_Master!H7)</f>
        <v>Outdoors</v>
      </c>
      <c r="H2" t="str">
        <f>IF(BuildingSurfaces_Master!J7="","",BuildingSurfaces_Master!J7)</f>
        <v>SunExposed</v>
      </c>
      <c r="I2" t="str">
        <f>IF(BuildingSurfaces_Master!K7="","",BuildingSurfaces_Master!K7)</f>
        <v>WindExposed</v>
      </c>
      <c r="J2" t="str">
        <f>IF(BuildingSurfaces_Master!L7="","",BuildingSurfaces_Master!L7)</f>
        <v>autocalculate</v>
      </c>
      <c r="K2">
        <f>IF(BuildingSurfaces_Master!M7="","",BuildingSurfaces_Master!M7)</f>
        <v>4</v>
      </c>
      <c r="L2" t="str">
        <f>INDEX(BuildingSurfaces_Master!$N$2:$Y$30,MATCH(ThirdStoryGeometryAdder!$B2,BuildingSurfaces_Master!$D$2:$D$30,0),MATCH("x_1",BuildingSurfaces_Master!$N$1:$Y$1,0))&amp;","&amp;INDEX(BuildingSurfaces_Master!$N$2:$Y$30,MATCH(ThirdStoryGeometryAdder!$B2,BuildingSurfaces_Master!$D$2:$D$30,0),MATCH("y_1",BuildingSurfaces_Master!$N$1:$Y$1,0))&amp;","&amp;INDEX(BuildingSurfaces_Master!$N$2:$Y$30,MATCH(ThirdStoryGeometryAdder!$B2,BuildingSurfaces_Master!$D$2:$D$30,0),MATCH("z_1",BuildingSurfaces_Master!$N$1:$Y$1,0))</f>
        <v>{origin_x},{origin_y},{second_flr_ht_AG}</v>
      </c>
      <c r="M2" t="str">
        <f>INDEX(BuildingSurfaces_Master!$N$2:$Y$30,MATCH(ThirdStoryGeometryAdder!$B2,BuildingSurfaces_Master!$D$2:$D$30,0),MATCH("x_2",BuildingSurfaces_Master!$N$1:$Y$1,0))&amp;","&amp;INDEX(BuildingSurfaces_Master!$N$2:$Y$30,MATCH(ThirdStoryGeometryAdder!$B2,BuildingSurfaces_Master!$D$2:$D$30,0),MATCH("y_2",BuildingSurfaces_Master!$N$1:$Y$1,0))&amp;","&amp;INDEX(BuildingSurfaces_Master!$N$2:$Y$30,MATCH(ThirdStoryGeometryAdder!$B2,BuildingSurfaces_Master!$D$2:$D$30,0),MATCH("z_2",BuildingSurfaces_Master!$N$1:$Y$1,0))</f>
        <v>{building_width},{origin_y},{second_flr_ht_AG}</v>
      </c>
      <c r="N2" t="str">
        <f>INDEX(BuildingSurfaces_Master!$N$2:$Y$30,MATCH(ThirdStoryGeometryAdder!$B2,BuildingSurfaces_Master!$D$2:$D$30,0),MATCH("x_3",BuildingSurfaces_Master!$N$1:$Y$1,0))&amp;","&amp;INDEX(BuildingSurfaces_Master!$N$2:$Y$30,MATCH(ThirdStoryGeometryAdder!$B2,BuildingSurfaces_Master!$D$2:$D$30,0),MATCH("y_3",BuildingSurfaces_Master!$N$1:$Y$1,0))&amp;","&amp;INDEX(BuildingSurfaces_Master!$N$2:$Y$30,MATCH(ThirdStoryGeometryAdder!$B2,BuildingSurfaces_Master!$D$2:$D$30,0),MATCH("z_3",BuildingSurfaces_Master!$N$1:$Y$1,0))</f>
        <v>{building_width},{origin_y},{third_flr_ht_AG}</v>
      </c>
      <c r="O2" t="str">
        <f>INDEX(BuildingSurfaces_Master!$N$2:$Y$30,MATCH(ThirdStoryGeometryAdder!$B2,BuildingSurfaces_Master!$D$2:$D$30,0),MATCH("x_4",BuildingSurfaces_Master!$N$1:$Y$1,0))&amp;","&amp;INDEX(BuildingSurfaces_Master!$N$2:$Y$30,MATCH(ThirdStoryGeometryAdder!$B2,BuildingSurfaces_Master!$D$2:$D$30,0),MATCH("y_4",BuildingSurfaces_Master!$N$1:$Y$1,0))&amp;","&amp;INDEX(BuildingSurfaces_Master!$N$2:$Y$30,MATCH(ThirdStoryGeometryAdder!$B2,BuildingSurfaces_Master!$D$2:$D$30,0),MATCH("z_4",BuildingSurfaces_Master!$N$1:$Y$1,0))</f>
        <v>{origin_x},{origin_y},{third_flr_ht_AG}</v>
      </c>
    </row>
    <row r="3" spans="1:23" x14ac:dyDescent="0.25">
      <c r="A3" t="str">
        <f>IF(BuildingSurfaces_Master!C8="","",BuildingSurfaces_Master!C8)</f>
        <v>BuildingSurface:Detailed</v>
      </c>
      <c r="B3" t="str">
        <f>IF(BuildingSurfaces_Master!D8="","",BuildingSurfaces_Master!D8)</f>
        <v>wall_floor3_right</v>
      </c>
      <c r="C3" t="str">
        <f>IF(BuildingSurfaces_Master!E8="","",BuildingSurfaces_Master!E8)</f>
        <v>Wall</v>
      </c>
      <c r="D3" t="str">
        <f>IF(BuildingSurfaces_Master!F8="","",BuildingSurfaces_Master!F8)</f>
        <v>ag wall construction</v>
      </c>
      <c r="E3" t="str">
        <f>IF(BuildingSurfaces_Master!G8="","",BuildingSurfaces_Master!G8)</f>
        <v>living</v>
      </c>
      <c r="F3" t="str">
        <f>IF(BuildingSurfaces_Master!H8="","",BuildingSurfaces_Master!H8)</f>
        <v>Outdoors</v>
      </c>
      <c r="H3" t="str">
        <f>IF(BuildingSurfaces_Master!J8="","",BuildingSurfaces_Master!J8)</f>
        <v>SunExposed</v>
      </c>
      <c r="I3" t="str">
        <f>IF(BuildingSurfaces_Master!K8="","",BuildingSurfaces_Master!K8)</f>
        <v>WindExposed</v>
      </c>
      <c r="J3" t="str">
        <f>IF(BuildingSurfaces_Master!L8="","",BuildingSurfaces_Master!L8)</f>
        <v>autocalculate</v>
      </c>
      <c r="K3">
        <f>IF(BuildingSurfaces_Master!M8="","",BuildingSurfaces_Master!M8)</f>
        <v>4</v>
      </c>
      <c r="L3" t="str">
        <f>INDEX(BuildingSurfaces_Master!$N$2:$Y$30,MATCH(ThirdStoryGeometryAdder!$B3,BuildingSurfaces_Master!$D$2:$D$30,0),MATCH("x_1",BuildingSurfaces_Master!$N$1:$Y$1,0))&amp;","&amp;INDEX(BuildingSurfaces_Master!$N$2:$Y$30,MATCH(ThirdStoryGeometryAdder!$B3,BuildingSurfaces_Master!$D$2:$D$30,0),MATCH("y_1",BuildingSurfaces_Master!$N$1:$Y$1,0))&amp;","&amp;INDEX(BuildingSurfaces_Master!$N$2:$Y$30,MATCH(ThirdStoryGeometryAdder!$B3,BuildingSurfaces_Master!$D$2:$D$30,0),MATCH("z_1",BuildingSurfaces_Master!$N$1:$Y$1,0))</f>
        <v>{building_width},{origin_y},{second_flr_ht_AG}</v>
      </c>
      <c r="M3" t="str">
        <f>INDEX(BuildingSurfaces_Master!$N$2:$Y$30,MATCH(ThirdStoryGeometryAdder!$B3,BuildingSurfaces_Master!$D$2:$D$30,0),MATCH("x_2",BuildingSurfaces_Master!$N$1:$Y$1,0))&amp;","&amp;INDEX(BuildingSurfaces_Master!$N$2:$Y$30,MATCH(ThirdStoryGeometryAdder!$B3,BuildingSurfaces_Master!$D$2:$D$30,0),MATCH("y_2",BuildingSurfaces_Master!$N$1:$Y$1,0))&amp;","&amp;INDEX(BuildingSurfaces_Master!$N$2:$Y$30,MATCH(ThirdStoryGeometryAdder!$B3,BuildingSurfaces_Master!$D$2:$D$30,0),MATCH("z_2",BuildingSurfaces_Master!$N$1:$Y$1,0))</f>
        <v>{building_width},{building_depth},{second_flr_ht_AG}</v>
      </c>
      <c r="N3" t="str">
        <f>INDEX(BuildingSurfaces_Master!$N$2:$Y$30,MATCH(ThirdStoryGeometryAdder!$B3,BuildingSurfaces_Master!$D$2:$D$30,0),MATCH("x_3",BuildingSurfaces_Master!$N$1:$Y$1,0))&amp;","&amp;INDEX(BuildingSurfaces_Master!$N$2:$Y$30,MATCH(ThirdStoryGeometryAdder!$B3,BuildingSurfaces_Master!$D$2:$D$30,0),MATCH("y_3",BuildingSurfaces_Master!$N$1:$Y$1,0))&amp;","&amp;INDEX(BuildingSurfaces_Master!$N$2:$Y$30,MATCH(ThirdStoryGeometryAdder!$B3,BuildingSurfaces_Master!$D$2:$D$30,0),MATCH("z_3",BuildingSurfaces_Master!$N$1:$Y$1,0))</f>
        <v>{building_width},{building_depth},{third_flr_ht_AG}</v>
      </c>
      <c r="O3" t="str">
        <f>INDEX(BuildingSurfaces_Master!$N$2:$Y$30,MATCH(ThirdStoryGeometryAdder!$B3,BuildingSurfaces_Master!$D$2:$D$30,0),MATCH("x_4",BuildingSurfaces_Master!$N$1:$Y$1,0))&amp;","&amp;INDEX(BuildingSurfaces_Master!$N$2:$Y$30,MATCH(ThirdStoryGeometryAdder!$B3,BuildingSurfaces_Master!$D$2:$D$30,0),MATCH("y_4",BuildingSurfaces_Master!$N$1:$Y$1,0))&amp;","&amp;INDEX(BuildingSurfaces_Master!$N$2:$Y$30,MATCH(ThirdStoryGeometryAdder!$B3,BuildingSurfaces_Master!$D$2:$D$30,0),MATCH("z_4",BuildingSurfaces_Master!$N$1:$Y$1,0))</f>
        <v>{building_width},{origin_y},{third_flr_ht_AG}</v>
      </c>
    </row>
    <row r="4" spans="1:23" x14ac:dyDescent="0.25">
      <c r="A4" t="str">
        <f>IF(BuildingSurfaces_Master!C9="","",BuildingSurfaces_Master!C9)</f>
        <v>BuildingSurface:Detailed</v>
      </c>
      <c r="B4" t="str">
        <f>IF(BuildingSurfaces_Master!D9="","",BuildingSurfaces_Master!D9)</f>
        <v>wall_floor3_back</v>
      </c>
      <c r="C4" t="str">
        <f>IF(BuildingSurfaces_Master!E9="","",BuildingSurfaces_Master!E9)</f>
        <v>Wall</v>
      </c>
      <c r="D4" t="str">
        <f>IF(BuildingSurfaces_Master!F9="","",BuildingSurfaces_Master!F9)</f>
        <v>ag wall construction</v>
      </c>
      <c r="E4" t="str">
        <f>IF(BuildingSurfaces_Master!G9="","",BuildingSurfaces_Master!G9)</f>
        <v>living</v>
      </c>
      <c r="F4" t="str">
        <f>IF(BuildingSurfaces_Master!H9="","",BuildingSurfaces_Master!H9)</f>
        <v>Outdoors</v>
      </c>
      <c r="H4" t="str">
        <f>IF(BuildingSurfaces_Master!J9="","",BuildingSurfaces_Master!J9)</f>
        <v>SunExposed</v>
      </c>
      <c r="I4" t="str">
        <f>IF(BuildingSurfaces_Master!K9="","",BuildingSurfaces_Master!K9)</f>
        <v>WindExposed</v>
      </c>
      <c r="J4" t="str">
        <f>IF(BuildingSurfaces_Master!L9="","",BuildingSurfaces_Master!L9)</f>
        <v>autocalculate</v>
      </c>
      <c r="K4">
        <f>IF(BuildingSurfaces_Master!M9="","",BuildingSurfaces_Master!M9)</f>
        <v>4</v>
      </c>
      <c r="L4" t="str">
        <f>INDEX(BuildingSurfaces_Master!$N$2:$Y$30,MATCH(ThirdStoryGeometryAdder!$B4,BuildingSurfaces_Master!$D$2:$D$30,0),MATCH("x_1",BuildingSurfaces_Master!$N$1:$Y$1,0))&amp;","&amp;INDEX(BuildingSurfaces_Master!$N$2:$Y$30,MATCH(ThirdStoryGeometryAdder!$B4,BuildingSurfaces_Master!$D$2:$D$30,0),MATCH("y_1",BuildingSurfaces_Master!$N$1:$Y$1,0))&amp;","&amp;INDEX(BuildingSurfaces_Master!$N$2:$Y$30,MATCH(ThirdStoryGeometryAdder!$B4,BuildingSurfaces_Master!$D$2:$D$30,0),MATCH("z_1",BuildingSurfaces_Master!$N$1:$Y$1,0))</f>
        <v>{building_width},{building_depth},{second_flr_ht_AG}</v>
      </c>
      <c r="M4" t="str">
        <f>INDEX(BuildingSurfaces_Master!$N$2:$Y$30,MATCH(ThirdStoryGeometryAdder!$B4,BuildingSurfaces_Master!$D$2:$D$30,0),MATCH("x_2",BuildingSurfaces_Master!$N$1:$Y$1,0))&amp;","&amp;INDEX(BuildingSurfaces_Master!$N$2:$Y$30,MATCH(ThirdStoryGeometryAdder!$B4,BuildingSurfaces_Master!$D$2:$D$30,0),MATCH("y_2",BuildingSurfaces_Master!$N$1:$Y$1,0))&amp;","&amp;INDEX(BuildingSurfaces_Master!$N$2:$Y$30,MATCH(ThirdStoryGeometryAdder!$B4,BuildingSurfaces_Master!$D$2:$D$30,0),MATCH("z_2",BuildingSurfaces_Master!$N$1:$Y$1,0))</f>
        <v>{origin_x},{building_depth},{second_flr_ht_AG}</v>
      </c>
      <c r="N4" t="str">
        <f>INDEX(BuildingSurfaces_Master!$N$2:$Y$30,MATCH(ThirdStoryGeometryAdder!$B4,BuildingSurfaces_Master!$D$2:$D$30,0),MATCH("x_3",BuildingSurfaces_Master!$N$1:$Y$1,0))&amp;","&amp;INDEX(BuildingSurfaces_Master!$N$2:$Y$30,MATCH(ThirdStoryGeometryAdder!$B4,BuildingSurfaces_Master!$D$2:$D$30,0),MATCH("y_3",BuildingSurfaces_Master!$N$1:$Y$1,0))&amp;","&amp;INDEX(BuildingSurfaces_Master!$N$2:$Y$30,MATCH(ThirdStoryGeometryAdder!$B4,BuildingSurfaces_Master!$D$2:$D$30,0),MATCH("z_3",BuildingSurfaces_Master!$N$1:$Y$1,0))</f>
        <v>{origin_x},{building_depth},{third_flr_ht_AG}</v>
      </c>
      <c r="O4" t="str">
        <f>INDEX(BuildingSurfaces_Master!$N$2:$Y$30,MATCH(ThirdStoryGeometryAdder!$B4,BuildingSurfaces_Master!$D$2:$D$30,0),MATCH("x_4",BuildingSurfaces_Master!$N$1:$Y$1,0))&amp;","&amp;INDEX(BuildingSurfaces_Master!$N$2:$Y$30,MATCH(ThirdStoryGeometryAdder!$B4,BuildingSurfaces_Master!$D$2:$D$30,0),MATCH("y_4",BuildingSurfaces_Master!$N$1:$Y$1,0))&amp;","&amp;INDEX(BuildingSurfaces_Master!$N$2:$Y$30,MATCH(ThirdStoryGeometryAdder!$B4,BuildingSurfaces_Master!$D$2:$D$30,0),MATCH("z_4",BuildingSurfaces_Master!$N$1:$Y$1,0))</f>
        <v>{building_width},{building_depth},{third_flr_ht_AG}</v>
      </c>
    </row>
    <row r="5" spans="1:23" x14ac:dyDescent="0.25">
      <c r="A5" t="str">
        <f>IF(BuildingSurfaces_Master!C10="","",BuildingSurfaces_Master!C10)</f>
        <v>BuildingSurface:Detailed</v>
      </c>
      <c r="B5" t="str">
        <f>IF(BuildingSurfaces_Master!D10="","",BuildingSurfaces_Master!D10)</f>
        <v>wall_floor3_left</v>
      </c>
      <c r="C5" t="str">
        <f>IF(BuildingSurfaces_Master!E10="","",BuildingSurfaces_Master!E10)</f>
        <v>Wall</v>
      </c>
      <c r="D5" t="str">
        <f>IF(BuildingSurfaces_Master!F10="","",BuildingSurfaces_Master!F10)</f>
        <v>ag wall construction</v>
      </c>
      <c r="E5" t="str">
        <f>IF(BuildingSurfaces_Master!G10="","",BuildingSurfaces_Master!G10)</f>
        <v>living</v>
      </c>
      <c r="F5" t="str">
        <f>IF(BuildingSurfaces_Master!H10="","",BuildingSurfaces_Master!H10)</f>
        <v>Outdoors</v>
      </c>
      <c r="H5" t="str">
        <f>IF(BuildingSurfaces_Master!J10="","",BuildingSurfaces_Master!J10)</f>
        <v>SunExposed</v>
      </c>
      <c r="I5" t="str">
        <f>IF(BuildingSurfaces_Master!K10="","",BuildingSurfaces_Master!K10)</f>
        <v>WindExposed</v>
      </c>
      <c r="J5" t="str">
        <f>IF(BuildingSurfaces_Master!L10="","",BuildingSurfaces_Master!L10)</f>
        <v>autocalculate</v>
      </c>
      <c r="K5">
        <f>IF(BuildingSurfaces_Master!M10="","",BuildingSurfaces_Master!M10)</f>
        <v>4</v>
      </c>
      <c r="L5" t="str">
        <f>INDEX(BuildingSurfaces_Master!$N$2:$Y$30,MATCH(ThirdStoryGeometryAdder!$B5,BuildingSurfaces_Master!$D$2:$D$30,0),MATCH("x_1",BuildingSurfaces_Master!$N$1:$Y$1,0))&amp;","&amp;INDEX(BuildingSurfaces_Master!$N$2:$Y$30,MATCH(ThirdStoryGeometryAdder!$B5,BuildingSurfaces_Master!$D$2:$D$30,0),MATCH("y_1",BuildingSurfaces_Master!$N$1:$Y$1,0))&amp;","&amp;INDEX(BuildingSurfaces_Master!$N$2:$Y$30,MATCH(ThirdStoryGeometryAdder!$B5,BuildingSurfaces_Master!$D$2:$D$30,0),MATCH("z_1",BuildingSurfaces_Master!$N$1:$Y$1,0))</f>
        <v>{origin_x},{building_depth},{second_flr_ht_AG}</v>
      </c>
      <c r="M5" t="str">
        <f>INDEX(BuildingSurfaces_Master!$N$2:$Y$30,MATCH(ThirdStoryGeometryAdder!$B5,BuildingSurfaces_Master!$D$2:$D$30,0),MATCH("x_2",BuildingSurfaces_Master!$N$1:$Y$1,0))&amp;","&amp;INDEX(BuildingSurfaces_Master!$N$2:$Y$30,MATCH(ThirdStoryGeometryAdder!$B5,BuildingSurfaces_Master!$D$2:$D$30,0),MATCH("y_2",BuildingSurfaces_Master!$N$1:$Y$1,0))&amp;","&amp;INDEX(BuildingSurfaces_Master!$N$2:$Y$30,MATCH(ThirdStoryGeometryAdder!$B5,BuildingSurfaces_Master!$D$2:$D$30,0),MATCH("z_2",BuildingSurfaces_Master!$N$1:$Y$1,0))</f>
        <v>{origin_x},{origin_y},{second_flr_ht_AG}</v>
      </c>
      <c r="N5" t="str">
        <f>INDEX(BuildingSurfaces_Master!$N$2:$Y$30,MATCH(ThirdStoryGeometryAdder!$B5,BuildingSurfaces_Master!$D$2:$D$30,0),MATCH("x_3",BuildingSurfaces_Master!$N$1:$Y$1,0))&amp;","&amp;INDEX(BuildingSurfaces_Master!$N$2:$Y$30,MATCH(ThirdStoryGeometryAdder!$B5,BuildingSurfaces_Master!$D$2:$D$30,0),MATCH("y_3",BuildingSurfaces_Master!$N$1:$Y$1,0))&amp;","&amp;INDEX(BuildingSurfaces_Master!$N$2:$Y$30,MATCH(ThirdStoryGeometryAdder!$B5,BuildingSurfaces_Master!$D$2:$D$30,0),MATCH("z_3",BuildingSurfaces_Master!$N$1:$Y$1,0))</f>
        <v>{origin_x},{origin_y},{third_flr_ht_AG}</v>
      </c>
      <c r="O5" t="str">
        <f>INDEX(BuildingSurfaces_Master!$N$2:$Y$30,MATCH(ThirdStoryGeometryAdder!$B5,BuildingSurfaces_Master!$D$2:$D$30,0),MATCH("x_4",BuildingSurfaces_Master!$N$1:$Y$1,0))&amp;","&amp;INDEX(BuildingSurfaces_Master!$N$2:$Y$30,MATCH(ThirdStoryGeometryAdder!$B5,BuildingSurfaces_Master!$D$2:$D$30,0),MATCH("y_4",BuildingSurfaces_Master!$N$1:$Y$1,0))&amp;","&amp;INDEX(BuildingSurfaces_Master!$N$2:$Y$30,MATCH(ThirdStoryGeometryAdder!$B5,BuildingSurfaces_Master!$D$2:$D$30,0),MATCH("z_4",BuildingSurfaces_Master!$N$1:$Y$1,0))</f>
        <v>{origin_x},{building_depth},{third_flr_ht_AG}</v>
      </c>
    </row>
    <row r="6" spans="1:23" x14ac:dyDescent="0.25">
      <c r="A6" t="str">
        <f>IF(BuildingSurfaces_Master!C11="","",BuildingSurfaces_Master!C11)</f>
        <v>BuildingSurface:Detailed</v>
      </c>
      <c r="B6" t="str">
        <f>IF(BuildingSurfaces_Master!D11="","",BuildingSurfaces_Master!D11)</f>
        <v>interzone_floor_2</v>
      </c>
      <c r="C6" t="str">
        <f>IF(BuildingSurfaces_Master!E11="","",BuildingSurfaces_Master!E11)</f>
        <v>Floor</v>
      </c>
      <c r="D6" t="str">
        <f>IF(BuildingSurfaces_Master!F11="","",BuildingSurfaces_Master!F11)</f>
        <v>interzone construction</v>
      </c>
      <c r="E6" t="str">
        <f>IF(BuildingSurfaces_Master!G11="","",BuildingSurfaces_Master!G11)</f>
        <v>living</v>
      </c>
      <c r="F6" t="str">
        <f>IF(BuildingSurfaces_Master!H11="","",BuildingSurfaces_Master!H11)</f>
        <v>Adiabatic</v>
      </c>
      <c r="H6" t="str">
        <f>IF(BuildingSurfaces_Master!J11="","",BuildingSurfaces_Master!J11)</f>
        <v>NoSun</v>
      </c>
      <c r="I6" t="str">
        <f>IF(BuildingSurfaces_Master!K11="","",BuildingSurfaces_Master!K11)</f>
        <v>NoWind</v>
      </c>
      <c r="J6" t="str">
        <f>IF(BuildingSurfaces_Master!L11="","",BuildingSurfaces_Master!L11)</f>
        <v>autocalculate</v>
      </c>
      <c r="K6">
        <f>IF(BuildingSurfaces_Master!M11="","",BuildingSurfaces_Master!M11)</f>
        <v>4</v>
      </c>
      <c r="L6" t="str">
        <f>INDEX(BuildingSurfaces_Master!$N$2:$Y$30,MATCH(ThirdStoryGeometryAdder!$B6,BuildingSurfaces_Master!$D$2:$D$30,0),MATCH("x_1",BuildingSurfaces_Master!$N$1:$Y$1,0))&amp;","&amp;INDEX(BuildingSurfaces_Master!$N$2:$Y$30,MATCH(ThirdStoryGeometryAdder!$B6,BuildingSurfaces_Master!$D$2:$D$30,0),MATCH("y_1",BuildingSurfaces_Master!$N$1:$Y$1,0))&amp;","&amp;INDEX(BuildingSurfaces_Master!$N$2:$Y$30,MATCH(ThirdStoryGeometryAdder!$B6,BuildingSurfaces_Master!$D$2:$D$30,0),MATCH("z_1",BuildingSurfaces_Master!$N$1:$Y$1,0))</f>
        <v>{origin_x},{origin_y},{second_flr_ht_AG}</v>
      </c>
      <c r="M6" t="str">
        <f>INDEX(BuildingSurfaces_Master!$N$2:$Y$30,MATCH(ThirdStoryGeometryAdder!$B6,BuildingSurfaces_Master!$D$2:$D$30,0),MATCH("x_2",BuildingSurfaces_Master!$N$1:$Y$1,0))&amp;","&amp;INDEX(BuildingSurfaces_Master!$N$2:$Y$30,MATCH(ThirdStoryGeometryAdder!$B6,BuildingSurfaces_Master!$D$2:$D$30,0),MATCH("y_2",BuildingSurfaces_Master!$N$1:$Y$1,0))&amp;","&amp;INDEX(BuildingSurfaces_Master!$N$2:$Y$30,MATCH(ThirdStoryGeometryAdder!$B6,BuildingSurfaces_Master!$D$2:$D$30,0),MATCH("z_2",BuildingSurfaces_Master!$N$1:$Y$1,0))</f>
        <v>{origin_x},{building_depth},{second_flr_ht_AG}</v>
      </c>
      <c r="N6" t="str">
        <f>INDEX(BuildingSurfaces_Master!$N$2:$Y$30,MATCH(ThirdStoryGeometryAdder!$B6,BuildingSurfaces_Master!$D$2:$D$30,0),MATCH("x_3",BuildingSurfaces_Master!$N$1:$Y$1,0))&amp;","&amp;INDEX(BuildingSurfaces_Master!$N$2:$Y$30,MATCH(ThirdStoryGeometryAdder!$B6,BuildingSurfaces_Master!$D$2:$D$30,0),MATCH("y_3",BuildingSurfaces_Master!$N$1:$Y$1,0))&amp;","&amp;INDEX(BuildingSurfaces_Master!$N$2:$Y$30,MATCH(ThirdStoryGeometryAdder!$B6,BuildingSurfaces_Master!$D$2:$D$30,0),MATCH("z_3",BuildingSurfaces_Master!$N$1:$Y$1,0))</f>
        <v>{building_width},{building_depth},{second_flr_ht_AG}</v>
      </c>
      <c r="O6" t="str">
        <f>INDEX(BuildingSurfaces_Master!$N$2:$Y$30,MATCH(ThirdStoryGeometryAdder!$B6,BuildingSurfaces_Master!$D$2:$D$30,0),MATCH("x_4",BuildingSurfaces_Master!$N$1:$Y$1,0))&amp;","&amp;INDEX(BuildingSurfaces_Master!$N$2:$Y$30,MATCH(ThirdStoryGeometryAdder!$B6,BuildingSurfaces_Master!$D$2:$D$30,0),MATCH("y_4",BuildingSurfaces_Master!$N$1:$Y$1,0))&amp;","&amp;INDEX(BuildingSurfaces_Master!$N$2:$Y$30,MATCH(ThirdStoryGeometryAdder!$B6,BuildingSurfaces_Master!$D$2:$D$30,0),MATCH("z_4",BuildingSurfaces_Master!$N$1:$Y$1,0))</f>
        <v>{building_width},{origin_y},{second_flr_ht_AG}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Geometry Model</vt:lpstr>
      <vt:lpstr>BuildingSurfaces_Master</vt:lpstr>
      <vt:lpstr>Windows_Master</vt:lpstr>
      <vt:lpstr>PythonVariables</vt:lpstr>
      <vt:lpstr>Text File Template</vt:lpstr>
      <vt:lpstr>MainGeometry</vt:lpstr>
      <vt:lpstr>NonSlabGeometryAdder</vt:lpstr>
      <vt:lpstr>SecondStoryGeometryAdder</vt:lpstr>
      <vt:lpstr>ThirdStoryGeometryAdder</vt:lpstr>
      <vt:lpstr>MainWindows</vt:lpstr>
      <vt:lpstr>SecondStoryWindowAdder</vt:lpstr>
      <vt:lpstr>ThirdStoryWindowAdder</vt:lpstr>
      <vt:lpstr>List</vt:lpstr>
      <vt:lpstr>VentedCrawlspace_Default</vt:lpstr>
      <vt:lpstr>AllFoundations_VariableNames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Douglass</dc:creator>
  <cp:lastModifiedBy>Christian Douglass</cp:lastModifiedBy>
  <dcterms:created xsi:type="dcterms:W3CDTF">2022-07-19T16:37:10Z</dcterms:created>
  <dcterms:modified xsi:type="dcterms:W3CDTF">2022-08-22T21:28:38Z</dcterms:modified>
</cp:coreProperties>
</file>