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1E17ACFB-8A93-4004-B525-228B7C0FEBCD}" xr6:coauthVersionLast="47" xr6:coauthVersionMax="47" xr10:uidLastSave="{00000000-0000-0000-0000-000000000000}"/>
  <bookViews>
    <workbookView xWindow="28680" yWindow="-120" windowWidth="29040" windowHeight="15840" tabRatio="740" firstSheet="7" activeTab="11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Text File Template" sheetId="14" r:id="rId4"/>
    <sheet name="MainGeometry" sheetId="13" r:id="rId5"/>
    <sheet name="NonSlabGeometryAdder" sheetId="15" r:id="rId6"/>
    <sheet name="SecondStoryGeometryAdder" sheetId="16" r:id="rId7"/>
    <sheet name="ThirdStoryGeometryAdder" sheetId="17" r:id="rId8"/>
    <sheet name="MainWindows" sheetId="18" r:id="rId9"/>
    <sheet name="SecondStoryWindowAdder" sheetId="19" r:id="rId10"/>
    <sheet name="ThirdStoryWindowAdder" sheetId="20" r:id="rId11"/>
    <sheet name="PythonVariables" sheetId="9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0" l="1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F8" i="13"/>
  <c r="H8" i="13"/>
  <c r="I8" i="13"/>
  <c r="J8" i="13"/>
  <c r="K8" i="13"/>
  <c r="A9" i="13"/>
  <c r="B9" i="13"/>
  <c r="C9" i="13"/>
  <c r="D9" i="13"/>
  <c r="E9" i="13"/>
  <c r="F9" i="13"/>
  <c r="H9" i="13"/>
  <c r="I9" i="13"/>
  <c r="J9" i="13"/>
  <c r="K9" i="13"/>
  <c r="A10" i="13"/>
  <c r="B10" i="13"/>
  <c r="C10" i="13"/>
  <c r="D10" i="13"/>
  <c r="E10" i="13"/>
  <c r="F10" i="13"/>
  <c r="H10" i="13"/>
  <c r="I10" i="13"/>
  <c r="J10" i="13"/>
  <c r="K10" i="13"/>
  <c r="A11" i="13"/>
  <c r="B11" i="13"/>
  <c r="C11" i="13"/>
  <c r="D11" i="13"/>
  <c r="E11" i="13"/>
  <c r="F11" i="13"/>
  <c r="G11" i="13"/>
  <c r="H11" i="13"/>
  <c r="I11" i="13"/>
  <c r="J11" i="13"/>
  <c r="K11" i="13"/>
  <c r="B7" i="13"/>
  <c r="C7" i="13"/>
  <c r="D7" i="13"/>
  <c r="E7" i="13"/>
  <c r="F7" i="13"/>
  <c r="H7" i="13"/>
  <c r="I7" i="13"/>
  <c r="J7" i="13"/>
  <c r="K7" i="13"/>
  <c r="A7" i="13"/>
  <c r="A3" i="13"/>
  <c r="B3" i="13"/>
  <c r="C3" i="13"/>
  <c r="D3" i="13"/>
  <c r="E3" i="13"/>
  <c r="F3" i="13"/>
  <c r="H3" i="13"/>
  <c r="I3" i="13"/>
  <c r="J3" i="13"/>
  <c r="K3" i="13"/>
  <c r="A4" i="13"/>
  <c r="B4" i="13"/>
  <c r="C4" i="13"/>
  <c r="D4" i="13"/>
  <c r="E4" i="13"/>
  <c r="F4" i="13"/>
  <c r="H4" i="13"/>
  <c r="I4" i="13"/>
  <c r="J4" i="13"/>
  <c r="K4" i="13"/>
  <c r="A5" i="13"/>
  <c r="B5" i="13"/>
  <c r="C5" i="13"/>
  <c r="D5" i="13"/>
  <c r="E5" i="13"/>
  <c r="F5" i="13"/>
  <c r="H5" i="13"/>
  <c r="I5" i="13"/>
  <c r="J5" i="13"/>
  <c r="K5" i="13"/>
  <c r="A6" i="13"/>
  <c r="B6" i="13"/>
  <c r="C6" i="13"/>
  <c r="D6" i="13"/>
  <c r="E6" i="13"/>
  <c r="F6" i="13"/>
  <c r="G6" i="13"/>
  <c r="H6" i="13"/>
  <c r="I6" i="13"/>
  <c r="J6" i="13"/>
  <c r="K6" i="13"/>
  <c r="B2" i="13"/>
  <c r="C2" i="13"/>
  <c r="D2" i="13"/>
  <c r="E2" i="13"/>
  <c r="F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1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R16" i="10"/>
  <c r="U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R11" i="10"/>
  <c r="U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R21" i="10"/>
  <c r="U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D85" i="10" s="1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D60" i="10" s="1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D35" i="10" s="1"/>
  <c r="AA43" i="10"/>
  <c r="AA47" i="10" s="1"/>
  <c r="AA48" i="10"/>
  <c r="AA52" i="10" s="1"/>
  <c r="AA56" i="10"/>
  <c r="AC56" i="10" s="1"/>
  <c r="AA59" i="10"/>
  <c r="AD59" i="10" s="1"/>
  <c r="AA64" i="10"/>
  <c r="AA69" i="10"/>
  <c r="AD69" i="10" s="1"/>
  <c r="AA74" i="10"/>
  <c r="AC74" i="10" s="1"/>
  <c r="AA79" i="10"/>
  <c r="AD79" i="10" s="1"/>
  <c r="AA84" i="10"/>
  <c r="AD84" i="10" s="1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D34" i="10"/>
  <c r="AC134" i="10"/>
  <c r="AC139" i="10"/>
  <c r="AC129" i="10"/>
  <c r="AC124" i="10"/>
  <c r="AE134" i="10"/>
  <c r="AE124" i="10"/>
  <c r="AE114" i="10"/>
  <c r="AD139" i="10"/>
  <c r="AD134" i="10"/>
  <c r="C34" i="10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I21" i="7"/>
  <c r="A22" i="9" s="1"/>
  <c r="H21" i="7"/>
  <c r="A12" i="9" s="1"/>
  <c r="G25" i="7"/>
  <c r="A6" i="9" s="1"/>
  <c r="H30" i="7"/>
  <c r="A21" i="9" s="1"/>
  <c r="I29" i="7"/>
  <c r="A30" i="9" s="1"/>
  <c r="I28" i="7"/>
  <c r="A29" i="9" s="1"/>
  <c r="H27" i="7"/>
  <c r="A18" i="9" s="1"/>
  <c r="I26" i="7"/>
  <c r="A27" i="9" s="1"/>
  <c r="I25" i="7"/>
  <c r="A26" i="9" s="1"/>
  <c r="I24" i="7"/>
  <c r="A25" i="9" s="1"/>
  <c r="H23" i="7"/>
  <c r="A14" i="9" s="1"/>
  <c r="G22" i="7"/>
  <c r="A3" i="9" s="1"/>
  <c r="AE78" i="10" l="1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1" i="10" s="1"/>
  <c r="C45" i="10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C44" i="10" s="1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G26" i="7"/>
  <c r="A7" i="9" s="1"/>
  <c r="H26" i="7"/>
  <c r="A17" i="9" s="1"/>
  <c r="G30" i="7"/>
  <c r="A11" i="9" s="1"/>
  <c r="H22" i="7"/>
  <c r="A13" i="9" s="1"/>
  <c r="I30" i="7"/>
  <c r="A31" i="9" s="1"/>
  <c r="I22" i="7"/>
  <c r="A23" i="9" s="1"/>
  <c r="G29" i="7"/>
  <c r="A10" i="9" s="1"/>
  <c r="I27" i="7"/>
  <c r="A28" i="9" s="1"/>
  <c r="I23" i="7"/>
  <c r="A24" i="9" s="1"/>
  <c r="G28" i="7"/>
  <c r="A9" i="9" s="1"/>
  <c r="G24" i="7"/>
  <c r="A5" i="9" s="1"/>
  <c r="H29" i="7"/>
  <c r="A20" i="9" s="1"/>
  <c r="H25" i="7"/>
  <c r="A16" i="9" s="1"/>
  <c r="G27" i="7"/>
  <c r="A8" i="9" s="1"/>
  <c r="G23" i="7"/>
  <c r="A4" i="9" s="1"/>
  <c r="H28" i="7"/>
  <c r="A19" i="9" s="1"/>
  <c r="H24" i="7"/>
  <c r="A15" i="9" s="1"/>
  <c r="AC33" i="10" l="1"/>
  <c r="C57" i="10"/>
  <c r="C58" i="10" s="1"/>
  <c r="C51" i="10"/>
  <c r="C52" i="10" s="1"/>
  <c r="Q45" i="10" s="1"/>
  <c r="AC62" i="10"/>
  <c r="AC58" i="10"/>
  <c r="C47" i="10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P46" i="10"/>
  <c r="C38" i="10"/>
  <c r="C42" i="10" s="1"/>
  <c r="C39" i="10"/>
  <c r="C43" i="10" s="1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C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62" i="10" l="1"/>
  <c r="N46" i="10" s="1"/>
  <c r="N42" i="10" s="1"/>
  <c r="C63" i="10"/>
  <c r="O45" i="10" s="1"/>
  <c r="AE193" i="10" s="1"/>
  <c r="AE197" i="10" s="1"/>
  <c r="P45" i="10"/>
  <c r="P37" i="10" s="1"/>
  <c r="C59" i="10"/>
  <c r="N45" i="10" s="1"/>
  <c r="N41" i="10" s="1"/>
  <c r="N38" i="10"/>
  <c r="AE196" i="10"/>
  <c r="O41" i="10"/>
  <c r="P38" i="10"/>
  <c r="P42" i="10"/>
  <c r="Q37" i="10"/>
  <c r="Q41" i="10"/>
  <c r="C55" i="10"/>
  <c r="P48" i="10" s="1"/>
  <c r="C53" i="10"/>
  <c r="P47" i="10" s="1"/>
  <c r="Q46" i="10"/>
  <c r="C66" i="10"/>
  <c r="O46" i="10" s="1"/>
  <c r="AC199" i="10"/>
  <c r="AC201" i="10" s="1"/>
  <c r="AC198" i="10"/>
  <c r="AC202" i="10" s="1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H19" i="7"/>
  <c r="H18" i="7"/>
  <c r="H17" i="7"/>
  <c r="H6" i="7"/>
  <c r="H5" i="7"/>
  <c r="H4" i="7"/>
  <c r="H3" i="7"/>
  <c r="H2" i="7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O37" i="10" l="1"/>
  <c r="N37" i="10"/>
  <c r="AC154" i="10" s="1"/>
  <c r="AC156" i="10" s="1"/>
  <c r="P41" i="10"/>
  <c r="C56" i="10"/>
  <c r="Q48" i="10" s="1"/>
  <c r="AC193" i="10"/>
  <c r="AC197" i="10" s="1"/>
  <c r="AC194" i="10"/>
  <c r="AC196" i="10" s="1"/>
  <c r="AE195" i="10"/>
  <c r="C60" i="10"/>
  <c r="N47" i="10" s="1"/>
  <c r="N39" i="10" s="1"/>
  <c r="AE194" i="10"/>
  <c r="C61" i="10"/>
  <c r="N48" i="10" s="1"/>
  <c r="N40" i="10" s="1"/>
  <c r="Q42" i="10"/>
  <c r="Q38" i="10"/>
  <c r="AE198" i="10"/>
  <c r="AE202" i="10" s="1"/>
  <c r="O38" i="10"/>
  <c r="O42" i="10"/>
  <c r="AE201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Q47" i="10" s="1"/>
  <c r="AC200" i="10"/>
  <c r="AC178" i="10"/>
  <c r="AC182" i="10" s="1"/>
  <c r="AC179" i="10"/>
  <c r="AC181" i="10" s="1"/>
  <c r="AC174" i="10"/>
  <c r="AC173" i="10"/>
  <c r="AC177" i="10" s="1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AC153" i="10" l="1"/>
  <c r="AC176" i="10"/>
  <c r="C65" i="10"/>
  <c r="O48" i="10" s="1"/>
  <c r="AE208" i="10" s="1"/>
  <c r="AE212" i="10" s="1"/>
  <c r="AD204" i="10"/>
  <c r="AD206" i="10" s="1"/>
  <c r="AC195" i="10"/>
  <c r="AD203" i="10"/>
  <c r="AD207" i="10" s="1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O47" i="10" s="1"/>
  <c r="AE199" i="10"/>
  <c r="AE158" i="10"/>
  <c r="AE162" i="10" s="1"/>
  <c r="AE161" i="10"/>
  <c r="O40" i="10"/>
  <c r="AE211" i="10"/>
  <c r="O44" i="10"/>
  <c r="AE174" i="10"/>
  <c r="AE177" i="10"/>
  <c r="AE178" i="10"/>
  <c r="AE182" i="10" s="1"/>
  <c r="AE181" i="10"/>
  <c r="AE200" i="10"/>
  <c r="AC180" i="10"/>
  <c r="AC175" i="10"/>
  <c r="AC160" i="10"/>
  <c r="AC162" i="10"/>
  <c r="AC155" i="10"/>
  <c r="AC157" i="10"/>
  <c r="AD169" i="10"/>
  <c r="AD171" i="10" s="1"/>
  <c r="AD168" i="10"/>
  <c r="AD163" i="10"/>
  <c r="AD167" i="10" s="1"/>
  <c r="AD164" i="10"/>
  <c r="AD166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184" i="10" l="1"/>
  <c r="AD186" i="10" s="1"/>
  <c r="AD205" i="10"/>
  <c r="AD212" i="10"/>
  <c r="AD188" i="10"/>
  <c r="AD192" i="10" s="1"/>
  <c r="AE160" i="10"/>
  <c r="AE209" i="10"/>
  <c r="AE179" i="10"/>
  <c r="AE210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D190" i="10" l="1"/>
  <c r="AE207" i="10"/>
  <c r="AE204" i="10"/>
  <c r="AE205" i="10"/>
  <c r="AE183" i="10"/>
  <c r="AE186" i="10"/>
  <c r="AE170" i="10"/>
  <c r="AE172" i="10"/>
  <c r="AE189" i="10"/>
  <c r="AE192" i="10"/>
  <c r="AE163" i="10"/>
  <c r="AE166" i="10"/>
  <c r="AE187" i="10" l="1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<sst xmlns="http://schemas.openxmlformats.org/spreadsheetml/2006/main" count="2262" uniqueCount="317">
  <si>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</si>
  <si>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</si>
  <si>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</si>
  <si>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</si>
  <si>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</si>
  <si>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</si>
  <si>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</si>
  <si>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</si>
  <si>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</si>
  <si>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</si>
  <si>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</si>
  <si>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</si>
  <si>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</si>
  <si>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</si>
  <si>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</si>
  <si>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</si>
  <si>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</si>
  <si>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</si>
  <si>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</si>
  <si>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</si>
  <si>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</si>
  <si>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</si>
  <si>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</si>
  <si>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</si>
  <si>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</si>
  <si>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</si>
  <si>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</si>
  <si>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</si>
  <si>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</si>
  <si>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</si>
  <si>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</si>
  <si>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</si>
  <si>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</si>
  <si>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</si>
  <si>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</si>
  <si>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</si>
  <si>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</si>
  <si>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</si>
  <si>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</si>
  <si>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</si>
  <si>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</si>
  <si>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</si>
  <si>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</si>
  <si>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</si>
  <si>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</si>
  <si>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</si>
  <si>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</si>
  <si>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</si>
  <si>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</si>
  <si>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</si>
  <si>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</si>
  <si>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</si>
  <si>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</si>
  <si>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</si>
  <si>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</si>
  <si>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</si>
  <si>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</si>
  <si>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</si>
  <si>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</si>
  <si>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</si>
  <si>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</si>
  <si>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</si>
  <si>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</si>
  <si>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</si>
  <si>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</si>
  <si>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</si>
  <si>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</si>
  <si>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</si>
  <si>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</si>
  <si>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</si>
  <si>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</si>
  <si>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</si>
  <si>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</si>
  <si>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</si>
  <si>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</si>
  <si>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</si>
  <si>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</si>
  <si>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</si>
  <si>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</si>
  <si>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</si>
  <si>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</si>
  <si>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</si>
  <si>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</si>
  <si>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</si>
  <si>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</si>
  <si>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</si>
  <si>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Slab Foundation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</si>
  <si>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</si>
  <si>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</si>
  <si>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</si>
  <si>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</si>
  <si>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</si>
  <si>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</si>
  <si>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</si>
  <si>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</si>
  <si>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</si>
  <si>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</si>
  <si>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</si>
  <si>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</si>
  <si>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</si>
  <si>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</si>
  <si>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</si>
  <si>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</si>
  <si>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</si>
  <si>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</si>
  <si>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</si>
  <si>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</si>
  <si>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</si>
  <si>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</si>
  <si>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</si>
  <si>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</si>
  <si>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</si>
  <si>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</si>
  <si>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</si>
  <si>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</si>
  <si>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</si>
  <si>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</si>
  <si>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</si>
  <si>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</si>
  <si>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</si>
  <si>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</si>
  <si>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</si>
  <si>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</si>
  <si>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</si>
  <si>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</si>
  <si>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</si>
  <si>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</si>
  <si>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</si>
  <si>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</si>
  <si>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</si>
  <si>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</si>
  <si>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</si>
  <si>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</si>
  <si>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</si>
  <si>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</si>
  <si>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</si>
  <si>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</si>
  <si>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</si>
  <si>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</si>
  <si>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</si>
  <si>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</si>
  <si>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</si>
  <si>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</si>
  <si>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</si>
  <si>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</si>
  <si>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</si>
  <si>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</si>
  <si>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</si>
  <si>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</si>
  <si>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</si>
  <si>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</si>
  <si>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</si>
  <si>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</si>
  <si>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</si>
  <si>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</si>
  <si>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</si>
  <si>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</si>
  <si>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</si>
  <si>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</si>
  <si>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</si>
  <si>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</si>
  <si>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</si>
  <si>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</si>
  <si>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</si>
  <si>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</si>
  <si>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</si>
  <si>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</si>
  <si>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Height_Per_Story [ft]</t>
  </si>
  <si>
    <t>Area_Per_Story [ft]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</si>
  <si>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</si>
  <si>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</si>
  <si>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</si>
  <si>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</si>
  <si>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</si>
  <si>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</si>
  <si>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</si>
  <si>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</si>
  <si>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</si>
  <si>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</si>
  <si>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</si>
  <si>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</si>
  <si>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</si>
  <si>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</si>
  <si>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</si>
  <si>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</si>
  <si>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</si>
  <si>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</si>
  <si>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</si>
  <si>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</si>
  <si>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</si>
  <si>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</si>
  <si>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</si>
  <si>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</si>
  <si>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</si>
  <si>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</si>
  <si>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</si>
  <si>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</si>
  <si>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</si>
  <si>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</si>
  <si>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</si>
  <si>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</si>
  <si>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</si>
  <si>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</si>
  <si>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</si>
  <si>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</si>
  <si>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</si>
  <si>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</si>
  <si>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</si>
  <si>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</si>
  <si>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</si>
  <si>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</si>
  <si>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</si>
  <si>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</si>
  <si>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</si>
  <si>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</si>
  <si>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</si>
  <si>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</si>
  <si>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</si>
  <si>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</si>
  <si>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</si>
  <si>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</si>
  <si>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</si>
  <si>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</si>
  <si>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</si>
  <si>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</si>
  <si>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</si>
  <si>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</si>
  <si>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</si>
  <si>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</si>
  <si>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</si>
  <si>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</si>
  <si>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</si>
  <si>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</si>
  <si>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</si>
  <si>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</si>
  <si>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</si>
  <si>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</si>
  <si>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</si>
  <si>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</si>
  <si>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</si>
  <si>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</si>
  <si>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</si>
  <si>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</si>
  <si>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</si>
  <si>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</si>
  <si>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</si>
  <si>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</si>
  <si>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</si>
  <si>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</si>
  <si>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</si>
  <si>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</si>
  <si>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</si>
  <si>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</si>
  <si>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</si>
  <si>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</si>
  <si>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</si>
  <si>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</si>
  <si>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</si>
  <si>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</si>
  <si>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</si>
  <si>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</si>
  <si>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</si>
  <si>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</si>
  <si>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</si>
  <si>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</si>
  <si>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</si>
  <si>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</si>
  <si>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</si>
  <si>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</si>
  <si>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</si>
  <si>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</si>
  <si>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</si>
  <si>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</si>
  <si>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</si>
  <si>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</si>
  <si>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</si>
  <si>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</si>
  <si>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</si>
  <si>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</si>
  <si>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basement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</si>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</sst>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 formatCode="0.0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 formatCode="0.0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35.355339059327378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zoomScale="80" zoomScaleNormal="80" workbookViewId="0">
      <selection activeCell="B19" sqref="B19"/>
    </sheetView>
  </sheetViews>
  <sheetFormatPr defaultRowHeight="15" x14ac:dyDescent="0.25"/>
  <cols>
    <col min="1" max="1" width="3.5703125" customWidth="1"/>
    <col min="2" max="2" width="45.7109375" bestFit="1" customWidth="1"/>
    <col min="3" max="3" width="23.5703125" customWidth="1"/>
    <col min="4" max="4" width="7.4257812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3" spans="2:31" ht="18" customHeight="1" thickBot="1" x14ac:dyDescent="0.35">
      <c r="B3" s="144" t="s">
        <v>155</v>
      </c>
      <c r="C3" s="145"/>
      <c r="M3" s="115" t="s">
        <v>225</v>
      </c>
      <c r="AA3" s="115" t="s">
        <v>296</v>
      </c>
    </row>
    <row r="4" spans="2:31" ht="18" customHeight="1" x14ac:dyDescent="0.3">
      <c r="B4" s="151" t="s">
        <v>153</v>
      </c>
      <c r="C4" s="146" t="s">
        <v>113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51" t="s">
        <v>104</v>
      </c>
      <c r="C5" s="147">
        <v>3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28</v>
      </c>
      <c r="Q5" s="108">
        <f>INDEX($C$16:$C$36,MATCH(MID(BuildingSurfaces_Master!Q2,2,LEN(BuildingSurfaces_Master!Q2)-2),'Geometry Model'!$B$16:$B$36,0),1)</f>
        <v>35.355339059327378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28</v>
      </c>
      <c r="T5" s="108">
        <f>INDEX($C$16:$C$36,MATCH(MID(BuildingSurfaces_Master!T2,2,LEN(BuildingSurfaces_Master!T2)-2),'Geometry Model'!$B$16:$B$36,0),1)</f>
        <v>35.355339059327378</v>
      </c>
      <c r="U5" s="108">
        <f>INDEX($C$16:$C$36,MATCH(MID(BuildingSurfaces_Master!U2,2,LEN(BuildingSurfaces_Master!U2)-2),'Geometry Model'!$B$16:$B$36,0),1)</f>
        <v>14.142135623730949</v>
      </c>
      <c r="V5" s="108">
        <f>INDEX($C$16:$C$36,MATCH(MID(BuildingSurfaces_Master!V2,2,LEN(BuildingSurfaces_Master!V2)-2),'Geometry Model'!$B$16:$B$36,0),1)</f>
        <v>32.475713070522175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14.142135623730949</v>
      </c>
      <c r="Y5" s="108">
        <f>INDEX($C$16:$C$36,MATCH(MID(BuildingSurfaces_Master!Y2,2,LEN(BuildingSurfaces_Master!Y2)-2),'Geometry Model'!$B$16:$B$36,0),1)</f>
        <v>32.475713070522175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28</v>
      </c>
    </row>
    <row r="6" spans="2:31" ht="18" customHeight="1" x14ac:dyDescent="0.3">
      <c r="B6" s="151" t="s">
        <v>167</v>
      </c>
      <c r="C6" s="147">
        <v>9</v>
      </c>
      <c r="D6" s="103"/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35.355339059327378</v>
      </c>
      <c r="O6" s="108">
        <f>INDEX($C$16:$C$36,MATCH(MID(BuildingSurfaces_Master!O3,2,LEN(BuildingSurfaces_Master!O3)-2),'Geometry Model'!$B$16:$B$36,0),1)</f>
        <v>28.284271247461898</v>
      </c>
      <c r="P6" s="108">
        <f>INDEX($C$16:$C$36,MATCH(MID(BuildingSurfaces_Master!P3,2,LEN(BuildingSurfaces_Master!P3)-2),'Geometry Model'!$B$16:$B$36,0),1)</f>
        <v>28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28.284271247461898</v>
      </c>
      <c r="S6" s="108">
        <f>INDEX($C$16:$C$36,MATCH(MID(BuildingSurfaces_Master!S3,2,LEN(BuildingSurfaces_Master!S3)-2),'Geometry Model'!$B$16:$B$36,0),1)</f>
        <v>28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14.142135623730949</v>
      </c>
      <c r="V6" s="108">
        <f>INDEX($C$16:$C$36,MATCH(MID(BuildingSurfaces_Master!V3,2,LEN(BuildingSurfaces_Master!V3)-2),'Geometry Model'!$B$16:$B$36,0),1)</f>
        <v>32.475713070522175</v>
      </c>
      <c r="W6" s="108">
        <f>INDEX($C$16:$C$36,MATCH(MID(BuildingSurfaces_Master!W3,2,LEN(BuildingSurfaces_Master!W3)-2),'Geometry Model'!$B$16:$B$36,0),1)</f>
        <v>35.355339059327378</v>
      </c>
      <c r="X6" s="108">
        <f>INDEX($C$16:$C$36,MATCH(MID(BuildingSurfaces_Master!X3,2,LEN(BuildingSurfaces_Master!X3)-2),'Geometry Model'!$B$16:$B$36,0),1)</f>
        <v>14.142135623730949</v>
      </c>
      <c r="Y6" s="108">
        <f>INDEX($C$16:$C$36,MATCH(MID(BuildingSurfaces_Master!Y3,2,LEN(BuildingSurfaces_Master!Y3)-2),'Geometry Model'!$B$16:$B$36,0),1)</f>
        <v>32.475713070522175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35.355339059327378</v>
      </c>
      <c r="AD6" s="112">
        <f t="shared" si="0"/>
        <v>0</v>
      </c>
      <c r="AE6" s="112">
        <f t="shared" si="0"/>
        <v>28</v>
      </c>
    </row>
    <row r="7" spans="2:31" ht="18" customHeight="1" x14ac:dyDescent="0.3">
      <c r="B7" s="152" t="s">
        <v>168</v>
      </c>
      <c r="C7" s="148">
        <v>1000</v>
      </c>
      <c r="D7" s="103"/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35.355339059327378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28</v>
      </c>
      <c r="Q7" s="108">
        <f>INDEX($C$16:$C$36,MATCH(MID(BuildingSurfaces_Master!Q4,2,LEN(BuildingSurfaces_Master!Q4)-2),'Geometry Model'!$B$16:$B$36,0),1)</f>
        <v>35.355339059327378</v>
      </c>
      <c r="R7" s="108">
        <f>INDEX($C$16:$C$36,MATCH(MID(BuildingSurfaces_Master!R4,2,LEN(BuildingSurfaces_Master!R4)-2),'Geometry Model'!$B$16:$B$36,0),1)</f>
        <v>28.284271247461898</v>
      </c>
      <c r="S7" s="108">
        <f>INDEX($C$16:$C$36,MATCH(MID(BuildingSurfaces_Master!S4,2,LEN(BuildingSurfaces_Master!S4)-2),'Geometry Model'!$B$16:$B$36,0),1)</f>
        <v>28</v>
      </c>
      <c r="T7" s="108">
        <f>INDEX($C$16:$C$36,MATCH(MID(BuildingSurfaces_Master!T4,2,LEN(BuildingSurfaces_Master!T4)-2),'Geometry Model'!$B$16:$B$36,0),1)</f>
        <v>35.355339059327378</v>
      </c>
      <c r="U7" s="108">
        <f>INDEX($C$16:$C$36,MATCH(MID(BuildingSurfaces_Master!U4,2,LEN(BuildingSurfaces_Master!U4)-2),'Geometry Model'!$B$16:$B$36,0),1)</f>
        <v>14.142135623730949</v>
      </c>
      <c r="V7" s="108">
        <f>INDEX($C$16:$C$36,MATCH(MID(BuildingSurfaces_Master!V4,2,LEN(BuildingSurfaces_Master!V4)-2),'Geometry Model'!$B$16:$B$36,0),1)</f>
        <v>32.475713070522175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35.355339059327378</v>
      </c>
      <c r="AD7" s="112">
        <f t="shared" si="0"/>
        <v>14.142135623730949</v>
      </c>
      <c r="AE7" s="112">
        <f t="shared" si="0"/>
        <v>32.475713070522175</v>
      </c>
    </row>
    <row r="8" spans="2:31" ht="18" customHeight="1" x14ac:dyDescent="0.3">
      <c r="B8" s="152" t="s">
        <v>148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28.284271247461898</v>
      </c>
      <c r="P8" s="108">
        <f>INDEX($C$16:$C$36,MATCH(MID(BuildingSurfaces_Master!P5,2,LEN(BuildingSurfaces_Master!P5)-2),'Geometry Model'!$B$16:$B$36,0),1)</f>
        <v>28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28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14.142135623730949</v>
      </c>
      <c r="V8" s="108">
        <f>INDEX($C$16:$C$36,MATCH(MID(BuildingSurfaces_Master!V5,2,LEN(BuildingSurfaces_Master!V5)-2),'Geometry Model'!$B$16:$B$36,0),1)</f>
        <v>32.475713070522175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14.142135623730949</v>
      </c>
      <c r="AE8" s="112">
        <f t="shared" si="0"/>
        <v>32.475713070522175</v>
      </c>
    </row>
    <row r="9" spans="2:31" ht="18" customHeight="1" x14ac:dyDescent="0.3">
      <c r="B9" s="151" t="s">
        <v>189</v>
      </c>
      <c r="C9" s="149">
        <v>0.2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28</v>
      </c>
      <c r="Q9" s="108">
        <f>INDEX($C$16:$C$36,MATCH(MID(BuildingSurfaces_Master!Q6,2,LEN(BuildingSurfaces_Master!Q6)-2),'Geometry Model'!$B$16:$B$36,0),1)</f>
        <v>35.355339059327378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28</v>
      </c>
      <c r="T9" s="108">
        <f>INDEX($C$16:$C$36,MATCH(MID(BuildingSurfaces_Master!T6,2,LEN(BuildingSurfaces_Master!T6)-2),'Geometry Model'!$B$16:$B$36,0),1)</f>
        <v>35.355339059327378</v>
      </c>
      <c r="U9" s="108">
        <f>INDEX($C$16:$C$36,MATCH(MID(BuildingSurfaces_Master!U6,2,LEN(BuildingSurfaces_Master!U6)-2),'Geometry Model'!$B$16:$B$36,0),1)</f>
        <v>28.284271247461898</v>
      </c>
      <c r="V9" s="108">
        <f>INDEX($C$16:$C$36,MATCH(MID(BuildingSurfaces_Master!V6,2,LEN(BuildingSurfaces_Master!V6)-2),'Geometry Model'!$B$16:$B$36,0),1)</f>
        <v>28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28.284271247461898</v>
      </c>
      <c r="Y9" s="108">
        <f>INDEX($C$16:$C$36,MATCH(MID(BuildingSurfaces_Master!Y6,2,LEN(BuildingSurfaces_Master!Y6)-2),'Geometry Model'!$B$16:$B$36,0),1)</f>
        <v>28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28</v>
      </c>
    </row>
    <row r="10" spans="2:31" ht="18" customHeight="1" x14ac:dyDescent="0.3">
      <c r="B10" s="151" t="s">
        <v>190</v>
      </c>
      <c r="C10" s="149">
        <v>0.2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>
        <f>INDEX($C$16:$C$36,MATCH(MID(BuildingSurfaces_Master!P7,2,LEN(BuildingSurfaces_Master!P7)-2),'Geometry Model'!$B$16:$B$36,0),1)</f>
        <v>19</v>
      </c>
      <c r="Q10" s="110">
        <f>INDEX($C$16:$C$36,MATCH(MID(BuildingSurfaces_Master!Q7,2,LEN(BuildingSurfaces_Master!Q7)-2),'Geometry Model'!$B$16:$B$36,0),1)</f>
        <v>35.355339059327378</v>
      </c>
      <c r="R10" s="110">
        <f>INDEX($C$16:$C$36,MATCH(MID(BuildingSurfaces_Master!R7,2,LEN(BuildingSurfaces_Master!R7)-2),'Geometry Model'!$B$16:$B$36,0),1)</f>
        <v>0</v>
      </c>
      <c r="S10" s="110">
        <f>INDEX($C$16:$C$36,MATCH(MID(BuildingSurfaces_Master!S7,2,LEN(BuildingSurfaces_Master!S7)-2),'Geometry Model'!$B$16:$B$36,0),1)</f>
        <v>19</v>
      </c>
      <c r="T10" s="110">
        <f>INDEX($C$16:$C$36,MATCH(MID(BuildingSurfaces_Master!T7,2,LEN(BuildingSurfaces_Master!T7)-2),'Geometry Model'!$B$16:$B$36,0),1)</f>
        <v>35.355339059327378</v>
      </c>
      <c r="U10" s="110">
        <f>INDEX($C$16:$C$36,MATCH(MID(BuildingSurfaces_Master!U7,2,LEN(BuildingSurfaces_Master!U7)-2),'Geometry Model'!$B$16:$B$36,0),1)</f>
        <v>0</v>
      </c>
      <c r="V10" s="110">
        <f>INDEX($C$16:$C$36,MATCH(MID(BuildingSurfaces_Master!V7,2,LEN(BuildingSurfaces_Master!V7)-2),'Geometry Model'!$B$16:$B$36,0),1)</f>
        <v>28</v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>
        <f>INDEX($C$16:$C$36,MATCH(MID(BuildingSurfaces_Master!Y7,2,LEN(BuildingSurfaces_Master!Y7)-2),'Geometry Model'!$B$16:$B$36,0),1)</f>
        <v>28</v>
      </c>
      <c r="AA10" t="str">
        <f>$M$6</f>
        <v>roof_back</v>
      </c>
      <c r="AB10">
        <v>1</v>
      </c>
      <c r="AC10" s="113">
        <f t="shared" si="2"/>
        <v>35.355339059327378</v>
      </c>
      <c r="AD10" s="113">
        <f t="shared" si="0"/>
        <v>28.284271247461898</v>
      </c>
      <c r="AE10" s="113">
        <f t="shared" si="0"/>
        <v>28</v>
      </c>
    </row>
    <row r="11" spans="2:31" ht="18" customHeight="1" x14ac:dyDescent="0.3">
      <c r="B11" s="151" t="s">
        <v>191</v>
      </c>
      <c r="C11" s="149">
        <v>0.2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35.355339059327378</v>
      </c>
      <c r="O11" s="110">
        <f>INDEX($C$16:$C$36,MATCH(MID(BuildingSurfaces_Master!O8,2,LEN(BuildingSurfaces_Master!O8)-2),'Geometry Model'!$B$16:$B$36,0),1)</f>
        <v>0</v>
      </c>
      <c r="P11" s="110">
        <f>INDEX($C$16:$C$36,MATCH(MID(BuildingSurfaces_Master!P8,2,LEN(BuildingSurfaces_Master!P8)-2),'Geometry Model'!$B$16:$B$36,0),1)</f>
        <v>19</v>
      </c>
      <c r="Q11" s="110">
        <f>INDEX($C$16:$C$36,MATCH(MID(BuildingSurfaces_Master!Q8,2,LEN(BuildingSurfaces_Master!Q8)-2),'Geometry Model'!$B$16:$B$36,0),1)</f>
        <v>35.355339059327378</v>
      </c>
      <c r="R11" s="110">
        <f>INDEX($C$16:$C$36,MATCH(MID(BuildingSurfaces_Master!R8,2,LEN(BuildingSurfaces_Master!R8)-2),'Geometry Model'!$B$16:$B$36,0),1)</f>
        <v>28.284271247461898</v>
      </c>
      <c r="S11" s="110">
        <f>INDEX($C$16:$C$36,MATCH(MID(BuildingSurfaces_Master!S8,2,LEN(BuildingSurfaces_Master!S8)-2),'Geometry Model'!$B$16:$B$36,0),1)</f>
        <v>19</v>
      </c>
      <c r="T11" s="110">
        <f>INDEX($C$16:$C$36,MATCH(MID(BuildingSurfaces_Master!T8,2,LEN(BuildingSurfaces_Master!T8)-2),'Geometry Model'!$B$16:$B$36,0),1)</f>
        <v>35.355339059327378</v>
      </c>
      <c r="U11" s="110">
        <f>INDEX($C$16:$C$36,MATCH(MID(BuildingSurfaces_Master!U8,2,LEN(BuildingSurfaces_Master!U8)-2),'Geometry Model'!$B$16:$B$36,0),1)</f>
        <v>28.284271247461898</v>
      </c>
      <c r="V11" s="110">
        <f>INDEX($C$16:$C$36,MATCH(MID(BuildingSurfaces_Master!V8,2,LEN(BuildingSurfaces_Master!V8)-2),'Geometry Model'!$B$16:$B$36,0),1)</f>
        <v>28</v>
      </c>
      <c r="W11" s="110">
        <f>INDEX($C$16:$C$36,MATCH(MID(BuildingSurfaces_Master!W8,2,LEN(BuildingSurfaces_Master!W8)-2),'Geometry Model'!$B$16:$B$36,0),1)</f>
        <v>35.355339059327378</v>
      </c>
      <c r="X11" s="110">
        <f>INDEX($C$16:$C$36,MATCH(MID(BuildingSurfaces_Master!X8,2,LEN(BuildingSurfaces_Master!X8)-2),'Geometry Model'!$B$16:$B$36,0),1)</f>
        <v>0</v>
      </c>
      <c r="Y11" s="110">
        <f>INDEX($C$16:$C$36,MATCH(MID(BuildingSurfaces_Master!Y8,2,LEN(BuildingSurfaces_Master!Y8)-2),'Geometry Model'!$B$16:$B$36,0),1)</f>
        <v>28</v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28.284271247461898</v>
      </c>
      <c r="AE11" s="113">
        <f t="shared" si="0"/>
        <v>28</v>
      </c>
    </row>
    <row r="12" spans="2:31" ht="18" customHeight="1" thickBot="1" x14ac:dyDescent="0.35">
      <c r="B12" s="151" t="s">
        <v>192</v>
      </c>
      <c r="C12" s="150">
        <v>0.2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35.355339059327378</v>
      </c>
      <c r="O12" s="110">
        <f>INDEX($C$16:$C$36,MATCH(MID(BuildingSurfaces_Master!O9,2,LEN(BuildingSurfaces_Master!O9)-2),'Geometry Model'!$B$16:$B$36,0),1)</f>
        <v>28.284271247461898</v>
      </c>
      <c r="P12" s="110">
        <f>INDEX($C$16:$C$36,MATCH(MID(BuildingSurfaces_Master!P9,2,LEN(BuildingSurfaces_Master!P9)-2),'Geometry Model'!$B$16:$B$36,0),1)</f>
        <v>19</v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28.284271247461898</v>
      </c>
      <c r="S12" s="110">
        <f>INDEX($C$16:$C$36,MATCH(MID(BuildingSurfaces_Master!S9,2,LEN(BuildingSurfaces_Master!S9)-2),'Geometry Model'!$B$16:$B$36,0),1)</f>
        <v>19</v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28.284271247461898</v>
      </c>
      <c r="V12" s="110">
        <f>INDEX($C$16:$C$36,MATCH(MID(BuildingSurfaces_Master!V9,2,LEN(BuildingSurfaces_Master!V9)-2),'Geometry Model'!$B$16:$B$36,0),1)</f>
        <v>28</v>
      </c>
      <c r="W12" s="110">
        <f>INDEX($C$16:$C$36,MATCH(MID(BuildingSurfaces_Master!W9,2,LEN(BuildingSurfaces_Master!W9)-2),'Geometry Model'!$B$16:$B$36,0),1)</f>
        <v>35.355339059327378</v>
      </c>
      <c r="X12" s="110">
        <f>INDEX($C$16:$C$36,MATCH(MID(BuildingSurfaces_Master!X9,2,LEN(BuildingSurfaces_Master!X9)-2),'Geometry Model'!$B$16:$B$36,0),1)</f>
        <v>28.284271247461898</v>
      </c>
      <c r="Y12" s="110">
        <f>INDEX($C$16:$C$36,MATCH(MID(BuildingSurfaces_Master!Y9,2,LEN(BuildingSurfaces_Master!Y9)-2),'Geometry Model'!$B$16:$B$36,0),1)</f>
        <v>28</v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14.142135623730949</v>
      </c>
      <c r="AE12" s="113">
        <f t="shared" si="0"/>
        <v>32.475713070522175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28.284271247461898</v>
      </c>
      <c r="P13" s="110">
        <f>INDEX($C$16:$C$36,MATCH(MID(BuildingSurfaces_Master!P10,2,LEN(BuildingSurfaces_Master!P10)-2),'Geometry Model'!$B$16:$B$36,0),1)</f>
        <v>19</v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>
        <f>INDEX($C$16:$C$36,MATCH(MID(BuildingSurfaces_Master!S10,2,LEN(BuildingSurfaces_Master!S10)-2),'Geometry Model'!$B$16:$B$36,0),1)</f>
        <v>19</v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>
        <f>INDEX($C$16:$C$36,MATCH(MID(BuildingSurfaces_Master!V10,2,LEN(BuildingSurfaces_Master!V10)-2),'Geometry Model'!$B$16:$B$36,0),1)</f>
        <v>28</v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28.284271247461898</v>
      </c>
      <c r="Y13" s="110">
        <f>INDEX($C$16:$C$36,MATCH(MID(BuildingSurfaces_Master!Y10,2,LEN(BuildingSurfaces_Master!Y10)-2),'Geometry Model'!$B$16:$B$36,0),1)</f>
        <v>28</v>
      </c>
      <c r="AA13" t="str">
        <f t="shared" si="3"/>
        <v>roof_back</v>
      </c>
      <c r="AB13">
        <v>4</v>
      </c>
      <c r="AC13" s="113">
        <f t="shared" si="2"/>
        <v>35.355339059327378</v>
      </c>
      <c r="AD13" s="113">
        <f t="shared" si="0"/>
        <v>14.142135623730949</v>
      </c>
      <c r="AE13" s="113">
        <f t="shared" si="0"/>
        <v>32.475713070522175</v>
      </c>
    </row>
    <row r="14" spans="2:31" ht="18" customHeight="1" x14ac:dyDescent="0.25">
      <c r="B14" s="142" t="s">
        <v>156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>
        <f>INDEX($C$16:$C$36,MATCH(MID(BuildingSurfaces_Master!P11,2,LEN(BuildingSurfaces_Master!P11)-2),'Geometry Model'!$B$16:$B$36,0),1)</f>
        <v>19</v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28.284271247461898</v>
      </c>
      <c r="S14" s="110">
        <f>INDEX($C$16:$C$36,MATCH(MID(BuildingSurfaces_Master!S11,2,LEN(BuildingSurfaces_Master!S11)-2),'Geometry Model'!$B$16:$B$36,0),1)</f>
        <v>19</v>
      </c>
      <c r="T14" s="110">
        <f>INDEX($C$16:$C$36,MATCH(MID(BuildingSurfaces_Master!T11,2,LEN(BuildingSurfaces_Master!T11)-2),'Geometry Model'!$B$16:$B$36,0),1)</f>
        <v>35.355339059327378</v>
      </c>
      <c r="U14" s="110">
        <f>INDEX($C$16:$C$36,MATCH(MID(BuildingSurfaces_Master!U11,2,LEN(BuildingSurfaces_Master!U11)-2),'Geometry Model'!$B$16:$B$36,0),1)</f>
        <v>28.284271247461898</v>
      </c>
      <c r="V14" s="110">
        <f>INDEX($C$16:$C$36,MATCH(MID(BuildingSurfaces_Master!V11,2,LEN(BuildingSurfaces_Master!V11)-2),'Geometry Model'!$B$16:$B$36,0),1)</f>
        <v>19</v>
      </c>
      <c r="W14" s="110">
        <f>INDEX($C$16:$C$36,MATCH(MID(BuildingSurfaces_Master!W11,2,LEN(BuildingSurfaces_Master!W11)-2),'Geometry Model'!$B$16:$B$36,0),1)</f>
        <v>35.355339059327378</v>
      </c>
      <c r="X14" s="110">
        <f>INDEX($C$16:$C$36,MATCH(MID(BuildingSurfaces_Master!X11,2,LEN(BuildingSurfaces_Master!X11)-2),'Geometry Model'!$B$16:$B$36,0),1)</f>
        <v>0</v>
      </c>
      <c r="Y14" s="110">
        <f>INDEX($C$16:$C$36,MATCH(MID(BuildingSurfaces_Master!Y11,2,LEN(BuildingSurfaces_Master!Y11)-2),'Geometry Model'!$B$16:$B$36,0),1)</f>
        <v>19</v>
      </c>
      <c r="AA14" s="7" t="str">
        <f>AA10</f>
        <v>roof_back</v>
      </c>
      <c r="AB14" s="5">
        <f>AB10</f>
        <v>1</v>
      </c>
      <c r="AC14" s="113">
        <f t="shared" si="2"/>
        <v>35.355339059327378</v>
      </c>
      <c r="AD14" s="113">
        <f t="shared" si="0"/>
        <v>28.284271247461898</v>
      </c>
      <c r="AE14" s="113">
        <f t="shared" si="0"/>
        <v>28</v>
      </c>
    </row>
    <row r="15" spans="2:31" ht="18" customHeight="1" x14ac:dyDescent="0.25">
      <c r="B15" s="143" t="s">
        <v>174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10</v>
      </c>
      <c r="Q15" s="108">
        <f>INDEX($C$16:$C$36,MATCH(MID(BuildingSurfaces_Master!Q12,2,LEN(BuildingSurfaces_Master!Q12)-2),'Geometry Model'!$B$16:$B$36,0),1)</f>
        <v>35.355339059327378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10</v>
      </c>
      <c r="T15" s="108">
        <f>INDEX($C$16:$C$36,MATCH(MID(BuildingSurfaces_Master!T12,2,LEN(BuildingSurfaces_Master!T12)-2),'Geometry Model'!$B$16:$B$36,0),1)</f>
        <v>35.355339059327378</v>
      </c>
      <c r="U15" s="108">
        <f>INDEX($C$16:$C$36,MATCH(MID(BuildingSurfaces_Master!U12,2,LEN(BuildingSurfaces_Master!U12)-2),'Geometry Model'!$B$16:$B$36,0),1)</f>
        <v>0</v>
      </c>
      <c r="V15" s="108">
        <f>INDEX($C$16:$C$36,MATCH(MID(BuildingSurfaces_Master!V12,2,LEN(BuildingSurfaces_Master!V12)-2),'Geometry Model'!$B$16:$B$36,0),1)</f>
        <v>19</v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>
        <f>INDEX($C$16:$C$36,MATCH(MID(BuildingSurfaces_Master!Y12,2,LEN(BuildingSurfaces_Master!Y12)-2),'Geometry Model'!$B$16:$B$36,0),1)</f>
        <v>19</v>
      </c>
      <c r="AA15" s="4" t="str">
        <f>$M$7</f>
        <v>roof_right</v>
      </c>
      <c r="AB15" s="4">
        <v>1</v>
      </c>
      <c r="AC15" s="112">
        <f t="shared" si="2"/>
        <v>35.355339059327378</v>
      </c>
      <c r="AD15" s="112">
        <f t="shared" si="0"/>
        <v>0</v>
      </c>
      <c r="AE15" s="112">
        <f t="shared" si="0"/>
        <v>28</v>
      </c>
    </row>
    <row r="16" spans="2:31" ht="18" customHeight="1" x14ac:dyDescent="0.25">
      <c r="B16" s="77" t="s">
        <v>132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35.355339059327378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10</v>
      </c>
      <c r="Q16" s="108">
        <f>INDEX($C$16:$C$36,MATCH(MID(BuildingSurfaces_Master!Q13,2,LEN(BuildingSurfaces_Master!Q13)-2),'Geometry Model'!$B$16:$B$36,0),1)</f>
        <v>35.355339059327378</v>
      </c>
      <c r="R16" s="108">
        <f>INDEX($C$16:$C$36,MATCH(MID(BuildingSurfaces_Master!R13,2,LEN(BuildingSurfaces_Master!R13)-2),'Geometry Model'!$B$16:$B$36,0),1)</f>
        <v>28.284271247461898</v>
      </c>
      <c r="S16" s="108">
        <f>INDEX($C$16:$C$36,MATCH(MID(BuildingSurfaces_Master!S13,2,LEN(BuildingSurfaces_Master!S13)-2),'Geometry Model'!$B$16:$B$36,0),1)</f>
        <v>10</v>
      </c>
      <c r="T16" s="108">
        <f>INDEX($C$16:$C$36,MATCH(MID(BuildingSurfaces_Master!T13,2,LEN(BuildingSurfaces_Master!T13)-2),'Geometry Model'!$B$16:$B$36,0),1)</f>
        <v>35.355339059327378</v>
      </c>
      <c r="U16" s="108">
        <f>INDEX($C$16:$C$36,MATCH(MID(BuildingSurfaces_Master!U13,2,LEN(BuildingSurfaces_Master!U13)-2),'Geometry Model'!$B$16:$B$36,0),1)</f>
        <v>28.284271247461898</v>
      </c>
      <c r="V16" s="108">
        <f>INDEX($C$16:$C$36,MATCH(MID(BuildingSurfaces_Master!V13,2,LEN(BuildingSurfaces_Master!V13)-2),'Geometry Model'!$B$16:$B$36,0),1)</f>
        <v>19</v>
      </c>
      <c r="W16" s="108">
        <f>INDEX($C$16:$C$36,MATCH(MID(BuildingSurfaces_Master!W13,2,LEN(BuildingSurfaces_Master!W13)-2),'Geometry Model'!$B$16:$B$36,0),1)</f>
        <v>35.355339059327378</v>
      </c>
      <c r="X16" s="108">
        <f>INDEX($C$16:$C$36,MATCH(MID(BuildingSurfaces_Master!X13,2,LEN(BuildingSurfaces_Master!X13)-2),'Geometry Model'!$B$16:$B$36,0),1)</f>
        <v>0</v>
      </c>
      <c r="Y16" s="108">
        <f>INDEX($C$16:$C$36,MATCH(MID(BuildingSurfaces_Master!Y13,2,LEN(BuildingSurfaces_Master!Y13)-2),'Geometry Model'!$B$16:$B$36,0),1)</f>
        <v>19</v>
      </c>
      <c r="AA16" s="4" t="str">
        <f t="shared" ref="AA16:AA17" si="4">$M$7</f>
        <v>roof_right</v>
      </c>
      <c r="AB16" s="4">
        <v>2</v>
      </c>
      <c r="AC16" s="112">
        <f t="shared" si="2"/>
        <v>35.355339059327378</v>
      </c>
      <c r="AD16" s="112">
        <f t="shared" si="0"/>
        <v>28.284271247461898</v>
      </c>
      <c r="AE16" s="112">
        <f t="shared" si="0"/>
        <v>28</v>
      </c>
    </row>
    <row r="17" spans="2:31" ht="18" customHeight="1" x14ac:dyDescent="0.25">
      <c r="B17" s="77" t="s">
        <v>133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35.355339059327378</v>
      </c>
      <c r="O17" s="108">
        <f>INDEX($C$16:$C$36,MATCH(MID(BuildingSurfaces_Master!O14,2,LEN(BuildingSurfaces_Master!O14)-2),'Geometry Model'!$B$16:$B$36,0),1)</f>
        <v>28.284271247461898</v>
      </c>
      <c r="P17" s="108">
        <f>INDEX($C$16:$C$36,MATCH(MID(BuildingSurfaces_Master!P14,2,LEN(BuildingSurfaces_Master!P14)-2),'Geometry Model'!$B$16:$B$36,0),1)</f>
        <v>10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28.284271247461898</v>
      </c>
      <c r="S17" s="108">
        <f>INDEX($C$16:$C$36,MATCH(MID(BuildingSurfaces_Master!S14,2,LEN(BuildingSurfaces_Master!S14)-2),'Geometry Model'!$B$16:$B$36,0),1)</f>
        <v>10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28.284271247461898</v>
      </c>
      <c r="V17" s="108">
        <f>INDEX($C$16:$C$36,MATCH(MID(BuildingSurfaces_Master!V14,2,LEN(BuildingSurfaces_Master!V14)-2),'Geometry Model'!$B$16:$B$36,0),1)</f>
        <v>19</v>
      </c>
      <c r="W17" s="108">
        <f>INDEX($C$16:$C$36,MATCH(MID(BuildingSurfaces_Master!W14,2,LEN(BuildingSurfaces_Master!W14)-2),'Geometry Model'!$B$16:$B$36,0),1)</f>
        <v>35.355339059327378</v>
      </c>
      <c r="X17" s="108">
        <f>INDEX($C$16:$C$36,MATCH(MID(BuildingSurfaces_Master!X14,2,LEN(BuildingSurfaces_Master!X14)-2),'Geometry Model'!$B$16:$B$36,0),1)</f>
        <v>28.284271247461898</v>
      </c>
      <c r="Y17" s="108">
        <f>INDEX($C$16:$C$36,MATCH(MID(BuildingSurfaces_Master!Y14,2,LEN(BuildingSurfaces_Master!Y14)-2),'Geometry Model'!$B$16:$B$36,0),1)</f>
        <v>19</v>
      </c>
      <c r="AA17" s="4" t="str">
        <f t="shared" si="4"/>
        <v>roof_right</v>
      </c>
      <c r="AB17" s="4">
        <v>3</v>
      </c>
      <c r="AC17" s="112">
        <f t="shared" si="2"/>
        <v>35.355339059327378</v>
      </c>
      <c r="AD17" s="112">
        <f t="shared" si="0"/>
        <v>14.142135623730949</v>
      </c>
      <c r="AE17" s="112">
        <f t="shared" si="0"/>
        <v>32.475713070522175</v>
      </c>
    </row>
    <row r="18" spans="2:31" ht="18" customHeight="1" x14ac:dyDescent="0.25">
      <c r="B18" s="77" t="s">
        <v>134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28.284271247461898</v>
      </c>
      <c r="P18" s="108">
        <f>INDEX($C$16:$C$36,MATCH(MID(BuildingSurfaces_Master!P15,2,LEN(BuildingSurfaces_Master!P15)-2),'Geometry Model'!$B$16:$B$36,0),1)</f>
        <v>10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10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>
        <f>INDEX($C$16:$C$36,MATCH(MID(BuildingSurfaces_Master!V15,2,LEN(BuildingSurfaces_Master!V15)-2),'Geometry Model'!$B$16:$B$36,0),1)</f>
        <v>19</v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28.284271247461898</v>
      </c>
      <c r="Y18" s="108">
        <f>INDEX($C$16:$C$36,MATCH(MID(BuildingSurfaces_Master!Y15,2,LEN(BuildingSurfaces_Master!Y15)-2),'Geometry Model'!$B$16:$B$36,0),1)</f>
        <v>19</v>
      </c>
      <c r="AA18" s="6" t="str">
        <f>AA15</f>
        <v>roof_right</v>
      </c>
      <c r="AB18" s="4">
        <f>AB15</f>
        <v>1</v>
      </c>
      <c r="AC18" s="112">
        <f t="shared" si="2"/>
        <v>35.355339059327378</v>
      </c>
      <c r="AD18" s="112">
        <f t="shared" si="0"/>
        <v>0</v>
      </c>
      <c r="AE18" s="112">
        <f t="shared" si="0"/>
        <v>28</v>
      </c>
    </row>
    <row r="19" spans="2:31" ht="18" customHeight="1" x14ac:dyDescent="0.25">
      <c r="B19" s="77" t="s">
        <v>157</v>
      </c>
      <c r="C19" s="103">
        <f>VLOOKUP($C$4,List!$B$2:$D$5,2,FALSE)</f>
        <v>-7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10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28.284271247461898</v>
      </c>
      <c r="S19" s="108">
        <f>INDEX($C$16:$C$36,MATCH(MID(BuildingSurfaces_Master!S16,2,LEN(BuildingSurfaces_Master!S16)-2),'Geometry Model'!$B$16:$B$36,0),1)</f>
        <v>10</v>
      </c>
      <c r="T19" s="108">
        <f>INDEX($C$16:$C$36,MATCH(MID(BuildingSurfaces_Master!T16,2,LEN(BuildingSurfaces_Master!T16)-2),'Geometry Model'!$B$16:$B$36,0),1)</f>
        <v>35.355339059327378</v>
      </c>
      <c r="U19" s="108">
        <f>INDEX($C$16:$C$36,MATCH(MID(BuildingSurfaces_Master!U16,2,LEN(BuildingSurfaces_Master!U16)-2),'Geometry Model'!$B$16:$B$36,0),1)</f>
        <v>28.284271247461898</v>
      </c>
      <c r="V19" s="108">
        <f>INDEX($C$16:$C$36,MATCH(MID(BuildingSurfaces_Master!V16,2,LEN(BuildingSurfaces_Master!V16)-2),'Geometry Model'!$B$16:$B$36,0),1)</f>
        <v>10</v>
      </c>
      <c r="W19" s="108">
        <f>INDEX($C$16:$C$36,MATCH(MID(BuildingSurfaces_Master!W16,2,LEN(BuildingSurfaces_Master!W16)-2),'Geometry Model'!$B$16:$B$36,0),1)</f>
        <v>35.355339059327378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10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28.284271247461898</v>
      </c>
      <c r="AE19" s="113">
        <f t="shared" si="0"/>
        <v>28</v>
      </c>
    </row>
    <row r="20" spans="2:31" ht="18" customHeight="1" x14ac:dyDescent="0.25">
      <c r="B20" s="77" t="s">
        <v>158</v>
      </c>
      <c r="C20" s="103">
        <f>VLOOKUP($C$4,List!$B$2:$D$5,3,FALSE)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35.355339059327378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35.355339059327378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10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10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28</v>
      </c>
    </row>
    <row r="21" spans="2:31" ht="18" customHeight="1" x14ac:dyDescent="0.25">
      <c r="B21" s="77" t="s">
        <v>145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35.355339059327378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35.355339059327378</v>
      </c>
      <c r="R21" s="110">
        <f>INDEX($C$16:$C$36,MATCH(MID(BuildingSurfaces_Master!R18,2,LEN(BuildingSurfaces_Master!R18)-2),'Geometry Model'!$B$16:$B$36,0),1)</f>
        <v>28.284271247461898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35.355339059327378</v>
      </c>
      <c r="U21" s="111">
        <f>INDEX($C$16:$C$36,MATCH(MID(BuildingSurfaces_Master!U18,2,LEN(BuildingSurfaces_Master!U18)-2),'Geometry Model'!$B$16:$B$36,0),1)</f>
        <v>28.284271247461898</v>
      </c>
      <c r="V21" s="111">
        <f>INDEX($C$16:$C$36,MATCH(MID(BuildingSurfaces_Master!V18,2,LEN(BuildingSurfaces_Master!V18)-2),'Geometry Model'!$B$16:$B$36,0),1)</f>
        <v>10</v>
      </c>
      <c r="W21" s="110">
        <f>INDEX($C$16:$C$36,MATCH(MID(BuildingSurfaces_Master!W18,2,LEN(BuildingSurfaces_Master!W18)-2),'Geometry Model'!$B$16:$B$36,0),1)</f>
        <v>35.355339059327378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10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14.142135623730949</v>
      </c>
      <c r="AE21" s="113">
        <f t="shared" si="2"/>
        <v>32.475713070522175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35.355339059327378</v>
      </c>
      <c r="O22" s="110">
        <f>INDEX($C$16:$C$36,MATCH(MID(BuildingSurfaces_Master!O19,2,LEN(BuildingSurfaces_Master!O19)-2),'Geometry Model'!$B$16:$B$36,0),1)</f>
        <v>28.284271247461898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28.284271247461898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28.284271247461898</v>
      </c>
      <c r="V22" s="111">
        <f>INDEX($C$16:$C$36,MATCH(MID(BuildingSurfaces_Master!V19,2,LEN(BuildingSurfaces_Master!V19)-2),'Geometry Model'!$B$16:$B$36,0),1)</f>
        <v>10</v>
      </c>
      <c r="W22" s="110">
        <f>INDEX($C$16:$C$36,MATCH(MID(BuildingSurfaces_Master!W19,2,LEN(BuildingSurfaces_Master!W19)-2),'Geometry Model'!$B$16:$B$36,0),1)</f>
        <v>35.355339059327378</v>
      </c>
      <c r="X22" s="110">
        <f>INDEX($C$16:$C$36,MATCH(MID(BuildingSurfaces_Master!X19,2,LEN(BuildingSurfaces_Master!X19)-2),'Geometry Model'!$B$16:$B$36,0),1)</f>
        <v>28.284271247461898</v>
      </c>
      <c r="Y22" s="111">
        <f>INDEX($C$16:$C$36,MATCH(MID(BuildingSurfaces_Master!Y19,2,LEN(BuildingSurfaces_Master!Y19)-2),'Geometry Model'!$B$16:$B$36,0),1)</f>
        <v>10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28.284271247461898</v>
      </c>
      <c r="AE22" s="113">
        <f t="shared" si="2"/>
        <v>28</v>
      </c>
    </row>
    <row r="23" spans="2:31" ht="18" customHeight="1" x14ac:dyDescent="0.25">
      <c r="B23" s="77" t="s">
        <v>175</v>
      </c>
      <c r="C23" s="166" t="s">
        <v>294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28.284271247461898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10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28.284271247461898</v>
      </c>
      <c r="Y23" s="111">
        <f>INDEX($C$16:$C$36,MATCH(MID(BuildingSurfaces_Master!Y20,2,LEN(BuildingSurfaces_Master!Y20)-2),'Geometry Model'!$B$16:$B$36,0),1)</f>
        <v>10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28</v>
      </c>
    </row>
    <row r="24" spans="2:31" ht="18" customHeight="1" x14ac:dyDescent="0.25">
      <c r="B24" s="77" t="s">
        <v>176</v>
      </c>
      <c r="C24" s="166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28.284271247461898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35.355339059327378</v>
      </c>
      <c r="U24" s="110">
        <f>INDEX($C$16:$C$36,MATCH(MID(BuildingSurfaces_Master!U21,2,LEN(BuildingSurfaces_Master!U21)-2),'Geometry Model'!$B$16:$B$36,0),1)</f>
        <v>28.284271247461898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35.355339059327378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35.355339059327378</v>
      </c>
      <c r="AD24" s="112">
        <f t="shared" si="2"/>
        <v>0</v>
      </c>
      <c r="AE24" s="112">
        <f t="shared" si="2"/>
        <v>28</v>
      </c>
    </row>
    <row r="25" spans="2:31" ht="18" customHeight="1" x14ac:dyDescent="0.25">
      <c r="B25" s="77" t="s">
        <v>201</v>
      </c>
      <c r="C25" s="166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35.355339059327378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35.355339059327378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35.355339059327378</v>
      </c>
      <c r="AD25" s="112">
        <f t="shared" si="2"/>
        <v>28.284271247461898</v>
      </c>
      <c r="AE25" s="112">
        <f t="shared" si="2"/>
        <v>28</v>
      </c>
    </row>
    <row r="26" spans="2:31" ht="18" customHeight="1" x14ac:dyDescent="0.25">
      <c r="B26" s="77" t="s">
        <v>202</v>
      </c>
      <c r="C26" s="166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-7</v>
      </c>
      <c r="Q26" s="108">
        <f>INDEX($C$16:$C$36,MATCH(MID(BuildingSurfaces_Master!Q23,2,LEN(BuildingSurfaces_Master!Q23)-2),'Geometry Model'!$B$16:$B$36,0),1)</f>
        <v>35.355339059327378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-7</v>
      </c>
      <c r="T26" s="108">
        <f>INDEX($C$16:$C$36,MATCH(MID(BuildingSurfaces_Master!T23,2,LEN(BuildingSurfaces_Master!T23)-2),'Geometry Model'!$B$16:$B$36,0),1)</f>
        <v>35.355339059327378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28.284271247461898</v>
      </c>
      <c r="AE26" s="112">
        <f t="shared" si="2"/>
        <v>28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35.355339059327378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35.355339059327378</v>
      </c>
      <c r="R27" s="108">
        <f>INDEX($C$16:$C$36,MATCH(MID(BuildingSurfaces_Master!R24,2,LEN(BuildingSurfaces_Master!R24)-2),'Geometry Model'!$B$16:$B$36,0),1)</f>
        <v>28.284271247461898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35.355339059327378</v>
      </c>
      <c r="U27" s="108">
        <f>INDEX($C$16:$C$36,MATCH(MID(BuildingSurfaces_Master!U24,2,LEN(BuildingSurfaces_Master!U24)-2),'Geometry Model'!$B$16:$B$36,0),1)</f>
        <v>28.284271247461898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35.355339059327378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28</v>
      </c>
    </row>
    <row r="28" spans="2:31" ht="15.75" x14ac:dyDescent="0.25">
      <c r="B28" s="142" t="s">
        <v>169</v>
      </c>
      <c r="C28" s="103" t="s">
        <v>59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35.355339059327378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-7</v>
      </c>
      <c r="Q28" s="108">
        <f>INDEX($C$16:$C$36,MATCH(MID(BuildingSurfaces_Master!Q25,2,LEN(BuildingSurfaces_Master!Q25)-2),'Geometry Model'!$B$16:$B$36,0),1)</f>
        <v>35.355339059327378</v>
      </c>
      <c r="R28" s="108">
        <f>INDEX($C$16:$C$36,MATCH(MID(BuildingSurfaces_Master!R25,2,LEN(BuildingSurfaces_Master!R25)-2),'Geometry Model'!$B$16:$B$36,0),1)</f>
        <v>28.284271247461898</v>
      </c>
      <c r="S28" s="108">
        <f>INDEX($C$16:$C$36,MATCH(MID(BuildingSurfaces_Master!S25,2,LEN(BuildingSurfaces_Master!S25)-2),'Geometry Model'!$B$16:$B$36,0),1)</f>
        <v>-7</v>
      </c>
      <c r="T28" s="108">
        <f>INDEX($C$16:$C$36,MATCH(MID(BuildingSurfaces_Master!T25,2,LEN(BuildingSurfaces_Master!T25)-2),'Geometry Model'!$B$16:$B$36,0),1)</f>
        <v>35.355339059327378</v>
      </c>
      <c r="U28" s="108">
        <f>INDEX($C$16:$C$36,MATCH(MID(BuildingSurfaces_Master!U25,2,LEN(BuildingSurfaces_Master!U25)-2),'Geometry Model'!$B$16:$B$36,0),1)</f>
        <v>28.284271247461898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35.355339059327378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>
        <f t="shared" si="2"/>
        <v>19</v>
      </c>
    </row>
    <row r="29" spans="2:31" x14ac:dyDescent="0.25">
      <c r="B29" s="77" t="s">
        <v>159</v>
      </c>
      <c r="C29" s="103">
        <f>C20+C6</f>
        <v>10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35.355339059327378</v>
      </c>
      <c r="O29" s="108">
        <f>INDEX($C$16:$C$36,MATCH(MID(BuildingSurfaces_Master!O26,2,LEN(BuildingSurfaces_Master!O26)-2),'Geometry Model'!$B$16:$B$36,0),1)</f>
        <v>28.284271247461898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28.284271247461898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28.284271247461898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35.355339059327378</v>
      </c>
      <c r="X29" s="108">
        <f>INDEX($C$16:$C$36,MATCH(MID(BuildingSurfaces_Master!X26,2,LEN(BuildingSurfaces_Master!X26)-2),'Geometry Model'!$B$16:$B$36,0),1)</f>
        <v>28.284271247461898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35.355339059327378</v>
      </c>
      <c r="AD29" s="114">
        <f t="shared" si="2"/>
        <v>0</v>
      </c>
      <c r="AE29" s="114">
        <f t="shared" si="2"/>
        <v>19</v>
      </c>
    </row>
    <row r="30" spans="2:31" x14ac:dyDescent="0.25">
      <c r="B30" s="77" t="s">
        <v>160</v>
      </c>
      <c r="C30" s="103">
        <f>IF(C5=1,"",C20+C6+C6)</f>
        <v>19</v>
      </c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35.355339059327378</v>
      </c>
      <c r="O30" s="108">
        <f>INDEX($C$16:$C$36,MATCH(MID(BuildingSurfaces_Master!O27,2,LEN(BuildingSurfaces_Master!O27)-2),'Geometry Model'!$B$16:$B$36,0),1)</f>
        <v>28.284271247461898</v>
      </c>
      <c r="P30" s="108">
        <f>INDEX($C$16:$C$36,MATCH(MID(BuildingSurfaces_Master!P27,2,LEN(BuildingSurfaces_Master!P27)-2),'Geometry Model'!$B$16:$B$36,0),1)</f>
        <v>-7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28.284271247461898</v>
      </c>
      <c r="S30" s="108">
        <f>INDEX($C$16:$C$36,MATCH(MID(BuildingSurfaces_Master!S27,2,LEN(BuildingSurfaces_Master!S27)-2),'Geometry Model'!$B$16:$B$36,0),1)</f>
        <v>-7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28.284271247461898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35.355339059327378</v>
      </c>
      <c r="X30" s="108">
        <f>INDEX($C$16:$C$36,MATCH(MID(BuildingSurfaces_Master!X27,2,LEN(BuildingSurfaces_Master!X27)-2),'Geometry Model'!$B$16:$B$36,0),1)</f>
        <v>28.284271247461898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35.355339059327378</v>
      </c>
      <c r="AD30" s="114">
        <f t="shared" si="2"/>
        <v>0</v>
      </c>
      <c r="AE30" s="114">
        <f t="shared" si="2"/>
        <v>28</v>
      </c>
    </row>
    <row r="31" spans="2:31" x14ac:dyDescent="0.25">
      <c r="B31" s="77" t="s">
        <v>161</v>
      </c>
      <c r="C31" s="103">
        <f>IF(C5&lt;3,"",C20+C6+C6+C6)</f>
        <v>28</v>
      </c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28.284271247461898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28.284271247461898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>
        <f t="shared" si="2"/>
        <v>28</v>
      </c>
    </row>
    <row r="32" spans="2:31" x14ac:dyDescent="0.25">
      <c r="B32" s="77" t="s">
        <v>162</v>
      </c>
      <c r="C32" s="103">
        <f>IF(C5=1,C29,IF(C5=2,C30,IF(C5=3,C31,"")))</f>
        <v>28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28.284271247461898</v>
      </c>
      <c r="P32" s="108">
        <f>INDEX($C$16:$C$36,MATCH(MID(BuildingSurfaces_Master!P29,2,LEN(BuildingSurfaces_Master!P29)-2),'Geometry Model'!$B$16:$B$36,0),1)</f>
        <v>-7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-7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28.284271247461898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>
        <f t="shared" si="2"/>
        <v>19</v>
      </c>
    </row>
    <row r="33" spans="2:31" x14ac:dyDescent="0.25">
      <c r="B33" s="77" t="s">
        <v>163</v>
      </c>
      <c r="C33" s="107">
        <f>C32+C21</f>
        <v>32.475713070522175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-7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28.284271247461898</v>
      </c>
      <c r="S33" s="108">
        <f>INDEX($C$16:$C$36,MATCH(MID(BuildingSurfaces_Master!S30,2,LEN(BuildingSurfaces_Master!S30)-2),'Geometry Model'!$B$16:$B$36,0),1)</f>
        <v>-7</v>
      </c>
      <c r="T33" s="108">
        <f>INDEX($C$16:$C$36,MATCH(MID(BuildingSurfaces_Master!T30,2,LEN(BuildingSurfaces_Master!T30)-2),'Geometry Model'!$B$16:$B$36,0),1)</f>
        <v>35.355339059327378</v>
      </c>
      <c r="U33" s="108">
        <f>INDEX($C$16:$C$36,MATCH(MID(BuildingSurfaces_Master!U30,2,LEN(BuildingSurfaces_Master!U30)-2),'Geometry Model'!$B$16:$B$36,0),1)</f>
        <v>28.284271247461898</v>
      </c>
      <c r="V33" s="108">
        <f>INDEX($C$16:$C$36,MATCH(MID(BuildingSurfaces_Master!V30,2,LEN(BuildingSurfaces_Master!V30)-2),'Geometry Model'!$B$16:$B$36,0),1)</f>
        <v>-7</v>
      </c>
      <c r="W33" s="108">
        <f>INDEX($C$16:$C$36,MATCH(MID(BuildingSurfaces_Master!W30,2,LEN(BuildingSurfaces_Master!W30)-2),'Geometry Model'!$B$16:$B$36,0),1)</f>
        <v>35.355339059327378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-7</v>
      </c>
      <c r="AA33" s="4" t="str">
        <f>$M$11</f>
        <v>wall_floor3_right</v>
      </c>
      <c r="AB33" s="4">
        <v>1</v>
      </c>
      <c r="AC33" s="112">
        <f t="shared" si="2"/>
        <v>35.355339059327378</v>
      </c>
      <c r="AD33" s="112">
        <f t="shared" si="2"/>
        <v>0</v>
      </c>
      <c r="AE33" s="112">
        <f t="shared" si="2"/>
        <v>19</v>
      </c>
    </row>
    <row r="34" spans="2:31" x14ac:dyDescent="0.25">
      <c r="B34" s="77" t="s">
        <v>164</v>
      </c>
      <c r="C34" s="107">
        <f>$C$8*SQRT($C$7/$C$8)</f>
        <v>35.355339059327378</v>
      </c>
      <c r="AA34" s="4" t="str">
        <f t="shared" ref="AA34:AA36" si="8">$M$11</f>
        <v>wall_floor3_right</v>
      </c>
      <c r="AB34" s="4">
        <v>2</v>
      </c>
      <c r="AC34" s="112">
        <f t="shared" si="2"/>
        <v>35.355339059327378</v>
      </c>
      <c r="AD34" s="112">
        <f t="shared" si="2"/>
        <v>28.284271247461898</v>
      </c>
      <c r="AE34" s="112">
        <f t="shared" si="2"/>
        <v>19</v>
      </c>
    </row>
    <row r="35" spans="2:31" ht="15.75" x14ac:dyDescent="0.25">
      <c r="B35" s="77" t="s">
        <v>165</v>
      </c>
      <c r="C35" s="107">
        <f>C7/C34</f>
        <v>28.284271247461898</v>
      </c>
      <c r="M35" s="115" t="s">
        <v>295</v>
      </c>
      <c r="AA35" s="4" t="str">
        <f t="shared" si="8"/>
        <v>wall_floor3_right</v>
      </c>
      <c r="AB35" s="4">
        <v>3</v>
      </c>
      <c r="AC35" s="112">
        <f t="shared" si="2"/>
        <v>35.355339059327378</v>
      </c>
      <c r="AD35" s="112">
        <f t="shared" si="2"/>
        <v>28.284271247461898</v>
      </c>
      <c r="AE35" s="112">
        <f t="shared" si="2"/>
        <v>28</v>
      </c>
    </row>
    <row r="36" spans="2:31" x14ac:dyDescent="0.25">
      <c r="B36" s="77" t="s">
        <v>166</v>
      </c>
      <c r="C36" s="107">
        <f>C35/2</f>
        <v>14.142135623730949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8"/>
        <v>wall_floor3_right</v>
      </c>
      <c r="AB36" s="4">
        <v>4</v>
      </c>
      <c r="AC36" s="112">
        <f t="shared" si="2"/>
        <v>35.355339059327378</v>
      </c>
      <c r="AD36" s="112">
        <f t="shared" si="2"/>
        <v>0</v>
      </c>
      <c r="AE36" s="112">
        <f t="shared" si="2"/>
        <v>28</v>
      </c>
    </row>
    <row r="37" spans="2:31" x14ac:dyDescent="0.25">
      <c r="B37" s="77" t="s">
        <v>197</v>
      </c>
      <c r="C37" s="128">
        <f>C34*C6</f>
        <v>318.1980515339464</v>
      </c>
      <c r="M37" t="str">
        <f>Windows_Master!D2</f>
        <v>Window_floor3_front</v>
      </c>
      <c r="N37" s="136">
        <f>IF($C$5&gt;2,N45,0)</f>
        <v>9.7719753792427397</v>
      </c>
      <c r="O37" s="136">
        <f>IF($C$5&gt;2,O45,0)</f>
        <v>2.4875388202501894</v>
      </c>
      <c r="P37" s="136">
        <f>IF($C$5&gt;2,P45,0)</f>
        <v>15.811388300841896</v>
      </c>
      <c r="Q37" s="136">
        <f>IF($C$5&gt;2,Q45,0)</f>
        <v>4.0249223594996213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35.355339059327378</v>
      </c>
      <c r="AD37" s="112">
        <f t="shared" si="2"/>
        <v>0</v>
      </c>
      <c r="AE37" s="112">
        <f t="shared" si="2"/>
        <v>19</v>
      </c>
    </row>
    <row r="38" spans="2:31" x14ac:dyDescent="0.25">
      <c r="B38" s="77" t="s">
        <v>198</v>
      </c>
      <c r="C38" s="128">
        <f>C35*C6</f>
        <v>254.55844122715709</v>
      </c>
      <c r="M38" t="str">
        <f>Windows_Master!D3</f>
        <v>Window_floor3_back</v>
      </c>
      <c r="N38" s="136">
        <f t="shared" ref="N38:Q40" si="9">IF($C$5&gt;2,N46,0)</f>
        <v>9.7719753792427397</v>
      </c>
      <c r="O38" s="136">
        <f t="shared" si="9"/>
        <v>2.4875388202501894</v>
      </c>
      <c r="P38" s="136">
        <f t="shared" si="9"/>
        <v>15.811388300841896</v>
      </c>
      <c r="Q38" s="136">
        <f t="shared" si="9"/>
        <v>4.0249223594996213</v>
      </c>
      <c r="AA38" s="5" t="str">
        <f>$M$12</f>
        <v>wall_floor3_back</v>
      </c>
      <c r="AB38" s="5">
        <v>1</v>
      </c>
      <c r="AC38" s="114">
        <f t="shared" ref="AC38:AE69" si="10">INDEX($N$5:$Y$33,MATCH($AA38,$M$5:$M$33,0),MATCH(AC$4&amp;"_"&amp;$AB38,$N$4:$Y$4,0))</f>
        <v>35.355339059327378</v>
      </c>
      <c r="AD38" s="114">
        <f t="shared" si="10"/>
        <v>28.284271247461898</v>
      </c>
      <c r="AE38" s="114">
        <f t="shared" si="10"/>
        <v>19</v>
      </c>
    </row>
    <row r="39" spans="2:31" x14ac:dyDescent="0.25">
      <c r="B39" s="77" t="s">
        <v>199</v>
      </c>
      <c r="C39" s="128">
        <f>C35*C6</f>
        <v>254.55844122715709</v>
      </c>
      <c r="M39" t="str">
        <f>Windows_Master!D4</f>
        <v>Window_floor3_right</v>
      </c>
      <c r="N39" s="136">
        <f t="shared" si="9"/>
        <v>7.8175803033941902</v>
      </c>
      <c r="O39" s="136">
        <f t="shared" si="9"/>
        <v>2.4875388202501894</v>
      </c>
      <c r="P39" s="136">
        <f t="shared" si="9"/>
        <v>12.649110640673518</v>
      </c>
      <c r="Q39" s="136">
        <f t="shared" si="9"/>
        <v>4.0249223594996213</v>
      </c>
      <c r="AA39" s="5" t="str">
        <f t="shared" ref="AA39:AA41" si="11">$M$12</f>
        <v>wall_floor3_back</v>
      </c>
      <c r="AB39" s="5">
        <v>2</v>
      </c>
      <c r="AC39" s="114">
        <f t="shared" si="10"/>
        <v>0</v>
      </c>
      <c r="AD39" s="114">
        <f t="shared" si="10"/>
        <v>28.284271247461898</v>
      </c>
      <c r="AE39" s="114">
        <f t="shared" si="10"/>
        <v>19</v>
      </c>
    </row>
    <row r="40" spans="2:31" x14ac:dyDescent="0.25">
      <c r="B40" s="77" t="s">
        <v>200</v>
      </c>
      <c r="C40" s="128">
        <f>C34*C6</f>
        <v>318.1980515339464</v>
      </c>
      <c r="M40" t="str">
        <f>Windows_Master!D5</f>
        <v>Window_floor3_left</v>
      </c>
      <c r="N40" s="136">
        <f t="shared" si="9"/>
        <v>7.8175803033941902</v>
      </c>
      <c r="O40" s="136">
        <f t="shared" si="9"/>
        <v>2.4875388202501894</v>
      </c>
      <c r="P40" s="136">
        <f t="shared" si="9"/>
        <v>12.649110640673518</v>
      </c>
      <c r="Q40" s="136">
        <f t="shared" si="9"/>
        <v>4.0249223594996213</v>
      </c>
      <c r="R40" s="5"/>
      <c r="S40" s="5"/>
      <c r="T40" s="5"/>
      <c r="U40" s="5"/>
      <c r="V40" s="5"/>
      <c r="W40" s="5"/>
      <c r="X40" s="5"/>
      <c r="Y40" s="5"/>
      <c r="AA40" s="5" t="str">
        <f t="shared" si="11"/>
        <v>wall_floor3_back</v>
      </c>
      <c r="AB40" s="5">
        <v>3</v>
      </c>
      <c r="AC40" s="114">
        <f t="shared" si="10"/>
        <v>0</v>
      </c>
      <c r="AD40" s="114">
        <f t="shared" si="10"/>
        <v>28.284271247461898</v>
      </c>
      <c r="AE40" s="114">
        <f t="shared" si="10"/>
        <v>28</v>
      </c>
    </row>
    <row r="41" spans="2:31" x14ac:dyDescent="0.25">
      <c r="B41" s="77" t="s">
        <v>193</v>
      </c>
      <c r="C41" s="128">
        <f>C9*C37</f>
        <v>63.63961030678928</v>
      </c>
      <c r="M41" t="str">
        <f>Windows_Master!D6</f>
        <v>Window_floor2_front</v>
      </c>
      <c r="N41" s="137">
        <f>IF($C$5&gt;1,N45,0)</f>
        <v>9.7719753792427397</v>
      </c>
      <c r="O41" s="137">
        <f>IF($C$5&gt;1,O45,0)</f>
        <v>2.4875388202501894</v>
      </c>
      <c r="P41" s="137">
        <f>IF($C$5&gt;1,P45,0)</f>
        <v>15.811388300841896</v>
      </c>
      <c r="Q41" s="137">
        <f>IF($C$5&gt;1,Q45,0)</f>
        <v>4.0249223594996213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1"/>
        <v>wall_floor3_back</v>
      </c>
      <c r="AB41" s="5">
        <v>4</v>
      </c>
      <c r="AC41" s="114">
        <f t="shared" si="10"/>
        <v>35.355339059327378</v>
      </c>
      <c r="AD41" s="114">
        <f t="shared" si="10"/>
        <v>28.284271247461898</v>
      </c>
      <c r="AE41" s="114">
        <f t="shared" si="10"/>
        <v>28</v>
      </c>
    </row>
    <row r="42" spans="2:31" x14ac:dyDescent="0.25">
      <c r="B42" s="77" t="s">
        <v>195</v>
      </c>
      <c r="C42" s="128">
        <f>C10*C38</f>
        <v>50.911688245431421</v>
      </c>
      <c r="M42" t="str">
        <f>Windows_Master!D7</f>
        <v>Window_floor2_back</v>
      </c>
      <c r="N42" s="137">
        <f t="shared" ref="N42:Q44" si="12">IF($C$5&gt;1,N46,0)</f>
        <v>9.7719753792427397</v>
      </c>
      <c r="O42" s="137">
        <f t="shared" si="12"/>
        <v>2.4875388202501894</v>
      </c>
      <c r="P42" s="137">
        <f t="shared" si="12"/>
        <v>15.811388300841896</v>
      </c>
      <c r="Q42" s="137">
        <f t="shared" si="12"/>
        <v>4.0249223594996213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0"/>
        <v>35.355339059327378</v>
      </c>
      <c r="AD42" s="114">
        <f t="shared" si="10"/>
        <v>28.284271247461898</v>
      </c>
      <c r="AE42" s="114">
        <f t="shared" si="10"/>
        <v>19</v>
      </c>
    </row>
    <row r="43" spans="2:31" x14ac:dyDescent="0.25">
      <c r="B43" s="77" t="s">
        <v>194</v>
      </c>
      <c r="C43" s="128">
        <f>C11*C39</f>
        <v>50.911688245431421</v>
      </c>
      <c r="M43" t="str">
        <f>Windows_Master!D8</f>
        <v>Window_floor2_right</v>
      </c>
      <c r="N43" s="137">
        <f t="shared" si="12"/>
        <v>7.8175803033941902</v>
      </c>
      <c r="O43" s="137">
        <f t="shared" si="12"/>
        <v>2.4875388202501894</v>
      </c>
      <c r="P43" s="137">
        <f t="shared" si="12"/>
        <v>12.649110640673518</v>
      </c>
      <c r="Q43" s="137">
        <f t="shared" si="12"/>
        <v>4.0249223594996213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0"/>
        <v>0</v>
      </c>
      <c r="AD43" s="112">
        <f t="shared" si="10"/>
        <v>28.284271247461898</v>
      </c>
      <c r="AE43" s="112">
        <f t="shared" si="10"/>
        <v>19</v>
      </c>
    </row>
    <row r="44" spans="2:31" x14ac:dyDescent="0.25">
      <c r="B44" s="77" t="s">
        <v>196</v>
      </c>
      <c r="C44" s="128">
        <f>C12*C40</f>
        <v>63.63961030678928</v>
      </c>
      <c r="M44" t="str">
        <f>Windows_Master!D9</f>
        <v>Window_floor2_left</v>
      </c>
      <c r="N44" s="137">
        <f t="shared" si="12"/>
        <v>7.8175803033941902</v>
      </c>
      <c r="O44" s="137">
        <f t="shared" si="12"/>
        <v>2.4875388202501894</v>
      </c>
      <c r="P44" s="137">
        <f t="shared" si="12"/>
        <v>12.649110640673518</v>
      </c>
      <c r="Q44" s="137">
        <f t="shared" si="12"/>
        <v>4.0249223594996213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3">$M$13</f>
        <v>wall_floor3_left</v>
      </c>
      <c r="AB44" s="4">
        <v>2</v>
      </c>
      <c r="AC44" s="112">
        <f t="shared" si="10"/>
        <v>0</v>
      </c>
      <c r="AD44" s="112">
        <f t="shared" si="10"/>
        <v>0</v>
      </c>
      <c r="AE44" s="112">
        <f t="shared" si="10"/>
        <v>19</v>
      </c>
    </row>
    <row r="45" spans="2:31" x14ac:dyDescent="0.25">
      <c r="B45" s="77" t="s">
        <v>211</v>
      </c>
      <c r="C45" s="128">
        <f>C34/2</f>
        <v>17.677669529663689</v>
      </c>
      <c r="M45" t="str">
        <f>Windows_Master!D10</f>
        <v>Window_floor1_front</v>
      </c>
      <c r="N45" s="136">
        <f>C59</f>
        <v>9.7719753792427397</v>
      </c>
      <c r="O45" s="136">
        <f>C63</f>
        <v>2.4875388202501894</v>
      </c>
      <c r="P45" s="136">
        <f>C51</f>
        <v>15.811388300841896</v>
      </c>
      <c r="Q45" s="136">
        <f>C52</f>
        <v>4.0249223594996213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3"/>
        <v>wall_floor3_left</v>
      </c>
      <c r="AB45" s="4">
        <v>3</v>
      </c>
      <c r="AC45" s="112">
        <f t="shared" si="10"/>
        <v>0</v>
      </c>
      <c r="AD45" s="112">
        <f t="shared" si="10"/>
        <v>0</v>
      </c>
      <c r="AE45" s="112">
        <f t="shared" si="10"/>
        <v>28</v>
      </c>
    </row>
    <row r="46" spans="2:31" x14ac:dyDescent="0.25">
      <c r="B46" s="77" t="s">
        <v>213</v>
      </c>
      <c r="C46" s="128">
        <f>C34/2</f>
        <v>17.677669529663689</v>
      </c>
      <c r="M46" t="str">
        <f>Windows_Master!D11</f>
        <v>Window_floor1_back</v>
      </c>
      <c r="N46" s="136">
        <f>C62</f>
        <v>9.7719753792427397</v>
      </c>
      <c r="O46" s="138">
        <f>C66</f>
        <v>2.4875388202501894</v>
      </c>
      <c r="P46" s="136">
        <f>C57</f>
        <v>15.811388300841896</v>
      </c>
      <c r="Q46" s="136">
        <f>C58</f>
        <v>4.0249223594996213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3"/>
        <v>wall_floor3_left</v>
      </c>
      <c r="AB46" s="4">
        <v>4</v>
      </c>
      <c r="AC46" s="112">
        <f t="shared" si="10"/>
        <v>0</v>
      </c>
      <c r="AD46" s="112">
        <f t="shared" si="10"/>
        <v>28.284271247461898</v>
      </c>
      <c r="AE46" s="112">
        <f t="shared" si="10"/>
        <v>28</v>
      </c>
    </row>
    <row r="47" spans="2:31" x14ac:dyDescent="0.25">
      <c r="B47" s="77" t="s">
        <v>212</v>
      </c>
      <c r="C47" s="128">
        <f>C35/2</f>
        <v>14.142135623730949</v>
      </c>
      <c r="M47" t="str">
        <f>Windows_Master!D12</f>
        <v>Window_floor1_right</v>
      </c>
      <c r="N47" s="136">
        <f>C60</f>
        <v>7.8175803033941902</v>
      </c>
      <c r="O47" s="138">
        <f>C64</f>
        <v>2.4875388202501894</v>
      </c>
      <c r="P47" s="136">
        <f>C53</f>
        <v>12.649110640673518</v>
      </c>
      <c r="Q47" s="136">
        <f>C54</f>
        <v>4.0249223594996213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0"/>
        <v>0</v>
      </c>
      <c r="AD47" s="112">
        <f t="shared" si="10"/>
        <v>28.284271247461898</v>
      </c>
      <c r="AE47" s="112">
        <f t="shared" si="10"/>
        <v>19</v>
      </c>
    </row>
    <row r="48" spans="2:31" x14ac:dyDescent="0.25">
      <c r="B48" s="77" t="s">
        <v>214</v>
      </c>
      <c r="C48" s="128">
        <f>C34/C6</f>
        <v>3.9283710065919308</v>
      </c>
      <c r="M48" t="str">
        <f>Windows_Master!D13</f>
        <v>Window_floor1_left</v>
      </c>
      <c r="N48" s="136">
        <f>C61</f>
        <v>7.8175803033941902</v>
      </c>
      <c r="O48" s="136">
        <f>C65</f>
        <v>2.4875388202501894</v>
      </c>
      <c r="P48" s="136">
        <f>C55</f>
        <v>12.649110640673518</v>
      </c>
      <c r="Q48" s="136">
        <f>C56</f>
        <v>4.0249223594996213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0"/>
        <v>0</v>
      </c>
      <c r="AD48" s="113">
        <f t="shared" si="10"/>
        <v>0</v>
      </c>
      <c r="AE48" s="113">
        <f t="shared" si="10"/>
        <v>19</v>
      </c>
    </row>
    <row r="49" spans="2:31" x14ac:dyDescent="0.25">
      <c r="B49" s="77" t="s">
        <v>215</v>
      </c>
      <c r="C49" s="128">
        <f>C34/C6</f>
        <v>3.9283710065919308</v>
      </c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4">$M$14</f>
        <v>interzone_floor_2</v>
      </c>
      <c r="AB49">
        <v>2</v>
      </c>
      <c r="AC49" s="113">
        <f t="shared" si="10"/>
        <v>0</v>
      </c>
      <c r="AD49" s="113">
        <f t="shared" si="10"/>
        <v>28.284271247461898</v>
      </c>
      <c r="AE49" s="113">
        <f t="shared" si="10"/>
        <v>19</v>
      </c>
    </row>
    <row r="50" spans="2:31" ht="15.75" x14ac:dyDescent="0.25">
      <c r="B50" s="77" t="s">
        <v>216</v>
      </c>
      <c r="C50" s="128">
        <f>C35/C6</f>
        <v>3.1426968052735442</v>
      </c>
      <c r="M50" s="115" t="s">
        <v>226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4"/>
        <v>interzone_floor_2</v>
      </c>
      <c r="AB50">
        <v>3</v>
      </c>
      <c r="AC50" s="113">
        <f t="shared" si="10"/>
        <v>35.355339059327378</v>
      </c>
      <c r="AD50" s="113">
        <f t="shared" si="10"/>
        <v>28.284271247461898</v>
      </c>
      <c r="AE50" s="113">
        <f t="shared" si="10"/>
        <v>19</v>
      </c>
    </row>
    <row r="51" spans="2:31" x14ac:dyDescent="0.25">
      <c r="B51" s="77" t="s">
        <v>203</v>
      </c>
      <c r="C51" s="128">
        <f>$C$48*SQRT($C$41/$C$48)</f>
        <v>15.811388300841896</v>
      </c>
      <c r="M51" s="123" t="s">
        <v>87</v>
      </c>
      <c r="N51" s="122" t="s">
        <v>227</v>
      </c>
      <c r="O51" s="122" t="s">
        <v>228</v>
      </c>
      <c r="P51" s="122" t="s">
        <v>187</v>
      </c>
      <c r="Q51" s="122" t="s">
        <v>188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4"/>
        <v>interzone_floor_2</v>
      </c>
      <c r="AB51">
        <v>4</v>
      </c>
      <c r="AC51" s="113">
        <f t="shared" si="10"/>
        <v>35.355339059327378</v>
      </c>
      <c r="AD51" s="113">
        <f t="shared" si="10"/>
        <v>0</v>
      </c>
      <c r="AE51" s="113">
        <f t="shared" si="10"/>
        <v>19</v>
      </c>
    </row>
    <row r="52" spans="2:31" x14ac:dyDescent="0.25">
      <c r="B52" s="77" t="s">
        <v>207</v>
      </c>
      <c r="C52" s="128">
        <f>C41/C51</f>
        <v>4.0249223594996213</v>
      </c>
      <c r="M52" t="s">
        <v>281</v>
      </c>
      <c r="N52" s="165" t="s">
        <v>294</v>
      </c>
      <c r="O52" s="165"/>
      <c r="P52" s="165"/>
      <c r="Q52" s="165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0"/>
        <v>0</v>
      </c>
      <c r="AD52" s="113">
        <f t="shared" si="10"/>
        <v>0</v>
      </c>
      <c r="AE52" s="113">
        <f t="shared" si="10"/>
        <v>19</v>
      </c>
    </row>
    <row r="53" spans="2:31" x14ac:dyDescent="0.25">
      <c r="B53" s="77" t="s">
        <v>204</v>
      </c>
      <c r="C53" s="128">
        <f>$C$50*SQRT($C$42/$C$50)</f>
        <v>12.649110640673518</v>
      </c>
      <c r="AA53" s="4" t="str">
        <f>$M$15</f>
        <v>wall_floor2_front</v>
      </c>
      <c r="AB53" s="4">
        <v>1</v>
      </c>
      <c r="AC53" s="112">
        <f t="shared" si="10"/>
        <v>0</v>
      </c>
      <c r="AD53" s="112">
        <f t="shared" si="10"/>
        <v>0</v>
      </c>
      <c r="AE53" s="112">
        <f t="shared" si="10"/>
        <v>10</v>
      </c>
    </row>
    <row r="54" spans="2:31" x14ac:dyDescent="0.25">
      <c r="B54" s="77" t="s">
        <v>208</v>
      </c>
      <c r="C54" s="128">
        <f>C42/C53</f>
        <v>4.0249223594996213</v>
      </c>
      <c r="AA54" s="4" t="str">
        <f t="shared" ref="AA54:AA56" si="15">$M$15</f>
        <v>wall_floor2_front</v>
      </c>
      <c r="AB54" s="4">
        <v>2</v>
      </c>
      <c r="AC54" s="112">
        <f t="shared" si="10"/>
        <v>35.355339059327378</v>
      </c>
      <c r="AD54" s="112">
        <f t="shared" si="10"/>
        <v>0</v>
      </c>
      <c r="AE54" s="112">
        <f t="shared" si="10"/>
        <v>10</v>
      </c>
    </row>
    <row r="55" spans="2:31" x14ac:dyDescent="0.25">
      <c r="B55" s="77" t="s">
        <v>205</v>
      </c>
      <c r="C55" s="128">
        <f>$C$50*SQRT($C$43/$C$50)</f>
        <v>12.649110640673518</v>
      </c>
      <c r="AA55" s="4" t="str">
        <f t="shared" si="15"/>
        <v>wall_floor2_front</v>
      </c>
      <c r="AB55" s="4">
        <v>3</v>
      </c>
      <c r="AC55" s="112">
        <f t="shared" si="10"/>
        <v>35.355339059327378</v>
      </c>
      <c r="AD55" s="112">
        <f t="shared" si="10"/>
        <v>0</v>
      </c>
      <c r="AE55" s="112">
        <f t="shared" si="10"/>
        <v>19</v>
      </c>
    </row>
    <row r="56" spans="2:31" x14ac:dyDescent="0.25">
      <c r="B56" s="77" t="s">
        <v>209</v>
      </c>
      <c r="C56" s="128">
        <f>C43/C55</f>
        <v>4.0249223594996213</v>
      </c>
      <c r="AA56" s="4" t="str">
        <f t="shared" si="15"/>
        <v>wall_floor2_front</v>
      </c>
      <c r="AB56" s="4">
        <v>4</v>
      </c>
      <c r="AC56" s="112">
        <f t="shared" si="10"/>
        <v>0</v>
      </c>
      <c r="AD56" s="112">
        <f t="shared" si="10"/>
        <v>0</v>
      </c>
      <c r="AE56" s="112">
        <f t="shared" si="10"/>
        <v>19</v>
      </c>
    </row>
    <row r="57" spans="2:31" x14ac:dyDescent="0.25">
      <c r="B57" s="77" t="s">
        <v>206</v>
      </c>
      <c r="C57" s="128">
        <f>$C$49*SQRT($C$44/$C$49)</f>
        <v>15.811388300841896</v>
      </c>
      <c r="AA57" s="6" t="str">
        <f>AA53</f>
        <v>wall_floor2_front</v>
      </c>
      <c r="AB57" s="4">
        <f>AB53</f>
        <v>1</v>
      </c>
      <c r="AC57" s="112">
        <f t="shared" si="10"/>
        <v>0</v>
      </c>
      <c r="AD57" s="112">
        <f t="shared" si="10"/>
        <v>0</v>
      </c>
      <c r="AE57" s="112">
        <f t="shared" si="10"/>
        <v>10</v>
      </c>
    </row>
    <row r="58" spans="2:31" x14ac:dyDescent="0.25">
      <c r="B58" s="77" t="s">
        <v>210</v>
      </c>
      <c r="C58" s="128">
        <f>C44/C57</f>
        <v>4.0249223594996213</v>
      </c>
      <c r="AA58" s="5" t="str">
        <f>$M$16</f>
        <v>wall_floor2_right</v>
      </c>
      <c r="AB58" s="5">
        <v>1</v>
      </c>
      <c r="AC58" s="114">
        <f t="shared" si="10"/>
        <v>35.355339059327378</v>
      </c>
      <c r="AD58" s="114">
        <f t="shared" si="10"/>
        <v>0</v>
      </c>
      <c r="AE58" s="114">
        <f t="shared" si="10"/>
        <v>10</v>
      </c>
    </row>
    <row r="59" spans="2:31" x14ac:dyDescent="0.25">
      <c r="B59" s="77" t="s">
        <v>217</v>
      </c>
      <c r="C59" s="128">
        <f>C45-C51/2</f>
        <v>9.7719753792427397</v>
      </c>
      <c r="AA59" s="5" t="str">
        <f t="shared" ref="AA59:AA61" si="16">$M$16</f>
        <v>wall_floor2_right</v>
      </c>
      <c r="AB59" s="5">
        <v>2</v>
      </c>
      <c r="AC59" s="114">
        <f t="shared" si="10"/>
        <v>35.355339059327378</v>
      </c>
      <c r="AD59" s="114">
        <f t="shared" si="10"/>
        <v>28.284271247461898</v>
      </c>
      <c r="AE59" s="114">
        <f t="shared" si="10"/>
        <v>10</v>
      </c>
    </row>
    <row r="60" spans="2:31" x14ac:dyDescent="0.25">
      <c r="B60" s="77" t="s">
        <v>218</v>
      </c>
      <c r="C60" s="128">
        <f>C47-C53/2</f>
        <v>7.8175803033941902</v>
      </c>
      <c r="AA60" s="5" t="str">
        <f t="shared" si="16"/>
        <v>wall_floor2_right</v>
      </c>
      <c r="AB60" s="5">
        <v>3</v>
      </c>
      <c r="AC60" s="114">
        <f t="shared" si="10"/>
        <v>35.355339059327378</v>
      </c>
      <c r="AD60" s="114">
        <f t="shared" si="10"/>
        <v>28.284271247461898</v>
      </c>
      <c r="AE60" s="114">
        <f t="shared" si="10"/>
        <v>19</v>
      </c>
    </row>
    <row r="61" spans="2:31" x14ac:dyDescent="0.25">
      <c r="B61" s="77" t="s">
        <v>219</v>
      </c>
      <c r="C61" s="128">
        <f>C47-C55/2</f>
        <v>7.8175803033941902</v>
      </c>
      <c r="AA61" s="5" t="str">
        <f t="shared" si="16"/>
        <v>wall_floor2_right</v>
      </c>
      <c r="AB61" s="5">
        <v>4</v>
      </c>
      <c r="AC61" s="114">
        <f t="shared" si="10"/>
        <v>35.355339059327378</v>
      </c>
      <c r="AD61" s="114">
        <f t="shared" si="10"/>
        <v>0</v>
      </c>
      <c r="AE61" s="114">
        <f t="shared" si="10"/>
        <v>19</v>
      </c>
    </row>
    <row r="62" spans="2:31" x14ac:dyDescent="0.25">
      <c r="B62" s="77" t="s">
        <v>220</v>
      </c>
      <c r="C62" s="128">
        <f>C46-C57/2</f>
        <v>9.7719753792427397</v>
      </c>
      <c r="AA62" s="7" t="str">
        <f>AA58</f>
        <v>wall_floor2_right</v>
      </c>
      <c r="AB62" s="5">
        <f>AB58</f>
        <v>1</v>
      </c>
      <c r="AC62" s="114">
        <f t="shared" si="10"/>
        <v>35.355339059327378</v>
      </c>
      <c r="AD62" s="114">
        <f t="shared" si="10"/>
        <v>0</v>
      </c>
      <c r="AE62" s="114">
        <f t="shared" si="10"/>
        <v>10</v>
      </c>
    </row>
    <row r="63" spans="2:31" x14ac:dyDescent="0.25">
      <c r="B63" s="77" t="s">
        <v>221</v>
      </c>
      <c r="C63" s="128">
        <f>($C$6/2)-(C52/2)</f>
        <v>2.4875388202501894</v>
      </c>
      <c r="AA63" s="4" t="str">
        <f>$M$17</f>
        <v>wall_floor2_back</v>
      </c>
      <c r="AB63" s="4">
        <v>1</v>
      </c>
      <c r="AC63" s="112">
        <f t="shared" si="10"/>
        <v>35.355339059327378</v>
      </c>
      <c r="AD63" s="112">
        <f t="shared" si="10"/>
        <v>28.284271247461898</v>
      </c>
      <c r="AE63" s="112">
        <f t="shared" si="10"/>
        <v>10</v>
      </c>
    </row>
    <row r="64" spans="2:31" x14ac:dyDescent="0.25">
      <c r="B64" s="77" t="s">
        <v>222</v>
      </c>
      <c r="C64" s="128">
        <f>($C$6/2)-(C54/2)</f>
        <v>2.4875388202501894</v>
      </c>
      <c r="AA64" s="4" t="str">
        <f t="shared" ref="AA64:AA66" si="17">$M$17</f>
        <v>wall_floor2_back</v>
      </c>
      <c r="AB64" s="4">
        <v>2</v>
      </c>
      <c r="AC64" s="112">
        <f t="shared" si="10"/>
        <v>0</v>
      </c>
      <c r="AD64" s="112">
        <f t="shared" si="10"/>
        <v>28.284271247461898</v>
      </c>
      <c r="AE64" s="112">
        <f t="shared" si="10"/>
        <v>10</v>
      </c>
    </row>
    <row r="65" spans="2:31" x14ac:dyDescent="0.25">
      <c r="B65" s="77" t="s">
        <v>223</v>
      </c>
      <c r="C65" s="128">
        <f>($C$6/2)-(C56/2)</f>
        <v>2.4875388202501894</v>
      </c>
      <c r="AA65" s="4" t="str">
        <f t="shared" si="17"/>
        <v>wall_floor2_back</v>
      </c>
      <c r="AB65" s="4">
        <v>3</v>
      </c>
      <c r="AC65" s="112">
        <f t="shared" si="10"/>
        <v>0</v>
      </c>
      <c r="AD65" s="112">
        <f t="shared" si="10"/>
        <v>28.284271247461898</v>
      </c>
      <c r="AE65" s="112">
        <f t="shared" si="10"/>
        <v>19</v>
      </c>
    </row>
    <row r="66" spans="2:31" x14ac:dyDescent="0.25">
      <c r="B66" s="77" t="s">
        <v>224</v>
      </c>
      <c r="C66" s="128">
        <f>($C$6/2)-(C58/2)</f>
        <v>2.4875388202501894</v>
      </c>
      <c r="AA66" s="4" t="str">
        <f t="shared" si="17"/>
        <v>wall_floor2_back</v>
      </c>
      <c r="AB66" s="4">
        <v>4</v>
      </c>
      <c r="AC66" s="112">
        <f t="shared" si="10"/>
        <v>35.355339059327378</v>
      </c>
      <c r="AD66" s="112">
        <f t="shared" si="10"/>
        <v>28.284271247461898</v>
      </c>
      <c r="AE66" s="112">
        <f t="shared" si="10"/>
        <v>19</v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0"/>
        <v>35.355339059327378</v>
      </c>
      <c r="AD67" s="112">
        <f t="shared" si="10"/>
        <v>28.284271247461898</v>
      </c>
      <c r="AE67" s="112">
        <f t="shared" si="10"/>
        <v>10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0"/>
        <v>0</v>
      </c>
      <c r="AD68" s="114">
        <f t="shared" si="10"/>
        <v>28.284271247461898</v>
      </c>
      <c r="AE68" s="114">
        <f t="shared" si="10"/>
        <v>10</v>
      </c>
    </row>
    <row r="69" spans="2:31" x14ac:dyDescent="0.25">
      <c r="AA69" s="5" t="str">
        <f t="shared" ref="AA69:AA71" si="18">$M$18</f>
        <v>wall_floor2_left</v>
      </c>
      <c r="AB69" s="5">
        <v>2</v>
      </c>
      <c r="AC69" s="114">
        <f t="shared" si="10"/>
        <v>0</v>
      </c>
      <c r="AD69" s="114">
        <f t="shared" si="10"/>
        <v>0</v>
      </c>
      <c r="AE69" s="114">
        <f t="shared" si="10"/>
        <v>10</v>
      </c>
    </row>
    <row r="70" spans="2:31" x14ac:dyDescent="0.25">
      <c r="AA70" s="5" t="str">
        <f t="shared" si="18"/>
        <v>wall_floor2_left</v>
      </c>
      <c r="AB70" s="5">
        <v>3</v>
      </c>
      <c r="AC70" s="114">
        <f t="shared" ref="AC70:AE101" si="19">INDEX($N$5:$Y$33,MATCH($AA70,$M$5:$M$33,0),MATCH(AC$4&amp;"_"&amp;$AB70,$N$4:$Y$4,0))</f>
        <v>0</v>
      </c>
      <c r="AD70" s="114">
        <f t="shared" si="19"/>
        <v>0</v>
      </c>
      <c r="AE70" s="114">
        <f t="shared" si="19"/>
        <v>19</v>
      </c>
    </row>
    <row r="71" spans="2:31" x14ac:dyDescent="0.25">
      <c r="AA71" s="5" t="str">
        <f t="shared" si="18"/>
        <v>wall_floor2_left</v>
      </c>
      <c r="AB71" s="5">
        <v>4</v>
      </c>
      <c r="AC71" s="114">
        <f t="shared" si="19"/>
        <v>0</v>
      </c>
      <c r="AD71" s="114">
        <f t="shared" si="19"/>
        <v>28.284271247461898</v>
      </c>
      <c r="AE71" s="114">
        <f t="shared" si="19"/>
        <v>19</v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19"/>
        <v>0</v>
      </c>
      <c r="AD72" s="114">
        <f t="shared" si="19"/>
        <v>28.284271247461898</v>
      </c>
      <c r="AE72" s="114">
        <f t="shared" si="19"/>
        <v>10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19"/>
        <v>0</v>
      </c>
      <c r="AD73" s="112">
        <f t="shared" si="19"/>
        <v>0</v>
      </c>
      <c r="AE73" s="112">
        <f t="shared" si="19"/>
        <v>10</v>
      </c>
    </row>
    <row r="74" spans="2:31" x14ac:dyDescent="0.25">
      <c r="AA74" s="4" t="str">
        <f t="shared" ref="AA74:AA76" si="20">$M$19</f>
        <v>interzone_floor_1</v>
      </c>
      <c r="AB74" s="4">
        <v>2</v>
      </c>
      <c r="AC74" s="112">
        <f t="shared" si="19"/>
        <v>0</v>
      </c>
      <c r="AD74" s="112">
        <f t="shared" si="19"/>
        <v>28.284271247461898</v>
      </c>
      <c r="AE74" s="112">
        <f t="shared" si="19"/>
        <v>10</v>
      </c>
    </row>
    <row r="75" spans="2:31" x14ac:dyDescent="0.25">
      <c r="AA75" s="4" t="str">
        <f t="shared" si="20"/>
        <v>interzone_floor_1</v>
      </c>
      <c r="AB75" s="4">
        <v>3</v>
      </c>
      <c r="AC75" s="112">
        <f t="shared" si="19"/>
        <v>35.355339059327378</v>
      </c>
      <c r="AD75" s="112">
        <f t="shared" si="19"/>
        <v>28.284271247461898</v>
      </c>
      <c r="AE75" s="112">
        <f t="shared" si="19"/>
        <v>10</v>
      </c>
    </row>
    <row r="76" spans="2:31" x14ac:dyDescent="0.25">
      <c r="AA76" s="4" t="str">
        <f t="shared" si="20"/>
        <v>interzone_floor_1</v>
      </c>
      <c r="AB76" s="4">
        <v>4</v>
      </c>
      <c r="AC76" s="112">
        <f t="shared" si="19"/>
        <v>35.355339059327378</v>
      </c>
      <c r="AD76" s="112">
        <f t="shared" si="19"/>
        <v>0</v>
      </c>
      <c r="AE76" s="112">
        <f t="shared" si="19"/>
        <v>10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19"/>
        <v>0</v>
      </c>
      <c r="AD77" s="112">
        <f t="shared" si="19"/>
        <v>0</v>
      </c>
      <c r="AE77" s="112">
        <f t="shared" si="19"/>
        <v>10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19"/>
        <v>0</v>
      </c>
      <c r="AD78" s="114">
        <f t="shared" si="19"/>
        <v>0</v>
      </c>
      <c r="AE78" s="114">
        <f t="shared" si="19"/>
        <v>1</v>
      </c>
    </row>
    <row r="79" spans="2:31" x14ac:dyDescent="0.25">
      <c r="AA79" s="5" t="str">
        <f t="shared" ref="AA79:AA81" si="21">$M$20</f>
        <v>wall_floor1_front</v>
      </c>
      <c r="AB79" s="5">
        <v>2</v>
      </c>
      <c r="AC79" s="114">
        <f t="shared" si="19"/>
        <v>35.355339059327378</v>
      </c>
      <c r="AD79" s="114">
        <f t="shared" si="19"/>
        <v>0</v>
      </c>
      <c r="AE79" s="114">
        <f t="shared" si="19"/>
        <v>1</v>
      </c>
    </row>
    <row r="80" spans="2:31" x14ac:dyDescent="0.25">
      <c r="AA80" s="5" t="str">
        <f t="shared" si="21"/>
        <v>wall_floor1_front</v>
      </c>
      <c r="AB80" s="5">
        <v>3</v>
      </c>
      <c r="AC80" s="114">
        <f t="shared" si="19"/>
        <v>35.355339059327378</v>
      </c>
      <c r="AD80" s="114">
        <f t="shared" si="19"/>
        <v>0</v>
      </c>
      <c r="AE80" s="114">
        <f t="shared" si="19"/>
        <v>10</v>
      </c>
    </row>
    <row r="81" spans="27:38" x14ac:dyDescent="0.25">
      <c r="AA81" s="5" t="str">
        <f t="shared" si="21"/>
        <v>wall_floor1_front</v>
      </c>
      <c r="AB81" s="5">
        <v>4</v>
      </c>
      <c r="AC81" s="114">
        <f t="shared" si="19"/>
        <v>0</v>
      </c>
      <c r="AD81" s="114">
        <f t="shared" si="19"/>
        <v>0</v>
      </c>
      <c r="AE81" s="114">
        <f t="shared" si="19"/>
        <v>10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19"/>
        <v>0</v>
      </c>
      <c r="AD82" s="114">
        <f t="shared" si="19"/>
        <v>0</v>
      </c>
      <c r="AE82" s="114">
        <f t="shared" si="19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19"/>
        <v>35.355339059327378</v>
      </c>
      <c r="AD83" s="112">
        <f t="shared" si="19"/>
        <v>0</v>
      </c>
      <c r="AE83" s="112">
        <f t="shared" si="19"/>
        <v>1</v>
      </c>
      <c r="AJ83" s="139"/>
      <c r="AK83" s="139"/>
      <c r="AL83" s="139"/>
    </row>
    <row r="84" spans="27:38" x14ac:dyDescent="0.25">
      <c r="AA84" s="4" t="str">
        <f t="shared" ref="AA84:AA86" si="22">$M$21</f>
        <v>wall_floor1_right</v>
      </c>
      <c r="AB84" s="4">
        <v>2</v>
      </c>
      <c r="AC84" s="112">
        <f t="shared" si="19"/>
        <v>35.355339059327378</v>
      </c>
      <c r="AD84" s="112">
        <f t="shared" si="19"/>
        <v>28.284271247461898</v>
      </c>
      <c r="AE84" s="112">
        <f t="shared" si="19"/>
        <v>1</v>
      </c>
      <c r="AJ84" s="139"/>
      <c r="AK84" s="139"/>
      <c r="AL84" s="139"/>
    </row>
    <row r="85" spans="27:38" x14ac:dyDescent="0.25">
      <c r="AA85" s="4" t="str">
        <f t="shared" si="22"/>
        <v>wall_floor1_right</v>
      </c>
      <c r="AB85" s="4">
        <v>3</v>
      </c>
      <c r="AC85" s="112">
        <f t="shared" si="19"/>
        <v>35.355339059327378</v>
      </c>
      <c r="AD85" s="112">
        <f t="shared" si="19"/>
        <v>28.284271247461898</v>
      </c>
      <c r="AE85" s="112">
        <f t="shared" si="19"/>
        <v>10</v>
      </c>
      <c r="AJ85" s="139"/>
      <c r="AK85" s="139"/>
      <c r="AL85" s="139"/>
    </row>
    <row r="86" spans="27:38" x14ac:dyDescent="0.25">
      <c r="AA86" s="4" t="str">
        <f t="shared" si="22"/>
        <v>wall_floor1_right</v>
      </c>
      <c r="AB86" s="4">
        <v>4</v>
      </c>
      <c r="AC86" s="112">
        <f t="shared" si="19"/>
        <v>35.355339059327378</v>
      </c>
      <c r="AD86" s="112">
        <f t="shared" si="19"/>
        <v>0</v>
      </c>
      <c r="AE86" s="112">
        <f t="shared" si="19"/>
        <v>10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19"/>
        <v>35.355339059327378</v>
      </c>
      <c r="AD87" s="112">
        <f t="shared" si="19"/>
        <v>0</v>
      </c>
      <c r="AE87" s="112">
        <f t="shared" si="19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19"/>
        <v>35.355339059327378</v>
      </c>
      <c r="AD88" s="114">
        <f t="shared" si="19"/>
        <v>28.284271247461898</v>
      </c>
      <c r="AE88" s="114">
        <f t="shared" si="19"/>
        <v>1</v>
      </c>
      <c r="AJ88" s="139"/>
      <c r="AK88" s="139"/>
      <c r="AL88" s="139"/>
    </row>
    <row r="89" spans="27:38" x14ac:dyDescent="0.25">
      <c r="AA89" s="5" t="str">
        <f t="shared" ref="AA89:AA91" si="23">$M$22</f>
        <v>wall_floor1_back</v>
      </c>
      <c r="AB89" s="5">
        <v>2</v>
      </c>
      <c r="AC89" s="114">
        <f t="shared" si="19"/>
        <v>0</v>
      </c>
      <c r="AD89" s="114">
        <f t="shared" si="19"/>
        <v>28.284271247461898</v>
      </c>
      <c r="AE89" s="114">
        <f t="shared" si="19"/>
        <v>1</v>
      </c>
      <c r="AJ89" s="139"/>
      <c r="AK89" s="139"/>
      <c r="AL89" s="139"/>
    </row>
    <row r="90" spans="27:38" x14ac:dyDescent="0.25">
      <c r="AA90" s="5" t="str">
        <f t="shared" si="23"/>
        <v>wall_floor1_back</v>
      </c>
      <c r="AB90" s="5">
        <v>3</v>
      </c>
      <c r="AC90" s="114">
        <f t="shared" si="19"/>
        <v>0</v>
      </c>
      <c r="AD90" s="114">
        <f t="shared" si="19"/>
        <v>28.284271247461898</v>
      </c>
      <c r="AE90" s="114">
        <f t="shared" si="19"/>
        <v>10</v>
      </c>
      <c r="AJ90" s="139"/>
      <c r="AK90" s="139"/>
      <c r="AL90" s="139"/>
    </row>
    <row r="91" spans="27:38" x14ac:dyDescent="0.25">
      <c r="AA91" s="5" t="str">
        <f t="shared" si="23"/>
        <v>wall_floor1_back</v>
      </c>
      <c r="AB91" s="5">
        <v>4</v>
      </c>
      <c r="AC91" s="114">
        <f t="shared" si="19"/>
        <v>35.355339059327378</v>
      </c>
      <c r="AD91" s="114">
        <f t="shared" si="19"/>
        <v>28.284271247461898</v>
      </c>
      <c r="AE91" s="114">
        <f t="shared" si="19"/>
        <v>10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19"/>
        <v>35.355339059327378</v>
      </c>
      <c r="AD92" s="114">
        <f t="shared" si="19"/>
        <v>28.284271247461898</v>
      </c>
      <c r="AE92" s="114">
        <f t="shared" si="19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19"/>
        <v>0</v>
      </c>
      <c r="AD93" s="112">
        <f t="shared" si="19"/>
        <v>28.284271247461898</v>
      </c>
      <c r="AE93" s="112">
        <f t="shared" si="19"/>
        <v>1</v>
      </c>
    </row>
    <row r="94" spans="27:38" x14ac:dyDescent="0.25">
      <c r="AA94" s="4" t="str">
        <f t="shared" ref="AA94:AA96" si="24">$M$23</f>
        <v>wall_floor1_left</v>
      </c>
      <c r="AB94" s="4">
        <v>2</v>
      </c>
      <c r="AC94" s="112">
        <f t="shared" si="19"/>
        <v>0</v>
      </c>
      <c r="AD94" s="112">
        <f t="shared" si="19"/>
        <v>0</v>
      </c>
      <c r="AE94" s="112">
        <f t="shared" si="19"/>
        <v>1</v>
      </c>
    </row>
    <row r="95" spans="27:38" x14ac:dyDescent="0.25">
      <c r="AA95" s="4" t="str">
        <f t="shared" si="24"/>
        <v>wall_floor1_left</v>
      </c>
      <c r="AB95" s="4">
        <v>3</v>
      </c>
      <c r="AC95" s="112">
        <f t="shared" si="19"/>
        <v>0</v>
      </c>
      <c r="AD95" s="112">
        <f t="shared" si="19"/>
        <v>0</v>
      </c>
      <c r="AE95" s="112">
        <f t="shared" si="19"/>
        <v>10</v>
      </c>
    </row>
    <row r="96" spans="27:38" x14ac:dyDescent="0.25">
      <c r="AA96" s="4" t="str">
        <f t="shared" si="24"/>
        <v>wall_floor1_left</v>
      </c>
      <c r="AB96" s="4">
        <v>4</v>
      </c>
      <c r="AC96" s="112">
        <f t="shared" si="19"/>
        <v>0</v>
      </c>
      <c r="AD96" s="112">
        <f t="shared" si="19"/>
        <v>28.284271247461898</v>
      </c>
      <c r="AE96" s="112">
        <f t="shared" si="19"/>
        <v>10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19"/>
        <v>0</v>
      </c>
      <c r="AD97" s="112">
        <f t="shared" si="19"/>
        <v>28.284271247461898</v>
      </c>
      <c r="AE97" s="112">
        <f t="shared" si="19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19"/>
        <v>0</v>
      </c>
      <c r="AD98" s="114">
        <f t="shared" si="19"/>
        <v>0</v>
      </c>
      <c r="AE98" s="114">
        <f t="shared" si="19"/>
        <v>1</v>
      </c>
    </row>
    <row r="99" spans="27:31" x14ac:dyDescent="0.25">
      <c r="AA99" s="5" t="str">
        <f t="shared" ref="AA99:AA101" si="25">$M$24</f>
        <v>floor_main</v>
      </c>
      <c r="AB99">
        <v>2</v>
      </c>
      <c r="AC99" s="114">
        <f t="shared" si="19"/>
        <v>0</v>
      </c>
      <c r="AD99" s="114">
        <f t="shared" si="19"/>
        <v>28.284271247461898</v>
      </c>
      <c r="AE99" s="114">
        <f t="shared" si="19"/>
        <v>1</v>
      </c>
    </row>
    <row r="100" spans="27:31" x14ac:dyDescent="0.25">
      <c r="AA100" s="5" t="str">
        <f t="shared" si="25"/>
        <v>floor_main</v>
      </c>
      <c r="AB100">
        <v>3</v>
      </c>
      <c r="AC100" s="114">
        <f t="shared" si="19"/>
        <v>35.355339059327378</v>
      </c>
      <c r="AD100" s="114">
        <f t="shared" si="19"/>
        <v>28.284271247461898</v>
      </c>
      <c r="AE100" s="114">
        <f t="shared" si="19"/>
        <v>1</v>
      </c>
    </row>
    <row r="101" spans="27:31" x14ac:dyDescent="0.25">
      <c r="AA101" s="5" t="str">
        <f t="shared" si="25"/>
        <v>floor_main</v>
      </c>
      <c r="AB101">
        <v>4</v>
      </c>
      <c r="AC101" s="114">
        <f t="shared" si="19"/>
        <v>35.355339059327378</v>
      </c>
      <c r="AD101" s="114">
        <f t="shared" si="19"/>
        <v>0</v>
      </c>
      <c r="AE101" s="114">
        <f t="shared" si="19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26">INDEX($N$5:$Y$33,MATCH($AA102,$M$5:$M$33,0),MATCH(AC$4&amp;"_"&amp;$AB102,$N$4:$Y$4,0))</f>
        <v>0</v>
      </c>
      <c r="AD102" s="114">
        <f t="shared" si="26"/>
        <v>0</v>
      </c>
      <c r="AE102" s="114">
        <f t="shared" si="26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26"/>
        <v>0</v>
      </c>
      <c r="AD103" s="112">
        <f t="shared" si="26"/>
        <v>0</v>
      </c>
      <c r="AE103" s="112">
        <f t="shared" si="26"/>
        <v>0</v>
      </c>
    </row>
    <row r="104" spans="27:31" x14ac:dyDescent="0.25">
      <c r="AA104" s="4" t="str">
        <f t="shared" ref="AA104:AA106" si="27">$M$25</f>
        <v>bgwall_upper_front</v>
      </c>
      <c r="AB104" s="4">
        <v>2</v>
      </c>
      <c r="AC104" s="112">
        <f t="shared" si="26"/>
        <v>35.355339059327378</v>
      </c>
      <c r="AD104" s="112">
        <f t="shared" si="26"/>
        <v>0</v>
      </c>
      <c r="AE104" s="112">
        <f t="shared" si="26"/>
        <v>0</v>
      </c>
    </row>
    <row r="105" spans="27:31" x14ac:dyDescent="0.25">
      <c r="AA105" s="4" t="str">
        <f t="shared" si="27"/>
        <v>bgwall_upper_front</v>
      </c>
      <c r="AB105" s="4">
        <v>3</v>
      </c>
      <c r="AC105" s="112">
        <f t="shared" si="26"/>
        <v>35.355339059327378</v>
      </c>
      <c r="AD105" s="112">
        <f t="shared" si="26"/>
        <v>0</v>
      </c>
      <c r="AE105" s="112">
        <f t="shared" si="26"/>
        <v>1</v>
      </c>
    </row>
    <row r="106" spans="27:31" x14ac:dyDescent="0.25">
      <c r="AA106" s="4" t="str">
        <f t="shared" si="27"/>
        <v>bgwall_upper_front</v>
      </c>
      <c r="AB106" s="4">
        <v>4</v>
      </c>
      <c r="AC106" s="112">
        <f t="shared" si="26"/>
        <v>0</v>
      </c>
      <c r="AD106" s="112">
        <f t="shared" si="26"/>
        <v>0</v>
      </c>
      <c r="AE106" s="112">
        <f t="shared" si="26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26"/>
        <v>0</v>
      </c>
      <c r="AD107" s="112">
        <f t="shared" si="26"/>
        <v>0</v>
      </c>
      <c r="AE107" s="112">
        <f t="shared" si="26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26"/>
        <v>0</v>
      </c>
      <c r="AD108" s="114">
        <f t="shared" si="26"/>
        <v>0</v>
      </c>
      <c r="AE108" s="114">
        <f t="shared" si="26"/>
        <v>-7</v>
      </c>
    </row>
    <row r="109" spans="27:31" x14ac:dyDescent="0.25">
      <c r="AA109" s="5" t="str">
        <f t="shared" ref="AA109:AA111" si="28">$M$26</f>
        <v>bgwall_lower_front</v>
      </c>
      <c r="AB109" s="5">
        <v>2</v>
      </c>
      <c r="AC109" s="114">
        <f t="shared" si="26"/>
        <v>35.355339059327378</v>
      </c>
      <c r="AD109" s="114">
        <f t="shared" si="26"/>
        <v>0</v>
      </c>
      <c r="AE109" s="114">
        <f t="shared" si="26"/>
        <v>-7</v>
      </c>
    </row>
    <row r="110" spans="27:31" x14ac:dyDescent="0.25">
      <c r="AA110" s="5" t="str">
        <f t="shared" si="28"/>
        <v>bgwall_lower_front</v>
      </c>
      <c r="AB110" s="5">
        <v>3</v>
      </c>
      <c r="AC110" s="114">
        <f t="shared" si="26"/>
        <v>35.355339059327378</v>
      </c>
      <c r="AD110" s="114">
        <f t="shared" si="26"/>
        <v>0</v>
      </c>
      <c r="AE110" s="114">
        <f t="shared" si="26"/>
        <v>0</v>
      </c>
    </row>
    <row r="111" spans="27:31" x14ac:dyDescent="0.25">
      <c r="AA111" s="5" t="str">
        <f t="shared" si="28"/>
        <v>bgwall_lower_front</v>
      </c>
      <c r="AB111" s="5">
        <v>4</v>
      </c>
      <c r="AC111" s="114">
        <f t="shared" si="26"/>
        <v>0</v>
      </c>
      <c r="AD111" s="114">
        <f t="shared" si="26"/>
        <v>0</v>
      </c>
      <c r="AE111" s="114">
        <f t="shared" si="26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26"/>
        <v>0</v>
      </c>
      <c r="AD112" s="114">
        <f t="shared" si="26"/>
        <v>0</v>
      </c>
      <c r="AE112" s="114">
        <f t="shared" si="26"/>
        <v>-7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26"/>
        <v>35.355339059327378</v>
      </c>
      <c r="AD113" s="112">
        <f t="shared" si="26"/>
        <v>0</v>
      </c>
      <c r="AE113" s="112">
        <f t="shared" si="26"/>
        <v>0</v>
      </c>
    </row>
    <row r="114" spans="27:31" x14ac:dyDescent="0.25">
      <c r="AA114" s="4" t="str">
        <f t="shared" ref="AA114:AA116" si="29">$M$27</f>
        <v>bgwall_upper_right</v>
      </c>
      <c r="AB114" s="4">
        <v>2</v>
      </c>
      <c r="AC114" s="112">
        <f t="shared" si="26"/>
        <v>35.355339059327378</v>
      </c>
      <c r="AD114" s="112">
        <f t="shared" si="26"/>
        <v>28.284271247461898</v>
      </c>
      <c r="AE114" s="112">
        <f t="shared" si="26"/>
        <v>0</v>
      </c>
    </row>
    <row r="115" spans="27:31" x14ac:dyDescent="0.25">
      <c r="AA115" s="4" t="str">
        <f t="shared" si="29"/>
        <v>bgwall_upper_right</v>
      </c>
      <c r="AB115" s="4">
        <v>3</v>
      </c>
      <c r="AC115" s="112">
        <f t="shared" si="26"/>
        <v>35.355339059327378</v>
      </c>
      <c r="AD115" s="112">
        <f t="shared" si="26"/>
        <v>28.284271247461898</v>
      </c>
      <c r="AE115" s="112">
        <f t="shared" si="26"/>
        <v>1</v>
      </c>
    </row>
    <row r="116" spans="27:31" x14ac:dyDescent="0.25">
      <c r="AA116" s="4" t="str">
        <f t="shared" si="29"/>
        <v>bgwall_upper_right</v>
      </c>
      <c r="AB116" s="4">
        <v>4</v>
      </c>
      <c r="AC116" s="112">
        <f t="shared" si="26"/>
        <v>35.355339059327378</v>
      </c>
      <c r="AD116" s="112">
        <f t="shared" si="26"/>
        <v>0</v>
      </c>
      <c r="AE116" s="112">
        <f t="shared" si="26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26"/>
        <v>35.355339059327378</v>
      </c>
      <c r="AD117" s="112">
        <f t="shared" si="26"/>
        <v>0</v>
      </c>
      <c r="AE117" s="112">
        <f t="shared" si="26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26"/>
        <v>35.355339059327378</v>
      </c>
      <c r="AD118" s="114">
        <f t="shared" si="26"/>
        <v>0</v>
      </c>
      <c r="AE118" s="114">
        <f t="shared" si="26"/>
        <v>-7</v>
      </c>
    </row>
    <row r="119" spans="27:31" x14ac:dyDescent="0.25">
      <c r="AA119" s="5" t="str">
        <f t="shared" ref="AA119:AA121" si="30">$M$28</f>
        <v>bgwall_lower_right</v>
      </c>
      <c r="AB119" s="5">
        <v>2</v>
      </c>
      <c r="AC119" s="114">
        <f t="shared" si="26"/>
        <v>35.355339059327378</v>
      </c>
      <c r="AD119" s="114">
        <f t="shared" si="26"/>
        <v>28.284271247461898</v>
      </c>
      <c r="AE119" s="114">
        <f t="shared" si="26"/>
        <v>-7</v>
      </c>
    </row>
    <row r="120" spans="27:31" x14ac:dyDescent="0.25">
      <c r="AA120" s="5" t="str">
        <f t="shared" si="30"/>
        <v>bgwall_lower_right</v>
      </c>
      <c r="AB120" s="5">
        <v>3</v>
      </c>
      <c r="AC120" s="114">
        <f t="shared" si="26"/>
        <v>35.355339059327378</v>
      </c>
      <c r="AD120" s="114">
        <f t="shared" si="26"/>
        <v>28.284271247461898</v>
      </c>
      <c r="AE120" s="114">
        <f t="shared" si="26"/>
        <v>0</v>
      </c>
    </row>
    <row r="121" spans="27:31" x14ac:dyDescent="0.25">
      <c r="AA121" s="5" t="str">
        <f t="shared" si="30"/>
        <v>bgwall_lower_right</v>
      </c>
      <c r="AB121" s="5">
        <v>4</v>
      </c>
      <c r="AC121" s="114">
        <f t="shared" si="26"/>
        <v>35.355339059327378</v>
      </c>
      <c r="AD121" s="114">
        <f t="shared" si="26"/>
        <v>0</v>
      </c>
      <c r="AE121" s="114">
        <f t="shared" si="26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26"/>
        <v>35.355339059327378</v>
      </c>
      <c r="AD122" s="114">
        <f t="shared" si="26"/>
        <v>0</v>
      </c>
      <c r="AE122" s="114">
        <f t="shared" si="26"/>
        <v>-7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26"/>
        <v>35.355339059327378</v>
      </c>
      <c r="AD123" s="112">
        <f t="shared" si="26"/>
        <v>28.284271247461898</v>
      </c>
      <c r="AE123" s="112">
        <f t="shared" si="26"/>
        <v>0</v>
      </c>
    </row>
    <row r="124" spans="27:31" x14ac:dyDescent="0.25">
      <c r="AA124" s="4" t="str">
        <f t="shared" ref="AA124:AA126" si="31">$M$29</f>
        <v>bgwall_upper_back</v>
      </c>
      <c r="AB124" s="4">
        <v>2</v>
      </c>
      <c r="AC124" s="112">
        <f t="shared" si="26"/>
        <v>0</v>
      </c>
      <c r="AD124" s="112">
        <f t="shared" si="26"/>
        <v>28.284271247461898</v>
      </c>
      <c r="AE124" s="112">
        <f t="shared" si="26"/>
        <v>0</v>
      </c>
    </row>
    <row r="125" spans="27:31" x14ac:dyDescent="0.25">
      <c r="AA125" s="4" t="str">
        <f t="shared" si="31"/>
        <v>bgwall_upper_back</v>
      </c>
      <c r="AB125" s="4">
        <v>3</v>
      </c>
      <c r="AC125" s="112">
        <f t="shared" si="26"/>
        <v>0</v>
      </c>
      <c r="AD125" s="112">
        <f t="shared" si="26"/>
        <v>28.284271247461898</v>
      </c>
      <c r="AE125" s="112">
        <f t="shared" si="26"/>
        <v>1</v>
      </c>
    </row>
    <row r="126" spans="27:31" x14ac:dyDescent="0.25">
      <c r="AA126" s="4" t="str">
        <f t="shared" si="31"/>
        <v>bgwall_upper_back</v>
      </c>
      <c r="AB126" s="4">
        <v>4</v>
      </c>
      <c r="AC126" s="112">
        <f t="shared" si="26"/>
        <v>35.355339059327378</v>
      </c>
      <c r="AD126" s="112">
        <f t="shared" si="26"/>
        <v>28.284271247461898</v>
      </c>
      <c r="AE126" s="112">
        <f t="shared" si="26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26"/>
        <v>35.355339059327378</v>
      </c>
      <c r="AD127" s="112">
        <f t="shared" si="26"/>
        <v>28.284271247461898</v>
      </c>
      <c r="AE127" s="112">
        <f t="shared" si="26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26"/>
        <v>35.355339059327378</v>
      </c>
      <c r="AD128" s="114">
        <f t="shared" si="26"/>
        <v>28.284271247461898</v>
      </c>
      <c r="AE128" s="114">
        <f t="shared" si="26"/>
        <v>-7</v>
      </c>
    </row>
    <row r="129" spans="27:31" x14ac:dyDescent="0.25">
      <c r="AA129" s="5" t="str">
        <f t="shared" ref="AA129:AA131" si="32">$M$30</f>
        <v>bgwall_lower_back</v>
      </c>
      <c r="AB129" s="5">
        <v>2</v>
      </c>
      <c r="AC129" s="114">
        <f t="shared" si="26"/>
        <v>0</v>
      </c>
      <c r="AD129" s="114">
        <f t="shared" si="26"/>
        <v>28.284271247461898</v>
      </c>
      <c r="AE129" s="114">
        <f t="shared" si="26"/>
        <v>-7</v>
      </c>
    </row>
    <row r="130" spans="27:31" x14ac:dyDescent="0.25">
      <c r="AA130" s="5" t="str">
        <f t="shared" si="32"/>
        <v>bgwall_lower_back</v>
      </c>
      <c r="AB130" s="5">
        <v>3</v>
      </c>
      <c r="AC130" s="114">
        <f t="shared" si="26"/>
        <v>0</v>
      </c>
      <c r="AD130" s="114">
        <f t="shared" si="26"/>
        <v>28.284271247461898</v>
      </c>
      <c r="AE130" s="114">
        <f t="shared" si="26"/>
        <v>0</v>
      </c>
    </row>
    <row r="131" spans="27:31" x14ac:dyDescent="0.25">
      <c r="AA131" s="5" t="str">
        <f t="shared" si="32"/>
        <v>bgwall_lower_back</v>
      </c>
      <c r="AB131" s="5">
        <v>4</v>
      </c>
      <c r="AC131" s="114">
        <f t="shared" si="26"/>
        <v>35.355339059327378</v>
      </c>
      <c r="AD131" s="114">
        <f t="shared" si="26"/>
        <v>28.284271247461898</v>
      </c>
      <c r="AE131" s="114">
        <f t="shared" si="26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26"/>
        <v>35.355339059327378</v>
      </c>
      <c r="AD132" s="114">
        <f t="shared" si="26"/>
        <v>28.284271247461898</v>
      </c>
      <c r="AE132" s="114">
        <f t="shared" si="26"/>
        <v>-7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26"/>
        <v>0</v>
      </c>
      <c r="AD133" s="112">
        <f t="shared" si="26"/>
        <v>28.284271247461898</v>
      </c>
      <c r="AE133" s="112">
        <f t="shared" si="26"/>
        <v>0</v>
      </c>
    </row>
    <row r="134" spans="27:31" x14ac:dyDescent="0.25">
      <c r="AA134" s="4" t="str">
        <f t="shared" ref="AA134:AA136" si="33">$M$31</f>
        <v>bgwall_upper_left</v>
      </c>
      <c r="AB134" s="4">
        <v>2</v>
      </c>
      <c r="AC134" s="112">
        <f t="shared" si="26"/>
        <v>0</v>
      </c>
      <c r="AD134" s="112">
        <f t="shared" si="26"/>
        <v>0</v>
      </c>
      <c r="AE134" s="112">
        <f t="shared" si="26"/>
        <v>0</v>
      </c>
    </row>
    <row r="135" spans="27:31" x14ac:dyDescent="0.25">
      <c r="AA135" s="4" t="str">
        <f t="shared" si="33"/>
        <v>bgwall_upper_left</v>
      </c>
      <c r="AB135" s="4">
        <v>3</v>
      </c>
      <c r="AC135" s="112">
        <f t="shared" si="26"/>
        <v>0</v>
      </c>
      <c r="AD135" s="112">
        <f t="shared" si="26"/>
        <v>0</v>
      </c>
      <c r="AE135" s="112">
        <f t="shared" si="26"/>
        <v>1</v>
      </c>
    </row>
    <row r="136" spans="27:31" x14ac:dyDescent="0.25">
      <c r="AA136" s="4" t="str">
        <f t="shared" si="33"/>
        <v>bgwall_upper_left</v>
      </c>
      <c r="AB136" s="4">
        <v>4</v>
      </c>
      <c r="AC136" s="112">
        <f t="shared" si="26"/>
        <v>0</v>
      </c>
      <c r="AD136" s="112">
        <f t="shared" si="26"/>
        <v>28.284271247461898</v>
      </c>
      <c r="AE136" s="112">
        <f t="shared" si="26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26"/>
        <v>0</v>
      </c>
      <c r="AD137" s="112">
        <f t="shared" si="26"/>
        <v>28.284271247461898</v>
      </c>
      <c r="AE137" s="112">
        <f t="shared" si="26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26"/>
        <v>0</v>
      </c>
      <c r="AD138" s="114">
        <f t="shared" si="26"/>
        <v>28.284271247461898</v>
      </c>
      <c r="AE138" s="114">
        <f t="shared" si="26"/>
        <v>-7</v>
      </c>
    </row>
    <row r="139" spans="27:31" x14ac:dyDescent="0.25">
      <c r="AA139" s="5" t="str">
        <f t="shared" ref="AA139:AA141" si="34">$M$32</f>
        <v>bgwall_lower_left</v>
      </c>
      <c r="AB139" s="5">
        <v>2</v>
      </c>
      <c r="AC139" s="114">
        <f t="shared" si="26"/>
        <v>0</v>
      </c>
      <c r="AD139" s="114">
        <f t="shared" si="26"/>
        <v>0</v>
      </c>
      <c r="AE139" s="114">
        <f t="shared" si="26"/>
        <v>-7</v>
      </c>
    </row>
    <row r="140" spans="27:31" x14ac:dyDescent="0.25">
      <c r="AA140" s="5" t="str">
        <f t="shared" si="34"/>
        <v>bgwall_lower_left</v>
      </c>
      <c r="AB140" s="5">
        <v>3</v>
      </c>
      <c r="AC140" s="114">
        <f t="shared" si="26"/>
        <v>0</v>
      </c>
      <c r="AD140" s="114">
        <f t="shared" si="26"/>
        <v>0</v>
      </c>
      <c r="AE140" s="114">
        <f t="shared" si="26"/>
        <v>0</v>
      </c>
    </row>
    <row r="141" spans="27:31" x14ac:dyDescent="0.25">
      <c r="AA141" s="5" t="str">
        <f t="shared" si="34"/>
        <v>bgwall_lower_left</v>
      </c>
      <c r="AB141" s="5">
        <v>4</v>
      </c>
      <c r="AC141" s="114">
        <f t="shared" si="26"/>
        <v>0</v>
      </c>
      <c r="AD141" s="114">
        <f t="shared" si="26"/>
        <v>28.284271247461898</v>
      </c>
      <c r="AE141" s="114">
        <f t="shared" si="26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26"/>
        <v>0</v>
      </c>
      <c r="AD142" s="114">
        <f t="shared" si="26"/>
        <v>28.284271247461898</v>
      </c>
      <c r="AE142" s="114">
        <f t="shared" si="26"/>
        <v>-7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5">INDEX($N$5:$Y$37,MATCH($AA143,$M$5:$M$52,0),MATCH(AC$4&amp;"_"&amp;$AB143,$N$4:$Y$4,0))</f>
        <v>0</v>
      </c>
      <c r="AD143" s="112">
        <f t="shared" si="35"/>
        <v>0</v>
      </c>
      <c r="AE143" s="112">
        <f t="shared" si="35"/>
        <v>-7</v>
      </c>
    </row>
    <row r="144" spans="27:31" x14ac:dyDescent="0.25">
      <c r="AA144" s="4" t="str">
        <f t="shared" ref="AA144:AA146" si="36">$M$33</f>
        <v>floor_foundation</v>
      </c>
      <c r="AB144" s="4">
        <v>2</v>
      </c>
      <c r="AC144" s="112">
        <f t="shared" si="35"/>
        <v>0</v>
      </c>
      <c r="AD144" s="112">
        <f t="shared" si="35"/>
        <v>28.284271247461898</v>
      </c>
      <c r="AE144" s="112">
        <f t="shared" si="35"/>
        <v>-7</v>
      </c>
    </row>
    <row r="145" spans="27:31" x14ac:dyDescent="0.25">
      <c r="AA145" s="4" t="str">
        <f t="shared" si="36"/>
        <v>floor_foundation</v>
      </c>
      <c r="AB145" s="4">
        <v>3</v>
      </c>
      <c r="AC145" s="112">
        <f t="shared" si="35"/>
        <v>35.355339059327378</v>
      </c>
      <c r="AD145" s="112">
        <f t="shared" si="35"/>
        <v>28.284271247461898</v>
      </c>
      <c r="AE145" s="112">
        <f t="shared" si="35"/>
        <v>-7</v>
      </c>
    </row>
    <row r="146" spans="27:31" x14ac:dyDescent="0.25">
      <c r="AA146" s="4" t="str">
        <f t="shared" si="36"/>
        <v>floor_foundation</v>
      </c>
      <c r="AB146" s="4">
        <v>4</v>
      </c>
      <c r="AC146" s="112">
        <f t="shared" si="35"/>
        <v>35.355339059327378</v>
      </c>
      <c r="AD146" s="112">
        <f t="shared" si="35"/>
        <v>0</v>
      </c>
      <c r="AE146" s="112">
        <f t="shared" si="35"/>
        <v>-7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5"/>
        <v>0</v>
      </c>
      <c r="AD147" s="112">
        <f t="shared" si="35"/>
        <v>0</v>
      </c>
      <c r="AE147" s="112">
        <f t="shared" si="35"/>
        <v>-7</v>
      </c>
    </row>
    <row r="148" spans="27:31" x14ac:dyDescent="0.25">
      <c r="AA148" s="5" t="str">
        <f>$M$52</f>
        <v>Door_front</v>
      </c>
      <c r="AB148" s="5">
        <v>1</v>
      </c>
      <c r="AC148" s="164" t="s">
        <v>294</v>
      </c>
      <c r="AD148" s="164"/>
      <c r="AE148" s="164"/>
    </row>
    <row r="149" spans="27:31" x14ac:dyDescent="0.25">
      <c r="AA149" s="5" t="str">
        <f>$M$52</f>
        <v>Door_front</v>
      </c>
      <c r="AB149" s="5">
        <v>2</v>
      </c>
      <c r="AC149" s="164"/>
      <c r="AD149" s="164"/>
      <c r="AE149" s="164"/>
    </row>
    <row r="150" spans="27:31" x14ac:dyDescent="0.25">
      <c r="AA150" s="5" t="str">
        <f>$M$52</f>
        <v>Door_front</v>
      </c>
      <c r="AB150" s="5">
        <v>3</v>
      </c>
      <c r="AC150" s="164"/>
      <c r="AD150" s="164"/>
      <c r="AE150" s="164"/>
    </row>
    <row r="151" spans="27:31" x14ac:dyDescent="0.25">
      <c r="AA151" s="5" t="str">
        <f>$M$52</f>
        <v>Door_front</v>
      </c>
      <c r="AB151" s="5">
        <v>4</v>
      </c>
      <c r="AC151" s="164"/>
      <c r="AD151" s="164"/>
      <c r="AE151" s="164"/>
    </row>
    <row r="152" spans="27:31" x14ac:dyDescent="0.25">
      <c r="AA152" s="7" t="str">
        <f>AA148</f>
        <v>Door_front</v>
      </c>
      <c r="AB152" s="5">
        <f>AB148</f>
        <v>1</v>
      </c>
      <c r="AC152" s="164"/>
      <c r="AD152" s="164"/>
      <c r="AE152" s="164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9.7719753792427397</v>
      </c>
      <c r="AD153" s="4">
        <f>$C$17</f>
        <v>0</v>
      </c>
      <c r="AE153" s="129">
        <f>IF($C$5&gt;2,INDEX($O$37:$O$48,MATCH(AA153,$M$37:$M$48,0),1)+$C$20+2*$C$6,0)</f>
        <v>21.48753882025019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9.7719753792427397</v>
      </c>
      <c r="AD154" s="4">
        <f t="shared" ref="AD154:AD156" si="37">$C$17</f>
        <v>0</v>
      </c>
      <c r="AE154" s="129">
        <f>IF($C$5&gt;2,INDEX($Q$37:$Q$48,MATCH(AA154,$M$37:$M$48,0),1)+AE153,0)</f>
        <v>25.512461179749813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25.583363680084638</v>
      </c>
      <c r="AD155" s="4">
        <f t="shared" si="37"/>
        <v>0</v>
      </c>
      <c r="AE155" s="129">
        <f>IF($C$5&gt;2,INDEX($Q$37:$Q$48,MATCH(AA154,$M$37:$M$48,0),1)+AE153,0)</f>
        <v>25.512461179749813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25.583363680084638</v>
      </c>
      <c r="AD156" s="4">
        <f t="shared" si="37"/>
        <v>0</v>
      </c>
      <c r="AE156" s="129">
        <f>IF($C$5&gt;2,INDEX($O$37:$O$48,MATCH(AA156,$M$37:$M$48,0),1)+$C$20+2*$C$6,0)</f>
        <v>21.48753882025019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38">AC153</f>
        <v>9.7719753792427397</v>
      </c>
      <c r="AD157" s="4">
        <f t="shared" si="38"/>
        <v>0</v>
      </c>
      <c r="AE157" s="129">
        <f t="shared" si="38"/>
        <v>21.48753882025019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9.7719753792427397</v>
      </c>
      <c r="AD158" s="113">
        <f>$C$35</f>
        <v>28.284271247461898</v>
      </c>
      <c r="AE158" s="140">
        <f>IF($C$5&gt;2,INDEX($O$37:$O$48,MATCH(AA158,$M$37:$M$48,0),1)+$C$20+2*$C$6,0)</f>
        <v>21.48753882025019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9.7719753792427397</v>
      </c>
      <c r="AD159" s="113">
        <f>$C$35</f>
        <v>28.284271247461898</v>
      </c>
      <c r="AE159" s="140">
        <f>IF($C$5&gt;2,INDEX($Q$37:$Q$48,MATCH(AA159,$M$37:$M$48,0),1)+AE158,0)</f>
        <v>25.512461179749813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25.583363680084638</v>
      </c>
      <c r="AD160" s="113">
        <f>$C$35</f>
        <v>28.284271247461898</v>
      </c>
      <c r="AE160" s="140">
        <f>IF($C$5&gt;2,INDEX($Q$37:$Q$48,MATCH(AA159,$M$37:$M$48,0),1)+AE158,0)</f>
        <v>25.512461179749813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25.583363680084638</v>
      </c>
      <c r="AD161" s="113">
        <f>$C$35</f>
        <v>28.284271247461898</v>
      </c>
      <c r="AE161" s="140">
        <f>IF($C$5&gt;2,INDEX($O$37:$O$48,MATCH(AA161,$M$37:$M$48,0),1)+$C$20+2*$C$6,0)</f>
        <v>21.48753882025019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39">AC158</f>
        <v>9.7719753792427397</v>
      </c>
      <c r="AD162" s="114">
        <f t="shared" si="39"/>
        <v>28.284271247461898</v>
      </c>
      <c r="AE162" s="140">
        <f t="shared" si="39"/>
        <v>21.48753882025019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35.355339059327378</v>
      </c>
      <c r="AD163" s="129">
        <f>INDEX($N$37:$N$48,MATCH(AA163,$M$37:$M$48,0),1)</f>
        <v>7.8175803033941902</v>
      </c>
      <c r="AE163" s="129">
        <f>IF($C$5&gt;2,INDEX($O$37:$O$48,MATCH(AA163,$M$37:$M$48,0),1)+$C$20+2*$C$6,0)</f>
        <v>21.48753882025019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35.355339059327378</v>
      </c>
      <c r="AD164" s="129">
        <f>INDEX($N$37:$N$48,MATCH(AA164,$M$37:$M$48,0),1)</f>
        <v>7.8175803033941902</v>
      </c>
      <c r="AE164" s="129">
        <f>IF($C$5&gt;2,INDEX($Q$37:$Q$48,MATCH(AA164,$M$37:$M$48,0),1)+AE163,0)</f>
        <v>25.512461179749813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35.355339059327378</v>
      </c>
      <c r="AD165" s="129">
        <f>INDEX($P$37:$P$48,MATCH(AA165,$M$37:$M$48,0),1)+AD163</f>
        <v>20.466690944067707</v>
      </c>
      <c r="AE165" s="129">
        <f>IF($C$5&gt;2,INDEX($Q$37:$Q$48,MATCH(AA164,$M$37:$M$48,0),1)+AE163,0)</f>
        <v>25.512461179749813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35.355339059327378</v>
      </c>
      <c r="AD166" s="129">
        <f>INDEX($P$37:$P$48,MATCH(AA166,$M$37:$M$48,0),1)+AD164</f>
        <v>20.466690944067707</v>
      </c>
      <c r="AE166" s="129">
        <f>IF($C$5&gt;2,INDEX($O$37:$O$48,MATCH(AA166,$M$37:$M$48,0),1)+$C$20+2*$C$6,0)</f>
        <v>21.48753882025019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0">AC163</f>
        <v>35.355339059327378</v>
      </c>
      <c r="AD167" s="129">
        <f t="shared" si="40"/>
        <v>7.8175803033941902</v>
      </c>
      <c r="AE167" s="129">
        <f t="shared" si="40"/>
        <v>21.48753882025019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7.8175803033941902</v>
      </c>
      <c r="AE168" s="140">
        <f>IF($C$5&gt;2,INDEX($O$37:$O$48,MATCH(AA168,$M$37:$M$48,0),1)+$C$20+2*$C$6,0)</f>
        <v>21.48753882025019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1">$C$16</f>
        <v>0</v>
      </c>
      <c r="AD169" s="140">
        <f>INDEX($N$37:$N$48,MATCH(AA169,$M$37:$M$48,0),1)</f>
        <v>7.8175803033941902</v>
      </c>
      <c r="AE169" s="140">
        <f>IF($C$5&gt;2,INDEX($Q$37:$Q$48,MATCH(AA169,$M$37:$M$48,0),1)+AE168,0)</f>
        <v>25.512461179749813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1"/>
        <v>0</v>
      </c>
      <c r="AD170" s="140">
        <f>INDEX($P$37:$P$48,MATCH(AA170,$M$37:$M$48,0),1)+AD168</f>
        <v>20.466690944067707</v>
      </c>
      <c r="AE170" s="140">
        <f>IF($C$5&gt;2,INDEX($Q$37:$Q$48,MATCH(AA169,$M$37:$M$48,0),1)+AE168,0)</f>
        <v>25.512461179749813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1"/>
        <v>0</v>
      </c>
      <c r="AD171" s="140">
        <f>INDEX($P$37:$P$48,MATCH(AA171,$M$37:$M$48,0),1)+AD169</f>
        <v>20.466690944067707</v>
      </c>
      <c r="AE171" s="140">
        <f>IF($C$5&gt;2,INDEX($O$37:$O$48,MATCH(AA171,$M$37:$M$48,0),1)+$C$20+2*$C$6,0)</f>
        <v>21.48753882025019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2">AC168</f>
        <v>0</v>
      </c>
      <c r="AD172" s="132">
        <f t="shared" si="42"/>
        <v>7.8175803033941902</v>
      </c>
      <c r="AE172" s="140">
        <f t="shared" si="42"/>
        <v>21.48753882025019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9.7719753792427397</v>
      </c>
      <c r="AD173" s="4">
        <f>$C$17</f>
        <v>0</v>
      </c>
      <c r="AE173" s="129">
        <f>IF($C$5&gt;1,INDEX($O$37:$O$48,MATCH(AA173,$M$37:$M$48,0),1)+$C$20+$C$6,0)</f>
        <v>12.48753882025019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9.7719753792427397</v>
      </c>
      <c r="AD174" s="4">
        <f t="shared" ref="AD174:AD176" si="43">$C$17</f>
        <v>0</v>
      </c>
      <c r="AE174" s="129">
        <f>IF($C$5&gt;1,INDEX($Q$37:$Q$48,MATCH(AA174,$M$37:$M$48,0),1)+AE173,0)</f>
        <v>16.512461179749813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25.583363680084638</v>
      </c>
      <c r="AD175" s="4">
        <f t="shared" si="43"/>
        <v>0</v>
      </c>
      <c r="AE175" s="129">
        <f>IF($C$5&gt;1,INDEX($Q$37:$Q$48,MATCH(AA174,$M$37:$M$48,0),1)+AE173,0)</f>
        <v>16.512461179749813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25.583363680084638</v>
      </c>
      <c r="AD176" s="4">
        <f t="shared" si="43"/>
        <v>0</v>
      </c>
      <c r="AE176" s="129">
        <f>IF($C$5&gt;1,INDEX($O$37:$O$48,MATCH(AA176,$M$37:$M$48,0),1)+$C$20+$C$6,0)</f>
        <v>12.48753882025019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4">AC173</f>
        <v>9.7719753792427397</v>
      </c>
      <c r="AD177" s="4">
        <f t="shared" si="44"/>
        <v>0</v>
      </c>
      <c r="AE177" s="129">
        <f t="shared" si="44"/>
        <v>12.48753882025019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9.7719753792427397</v>
      </c>
      <c r="AD178" s="113">
        <f>$C$35</f>
        <v>28.284271247461898</v>
      </c>
      <c r="AE178" s="140">
        <f>IF($C$5&gt;1,INDEX($O$37:$O$48,MATCH(AA178,$M$37:$M$48,0),1)+$C$20+$C$6,0)</f>
        <v>12.48753882025019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9.7719753792427397</v>
      </c>
      <c r="AD179" s="113">
        <f>$C$35</f>
        <v>28.284271247461898</v>
      </c>
      <c r="AE179" s="140">
        <f>IF($C$5&gt;1,INDEX($Q$37:$Q$48,MATCH(AA179,$M$37:$M$48,0),1)+AE178,0)</f>
        <v>16.512461179749813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25.583363680084638</v>
      </c>
      <c r="AD180" s="113">
        <f>$C$35</f>
        <v>28.284271247461898</v>
      </c>
      <c r="AE180" s="140">
        <f>IF($C$5&gt;1,INDEX($Q$37:$Q$48,MATCH(AA179,$M$37:$M$48,0),1)+AE178,0)</f>
        <v>16.512461179749813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25.583363680084638</v>
      </c>
      <c r="AD181" s="113">
        <f>$C$35</f>
        <v>28.284271247461898</v>
      </c>
      <c r="AE181" s="140">
        <f>IF($C$5&gt;1,INDEX($O$37:$O$48,MATCH(AA181,$M$37:$M$48,0),1)+$C$20+$C$6,0)</f>
        <v>12.48753882025019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5">AC178</f>
        <v>9.7719753792427397</v>
      </c>
      <c r="AD182" s="114">
        <f t="shared" si="45"/>
        <v>28.284271247461898</v>
      </c>
      <c r="AE182" s="113">
        <f t="shared" si="45"/>
        <v>12.48753882025019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35.355339059327378</v>
      </c>
      <c r="AD183" s="112">
        <f>INDEX($N$37:$N$48,MATCH(AA183,$M$37:$M$48,0),1)</f>
        <v>7.8175803033941902</v>
      </c>
      <c r="AE183" s="112">
        <f>IF($C$5&gt;1,INDEX($O$37:$O$48,MATCH(AA183,$M$37:$M$48,0),1)+$C$20+$C$6,0)</f>
        <v>12.48753882025019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35.355339059327378</v>
      </c>
      <c r="AD184" s="112">
        <f>INDEX($N$37:$N$48,MATCH(AA184,$M$37:$M$48,0),1)</f>
        <v>7.8175803033941902</v>
      </c>
      <c r="AE184" s="112">
        <f>IF($C$5&gt;1,INDEX($Q$37:$Q$48,MATCH(AA184,$M$37:$M$48,0),1)+AE183,0)</f>
        <v>16.512461179749813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35.355339059327378</v>
      </c>
      <c r="AD185" s="112">
        <f>INDEX($P$37:$P$48,MATCH(AA185,$M$37:$M$48,0),1)+AD183</f>
        <v>20.466690944067707</v>
      </c>
      <c r="AE185" s="112">
        <f>IF($C$5&gt;1,INDEX($Q$37:$Q$48,MATCH(AA184,$M$37:$M$48,0),1)+AE183,0)</f>
        <v>16.512461179749813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35.355339059327378</v>
      </c>
      <c r="AD186" s="112">
        <f>INDEX($P$37:$P$48,MATCH(AA186,$M$37:$M$48,0),1)+AD184</f>
        <v>20.466690944067707</v>
      </c>
      <c r="AE186" s="112">
        <f>IF($C$5&gt;1,INDEX($O$37:$O$48,MATCH(AA186,$M$37:$M$48,0),1)+$C$20+$C$6,0)</f>
        <v>12.48753882025019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46">AC183</f>
        <v>35.355339059327378</v>
      </c>
      <c r="AD187" s="112">
        <f t="shared" si="46"/>
        <v>7.8175803033941902</v>
      </c>
      <c r="AE187" s="112">
        <f t="shared" si="46"/>
        <v>12.48753882025019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7.8175803033941902</v>
      </c>
      <c r="AE188" s="140">
        <f>IF($C$5&gt;1,INDEX($O$37:$O$48,MATCH(AA188,$M$37:$M$48,0),1)+$C$20+$C$6,0)</f>
        <v>12.48753882025019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47">$C$16</f>
        <v>0</v>
      </c>
      <c r="AD189" s="140">
        <f>INDEX($N$37:$N$48,MATCH(AA189,$M$37:$M$48,0),1)</f>
        <v>7.8175803033941902</v>
      </c>
      <c r="AE189" s="140">
        <f>IF($C$5&gt;1,INDEX($Q$37:$Q$48,MATCH(AA189,$M$37:$M$48,0),1)+AE188,0)</f>
        <v>16.512461179749813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47"/>
        <v>0</v>
      </c>
      <c r="AD190" s="140">
        <f>INDEX($P$37:$P$48,MATCH(AA190,$M$37:$M$48,0),1)+AD188</f>
        <v>20.466690944067707</v>
      </c>
      <c r="AE190" s="140">
        <f>IF($C$5&gt;1,INDEX($Q$37:$Q$48,MATCH(AA189,$M$37:$M$48,0),1)+AE188,0)</f>
        <v>16.512461179749813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47"/>
        <v>0</v>
      </c>
      <c r="AD191" s="140">
        <f>INDEX($P$37:$P$48,MATCH(AA191,$M$37:$M$48,0),1)+AD189</f>
        <v>20.466690944067707</v>
      </c>
      <c r="AE191" s="140">
        <f>IF($C$5&gt;1,INDEX($O$37:$O$48,MATCH(AA191,$M$37:$M$48,0),1)+$C$20+$C$6,0)</f>
        <v>12.48753882025019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48">AC188</f>
        <v>0</v>
      </c>
      <c r="AD192" s="132">
        <f t="shared" si="48"/>
        <v>7.8175803033941902</v>
      </c>
      <c r="AE192" s="140">
        <f t="shared" si="48"/>
        <v>12.48753882025019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9.7719753792427397</v>
      </c>
      <c r="AD193" s="4">
        <f>$C$17</f>
        <v>0</v>
      </c>
      <c r="AE193" s="129">
        <f>INDEX($O$37:$O$48,MATCH(AA193,$M$37:$M$48,0),1)+$C$20</f>
        <v>3.4875388202501894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9.7719753792427397</v>
      </c>
      <c r="AD194" s="4">
        <f t="shared" ref="AD194:AD196" si="49">$C$17</f>
        <v>0</v>
      </c>
      <c r="AE194" s="129">
        <f>INDEX($Q$37:$Q$48,MATCH(AA194,$M$37:$M$48,0),1)+AE193</f>
        <v>7.5124611797498106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25.583363680084638</v>
      </c>
      <c r="AD195" s="4">
        <f t="shared" si="49"/>
        <v>0</v>
      </c>
      <c r="AE195" s="129">
        <f>INDEX($Q$37:$Q$48,MATCH(AA194,$M$37:$M$48,0),1)+AE193</f>
        <v>7.5124611797498106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25.583363680084638</v>
      </c>
      <c r="AD196" s="4">
        <f t="shared" si="49"/>
        <v>0</v>
      </c>
      <c r="AE196" s="129">
        <f>INDEX($O$37:$O$48,MATCH(AA196,$M$37:$M$48,0),1)+$C$20</f>
        <v>3.4875388202501894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0">AC193</f>
        <v>9.7719753792427397</v>
      </c>
      <c r="AD197" s="4">
        <f t="shared" si="50"/>
        <v>0</v>
      </c>
      <c r="AE197" s="129">
        <f t="shared" si="50"/>
        <v>3.4875388202501894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9.7719753792427397</v>
      </c>
      <c r="AD198" s="113">
        <f>$C$35</f>
        <v>28.284271247461898</v>
      </c>
      <c r="AE198" s="140">
        <f>INDEX($O$37:$O$48,MATCH(AA198,$M$37:$M$48,0),1)+$C$20</f>
        <v>3.4875388202501894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9.7719753792427397</v>
      </c>
      <c r="AD199" s="113">
        <f>$C$35</f>
        <v>28.284271247461898</v>
      </c>
      <c r="AE199" s="140">
        <f>INDEX($Q$37:$Q$48,MATCH(AA199,$M$37:$M$48,0),1)+AE198</f>
        <v>7.5124611797498106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25.583363680084638</v>
      </c>
      <c r="AD200" s="113">
        <f>$C$35</f>
        <v>28.284271247461898</v>
      </c>
      <c r="AE200" s="140">
        <f>INDEX($Q$37:$Q$48,MATCH(AA199,$M$37:$M$48,0),1)+AE198</f>
        <v>7.5124611797498106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25.583363680084638</v>
      </c>
      <c r="AD201" s="113">
        <f>$C$35</f>
        <v>28.284271247461898</v>
      </c>
      <c r="AE201" s="140">
        <f>INDEX($O$37:$O$48,MATCH(AA201,$M$37:$M$48,0),1)+$C$20</f>
        <v>3.4875388202501894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1">AC198</f>
        <v>9.7719753792427397</v>
      </c>
      <c r="AD202" s="114">
        <f t="shared" si="51"/>
        <v>28.284271247461898</v>
      </c>
      <c r="AE202" s="140">
        <f t="shared" si="51"/>
        <v>3.4875388202501894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35.355339059327378</v>
      </c>
      <c r="AD203" s="129">
        <f>INDEX($N$37:$N$48,MATCH(AA203,$M$37:$M$48,0),1)</f>
        <v>7.8175803033941902</v>
      </c>
      <c r="AE203" s="129">
        <f>INDEX($O$37:$O$48,MATCH(AA203,$M$37:$M$48,0),1)+$C$20</f>
        <v>3.4875388202501894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35.355339059327378</v>
      </c>
      <c r="AD204" s="129">
        <f>INDEX($N$37:$N$48,MATCH(AA204,$M$37:$M$48,0),1)</f>
        <v>7.8175803033941902</v>
      </c>
      <c r="AE204" s="129">
        <f>INDEX($Q$37:$Q$48,MATCH(AA204,$M$37:$M$48,0),1)+AE203</f>
        <v>7.5124611797498106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35.355339059327378</v>
      </c>
      <c r="AD205" s="129">
        <f>INDEX($P$37:$P$48,MATCH(AA205,$M$37:$M$48,0),1)+AD203</f>
        <v>20.466690944067707</v>
      </c>
      <c r="AE205" s="129">
        <f>INDEX($Q$37:$Q$48,MATCH(AA204,$M$37:$M$48,0),1)+AE203</f>
        <v>7.5124611797498106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35.355339059327378</v>
      </c>
      <c r="AD206" s="129">
        <f>INDEX($P$37:$P$48,MATCH(AA206,$M$37:$M$48,0),1)+AD204</f>
        <v>20.466690944067707</v>
      </c>
      <c r="AE206" s="129">
        <f>INDEX($O$37:$O$48,MATCH(AA206,$M$37:$M$48,0),1)+$C$20</f>
        <v>3.4875388202501894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2">AC203</f>
        <v>35.355339059327378</v>
      </c>
      <c r="AD207" s="129">
        <f t="shared" si="52"/>
        <v>7.8175803033941902</v>
      </c>
      <c r="AE207" s="129">
        <f t="shared" si="52"/>
        <v>3.4875388202501894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7.8175803033941902</v>
      </c>
      <c r="AE208" s="140">
        <f>INDEX($O$37:$O$48,MATCH(AA208,$M$37:$M$48,0),1)+$C$20</f>
        <v>3.4875388202501894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3">$C$16</f>
        <v>0</v>
      </c>
      <c r="AD209" s="140">
        <f>INDEX($N$37:$N$48,MATCH(AA209,$M$37:$M$48,0),1)</f>
        <v>7.8175803033941902</v>
      </c>
      <c r="AE209" s="140">
        <f>INDEX($Q$37:$Q$48,MATCH(AA209,$M$37:$M$48,0),1)+AE208</f>
        <v>7.5124611797498106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3"/>
        <v>0</v>
      </c>
      <c r="AD210" s="140">
        <f>INDEX($P$37:$P$48,MATCH(AA210,$M$37:$M$48,0),1)+AD208</f>
        <v>20.466690944067707</v>
      </c>
      <c r="AE210" s="140">
        <f>INDEX($Q$37:$Q$48,MATCH(AA209,$M$37:$M$48,0),1)+AE208</f>
        <v>7.5124611797498106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3"/>
        <v>0</v>
      </c>
      <c r="AD211" s="140">
        <f>INDEX($P$37:$P$48,MATCH(AA211,$M$37:$M$48,0),1)+AD209</f>
        <v>20.466690944067707</v>
      </c>
      <c r="AE211" s="140">
        <f>INDEX($O$37:$O$48,MATCH(AA211,$M$37:$M$48,0),1)+$C$20</f>
        <v>3.4875388202501894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4">AC97</f>
        <v>0</v>
      </c>
      <c r="AD212" s="113">
        <f>AD208</f>
        <v>7.8175803033941902</v>
      </c>
      <c r="AE212" s="113">
        <f>AE208</f>
        <v>3.4875388202501894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5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tabSelected="1" workbookViewId="0">
      <selection activeCell="C12" sqref="C12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109</v>
      </c>
      <c r="B1" s="2" t="s">
        <v>122</v>
      </c>
      <c r="C1" s="2" t="s">
        <v>125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123</v>
      </c>
    </row>
    <row r="2" spans="1:8" x14ac:dyDescent="0.25">
      <c r="A2" s="81"/>
      <c r="B2" s="82" t="s">
        <v>104</v>
      </c>
      <c r="C2" t="s">
        <v>105</v>
      </c>
      <c r="H2" s="76" t="s">
        <v>124</v>
      </c>
    </row>
    <row r="3" spans="1:8" x14ac:dyDescent="0.25">
      <c r="A3" s="81" t="str">
        <f>BuildingSurfaces_Master!G22</f>
        <v>{bgwall_upper_front zone name}</v>
      </c>
      <c r="B3" t="s">
        <v>108</v>
      </c>
      <c r="D3" t="s">
        <v>233</v>
      </c>
      <c r="F3" t="s">
        <v>231</v>
      </c>
      <c r="G3" t="s">
        <v>234</v>
      </c>
      <c r="H3" t="s">
        <v>106</v>
      </c>
    </row>
    <row r="4" spans="1:8" x14ac:dyDescent="0.25">
      <c r="A4" s="81" t="str">
        <f>BuildingSurfaces_Master!G23</f>
        <v>{bgwall_lower_front zone name}</v>
      </c>
      <c r="B4" t="s">
        <v>108</v>
      </c>
      <c r="D4" t="s">
        <v>233</v>
      </c>
      <c r="F4" t="s">
        <v>231</v>
      </c>
      <c r="G4" t="s">
        <v>234</v>
      </c>
      <c r="H4" t="s">
        <v>106</v>
      </c>
    </row>
    <row r="5" spans="1:8" x14ac:dyDescent="0.25">
      <c r="A5" s="81" t="str">
        <f>BuildingSurfaces_Master!G24</f>
        <v>{bgwall_upper_right zone name}</v>
      </c>
      <c r="B5" t="s">
        <v>108</v>
      </c>
      <c r="D5" t="s">
        <v>233</v>
      </c>
      <c r="F5" t="s">
        <v>231</v>
      </c>
      <c r="G5" t="s">
        <v>234</v>
      </c>
      <c r="H5" t="s">
        <v>106</v>
      </c>
    </row>
    <row r="6" spans="1:8" x14ac:dyDescent="0.25">
      <c r="A6" s="81" t="str">
        <f>BuildingSurfaces_Master!G25</f>
        <v>{bgwall_lower_right zone name}</v>
      </c>
      <c r="B6" t="s">
        <v>108</v>
      </c>
      <c r="D6" t="s">
        <v>233</v>
      </c>
      <c r="F6" t="s">
        <v>231</v>
      </c>
      <c r="G6" t="s">
        <v>234</v>
      </c>
      <c r="H6" t="s">
        <v>106</v>
      </c>
    </row>
    <row r="7" spans="1:8" x14ac:dyDescent="0.25">
      <c r="A7" s="81" t="str">
        <f>BuildingSurfaces_Master!G26</f>
        <v>{bgwall_upper_back zone name}</v>
      </c>
      <c r="B7" t="s">
        <v>108</v>
      </c>
      <c r="D7" t="s">
        <v>233</v>
      </c>
      <c r="F7" t="s">
        <v>231</v>
      </c>
      <c r="G7" t="s">
        <v>234</v>
      </c>
      <c r="H7" t="s">
        <v>106</v>
      </c>
    </row>
    <row r="8" spans="1:8" x14ac:dyDescent="0.25">
      <c r="A8" s="81" t="str">
        <f>BuildingSurfaces_Master!G27</f>
        <v>{bgwall_lower_back zone name}</v>
      </c>
      <c r="B8" t="s">
        <v>108</v>
      </c>
      <c r="D8" t="s">
        <v>233</v>
      </c>
      <c r="F8" t="s">
        <v>231</v>
      </c>
      <c r="G8" t="s">
        <v>234</v>
      </c>
      <c r="H8" t="s">
        <v>106</v>
      </c>
    </row>
    <row r="9" spans="1:8" x14ac:dyDescent="0.25">
      <c r="A9" s="81" t="str">
        <f>BuildingSurfaces_Master!G28</f>
        <v>{bgwall_upper_left zone name}</v>
      </c>
      <c r="B9" t="s">
        <v>108</v>
      </c>
      <c r="D9" t="s">
        <v>233</v>
      </c>
      <c r="F9" t="s">
        <v>231</v>
      </c>
      <c r="G9" t="s">
        <v>234</v>
      </c>
      <c r="H9" t="s">
        <v>106</v>
      </c>
    </row>
    <row r="10" spans="1:8" x14ac:dyDescent="0.25">
      <c r="A10" s="81" t="str">
        <f>BuildingSurfaces_Master!G29</f>
        <v>{bgwall_lower_left zone name}</v>
      </c>
      <c r="B10" t="s">
        <v>108</v>
      </c>
      <c r="D10" t="s">
        <v>233</v>
      </c>
      <c r="F10" t="s">
        <v>231</v>
      </c>
      <c r="G10" t="s">
        <v>234</v>
      </c>
      <c r="H10" t="s">
        <v>106</v>
      </c>
    </row>
    <row r="11" spans="1:8" x14ac:dyDescent="0.25">
      <c r="A11" s="81" t="str">
        <f>BuildingSurfaces_Master!G30</f>
        <v>{floor_foundation zone name}</v>
      </c>
      <c r="B11" t="s">
        <v>108</v>
      </c>
      <c r="D11" t="s">
        <v>233</v>
      </c>
      <c r="F11" t="s">
        <v>231</v>
      </c>
      <c r="G11" t="s">
        <v>234</v>
      </c>
      <c r="H11" t="s">
        <v>106</v>
      </c>
    </row>
    <row r="12" spans="1:8" x14ac:dyDescent="0.25">
      <c r="A12" s="81" t="str">
        <f>BuildingSurfaces_Master!H21</f>
        <v>{floor_main outside boundary condition}</v>
      </c>
      <c r="B12" t="s">
        <v>108</v>
      </c>
      <c r="D12" t="s">
        <v>15</v>
      </c>
      <c r="E12" t="s">
        <v>43</v>
      </c>
      <c r="F12" t="s">
        <v>15</v>
      </c>
      <c r="G12" t="s">
        <v>15</v>
      </c>
      <c r="H12" t="s">
        <v>106</v>
      </c>
    </row>
    <row r="13" spans="1:8" x14ac:dyDescent="0.25">
      <c r="A13" s="81" t="str">
        <f>BuildingSurfaces_Master!H22</f>
        <v>{bgwall_upper_front outside boundary condition}</v>
      </c>
      <c r="B13" t="s">
        <v>108</v>
      </c>
      <c r="D13" t="s">
        <v>19</v>
      </c>
      <c r="F13" t="s">
        <v>19</v>
      </c>
      <c r="G13" t="s">
        <v>19</v>
      </c>
      <c r="H13" t="s">
        <v>106</v>
      </c>
    </row>
    <row r="14" spans="1:8" x14ac:dyDescent="0.25">
      <c r="A14" s="81" t="str">
        <f>BuildingSurfaces_Master!H23</f>
        <v>{bgwall_lower_front outside boundary condition}</v>
      </c>
      <c r="B14" t="s">
        <v>108</v>
      </c>
      <c r="D14" t="s">
        <v>43</v>
      </c>
      <c r="F14" t="s">
        <v>43</v>
      </c>
      <c r="G14" t="s">
        <v>43</v>
      </c>
      <c r="H14" t="s">
        <v>106</v>
      </c>
    </row>
    <row r="15" spans="1:8" x14ac:dyDescent="0.25">
      <c r="A15" s="81" t="str">
        <f>BuildingSurfaces_Master!H24</f>
        <v>{bgwall_upper_right outside boundary condition}</v>
      </c>
      <c r="B15" t="s">
        <v>108</v>
      </c>
      <c r="D15" t="s">
        <v>19</v>
      </c>
      <c r="F15" t="s">
        <v>19</v>
      </c>
      <c r="G15" t="s">
        <v>19</v>
      </c>
      <c r="H15" t="s">
        <v>106</v>
      </c>
    </row>
    <row r="16" spans="1:8" x14ac:dyDescent="0.25">
      <c r="A16" s="81" t="str">
        <f>BuildingSurfaces_Master!H25</f>
        <v>{bgwall_lower_right outside boundary condition}</v>
      </c>
      <c r="B16" t="s">
        <v>108</v>
      </c>
      <c r="D16" t="s">
        <v>43</v>
      </c>
      <c r="F16" t="s">
        <v>43</v>
      </c>
      <c r="G16" t="s">
        <v>43</v>
      </c>
      <c r="H16" t="s">
        <v>106</v>
      </c>
    </row>
    <row r="17" spans="1:8" x14ac:dyDescent="0.25">
      <c r="A17" s="81" t="str">
        <f>BuildingSurfaces_Master!H26</f>
        <v>{bgwall_upper_back outside boundary condition}</v>
      </c>
      <c r="B17" t="s">
        <v>108</v>
      </c>
      <c r="D17" t="s">
        <v>19</v>
      </c>
      <c r="F17" t="s">
        <v>19</v>
      </c>
      <c r="G17" t="s">
        <v>19</v>
      </c>
      <c r="H17" t="s">
        <v>106</v>
      </c>
    </row>
    <row r="18" spans="1:8" x14ac:dyDescent="0.25">
      <c r="A18" s="81" t="str">
        <f>BuildingSurfaces_Master!H27</f>
        <v>{bgwall_lower_back outside boundary condition}</v>
      </c>
      <c r="B18" t="s">
        <v>108</v>
      </c>
      <c r="D18" t="s">
        <v>43</v>
      </c>
      <c r="F18" t="s">
        <v>43</v>
      </c>
      <c r="G18" t="s">
        <v>43</v>
      </c>
      <c r="H18" t="s">
        <v>106</v>
      </c>
    </row>
    <row r="19" spans="1:8" x14ac:dyDescent="0.25">
      <c r="A19" s="81" t="str">
        <f>BuildingSurfaces_Master!H28</f>
        <v>{bgwall_upper_left outside boundary condition}</v>
      </c>
      <c r="B19" t="s">
        <v>108</v>
      </c>
      <c r="D19" t="s">
        <v>19</v>
      </c>
      <c r="F19" t="s">
        <v>19</v>
      </c>
      <c r="G19" t="s">
        <v>19</v>
      </c>
      <c r="H19" t="s">
        <v>106</v>
      </c>
    </row>
    <row r="20" spans="1:8" x14ac:dyDescent="0.25">
      <c r="A20" s="81" t="str">
        <f>BuildingSurfaces_Master!H29</f>
        <v>{bgwall_lower_left outside boundary condition}</v>
      </c>
      <c r="B20" t="s">
        <v>108</v>
      </c>
      <c r="D20" t="s">
        <v>43</v>
      </c>
      <c r="F20" t="s">
        <v>43</v>
      </c>
      <c r="G20" t="s">
        <v>43</v>
      </c>
      <c r="H20" t="s">
        <v>106</v>
      </c>
    </row>
    <row r="21" spans="1:8" x14ac:dyDescent="0.25">
      <c r="A21" s="81" t="str">
        <f>BuildingSurfaces_Master!H30</f>
        <v>{floor_foundation outside boundary condition}</v>
      </c>
      <c r="B21" t="s">
        <v>108</v>
      </c>
      <c r="D21" t="s">
        <v>43</v>
      </c>
      <c r="F21" t="s">
        <v>43</v>
      </c>
      <c r="G21" t="s">
        <v>43</v>
      </c>
      <c r="H21" t="s">
        <v>106</v>
      </c>
    </row>
    <row r="22" spans="1:8" x14ac:dyDescent="0.25">
      <c r="A22" s="81" t="str">
        <f>BuildingSurfaces_Master!I21</f>
        <v>{floor_main outside boundary condition object}</v>
      </c>
      <c r="B22" t="s">
        <v>108</v>
      </c>
      <c r="D22" t="s">
        <v>233</v>
      </c>
      <c r="E22" t="s">
        <v>86</v>
      </c>
      <c r="F22" t="s">
        <v>231</v>
      </c>
      <c r="G22" t="s">
        <v>234</v>
      </c>
      <c r="H22" t="s">
        <v>106</v>
      </c>
    </row>
    <row r="23" spans="1:8" x14ac:dyDescent="0.25">
      <c r="A23" s="81" t="str">
        <f>BuildingSurfaces_Master!I22</f>
        <v>{bgwall_upper_front outside boundary condition object}</v>
      </c>
      <c r="B23" t="s">
        <v>108</v>
      </c>
      <c r="H23" t="s">
        <v>106</v>
      </c>
    </row>
    <row r="24" spans="1:8" x14ac:dyDescent="0.25">
      <c r="A24" s="81" t="str">
        <f>BuildingSurfaces_Master!I23</f>
        <v>{bgwall_lower_front outside boundary condition object}</v>
      </c>
      <c r="B24" t="s">
        <v>108</v>
      </c>
      <c r="D24" t="s">
        <v>278</v>
      </c>
      <c r="F24" t="s">
        <v>279</v>
      </c>
      <c r="G24" t="s">
        <v>279</v>
      </c>
      <c r="H24" t="s">
        <v>106</v>
      </c>
    </row>
    <row r="25" spans="1:8" x14ac:dyDescent="0.25">
      <c r="A25" s="81" t="str">
        <f>BuildingSurfaces_Master!I24</f>
        <v>{bgwall_upper_right outside boundary condition object}</v>
      </c>
      <c r="B25" t="s">
        <v>108</v>
      </c>
      <c r="H25" t="s">
        <v>106</v>
      </c>
    </row>
    <row r="26" spans="1:8" x14ac:dyDescent="0.25">
      <c r="A26" s="81" t="str">
        <f>BuildingSurfaces_Master!I25</f>
        <v>{bgwall_lower_right outside boundary condition object}</v>
      </c>
      <c r="B26" t="s">
        <v>108</v>
      </c>
      <c r="D26" t="s">
        <v>278</v>
      </c>
      <c r="F26" t="s">
        <v>279</v>
      </c>
      <c r="G26" t="s">
        <v>279</v>
      </c>
      <c r="H26" t="s">
        <v>106</v>
      </c>
    </row>
    <row r="27" spans="1:8" x14ac:dyDescent="0.25">
      <c r="A27" s="81" t="str">
        <f>BuildingSurfaces_Master!I26</f>
        <v>{bgwall_upper_back outside boundary condition object}</v>
      </c>
      <c r="B27" t="s">
        <v>108</v>
      </c>
      <c r="H27" t="s">
        <v>106</v>
      </c>
    </row>
    <row r="28" spans="1:8" x14ac:dyDescent="0.25">
      <c r="A28" s="81" t="str">
        <f>BuildingSurfaces_Master!I27</f>
        <v>{bgwall_lower_back outside boundary condition object}</v>
      </c>
      <c r="B28" t="s">
        <v>108</v>
      </c>
      <c r="D28" t="s">
        <v>278</v>
      </c>
      <c r="F28" t="s">
        <v>279</v>
      </c>
      <c r="G28" t="s">
        <v>279</v>
      </c>
      <c r="H28" t="s">
        <v>106</v>
      </c>
    </row>
    <row r="29" spans="1:8" x14ac:dyDescent="0.25">
      <c r="A29" s="81" t="str">
        <f>BuildingSurfaces_Master!I28</f>
        <v>{bgwall_upper_left outside boundary condition object}</v>
      </c>
      <c r="B29" t="s">
        <v>108</v>
      </c>
      <c r="H29" t="s">
        <v>106</v>
      </c>
    </row>
    <row r="30" spans="1:8" x14ac:dyDescent="0.25">
      <c r="A30" s="81" t="str">
        <f>BuildingSurfaces_Master!I29</f>
        <v>{bgwall_lower_left outside boundary condition object}</v>
      </c>
      <c r="B30" t="s">
        <v>108</v>
      </c>
      <c r="D30" t="s">
        <v>278</v>
      </c>
      <c r="F30" t="s">
        <v>279</v>
      </c>
      <c r="G30" t="s">
        <v>279</v>
      </c>
      <c r="H30" t="s">
        <v>106</v>
      </c>
    </row>
    <row r="31" spans="1:8" x14ac:dyDescent="0.25">
      <c r="A31" s="81" t="str">
        <f>BuildingSurfaces_Master!I30</f>
        <v>{floor_foundation outside boundary condition object}</v>
      </c>
      <c r="B31" t="s">
        <v>108</v>
      </c>
      <c r="D31" t="s">
        <v>278</v>
      </c>
      <c r="F31" t="s">
        <v>279</v>
      </c>
      <c r="G31" t="s">
        <v>279</v>
      </c>
      <c r="H31" t="s">
        <v>106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106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106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106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106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106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106</v>
      </c>
    </row>
    <row r="38" spans="1:8" x14ac:dyDescent="0.25">
      <c r="B38" s="82" t="s">
        <v>154</v>
      </c>
      <c r="C38" s="79" t="s">
        <v>150</v>
      </c>
      <c r="H38" s="76" t="s">
        <v>124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106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106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106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106</v>
      </c>
    </row>
    <row r="43" spans="1:8" x14ac:dyDescent="0.25">
      <c r="B43" s="81" t="s">
        <v>145</v>
      </c>
      <c r="H43" t="s">
        <v>106</v>
      </c>
    </row>
    <row r="44" spans="1:8" x14ac:dyDescent="0.25">
      <c r="B44" s="98" t="s">
        <v>146</v>
      </c>
      <c r="C44" s="79" t="s">
        <v>150</v>
      </c>
      <c r="H44" s="76" t="s">
        <v>124</v>
      </c>
    </row>
    <row r="45" spans="1:8" x14ac:dyDescent="0.25">
      <c r="B45" s="98" t="s">
        <v>148</v>
      </c>
      <c r="C45" s="79" t="s">
        <v>150</v>
      </c>
      <c r="H45" s="76" t="s">
        <v>124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157</v>
      </c>
      <c r="D1" s="106" t="s">
        <v>158</v>
      </c>
    </row>
    <row r="2" spans="1:4" x14ac:dyDescent="0.25">
      <c r="A2">
        <v>1</v>
      </c>
      <c r="B2" t="s">
        <v>111</v>
      </c>
      <c r="C2">
        <v>0</v>
      </c>
      <c r="D2">
        <v>0</v>
      </c>
    </row>
    <row r="3" spans="1:4" x14ac:dyDescent="0.25">
      <c r="A3">
        <v>2</v>
      </c>
      <c r="B3" t="s">
        <v>110</v>
      </c>
      <c r="C3">
        <v>-2</v>
      </c>
      <c r="D3">
        <v>1</v>
      </c>
    </row>
    <row r="4" spans="1:4" x14ac:dyDescent="0.25">
      <c r="A4">
        <v>3</v>
      </c>
      <c r="B4" t="s">
        <v>112</v>
      </c>
      <c r="C4">
        <v>-7</v>
      </c>
      <c r="D4">
        <v>1</v>
      </c>
    </row>
    <row r="5" spans="1:4" x14ac:dyDescent="0.25">
      <c r="A5">
        <v>4</v>
      </c>
      <c r="B5" t="s">
        <v>113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69" t="s">
        <v>45</v>
      </c>
      <c r="I1" s="169"/>
      <c r="J1" s="169"/>
      <c r="K1" s="169" t="s">
        <v>46</v>
      </c>
      <c r="L1" s="169"/>
      <c r="M1" s="169" t="s">
        <v>47</v>
      </c>
      <c r="N1" s="169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68">
        <f>H5-H4</f>
        <v>12.1330909462833</v>
      </c>
      <c r="L3" s="168">
        <f>I4-I3</f>
        <v>9.0998182097124403</v>
      </c>
      <c r="M3" s="168">
        <f>CONVERT(K3,"m","ft")</f>
        <v>39.806728826388778</v>
      </c>
      <c r="N3" s="168">
        <f>CONVERT(L3,"m","ft")</f>
        <v>29.855046619791473</v>
      </c>
      <c r="O3" s="167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68"/>
      <c r="L4" s="168"/>
      <c r="M4" s="168"/>
      <c r="N4" s="168"/>
      <c r="O4" s="167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68"/>
      <c r="L5" s="168"/>
      <c r="M5" s="168"/>
      <c r="N5" s="168"/>
      <c r="O5" s="167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68"/>
      <c r="L6" s="168"/>
      <c r="M6" s="168"/>
      <c r="N6" s="168"/>
      <c r="O6" s="167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68"/>
      <c r="L7" s="168"/>
      <c r="M7" s="168"/>
      <c r="N7" s="168"/>
      <c r="O7" s="167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68">
        <f>H9-H8</f>
        <v>12.1330909462833</v>
      </c>
      <c r="L8" s="168">
        <f>I10-I9</f>
        <v>9.0998182097124403</v>
      </c>
      <c r="M8" s="168">
        <f t="shared" ref="M8" si="3">CONVERT(K8,"m","ft")</f>
        <v>39.806728826388778</v>
      </c>
      <c r="N8" s="168">
        <f t="shared" ref="N8" si="4">CONVERT(L8,"m","ft")</f>
        <v>29.855046619791473</v>
      </c>
      <c r="O8" s="167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68"/>
      <c r="L9" s="168"/>
      <c r="M9" s="168"/>
      <c r="N9" s="168"/>
      <c r="O9" s="167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68"/>
      <c r="L10" s="168"/>
      <c r="M10" s="168"/>
      <c r="N10" s="168"/>
      <c r="O10" s="167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68"/>
      <c r="L11" s="168"/>
      <c r="M11" s="168"/>
      <c r="N11" s="168"/>
      <c r="O11" s="167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68"/>
      <c r="L12" s="168"/>
      <c r="M12" s="168"/>
      <c r="N12" s="168"/>
      <c r="O12" s="167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68">
        <f>H14-H13</f>
        <v>12.1330909462833</v>
      </c>
      <c r="L13" s="168">
        <f>I15-I14</f>
        <v>4.5499091048562201</v>
      </c>
      <c r="M13" s="168">
        <f t="shared" ref="M13" si="6">CONVERT(K13,"m","ft")</f>
        <v>39.806728826388778</v>
      </c>
      <c r="N13" s="168">
        <f t="shared" ref="N13" si="7">CONVERT(L13,"m","ft")</f>
        <v>14.927523309895737</v>
      </c>
      <c r="O13" s="167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68"/>
      <c r="L14" s="168"/>
      <c r="M14" s="168"/>
      <c r="N14" s="168"/>
      <c r="O14" s="167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68"/>
      <c r="L15" s="168"/>
      <c r="M15" s="168"/>
      <c r="N15" s="168"/>
      <c r="O15" s="167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68"/>
      <c r="L16" s="168"/>
      <c r="M16" s="168"/>
      <c r="N16" s="168"/>
      <c r="O16" s="167"/>
      <c r="P16" s="10"/>
      <c r="Q16" s="12" t="s">
        <v>146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68"/>
      <c r="L17" s="168"/>
      <c r="M17" s="168"/>
      <c r="N17" s="168"/>
      <c r="O17" s="167"/>
      <c r="P17" s="10"/>
      <c r="Q17" s="12" t="s">
        <v>147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68">
        <f>H21-H19</f>
        <v>12.1330909462833</v>
      </c>
      <c r="L18" s="168">
        <f>I19-I20</f>
        <v>4.5499091048562201</v>
      </c>
      <c r="M18" s="168">
        <f t="shared" ref="M18" si="11">CONVERT(K18,"m","ft")</f>
        <v>39.806728826388778</v>
      </c>
      <c r="N18" s="168">
        <f t="shared" ref="N18" si="12">CONVERT(L18,"m","ft")</f>
        <v>14.927523309895737</v>
      </c>
      <c r="O18" s="167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68"/>
      <c r="L19" s="168"/>
      <c r="M19" s="168"/>
      <c r="N19" s="168"/>
      <c r="O19" s="167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68"/>
      <c r="L20" s="168"/>
      <c r="M20" s="168"/>
      <c r="N20" s="168"/>
      <c r="O20" s="167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68"/>
      <c r="L21" s="168"/>
      <c r="M21" s="168"/>
      <c r="N21" s="168"/>
      <c r="O21" s="167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68"/>
      <c r="L22" s="168"/>
      <c r="M22" s="168"/>
      <c r="N22" s="168"/>
      <c r="O22" s="167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68">
        <f>I24-I25</f>
        <v>4.5499091048562201</v>
      </c>
      <c r="L23" s="168">
        <f>J25-J24</f>
        <v>1.3641973438951602</v>
      </c>
      <c r="M23" s="170">
        <f>CONVERT(K23,"m","ft")</f>
        <v>14.927523309895737</v>
      </c>
      <c r="N23" s="170">
        <f>CONVERT(L23,"m","ft")</f>
        <v>4.475713070522179</v>
      </c>
      <c r="O23" s="171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68"/>
      <c r="L24" s="168"/>
      <c r="M24" s="170"/>
      <c r="N24" s="170"/>
      <c r="O24" s="171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68"/>
      <c r="L25" s="168"/>
      <c r="M25" s="170"/>
      <c r="N25" s="170"/>
      <c r="O25" s="171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68"/>
      <c r="L26" s="168"/>
      <c r="M26" s="170"/>
      <c r="N26" s="170"/>
      <c r="O26" s="171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68">
        <f>I27-I29</f>
        <v>4.5499091048562201</v>
      </c>
      <c r="L27" s="168">
        <f>J29-J28</f>
        <v>1.3641973438951602</v>
      </c>
      <c r="M27" s="170">
        <f>CONVERT(K27,"m","ft")</f>
        <v>14.927523309895737</v>
      </c>
      <c r="N27" s="170">
        <f>CONVERT(L27,"m","ft")</f>
        <v>4.475713070522179</v>
      </c>
      <c r="O27" s="171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68"/>
      <c r="L28" s="168"/>
      <c r="M28" s="170"/>
      <c r="N28" s="170"/>
      <c r="O28" s="171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68"/>
      <c r="L29" s="168"/>
      <c r="M29" s="170"/>
      <c r="N29" s="170"/>
      <c r="O29" s="171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68"/>
      <c r="L30" s="168"/>
      <c r="M30" s="170"/>
      <c r="N30" s="170"/>
      <c r="O30" s="171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68">
        <f>H32-H31</f>
        <v>12.1330909462833</v>
      </c>
      <c r="L31" s="168">
        <f>J33-J32</f>
        <v>2.5914634146341462</v>
      </c>
      <c r="M31" s="168">
        <f t="shared" ref="M31:N31" si="17">CONVERT(K31,"m","ft")</f>
        <v>39.806728826388778</v>
      </c>
      <c r="N31" s="168">
        <f t="shared" si="17"/>
        <v>8.5021765571986414</v>
      </c>
      <c r="O31" s="167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68"/>
      <c r="L32" s="168"/>
      <c r="M32" s="168"/>
      <c r="N32" s="168"/>
      <c r="O32" s="167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68"/>
      <c r="L33" s="168"/>
      <c r="M33" s="168"/>
      <c r="N33" s="168"/>
      <c r="O33" s="167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68"/>
      <c r="L34" s="168"/>
      <c r="M34" s="168"/>
      <c r="N34" s="168"/>
      <c r="O34" s="167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68"/>
      <c r="L35" s="168"/>
      <c r="M35" s="168"/>
      <c r="N35" s="168"/>
      <c r="O35" s="167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68">
        <f>I37-I36</f>
        <v>9.0998182097124403</v>
      </c>
      <c r="L36" s="168">
        <f>J38-J37</f>
        <v>2.5914634146341462</v>
      </c>
      <c r="M36" s="168">
        <f t="shared" ref="M36" si="20">CONVERT(K36,"m","ft")</f>
        <v>29.855046619791473</v>
      </c>
      <c r="N36" s="168">
        <f t="shared" ref="N36" si="21">CONVERT(L36,"m","ft")</f>
        <v>8.5021765571986414</v>
      </c>
      <c r="O36" s="167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68"/>
      <c r="L37" s="168"/>
      <c r="M37" s="168"/>
      <c r="N37" s="168"/>
      <c r="O37" s="167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68"/>
      <c r="L38" s="168"/>
      <c r="M38" s="168"/>
      <c r="N38" s="168"/>
      <c r="O38" s="167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68"/>
      <c r="L39" s="168"/>
      <c r="M39" s="168"/>
      <c r="N39" s="168"/>
      <c r="O39" s="167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68"/>
      <c r="L40" s="168"/>
      <c r="M40" s="168"/>
      <c r="N40" s="168"/>
      <c r="O40" s="167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68">
        <f>H44-H43</f>
        <v>12.1330909462833</v>
      </c>
      <c r="L41" s="168">
        <f>J43-J42</f>
        <v>2.5914634146341462</v>
      </c>
      <c r="M41" s="168">
        <f t="shared" ref="M41" si="24">CONVERT(K41,"m","ft")</f>
        <v>39.806728826388778</v>
      </c>
      <c r="N41" s="168">
        <f t="shared" ref="N41" si="25">CONVERT(L41,"m","ft")</f>
        <v>8.5021765571986414</v>
      </c>
      <c r="O41" s="167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68"/>
      <c r="L42" s="168"/>
      <c r="M42" s="168"/>
      <c r="N42" s="168"/>
      <c r="O42" s="167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68"/>
      <c r="L43" s="168"/>
      <c r="M43" s="168"/>
      <c r="N43" s="168"/>
      <c r="O43" s="167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68"/>
      <c r="L44" s="168"/>
      <c r="M44" s="168"/>
      <c r="N44" s="168"/>
      <c r="O44" s="167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68"/>
      <c r="L45" s="168"/>
      <c r="M45" s="168"/>
      <c r="N45" s="168"/>
      <c r="O45" s="167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68">
        <f>I49-I48</f>
        <v>9.0998182097124403</v>
      </c>
      <c r="L46" s="168">
        <f>J48-J47</f>
        <v>2.5914634146341462</v>
      </c>
      <c r="M46" s="168">
        <f t="shared" ref="M46" si="28">CONVERT(K46,"m","ft")</f>
        <v>29.855046619791473</v>
      </c>
      <c r="N46" s="168">
        <f t="shared" ref="N46" si="29">CONVERT(L46,"m","ft")</f>
        <v>8.5021765571986414</v>
      </c>
      <c r="O46" s="167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68"/>
      <c r="L47" s="168"/>
      <c r="M47" s="168"/>
      <c r="N47" s="168"/>
      <c r="O47" s="167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68"/>
      <c r="L48" s="168"/>
      <c r="M48" s="168"/>
      <c r="N48" s="168"/>
      <c r="O48" s="167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68"/>
      <c r="L49" s="168"/>
      <c r="M49" s="168"/>
      <c r="N49" s="168"/>
      <c r="O49" s="167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68"/>
      <c r="L50" s="168"/>
      <c r="M50" s="168"/>
      <c r="N50" s="168"/>
      <c r="O50" s="167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68">
        <f>H52-H51</f>
        <v>12.1330909462833</v>
      </c>
      <c r="L51" s="168">
        <f>J53-J52</f>
        <v>2.5914634146341498</v>
      </c>
      <c r="M51" s="168">
        <f t="shared" ref="M51" si="32">CONVERT(K51,"m","ft")</f>
        <v>39.806728826388778</v>
      </c>
      <c r="N51" s="168">
        <f t="shared" ref="N51" si="33">CONVERT(L51,"m","ft")</f>
        <v>8.5021765571986538</v>
      </c>
      <c r="O51" s="167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68"/>
      <c r="L52" s="168"/>
      <c r="M52" s="168"/>
      <c r="N52" s="168"/>
      <c r="O52" s="167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68"/>
      <c r="L53" s="168"/>
      <c r="M53" s="168"/>
      <c r="N53" s="168"/>
      <c r="O53" s="167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68"/>
      <c r="L54" s="168"/>
      <c r="M54" s="168"/>
      <c r="N54" s="168"/>
      <c r="O54" s="167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68"/>
      <c r="L55" s="168"/>
      <c r="M55" s="168"/>
      <c r="N55" s="168"/>
      <c r="O55" s="167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68">
        <f>I57-I56</f>
        <v>9.0998182097124403</v>
      </c>
      <c r="L56" s="168">
        <f>J58-J57</f>
        <v>2.5914634146341498</v>
      </c>
      <c r="M56" s="168">
        <f t="shared" ref="M56" si="36">CONVERT(K56,"m","ft")</f>
        <v>29.855046619791473</v>
      </c>
      <c r="N56" s="168">
        <f t="shared" ref="N56" si="37">CONVERT(L56,"m","ft")</f>
        <v>8.5021765571986538</v>
      </c>
      <c r="O56" s="167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68"/>
      <c r="L57" s="168"/>
      <c r="M57" s="168"/>
      <c r="N57" s="168"/>
      <c r="O57" s="167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68"/>
      <c r="L58" s="168"/>
      <c r="M58" s="168"/>
      <c r="N58" s="168"/>
      <c r="O58" s="167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68"/>
      <c r="L59" s="168"/>
      <c r="M59" s="168"/>
      <c r="N59" s="168"/>
      <c r="O59" s="167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68"/>
      <c r="L60" s="168"/>
      <c r="M60" s="168"/>
      <c r="N60" s="168"/>
      <c r="O60" s="167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68">
        <f>H64-H63</f>
        <v>12.1330909462833</v>
      </c>
      <c r="L61" s="168">
        <f>J63-J62</f>
        <v>2.5914634146341498</v>
      </c>
      <c r="M61" s="168">
        <f t="shared" ref="M61" si="40">CONVERT(K61,"m","ft")</f>
        <v>39.806728826388778</v>
      </c>
      <c r="N61" s="168">
        <f t="shared" ref="N61" si="41">CONVERT(L61,"m","ft")</f>
        <v>8.5021765571986538</v>
      </c>
      <c r="O61" s="167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68"/>
      <c r="L62" s="168"/>
      <c r="M62" s="168"/>
      <c r="N62" s="168"/>
      <c r="O62" s="167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68"/>
      <c r="L63" s="168"/>
      <c r="M63" s="168"/>
      <c r="N63" s="168"/>
      <c r="O63" s="167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68"/>
      <c r="L64" s="168"/>
      <c r="M64" s="168"/>
      <c r="N64" s="168"/>
      <c r="O64" s="167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68"/>
      <c r="L65" s="168"/>
      <c r="M65" s="168"/>
      <c r="N65" s="168"/>
      <c r="O65" s="167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68">
        <f>I69-I68</f>
        <v>9.0998182097124403</v>
      </c>
      <c r="L66" s="168">
        <f>J68-J67</f>
        <v>2.5914634146341498</v>
      </c>
      <c r="M66" s="168">
        <f t="shared" ref="M66" si="44">CONVERT(K66,"m","ft")</f>
        <v>29.855046619791473</v>
      </c>
      <c r="N66" s="168">
        <f t="shared" ref="N66" si="45">CONVERT(L66,"m","ft")</f>
        <v>8.5021765571986538</v>
      </c>
      <c r="O66" s="167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68"/>
      <c r="L67" s="168"/>
      <c r="M67" s="168"/>
      <c r="N67" s="168"/>
      <c r="O67" s="167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68"/>
      <c r="L68" s="168"/>
      <c r="M68" s="168"/>
      <c r="N68" s="168"/>
      <c r="O68" s="167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68"/>
      <c r="L69" s="168"/>
      <c r="M69" s="168"/>
      <c r="N69" s="168"/>
      <c r="O69" s="167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68"/>
      <c r="L70" s="168"/>
      <c r="M70" s="168"/>
      <c r="N70" s="168"/>
      <c r="O70" s="167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68">
        <f>H73-H72</f>
        <v>12.1330909462833</v>
      </c>
      <c r="L71" s="168">
        <f>I72-I71</f>
        <v>9.0998182097124403</v>
      </c>
      <c r="M71" s="168">
        <f t="shared" ref="M71" si="49">CONVERT(K71,"m","ft")</f>
        <v>39.806728826388778</v>
      </c>
      <c r="N71" s="168">
        <f t="shared" ref="N71" si="50">CONVERT(L71,"m","ft")</f>
        <v>29.855046619791473</v>
      </c>
      <c r="O71" s="167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68"/>
      <c r="L72" s="168"/>
      <c r="M72" s="168"/>
      <c r="N72" s="168"/>
      <c r="O72" s="167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68"/>
      <c r="L73" s="168"/>
      <c r="M73" s="168"/>
      <c r="N73" s="168"/>
      <c r="O73" s="167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68"/>
      <c r="L74" s="168"/>
      <c r="M74" s="168"/>
      <c r="N74" s="168"/>
      <c r="O74" s="167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68"/>
      <c r="L75" s="168"/>
      <c r="M75" s="168"/>
      <c r="N75" s="168"/>
      <c r="O75" s="167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68">
        <f>H77-H76</f>
        <v>12.1330909462833</v>
      </c>
      <c r="L76" s="168">
        <f>J78-J77</f>
        <v>0.15243902439024401</v>
      </c>
      <c r="M76" s="168">
        <f t="shared" ref="M76" si="53">CONVERT(K76,"m","ft")</f>
        <v>39.806728826388778</v>
      </c>
      <c r="N76" s="168">
        <f t="shared" ref="N76" si="54">CONVERT(L76,"m","ft")</f>
        <v>0.50012803277639106</v>
      </c>
      <c r="O76" s="167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68"/>
      <c r="L77" s="168"/>
      <c r="M77" s="168"/>
      <c r="N77" s="168"/>
      <c r="O77" s="167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68"/>
      <c r="L78" s="168"/>
      <c r="M78" s="168"/>
      <c r="N78" s="168"/>
      <c r="O78" s="167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68"/>
      <c r="L79" s="168"/>
      <c r="M79" s="168"/>
      <c r="N79" s="168"/>
      <c r="O79" s="167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68"/>
      <c r="L80" s="168"/>
      <c r="M80" s="168"/>
      <c r="N80" s="168"/>
      <c r="O80" s="167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68">
        <f>H82-H81</f>
        <v>12.1330909462833</v>
      </c>
      <c r="L81" s="168">
        <f>J83-J82</f>
        <v>0.457317073170732</v>
      </c>
      <c r="M81" s="168">
        <f t="shared" ref="M81" si="57">CONVERT(K81,"m","ft")</f>
        <v>39.806728826388778</v>
      </c>
      <c r="N81" s="168">
        <f t="shared" ref="N81" si="58">CONVERT(L81,"m","ft")</f>
        <v>1.5003840983291732</v>
      </c>
      <c r="O81" s="167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68"/>
      <c r="L82" s="168"/>
      <c r="M82" s="168"/>
      <c r="N82" s="168"/>
      <c r="O82" s="167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68"/>
      <c r="L83" s="168"/>
      <c r="M83" s="168"/>
      <c r="N83" s="168"/>
      <c r="O83" s="167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68"/>
      <c r="L84" s="168"/>
      <c r="M84" s="168"/>
      <c r="N84" s="168"/>
      <c r="O84" s="167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68"/>
      <c r="L85" s="168"/>
      <c r="M85" s="168"/>
      <c r="N85" s="168"/>
      <c r="O85" s="167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68">
        <f>I87-I86</f>
        <v>9.0998182097124403</v>
      </c>
      <c r="L86" s="168">
        <f>J88-J87</f>
        <v>0.15243902439024401</v>
      </c>
      <c r="M86" s="168">
        <f t="shared" ref="M86" si="61">CONVERT(K86,"m","ft")</f>
        <v>29.855046619791473</v>
      </c>
      <c r="N86" s="168">
        <f t="shared" ref="N86" si="62">CONVERT(L86,"m","ft")</f>
        <v>0.50012803277639106</v>
      </c>
      <c r="O86" s="167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68"/>
      <c r="L87" s="168"/>
      <c r="M87" s="168"/>
      <c r="N87" s="168"/>
      <c r="O87" s="167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68"/>
      <c r="L88" s="168"/>
      <c r="M88" s="168"/>
      <c r="N88" s="168"/>
      <c r="O88" s="167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68"/>
      <c r="L89" s="168"/>
      <c r="M89" s="168"/>
      <c r="N89" s="168"/>
      <c r="O89" s="167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68"/>
      <c r="L90" s="168"/>
      <c r="M90" s="168"/>
      <c r="N90" s="168"/>
      <c r="O90" s="167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68">
        <f>I92-I91</f>
        <v>9.0998182097124403</v>
      </c>
      <c r="L91" s="168">
        <f>J93-J92</f>
        <v>0.457317073170732</v>
      </c>
      <c r="M91" s="168">
        <f t="shared" ref="M91" si="65">CONVERT(K91,"m","ft")</f>
        <v>29.855046619791473</v>
      </c>
      <c r="N91" s="168">
        <f t="shared" ref="N91" si="66">CONVERT(L91,"m","ft")</f>
        <v>1.5003840983291732</v>
      </c>
      <c r="O91" s="167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68"/>
      <c r="L92" s="168"/>
      <c r="M92" s="168"/>
      <c r="N92" s="168"/>
      <c r="O92" s="167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68"/>
      <c r="L93" s="168"/>
      <c r="M93" s="168"/>
      <c r="N93" s="168"/>
      <c r="O93" s="167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68"/>
      <c r="L94" s="168"/>
      <c r="M94" s="168"/>
      <c r="N94" s="168"/>
      <c r="O94" s="167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68"/>
      <c r="L95" s="168"/>
      <c r="M95" s="168"/>
      <c r="N95" s="168"/>
      <c r="O95" s="167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68">
        <f>H99-H98</f>
        <v>12.1330909462833</v>
      </c>
      <c r="L96" s="168">
        <f>J98-J97</f>
        <v>0.15243902439024401</v>
      </c>
      <c r="M96" s="168">
        <f t="shared" ref="M96" si="69">CONVERT(K96,"m","ft")</f>
        <v>39.806728826388778</v>
      </c>
      <c r="N96" s="168">
        <f t="shared" ref="N96" si="70">CONVERT(L96,"m","ft")</f>
        <v>0.50012803277639106</v>
      </c>
      <c r="O96" s="167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68"/>
      <c r="L97" s="168"/>
      <c r="M97" s="168"/>
      <c r="N97" s="168"/>
      <c r="O97" s="167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68"/>
      <c r="L98" s="168"/>
      <c r="M98" s="168"/>
      <c r="N98" s="168"/>
      <c r="O98" s="167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68"/>
      <c r="L99" s="168"/>
      <c r="M99" s="168"/>
      <c r="N99" s="168"/>
      <c r="O99" s="167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68"/>
      <c r="L100" s="168"/>
      <c r="M100" s="168"/>
      <c r="N100" s="168"/>
      <c r="O100" s="167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68">
        <f>H104-H103</f>
        <v>12.1330909462833</v>
      </c>
      <c r="L101" s="168">
        <f>J103-J102</f>
        <v>0.457317073170732</v>
      </c>
      <c r="M101" s="168">
        <f t="shared" ref="M101" si="73">CONVERT(K101,"m","ft")</f>
        <v>39.806728826388778</v>
      </c>
      <c r="N101" s="168">
        <f t="shared" ref="N101" si="74">CONVERT(L101,"m","ft")</f>
        <v>1.5003840983291732</v>
      </c>
      <c r="O101" s="167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68"/>
      <c r="L102" s="168"/>
      <c r="M102" s="168"/>
      <c r="N102" s="168"/>
      <c r="O102" s="167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68"/>
      <c r="L103" s="168"/>
      <c r="M103" s="168"/>
      <c r="N103" s="168"/>
      <c r="O103" s="167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68"/>
      <c r="L104" s="168"/>
      <c r="M104" s="168"/>
      <c r="N104" s="168"/>
      <c r="O104" s="167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68"/>
      <c r="L105" s="168"/>
      <c r="M105" s="168"/>
      <c r="N105" s="168"/>
      <c r="O105" s="167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68">
        <f>I109-I108</f>
        <v>9.0998182097124403</v>
      </c>
      <c r="L106" s="168">
        <f>J108-J107</f>
        <v>0.15243902439024401</v>
      </c>
      <c r="M106" s="168">
        <f t="shared" ref="M106" si="77">CONVERT(K106,"m","ft")</f>
        <v>29.855046619791473</v>
      </c>
      <c r="N106" s="168">
        <f t="shared" ref="N106" si="78">CONVERT(L106,"m","ft")</f>
        <v>0.50012803277639106</v>
      </c>
      <c r="O106" s="167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68"/>
      <c r="L107" s="168"/>
      <c r="M107" s="168"/>
      <c r="N107" s="168"/>
      <c r="O107" s="167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68"/>
      <c r="L108" s="168"/>
      <c r="M108" s="168"/>
      <c r="N108" s="168"/>
      <c r="O108" s="167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68"/>
      <c r="L109" s="168"/>
      <c r="M109" s="168"/>
      <c r="N109" s="168"/>
      <c r="O109" s="167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68"/>
      <c r="L110" s="168"/>
      <c r="M110" s="168"/>
      <c r="N110" s="168"/>
      <c r="O110" s="167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68">
        <f>I114-I113</f>
        <v>9.0998182097124403</v>
      </c>
      <c r="L111" s="168">
        <f>J113-J112</f>
        <v>0.457317073170732</v>
      </c>
      <c r="M111" s="168">
        <f t="shared" ref="M111" si="81">CONVERT(K111,"m","ft")</f>
        <v>29.855046619791473</v>
      </c>
      <c r="N111" s="168">
        <f t="shared" ref="N111" si="82">CONVERT(L111,"m","ft")</f>
        <v>1.5003840983291732</v>
      </c>
      <c r="O111" s="167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68"/>
      <c r="L112" s="168"/>
      <c r="M112" s="168"/>
      <c r="N112" s="168"/>
      <c r="O112" s="167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68"/>
      <c r="L113" s="168"/>
      <c r="M113" s="168"/>
      <c r="N113" s="168"/>
      <c r="O113" s="167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68"/>
      <c r="L114" s="168"/>
      <c r="M114" s="168"/>
      <c r="N114" s="168"/>
      <c r="O114" s="167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68"/>
      <c r="L115" s="168"/>
      <c r="M115" s="168"/>
      <c r="N115" s="168"/>
      <c r="O115" s="167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68">
        <f>H118-H117</f>
        <v>12.1330909462833</v>
      </c>
      <c r="L116" s="168">
        <f>I117-I116</f>
        <v>9.0998182097124403</v>
      </c>
      <c r="M116" s="168">
        <f t="shared" ref="M116" si="85">CONVERT(K116,"m","ft")</f>
        <v>39.806728826388778</v>
      </c>
      <c r="N116" s="168">
        <f t="shared" ref="N116" si="86">CONVERT(L116,"m","ft")</f>
        <v>29.855046619791473</v>
      </c>
      <c r="O116" s="167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68"/>
      <c r="L117" s="168"/>
      <c r="M117" s="168"/>
      <c r="N117" s="168"/>
      <c r="O117" s="167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68"/>
      <c r="L118" s="168"/>
      <c r="M118" s="168"/>
      <c r="N118" s="168"/>
      <c r="O118" s="167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68"/>
      <c r="L119" s="168"/>
      <c r="M119" s="168"/>
      <c r="N119" s="168"/>
      <c r="O119" s="167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68"/>
      <c r="L120" s="168"/>
      <c r="M120" s="168"/>
      <c r="N120" s="168"/>
      <c r="O120" s="167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170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171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172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173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170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171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172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173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170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171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172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173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170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171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172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173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170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171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172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173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170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171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172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173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170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171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172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173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170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171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172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173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170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171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172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173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69" t="s">
        <v>45</v>
      </c>
      <c r="N1" s="169"/>
      <c r="O1" s="169"/>
      <c r="P1" s="169" t="s">
        <v>46</v>
      </c>
      <c r="Q1" s="169"/>
      <c r="R1" s="169" t="s">
        <v>47</v>
      </c>
      <c r="S1" s="169"/>
    </row>
    <row r="2" spans="1:27" ht="30.75" thickBot="1" x14ac:dyDescent="0.3">
      <c r="B2" s="1" t="s">
        <v>1</v>
      </c>
      <c r="C2" s="1" t="s">
        <v>5</v>
      </c>
      <c r="D2" s="1" t="s">
        <v>88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235</v>
      </c>
      <c r="C3" s="4" t="s">
        <v>6</v>
      </c>
      <c r="D3" s="4" t="s">
        <v>275</v>
      </c>
      <c r="E3" s="4" t="s">
        <v>231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68">
        <f>M5-M4</f>
        <v>8</v>
      </c>
      <c r="Q3" s="168">
        <f>N4-N3</f>
        <v>9</v>
      </c>
      <c r="R3" s="168">
        <f>CONVERT(P3,"m","ft")</f>
        <v>26.246719160104988</v>
      </c>
      <c r="S3" s="168">
        <f>CONVERT(Q3,"m","ft")</f>
        <v>29.527559055118111</v>
      </c>
      <c r="T3" s="167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235</v>
      </c>
      <c r="C4" s="4" t="s">
        <v>6</v>
      </c>
      <c r="D4" s="4" t="s">
        <v>275</v>
      </c>
      <c r="E4" s="4" t="s">
        <v>231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68"/>
      <c r="Q4" s="168"/>
      <c r="R4" s="168"/>
      <c r="S4" s="168"/>
      <c r="T4" s="167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235</v>
      </c>
      <c r="C5" s="4" t="s">
        <v>6</v>
      </c>
      <c r="D5" s="4" t="s">
        <v>275</v>
      </c>
      <c r="E5" s="4" t="s">
        <v>231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68"/>
      <c r="Q5" s="168"/>
      <c r="R5" s="168"/>
      <c r="S5" s="168"/>
      <c r="T5" s="167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235</v>
      </c>
      <c r="C6" s="4" t="s">
        <v>6</v>
      </c>
      <c r="D6" s="4" t="s">
        <v>275</v>
      </c>
      <c r="E6" s="4" t="s">
        <v>231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68"/>
      <c r="Q6" s="168"/>
      <c r="R6" s="168"/>
      <c r="S6" s="168"/>
      <c r="T6" s="167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68"/>
      <c r="Q7" s="168"/>
      <c r="R7" s="168"/>
      <c r="S7" s="168"/>
      <c r="T7" s="167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229</v>
      </c>
      <c r="C8" t="s">
        <v>13</v>
      </c>
      <c r="D8" s="5" t="s">
        <v>271</v>
      </c>
      <c r="E8" t="s">
        <v>231</v>
      </c>
      <c r="F8" t="s">
        <v>15</v>
      </c>
      <c r="G8" t="s">
        <v>232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68">
        <f>M9-M8</f>
        <v>8</v>
      </c>
      <c r="Q8" s="168">
        <f>N10-N9</f>
        <v>9</v>
      </c>
      <c r="R8" s="168">
        <f t="shared" ref="R8:S8" si="2">CONVERT(P8,"m","ft")</f>
        <v>26.246719160104988</v>
      </c>
      <c r="S8" s="168">
        <f t="shared" si="2"/>
        <v>29.527559055118111</v>
      </c>
      <c r="T8" s="167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229</v>
      </c>
      <c r="C9" t="s">
        <v>13</v>
      </c>
      <c r="D9" s="5" t="s">
        <v>271</v>
      </c>
      <c r="E9" t="s">
        <v>231</v>
      </c>
      <c r="F9" t="s">
        <v>15</v>
      </c>
      <c r="G9" t="s">
        <v>232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68"/>
      <c r="Q9" s="168"/>
      <c r="R9" s="168"/>
      <c r="S9" s="168"/>
      <c r="T9" s="167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229</v>
      </c>
      <c r="C10" t="s">
        <v>13</v>
      </c>
      <c r="D10" s="5" t="s">
        <v>271</v>
      </c>
      <c r="E10" t="s">
        <v>231</v>
      </c>
      <c r="F10" t="s">
        <v>15</v>
      </c>
      <c r="G10" t="s">
        <v>232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68"/>
      <c r="Q10" s="168"/>
      <c r="R10" s="168"/>
      <c r="S10" s="168"/>
      <c r="T10" s="167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229</v>
      </c>
      <c r="C11" t="s">
        <v>13</v>
      </c>
      <c r="D11" s="5" t="s">
        <v>271</v>
      </c>
      <c r="E11" t="s">
        <v>231</v>
      </c>
      <c r="F11" t="s">
        <v>15</v>
      </c>
      <c r="G11" t="s">
        <v>232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68"/>
      <c r="Q11" s="168"/>
      <c r="R11" s="168"/>
      <c r="S11" s="168"/>
      <c r="T11" s="167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68"/>
      <c r="Q12" s="168"/>
      <c r="R12" s="168"/>
      <c r="S12" s="168"/>
      <c r="T12" s="167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236</v>
      </c>
      <c r="C13" s="4" t="s">
        <v>18</v>
      </c>
      <c r="D13" s="4" t="s">
        <v>272</v>
      </c>
      <c r="E13" s="4" t="s">
        <v>232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68">
        <f>M14-M13</f>
        <v>8</v>
      </c>
      <c r="Q13" s="168">
        <f>N15-N14</f>
        <v>4.5</v>
      </c>
      <c r="R13" s="168">
        <f t="shared" ref="R13:S13" si="4">CONVERT(P13,"m","ft")</f>
        <v>26.246719160104988</v>
      </c>
      <c r="S13" s="168">
        <f t="shared" si="4"/>
        <v>14.763779527559056</v>
      </c>
      <c r="T13" s="167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236</v>
      </c>
      <c r="C14" s="4" t="s">
        <v>18</v>
      </c>
      <c r="D14" s="4" t="s">
        <v>272</v>
      </c>
      <c r="E14" s="4" t="s">
        <v>232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68"/>
      <c r="Q14" s="168"/>
      <c r="R14" s="168"/>
      <c r="S14" s="168"/>
      <c r="T14" s="167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236</v>
      </c>
      <c r="C15" s="4" t="s">
        <v>18</v>
      </c>
      <c r="D15" s="4" t="s">
        <v>272</v>
      </c>
      <c r="E15" s="4" t="s">
        <v>232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68"/>
      <c r="Q15" s="168"/>
      <c r="R15" s="168"/>
      <c r="S15" s="168"/>
      <c r="T15" s="167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236</v>
      </c>
      <c r="C16" s="4" t="s">
        <v>18</v>
      </c>
      <c r="D16" s="4" t="s">
        <v>272</v>
      </c>
      <c r="E16" s="4" t="s">
        <v>232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68"/>
      <c r="Q16" s="168"/>
      <c r="R16" s="168"/>
      <c r="S16" s="168"/>
      <c r="T16" s="167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68"/>
      <c r="Q17" s="168"/>
      <c r="R17" s="168"/>
      <c r="S17" s="168"/>
      <c r="T17" s="167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237</v>
      </c>
      <c r="C18" t="s">
        <v>18</v>
      </c>
      <c r="D18" s="5" t="s">
        <v>272</v>
      </c>
      <c r="E18" t="s">
        <v>232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68">
        <f>M21-M19</f>
        <v>8</v>
      </c>
      <c r="Q18" s="168">
        <f>N19-N20</f>
        <v>4.5</v>
      </c>
      <c r="R18" s="168">
        <f t="shared" ref="R18:S18" si="7">CONVERT(P18,"m","ft")</f>
        <v>26.246719160104988</v>
      </c>
      <c r="S18" s="168">
        <f t="shared" si="7"/>
        <v>14.763779527559056</v>
      </c>
      <c r="T18" s="167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237</v>
      </c>
      <c r="C19" t="s">
        <v>18</v>
      </c>
      <c r="D19" s="5" t="s">
        <v>272</v>
      </c>
      <c r="E19" t="s">
        <v>232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68"/>
      <c r="Q19" s="168"/>
      <c r="R19" s="168"/>
      <c r="S19" s="168"/>
      <c r="T19" s="167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237</v>
      </c>
      <c r="C20" t="s">
        <v>18</v>
      </c>
      <c r="D20" s="5" t="s">
        <v>272</v>
      </c>
      <c r="E20" t="s">
        <v>232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68"/>
      <c r="Q20" s="168"/>
      <c r="R20" s="168"/>
      <c r="S20" s="168"/>
      <c r="T20" s="167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237</v>
      </c>
      <c r="C21" t="s">
        <v>18</v>
      </c>
      <c r="D21" s="5" t="s">
        <v>272</v>
      </c>
      <c r="E21" t="s">
        <v>232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68"/>
      <c r="Q21" s="168"/>
      <c r="R21" s="168"/>
      <c r="S21" s="168"/>
      <c r="T21" s="167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68"/>
      <c r="Q22" s="168"/>
      <c r="R22" s="168"/>
      <c r="S22" s="168"/>
      <c r="T22" s="167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238</v>
      </c>
      <c r="C23" s="4" t="s">
        <v>41</v>
      </c>
      <c r="D23" s="4" t="s">
        <v>273</v>
      </c>
      <c r="E23" s="4" t="s">
        <v>232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68">
        <f>N24-N25</f>
        <v>4.5</v>
      </c>
      <c r="Q23" s="168">
        <f>O25-O24</f>
        <v>1.3000000000000007</v>
      </c>
      <c r="R23" s="170">
        <f>CONVERT(P23,"m","ft")</f>
        <v>14.763779527559056</v>
      </c>
      <c r="S23" s="170">
        <f>CONVERT(Q23,"m","ft")</f>
        <v>4.2650918635170632</v>
      </c>
      <c r="T23" s="172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238</v>
      </c>
      <c r="C24" s="4" t="s">
        <v>41</v>
      </c>
      <c r="D24" s="4" t="s">
        <v>273</v>
      </c>
      <c r="E24" s="4" t="s">
        <v>232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68"/>
      <c r="Q24" s="168"/>
      <c r="R24" s="170"/>
      <c r="S24" s="170"/>
      <c r="T24" s="172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238</v>
      </c>
      <c r="C25" s="4" t="s">
        <v>41</v>
      </c>
      <c r="D25" s="4" t="s">
        <v>273</v>
      </c>
      <c r="E25" s="4" t="s">
        <v>232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68"/>
      <c r="Q25" s="168"/>
      <c r="R25" s="170"/>
      <c r="S25" s="170"/>
      <c r="T25" s="172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232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68"/>
      <c r="Q26" s="168"/>
      <c r="R26" s="170"/>
      <c r="S26" s="170"/>
      <c r="T26" s="172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239</v>
      </c>
      <c r="C27" t="s">
        <v>41</v>
      </c>
      <c r="D27" s="5" t="s">
        <v>273</v>
      </c>
      <c r="E27" t="s">
        <v>232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68">
        <f>N27-N29</f>
        <v>4.5</v>
      </c>
      <c r="Q27" s="168">
        <f>O29-O28</f>
        <v>1.3000000000000007</v>
      </c>
      <c r="R27" s="170">
        <f>CONVERT(P27,"m","ft")</f>
        <v>14.763779527559056</v>
      </c>
      <c r="S27" s="170">
        <f>CONVERT(Q27,"m","ft")</f>
        <v>4.2650918635170632</v>
      </c>
      <c r="T27" s="172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239</v>
      </c>
      <c r="C28" t="s">
        <v>41</v>
      </c>
      <c r="D28" s="5" t="s">
        <v>273</v>
      </c>
      <c r="E28" t="s">
        <v>232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68"/>
      <c r="Q28" s="168"/>
      <c r="R28" s="170"/>
      <c r="S28" s="170"/>
      <c r="T28" s="172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239</v>
      </c>
      <c r="C29" t="s">
        <v>41</v>
      </c>
      <c r="D29" s="5" t="s">
        <v>273</v>
      </c>
      <c r="E29" t="s">
        <v>232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68"/>
      <c r="Q29" s="168"/>
      <c r="R29" s="170"/>
      <c r="S29" s="170"/>
      <c r="T29" s="172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232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68"/>
      <c r="Q30" s="168"/>
      <c r="R30" s="170"/>
      <c r="S30" s="170"/>
      <c r="T30" s="172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240</v>
      </c>
      <c r="C31" s="4" t="s">
        <v>41</v>
      </c>
      <c r="D31" s="4" t="s">
        <v>274</v>
      </c>
      <c r="E31" s="4" t="s">
        <v>231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68">
        <f>M32-M31</f>
        <v>8</v>
      </c>
      <c r="Q31" s="168">
        <f>O33-O32</f>
        <v>4</v>
      </c>
      <c r="R31" s="168">
        <f t="shared" ref="R31:S31" si="12">CONVERT(P31,"m","ft")</f>
        <v>26.246719160104988</v>
      </c>
      <c r="S31" s="168">
        <f t="shared" si="12"/>
        <v>13.123359580052494</v>
      </c>
      <c r="T31" s="167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240</v>
      </c>
      <c r="C32" s="4" t="s">
        <v>41</v>
      </c>
      <c r="D32" s="4" t="s">
        <v>274</v>
      </c>
      <c r="E32" s="4" t="s">
        <v>231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68"/>
      <c r="Q32" s="168"/>
      <c r="R32" s="168"/>
      <c r="S32" s="168"/>
      <c r="T32" s="167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240</v>
      </c>
      <c r="C33" s="4" t="s">
        <v>41</v>
      </c>
      <c r="D33" s="4" t="s">
        <v>274</v>
      </c>
      <c r="E33" s="4" t="s">
        <v>231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68"/>
      <c r="Q33" s="168"/>
      <c r="R33" s="168"/>
      <c r="S33" s="168"/>
      <c r="T33" s="167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240</v>
      </c>
      <c r="C34" s="4" t="s">
        <v>41</v>
      </c>
      <c r="D34" s="4" t="s">
        <v>274</v>
      </c>
      <c r="E34" s="4" t="s">
        <v>231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68"/>
      <c r="Q34" s="168"/>
      <c r="R34" s="168"/>
      <c r="S34" s="168"/>
      <c r="T34" s="167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68"/>
      <c r="Q35" s="168"/>
      <c r="R35" s="168"/>
      <c r="S35" s="168"/>
      <c r="T35" s="167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241</v>
      </c>
      <c r="C36" t="s">
        <v>41</v>
      </c>
      <c r="D36" s="5" t="s">
        <v>274</v>
      </c>
      <c r="E36" t="s">
        <v>231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68">
        <f>N37-N36</f>
        <v>9</v>
      </c>
      <c r="Q36" s="168">
        <f>O38-O37</f>
        <v>4</v>
      </c>
      <c r="R36" s="168">
        <f t="shared" ref="R36:S36" si="15">CONVERT(P36,"m","ft")</f>
        <v>29.527559055118111</v>
      </c>
      <c r="S36" s="168">
        <f t="shared" si="15"/>
        <v>13.123359580052494</v>
      </c>
      <c r="T36" s="167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241</v>
      </c>
      <c r="C37" t="s">
        <v>41</v>
      </c>
      <c r="D37" s="5" t="s">
        <v>274</v>
      </c>
      <c r="E37" t="s">
        <v>231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68"/>
      <c r="Q37" s="168"/>
      <c r="R37" s="168"/>
      <c r="S37" s="168"/>
      <c r="T37" s="167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241</v>
      </c>
      <c r="C38" t="s">
        <v>41</v>
      </c>
      <c r="D38" s="5" t="s">
        <v>274</v>
      </c>
      <c r="E38" t="s">
        <v>231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68"/>
      <c r="Q38" s="168"/>
      <c r="R38" s="168"/>
      <c r="S38" s="168"/>
      <c r="T38" s="167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241</v>
      </c>
      <c r="C39" t="s">
        <v>41</v>
      </c>
      <c r="D39" s="5" t="s">
        <v>274</v>
      </c>
      <c r="E39" t="s">
        <v>231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68"/>
      <c r="Q39" s="168"/>
      <c r="R39" s="168"/>
      <c r="S39" s="168"/>
      <c r="T39" s="167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68"/>
      <c r="Q40" s="168"/>
      <c r="R40" s="168"/>
      <c r="S40" s="168"/>
      <c r="T40" s="167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242</v>
      </c>
      <c r="C41" s="4" t="s">
        <v>41</v>
      </c>
      <c r="D41" s="4" t="s">
        <v>274</v>
      </c>
      <c r="E41" s="4" t="s">
        <v>231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68">
        <f>M44-M43</f>
        <v>8</v>
      </c>
      <c r="Q41" s="168">
        <f>O43-O42</f>
        <v>4</v>
      </c>
      <c r="R41" s="168">
        <f t="shared" ref="R41:S41" si="18">CONVERT(P41,"m","ft")</f>
        <v>26.246719160104988</v>
      </c>
      <c r="S41" s="168">
        <f t="shared" si="18"/>
        <v>13.123359580052494</v>
      </c>
      <c r="T41" s="167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242</v>
      </c>
      <c r="C42" s="4" t="s">
        <v>41</v>
      </c>
      <c r="D42" s="4" t="s">
        <v>274</v>
      </c>
      <c r="E42" s="4" t="s">
        <v>231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68"/>
      <c r="Q42" s="168"/>
      <c r="R42" s="168"/>
      <c r="S42" s="168"/>
      <c r="T42" s="167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242</v>
      </c>
      <c r="C43" s="4" t="s">
        <v>41</v>
      </c>
      <c r="D43" s="4" t="s">
        <v>274</v>
      </c>
      <c r="E43" s="4" t="s">
        <v>231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68"/>
      <c r="Q43" s="168"/>
      <c r="R43" s="168"/>
      <c r="S43" s="168"/>
      <c r="T43" s="167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242</v>
      </c>
      <c r="C44" s="4" t="s">
        <v>41</v>
      </c>
      <c r="D44" s="4" t="s">
        <v>274</v>
      </c>
      <c r="E44" s="4" t="s">
        <v>231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68"/>
      <c r="Q44" s="168"/>
      <c r="R44" s="168"/>
      <c r="S44" s="168"/>
      <c r="T44" s="167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68"/>
      <c r="Q45" s="168"/>
      <c r="R45" s="168"/>
      <c r="S45" s="168"/>
      <c r="T45" s="167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243</v>
      </c>
      <c r="C46" t="s">
        <v>41</v>
      </c>
      <c r="D46" s="5" t="s">
        <v>274</v>
      </c>
      <c r="E46" t="s">
        <v>231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68">
        <f>N49-N48</f>
        <v>9</v>
      </c>
      <c r="Q46" s="168">
        <f>O48-O47</f>
        <v>4</v>
      </c>
      <c r="R46" s="168">
        <f t="shared" ref="R46:S46" si="21">CONVERT(P46,"m","ft")</f>
        <v>29.527559055118111</v>
      </c>
      <c r="S46" s="168">
        <f t="shared" si="21"/>
        <v>13.123359580052494</v>
      </c>
      <c r="T46" s="167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243</v>
      </c>
      <c r="C47" t="s">
        <v>41</v>
      </c>
      <c r="D47" s="5" t="s">
        <v>274</v>
      </c>
      <c r="E47" t="s">
        <v>231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68"/>
      <c r="Q47" s="168"/>
      <c r="R47" s="168"/>
      <c r="S47" s="168"/>
      <c r="T47" s="167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243</v>
      </c>
      <c r="C48" t="s">
        <v>41</v>
      </c>
      <c r="D48" s="5" t="s">
        <v>274</v>
      </c>
      <c r="E48" t="s">
        <v>231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68"/>
      <c r="Q48" s="168"/>
      <c r="R48" s="168"/>
      <c r="S48" s="168"/>
      <c r="T48" s="167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243</v>
      </c>
      <c r="C49" t="s">
        <v>41</v>
      </c>
      <c r="D49" s="5" t="s">
        <v>274</v>
      </c>
      <c r="E49" t="s">
        <v>231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68"/>
      <c r="Q49" s="168"/>
      <c r="R49" s="168"/>
      <c r="S49" s="168"/>
      <c r="T49" s="167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68"/>
      <c r="Q50" s="168"/>
      <c r="R50" s="168"/>
      <c r="S50" s="168"/>
      <c r="T50" s="167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244</v>
      </c>
      <c r="C51" s="4" t="s">
        <v>41</v>
      </c>
      <c r="D51" s="4" t="s">
        <v>274</v>
      </c>
      <c r="E51" s="4" t="s">
        <v>231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68">
        <f>M52-M51</f>
        <v>8</v>
      </c>
      <c r="Q51" s="168">
        <f>O53-O52</f>
        <v>4.0000000000000009</v>
      </c>
      <c r="R51" s="168">
        <f t="shared" ref="R51:S51" si="24">CONVERT(P51,"m","ft")</f>
        <v>26.246719160104988</v>
      </c>
      <c r="S51" s="168">
        <f t="shared" si="24"/>
        <v>13.123359580052496</v>
      </c>
      <c r="T51" s="167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244</v>
      </c>
      <c r="C52" s="4" t="s">
        <v>41</v>
      </c>
      <c r="D52" s="4" t="s">
        <v>274</v>
      </c>
      <c r="E52" s="4" t="s">
        <v>231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68"/>
      <c r="Q52" s="168"/>
      <c r="R52" s="168"/>
      <c r="S52" s="168"/>
      <c r="T52" s="167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244</v>
      </c>
      <c r="C53" s="4" t="s">
        <v>41</v>
      </c>
      <c r="D53" s="4" t="s">
        <v>274</v>
      </c>
      <c r="E53" s="4" t="s">
        <v>231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68"/>
      <c r="Q53" s="168"/>
      <c r="R53" s="168"/>
      <c r="S53" s="168"/>
      <c r="T53" s="167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244</v>
      </c>
      <c r="C54" s="4" t="s">
        <v>41</v>
      </c>
      <c r="D54" s="4" t="s">
        <v>274</v>
      </c>
      <c r="E54" s="4" t="s">
        <v>231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68"/>
      <c r="Q54" s="168"/>
      <c r="R54" s="168"/>
      <c r="S54" s="168"/>
      <c r="T54" s="167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68"/>
      <c r="Q55" s="168"/>
      <c r="R55" s="168"/>
      <c r="S55" s="168"/>
      <c r="T55" s="167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245</v>
      </c>
      <c r="C56" t="s">
        <v>41</v>
      </c>
      <c r="D56" s="5" t="s">
        <v>274</v>
      </c>
      <c r="E56" t="s">
        <v>231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68">
        <f>N57-N56</f>
        <v>9</v>
      </c>
      <c r="Q56" s="168">
        <f>O58-O57</f>
        <v>4.0000000000000009</v>
      </c>
      <c r="R56" s="168">
        <f t="shared" ref="R56:S56" si="27">CONVERT(P56,"m","ft")</f>
        <v>29.527559055118111</v>
      </c>
      <c r="S56" s="168">
        <f t="shared" si="27"/>
        <v>13.123359580052496</v>
      </c>
      <c r="T56" s="167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245</v>
      </c>
      <c r="C57" t="s">
        <v>41</v>
      </c>
      <c r="D57" s="5" t="s">
        <v>274</v>
      </c>
      <c r="E57" t="s">
        <v>231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68"/>
      <c r="Q57" s="168"/>
      <c r="R57" s="168"/>
      <c r="S57" s="168"/>
      <c r="T57" s="167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245</v>
      </c>
      <c r="C58" t="s">
        <v>41</v>
      </c>
      <c r="D58" s="5" t="s">
        <v>274</v>
      </c>
      <c r="E58" t="s">
        <v>231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68"/>
      <c r="Q58" s="168"/>
      <c r="R58" s="168"/>
      <c r="S58" s="168"/>
      <c r="T58" s="167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245</v>
      </c>
      <c r="C59" t="s">
        <v>41</v>
      </c>
      <c r="D59" s="5" t="s">
        <v>274</v>
      </c>
      <c r="E59" t="s">
        <v>231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68"/>
      <c r="Q59" s="168"/>
      <c r="R59" s="168"/>
      <c r="S59" s="168"/>
      <c r="T59" s="167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68"/>
      <c r="Q60" s="168"/>
      <c r="R60" s="168"/>
      <c r="S60" s="168"/>
      <c r="T60" s="167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246</v>
      </c>
      <c r="C61" s="4" t="s">
        <v>41</v>
      </c>
      <c r="D61" s="4" t="s">
        <v>274</v>
      </c>
      <c r="E61" s="4" t="s">
        <v>231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68">
        <f>M64-M63</f>
        <v>8</v>
      </c>
      <c r="Q61" s="168">
        <f>O63-O62</f>
        <v>4.0000000000000009</v>
      </c>
      <c r="R61" s="168">
        <f t="shared" ref="R61:S61" si="30">CONVERT(P61,"m","ft")</f>
        <v>26.246719160104988</v>
      </c>
      <c r="S61" s="168">
        <f t="shared" si="30"/>
        <v>13.123359580052496</v>
      </c>
      <c r="T61" s="167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246</v>
      </c>
      <c r="C62" s="4" t="s">
        <v>41</v>
      </c>
      <c r="D62" s="4" t="s">
        <v>274</v>
      </c>
      <c r="E62" s="4" t="s">
        <v>231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68"/>
      <c r="Q62" s="168"/>
      <c r="R62" s="168"/>
      <c r="S62" s="168"/>
      <c r="T62" s="167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246</v>
      </c>
      <c r="C63" s="4" t="s">
        <v>41</v>
      </c>
      <c r="D63" s="4" t="s">
        <v>274</v>
      </c>
      <c r="E63" s="4" t="s">
        <v>231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68"/>
      <c r="Q63" s="168"/>
      <c r="R63" s="168"/>
      <c r="S63" s="168"/>
      <c r="T63" s="167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246</v>
      </c>
      <c r="C64" s="4" t="s">
        <v>41</v>
      </c>
      <c r="D64" s="4" t="s">
        <v>274</v>
      </c>
      <c r="E64" s="4" t="s">
        <v>231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68"/>
      <c r="Q64" s="168"/>
      <c r="R64" s="168"/>
      <c r="S64" s="168"/>
      <c r="T64" s="167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68"/>
      <c r="Q65" s="168"/>
      <c r="R65" s="168"/>
      <c r="S65" s="168"/>
      <c r="T65" s="167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247</v>
      </c>
      <c r="C66" t="s">
        <v>41</v>
      </c>
      <c r="D66" s="5" t="s">
        <v>274</v>
      </c>
      <c r="E66" t="s">
        <v>231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68">
        <f>N69-N68</f>
        <v>9</v>
      </c>
      <c r="Q66" s="168">
        <f>O68-O67</f>
        <v>4.0000000000000009</v>
      </c>
      <c r="R66" s="168">
        <f t="shared" ref="R66:S66" si="33">CONVERT(P66,"m","ft")</f>
        <v>29.527559055118111</v>
      </c>
      <c r="S66" s="168">
        <f t="shared" si="33"/>
        <v>13.123359580052496</v>
      </c>
      <c r="T66" s="167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247</v>
      </c>
      <c r="C67" t="s">
        <v>41</v>
      </c>
      <c r="D67" s="5" t="s">
        <v>274</v>
      </c>
      <c r="E67" t="s">
        <v>231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68"/>
      <c r="Q67" s="168"/>
      <c r="R67" s="168"/>
      <c r="S67" s="168"/>
      <c r="T67" s="167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247</v>
      </c>
      <c r="C68" t="s">
        <v>41</v>
      </c>
      <c r="D68" s="5" t="s">
        <v>274</v>
      </c>
      <c r="E68" t="s">
        <v>231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68"/>
      <c r="Q68" s="168"/>
      <c r="R68" s="168"/>
      <c r="S68" s="168"/>
      <c r="T68" s="167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247</v>
      </c>
      <c r="C69" t="s">
        <v>41</v>
      </c>
      <c r="D69" s="5" t="s">
        <v>274</v>
      </c>
      <c r="E69" t="s">
        <v>231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68"/>
      <c r="Q69" s="168"/>
      <c r="R69" s="168"/>
      <c r="S69" s="168"/>
      <c r="T69" s="167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68"/>
      <c r="Q70" s="168"/>
      <c r="R70" s="168"/>
      <c r="S70" s="168"/>
      <c r="T70" s="167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248</v>
      </c>
      <c r="C71" s="4" t="s">
        <v>6</v>
      </c>
      <c r="D71" s="4" t="s">
        <v>276</v>
      </c>
      <c r="E71" s="4" t="s">
        <v>231</v>
      </c>
      <c r="F71" s="4" t="s">
        <v>15</v>
      </c>
      <c r="G71" s="4" t="s">
        <v>233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68">
        <f>M73-M72</f>
        <v>8</v>
      </c>
      <c r="Q71" s="168">
        <f>N72-N71</f>
        <v>9</v>
      </c>
      <c r="R71" s="168">
        <f t="shared" ref="R71:S71" si="37">CONVERT(P71,"m","ft")</f>
        <v>26.246719160104988</v>
      </c>
      <c r="S71" s="168">
        <f t="shared" si="37"/>
        <v>29.527559055118111</v>
      </c>
      <c r="T71" s="167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248</v>
      </c>
      <c r="C72" s="4" t="s">
        <v>6</v>
      </c>
      <c r="D72" s="4" t="s">
        <v>276</v>
      </c>
      <c r="E72" s="4" t="s">
        <v>231</v>
      </c>
      <c r="F72" s="4" t="s">
        <v>15</v>
      </c>
      <c r="G72" s="4" t="s">
        <v>233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68"/>
      <c r="Q72" s="168"/>
      <c r="R72" s="168"/>
      <c r="S72" s="168"/>
      <c r="T72" s="167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248</v>
      </c>
      <c r="C73" s="4" t="s">
        <v>6</v>
      </c>
      <c r="D73" s="4" t="s">
        <v>276</v>
      </c>
      <c r="E73" s="4" t="s">
        <v>231</v>
      </c>
      <c r="F73" s="4" t="s">
        <v>15</v>
      </c>
      <c r="G73" s="4" t="s">
        <v>233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68"/>
      <c r="Q73" s="168"/>
      <c r="R73" s="168"/>
      <c r="S73" s="168"/>
      <c r="T73" s="167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248</v>
      </c>
      <c r="C74" s="4" t="s">
        <v>6</v>
      </c>
      <c r="D74" s="4" t="s">
        <v>276</v>
      </c>
      <c r="E74" s="4" t="s">
        <v>231</v>
      </c>
      <c r="F74" s="4" t="s">
        <v>15</v>
      </c>
      <c r="G74" s="4" t="s">
        <v>233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68"/>
      <c r="Q74" s="168"/>
      <c r="R74" s="168"/>
      <c r="S74" s="168"/>
      <c r="T74" s="167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68"/>
      <c r="Q75" s="168"/>
      <c r="R75" s="168"/>
      <c r="S75" s="168"/>
      <c r="T75" s="167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249</v>
      </c>
      <c r="C76" t="s">
        <v>41</v>
      </c>
      <c r="D76" s="5" t="s">
        <v>277</v>
      </c>
      <c r="E76" t="s">
        <v>230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68">
        <f>M77-M76</f>
        <v>8</v>
      </c>
      <c r="Q76" s="168">
        <f>O78-O77</f>
        <v>0.3</v>
      </c>
      <c r="R76" s="168">
        <f t="shared" ref="R76:S76" si="40">CONVERT(P76,"m","ft")</f>
        <v>26.246719160104988</v>
      </c>
      <c r="S76" s="168">
        <f t="shared" si="40"/>
        <v>0.98425196850393704</v>
      </c>
      <c r="T76" s="167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249</v>
      </c>
      <c r="C77" t="s">
        <v>41</v>
      </c>
      <c r="D77" s="5" t="s">
        <v>277</v>
      </c>
      <c r="E77" t="s">
        <v>230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68"/>
      <c r="Q77" s="168"/>
      <c r="R77" s="168"/>
      <c r="S77" s="168"/>
      <c r="T77" s="167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249</v>
      </c>
      <c r="C78" t="s">
        <v>41</v>
      </c>
      <c r="D78" s="5" t="s">
        <v>277</v>
      </c>
      <c r="E78" t="s">
        <v>230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68"/>
      <c r="Q78" s="168"/>
      <c r="R78" s="168"/>
      <c r="S78" s="168"/>
      <c r="T78" s="167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249</v>
      </c>
      <c r="C79" t="s">
        <v>41</v>
      </c>
      <c r="D79" s="5" t="s">
        <v>277</v>
      </c>
      <c r="E79" t="s">
        <v>230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68"/>
      <c r="Q79" s="168"/>
      <c r="R79" s="168"/>
      <c r="S79" s="168"/>
      <c r="T79" s="167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68"/>
      <c r="Q80" s="168"/>
      <c r="R80" s="168"/>
      <c r="S80" s="168"/>
      <c r="T80" s="167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250</v>
      </c>
      <c r="C81" s="4" t="s">
        <v>41</v>
      </c>
      <c r="D81" s="4" t="s">
        <v>277</v>
      </c>
      <c r="E81" s="4" t="s">
        <v>230</v>
      </c>
      <c r="F81" s="4" t="s">
        <v>43</v>
      </c>
      <c r="G81" s="4" t="s">
        <v>278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68">
        <f>M82-M81</f>
        <v>8</v>
      </c>
      <c r="Q81" s="168">
        <f>O83-O82</f>
        <v>1.2</v>
      </c>
      <c r="R81" s="168">
        <f t="shared" ref="R81:S81" si="43">CONVERT(P81,"m","ft")</f>
        <v>26.246719160104988</v>
      </c>
      <c r="S81" s="168">
        <f t="shared" si="43"/>
        <v>3.9370078740157481</v>
      </c>
      <c r="T81" s="167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250</v>
      </c>
      <c r="C82" s="4" t="s">
        <v>41</v>
      </c>
      <c r="D82" s="4" t="s">
        <v>277</v>
      </c>
      <c r="E82" s="4" t="s">
        <v>230</v>
      </c>
      <c r="F82" s="4" t="s">
        <v>43</v>
      </c>
      <c r="G82" s="4" t="s">
        <v>278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68"/>
      <c r="Q82" s="168"/>
      <c r="R82" s="168"/>
      <c r="S82" s="168"/>
      <c r="T82" s="167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250</v>
      </c>
      <c r="C83" s="4" t="s">
        <v>41</v>
      </c>
      <c r="D83" s="4" t="s">
        <v>277</v>
      </c>
      <c r="E83" s="4" t="s">
        <v>230</v>
      </c>
      <c r="F83" s="4" t="s">
        <v>43</v>
      </c>
      <c r="G83" s="4" t="s">
        <v>278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68"/>
      <c r="Q83" s="168"/>
      <c r="R83" s="168"/>
      <c r="S83" s="168"/>
      <c r="T83" s="167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250</v>
      </c>
      <c r="C84" s="4" t="s">
        <v>41</v>
      </c>
      <c r="D84" s="4" t="s">
        <v>277</v>
      </c>
      <c r="E84" s="4" t="s">
        <v>230</v>
      </c>
      <c r="F84" s="4" t="s">
        <v>43</v>
      </c>
      <c r="G84" s="4" t="s">
        <v>278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68"/>
      <c r="Q84" s="168"/>
      <c r="R84" s="168"/>
      <c r="S84" s="168"/>
      <c r="T84" s="167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68"/>
      <c r="Q85" s="168"/>
      <c r="R85" s="168"/>
      <c r="S85" s="168"/>
      <c r="T85" s="167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251</v>
      </c>
      <c r="C86" t="s">
        <v>41</v>
      </c>
      <c r="D86" s="5" t="s">
        <v>277</v>
      </c>
      <c r="E86" t="s">
        <v>230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68">
        <f>N87-N86</f>
        <v>9</v>
      </c>
      <c r="Q86" s="168">
        <f>O88-O87</f>
        <v>0.3</v>
      </c>
      <c r="R86" s="168">
        <f t="shared" ref="R86:S86" si="46">CONVERT(P86,"m","ft")</f>
        <v>29.527559055118111</v>
      </c>
      <c r="S86" s="168">
        <f t="shared" si="46"/>
        <v>0.98425196850393704</v>
      </c>
      <c r="T86" s="167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251</v>
      </c>
      <c r="C87" t="s">
        <v>41</v>
      </c>
      <c r="D87" s="5" t="s">
        <v>277</v>
      </c>
      <c r="E87" t="s">
        <v>230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68"/>
      <c r="Q87" s="168"/>
      <c r="R87" s="168"/>
      <c r="S87" s="168"/>
      <c r="T87" s="167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251</v>
      </c>
      <c r="C88" t="s">
        <v>41</v>
      </c>
      <c r="D88" s="5" t="s">
        <v>277</v>
      </c>
      <c r="E88" t="s">
        <v>230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68"/>
      <c r="Q88" s="168"/>
      <c r="R88" s="168"/>
      <c r="S88" s="168"/>
      <c r="T88" s="167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251</v>
      </c>
      <c r="C89" t="s">
        <v>41</v>
      </c>
      <c r="D89" s="5" t="s">
        <v>277</v>
      </c>
      <c r="E89" t="s">
        <v>230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68"/>
      <c r="Q89" s="168"/>
      <c r="R89" s="168"/>
      <c r="S89" s="168"/>
      <c r="T89" s="167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68"/>
      <c r="Q90" s="168"/>
      <c r="R90" s="168"/>
      <c r="S90" s="168"/>
      <c r="T90" s="167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253</v>
      </c>
      <c r="C91" s="4" t="s">
        <v>41</v>
      </c>
      <c r="D91" s="4" t="s">
        <v>277</v>
      </c>
      <c r="E91" s="4" t="s">
        <v>230</v>
      </c>
      <c r="F91" s="4" t="s">
        <v>43</v>
      </c>
      <c r="G91" s="4" t="s">
        <v>278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68">
        <f>N92-N91</f>
        <v>9</v>
      </c>
      <c r="Q91" s="168">
        <f>O93-O92</f>
        <v>1.2</v>
      </c>
      <c r="R91" s="168">
        <f t="shared" ref="R91:S91" si="51">CONVERT(P91,"m","ft")</f>
        <v>29.527559055118111</v>
      </c>
      <c r="S91" s="168">
        <f t="shared" si="51"/>
        <v>3.9370078740157481</v>
      </c>
      <c r="T91" s="167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253</v>
      </c>
      <c r="C92" s="4" t="s">
        <v>41</v>
      </c>
      <c r="D92" s="4" t="s">
        <v>277</v>
      </c>
      <c r="E92" s="4" t="s">
        <v>230</v>
      </c>
      <c r="F92" s="4" t="s">
        <v>43</v>
      </c>
      <c r="G92" s="4" t="s">
        <v>278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68"/>
      <c r="Q92" s="168"/>
      <c r="R92" s="168"/>
      <c r="S92" s="168"/>
      <c r="T92" s="167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253</v>
      </c>
      <c r="C93" s="4" t="s">
        <v>41</v>
      </c>
      <c r="D93" s="4" t="s">
        <v>277</v>
      </c>
      <c r="E93" s="4" t="s">
        <v>230</v>
      </c>
      <c r="F93" s="4" t="s">
        <v>43</v>
      </c>
      <c r="G93" s="4" t="s">
        <v>278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68"/>
      <c r="Q93" s="168"/>
      <c r="R93" s="168"/>
      <c r="S93" s="168"/>
      <c r="T93" s="167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253</v>
      </c>
      <c r="C94" s="4" t="s">
        <v>41</v>
      </c>
      <c r="D94" s="4" t="s">
        <v>277</v>
      </c>
      <c r="E94" s="4" t="s">
        <v>230</v>
      </c>
      <c r="F94" s="4" t="s">
        <v>43</v>
      </c>
      <c r="G94" s="4" t="s">
        <v>278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68"/>
      <c r="Q94" s="168"/>
      <c r="R94" s="168"/>
      <c r="S94" s="168"/>
      <c r="T94" s="167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68"/>
      <c r="Q95" s="168"/>
      <c r="R95" s="168"/>
      <c r="S95" s="168"/>
      <c r="T95" s="167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252</v>
      </c>
      <c r="C96" t="s">
        <v>41</v>
      </c>
      <c r="D96" s="5" t="s">
        <v>277</v>
      </c>
      <c r="E96" t="s">
        <v>230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68">
        <f>M99-M98</f>
        <v>8</v>
      </c>
      <c r="Q96" s="168">
        <f>O98-O97</f>
        <v>0.3</v>
      </c>
      <c r="R96" s="168">
        <f t="shared" ref="R96:S96" si="56">CONVERT(P96,"m","ft")</f>
        <v>26.246719160104988</v>
      </c>
      <c r="S96" s="168">
        <f t="shared" si="56"/>
        <v>0.98425196850393704</v>
      </c>
      <c r="T96" s="167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252</v>
      </c>
      <c r="C97" t="s">
        <v>41</v>
      </c>
      <c r="D97" s="5" t="s">
        <v>277</v>
      </c>
      <c r="E97" t="s">
        <v>230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68"/>
      <c r="Q97" s="168"/>
      <c r="R97" s="168"/>
      <c r="S97" s="168"/>
      <c r="T97" s="167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252</v>
      </c>
      <c r="C98" t="s">
        <v>41</v>
      </c>
      <c r="D98" s="5" t="s">
        <v>277</v>
      </c>
      <c r="E98" t="s">
        <v>230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68"/>
      <c r="Q98" s="168"/>
      <c r="R98" s="168"/>
      <c r="S98" s="168"/>
      <c r="T98" s="167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252</v>
      </c>
      <c r="C99" t="s">
        <v>41</v>
      </c>
      <c r="D99" s="5" t="s">
        <v>277</v>
      </c>
      <c r="E99" t="s">
        <v>230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68"/>
      <c r="Q99" s="168"/>
      <c r="R99" s="168"/>
      <c r="S99" s="168"/>
      <c r="T99" s="167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68"/>
      <c r="Q100" s="168"/>
      <c r="R100" s="168"/>
      <c r="S100" s="168"/>
      <c r="T100" s="167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254</v>
      </c>
      <c r="C101" s="4" t="s">
        <v>41</v>
      </c>
      <c r="D101" s="4" t="s">
        <v>277</v>
      </c>
      <c r="E101" s="4" t="s">
        <v>230</v>
      </c>
      <c r="F101" s="4" t="s">
        <v>43</v>
      </c>
      <c r="G101" s="4" t="s">
        <v>278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68">
        <f>M104-M103</f>
        <v>8</v>
      </c>
      <c r="Q101" s="168">
        <f>O103-O102</f>
        <v>1.2</v>
      </c>
      <c r="R101" s="168">
        <f t="shared" ref="R101:S101" si="61">CONVERT(P101,"m","ft")</f>
        <v>26.246719160104988</v>
      </c>
      <c r="S101" s="168">
        <f t="shared" si="61"/>
        <v>3.9370078740157481</v>
      </c>
      <c r="T101" s="167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254</v>
      </c>
      <c r="C102" s="4" t="s">
        <v>41</v>
      </c>
      <c r="D102" s="4" t="s">
        <v>277</v>
      </c>
      <c r="E102" s="4" t="s">
        <v>230</v>
      </c>
      <c r="F102" s="4" t="s">
        <v>43</v>
      </c>
      <c r="G102" s="4" t="s">
        <v>278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68"/>
      <c r="Q102" s="168"/>
      <c r="R102" s="168"/>
      <c r="S102" s="168"/>
      <c r="T102" s="167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254</v>
      </c>
      <c r="C103" s="4" t="s">
        <v>41</v>
      </c>
      <c r="D103" s="4" t="s">
        <v>277</v>
      </c>
      <c r="E103" s="4" t="s">
        <v>230</v>
      </c>
      <c r="F103" s="4" t="s">
        <v>43</v>
      </c>
      <c r="G103" s="4" t="s">
        <v>278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68"/>
      <c r="Q103" s="168"/>
      <c r="R103" s="168"/>
      <c r="S103" s="168"/>
      <c r="T103" s="167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254</v>
      </c>
      <c r="C104" s="4" t="s">
        <v>41</v>
      </c>
      <c r="D104" s="4" t="s">
        <v>277</v>
      </c>
      <c r="E104" s="4" t="s">
        <v>230</v>
      </c>
      <c r="F104" s="4" t="s">
        <v>43</v>
      </c>
      <c r="G104" s="4" t="s">
        <v>278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68"/>
      <c r="Q104" s="168"/>
      <c r="R104" s="168"/>
      <c r="S104" s="168"/>
      <c r="T104" s="167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68"/>
      <c r="Q105" s="168"/>
      <c r="R105" s="168"/>
      <c r="S105" s="168"/>
      <c r="T105" s="167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255</v>
      </c>
      <c r="C106" t="s">
        <v>41</v>
      </c>
      <c r="D106" s="5" t="s">
        <v>277</v>
      </c>
      <c r="E106" t="s">
        <v>230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68">
        <f>N109-N108</f>
        <v>9</v>
      </c>
      <c r="Q106" s="168">
        <f>O108-O107</f>
        <v>0.3</v>
      </c>
      <c r="R106" s="168">
        <f t="shared" ref="R106:S106" si="66">CONVERT(P106,"m","ft")</f>
        <v>29.527559055118111</v>
      </c>
      <c r="S106" s="168">
        <f t="shared" si="66"/>
        <v>0.98425196850393704</v>
      </c>
      <c r="T106" s="167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255</v>
      </c>
      <c r="C107" t="s">
        <v>41</v>
      </c>
      <c r="D107" s="5" t="s">
        <v>277</v>
      </c>
      <c r="E107" t="s">
        <v>230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68"/>
      <c r="Q107" s="168"/>
      <c r="R107" s="168"/>
      <c r="S107" s="168"/>
      <c r="T107" s="167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255</v>
      </c>
      <c r="C108" t="s">
        <v>41</v>
      </c>
      <c r="D108" s="5" t="s">
        <v>277</v>
      </c>
      <c r="E108" t="s">
        <v>230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68"/>
      <c r="Q108" s="168"/>
      <c r="R108" s="168"/>
      <c r="S108" s="168"/>
      <c r="T108" s="167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255</v>
      </c>
      <c r="C109" t="s">
        <v>41</v>
      </c>
      <c r="D109" s="5" t="s">
        <v>277</v>
      </c>
      <c r="E109" t="s">
        <v>230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68"/>
      <c r="Q109" s="168"/>
      <c r="R109" s="168"/>
      <c r="S109" s="168"/>
      <c r="T109" s="167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68"/>
      <c r="Q110" s="168"/>
      <c r="R110" s="168"/>
      <c r="S110" s="168"/>
      <c r="T110" s="167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256</v>
      </c>
      <c r="C111" s="4" t="s">
        <v>41</v>
      </c>
      <c r="D111" s="4" t="s">
        <v>277</v>
      </c>
      <c r="E111" s="4" t="s">
        <v>230</v>
      </c>
      <c r="F111" s="4" t="s">
        <v>43</v>
      </c>
      <c r="G111" s="4" t="s">
        <v>278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68">
        <f>N114-N113</f>
        <v>9</v>
      </c>
      <c r="Q111" s="168">
        <f>O113-O112</f>
        <v>1.2</v>
      </c>
      <c r="R111" s="168">
        <f t="shared" ref="R111:S111" si="71">CONVERT(P111,"m","ft")</f>
        <v>29.527559055118111</v>
      </c>
      <c r="S111" s="168">
        <f t="shared" si="71"/>
        <v>3.9370078740157481</v>
      </c>
      <c r="T111" s="167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256</v>
      </c>
      <c r="C112" s="4" t="s">
        <v>41</v>
      </c>
      <c r="D112" s="4" t="s">
        <v>277</v>
      </c>
      <c r="E112" s="4" t="s">
        <v>230</v>
      </c>
      <c r="F112" s="4" t="s">
        <v>43</v>
      </c>
      <c r="G112" s="4" t="s">
        <v>278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68"/>
      <c r="Q112" s="168"/>
      <c r="R112" s="168"/>
      <c r="S112" s="168"/>
      <c r="T112" s="167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256</v>
      </c>
      <c r="C113" s="4" t="s">
        <v>41</v>
      </c>
      <c r="D113" s="4" t="s">
        <v>277</v>
      </c>
      <c r="E113" s="4" t="s">
        <v>230</v>
      </c>
      <c r="F113" s="4" t="s">
        <v>43</v>
      </c>
      <c r="G113" s="4" t="s">
        <v>278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68"/>
      <c r="Q113" s="168"/>
      <c r="R113" s="168"/>
      <c r="S113" s="168"/>
      <c r="T113" s="167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256</v>
      </c>
      <c r="C114" s="4" t="s">
        <v>41</v>
      </c>
      <c r="D114" s="4" t="s">
        <v>277</v>
      </c>
      <c r="E114" s="4" t="s">
        <v>230</v>
      </c>
      <c r="F114" s="4" t="s">
        <v>43</v>
      </c>
      <c r="G114" s="4" t="s">
        <v>278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68"/>
      <c r="Q114" s="168"/>
      <c r="R114" s="168"/>
      <c r="S114" s="168"/>
      <c r="T114" s="167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68"/>
      <c r="Q115" s="168"/>
      <c r="R115" s="168"/>
      <c r="S115" s="168"/>
      <c r="T115" s="167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257</v>
      </c>
      <c r="C116" t="s">
        <v>6</v>
      </c>
      <c r="D116" t="s">
        <v>280</v>
      </c>
      <c r="E116" t="s">
        <v>230</v>
      </c>
      <c r="F116" t="s">
        <v>43</v>
      </c>
      <c r="G116" s="4" t="s">
        <v>278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68">
        <f>M118-M117</f>
        <v>8</v>
      </c>
      <c r="Q116" s="168">
        <f>N117-N116</f>
        <v>9</v>
      </c>
      <c r="R116" s="168">
        <f t="shared" ref="R116:S116" si="76">CONVERT(P116,"m","ft")</f>
        <v>26.246719160104988</v>
      </c>
      <c r="S116" s="168">
        <f t="shared" si="76"/>
        <v>29.527559055118111</v>
      </c>
      <c r="T116" s="167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257</v>
      </c>
      <c r="C117" t="s">
        <v>6</v>
      </c>
      <c r="D117" t="s">
        <v>280</v>
      </c>
      <c r="E117" t="s">
        <v>230</v>
      </c>
      <c r="F117" t="s">
        <v>43</v>
      </c>
      <c r="G117" s="4" t="s">
        <v>278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68"/>
      <c r="Q117" s="168"/>
      <c r="R117" s="168"/>
      <c r="S117" s="168"/>
      <c r="T117" s="167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257</v>
      </c>
      <c r="C118" t="s">
        <v>6</v>
      </c>
      <c r="D118" t="s">
        <v>280</v>
      </c>
      <c r="E118" t="s">
        <v>230</v>
      </c>
      <c r="F118" t="s">
        <v>43</v>
      </c>
      <c r="G118" s="4" t="s">
        <v>278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68"/>
      <c r="Q118" s="168"/>
      <c r="R118" s="168"/>
      <c r="S118" s="168"/>
      <c r="T118" s="167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257</v>
      </c>
      <c r="C119" t="s">
        <v>6</v>
      </c>
      <c r="D119" t="s">
        <v>280</v>
      </c>
      <c r="E119" t="s">
        <v>230</v>
      </c>
      <c r="F119" t="s">
        <v>43</v>
      </c>
      <c r="G119" s="4" t="s">
        <v>278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68"/>
      <c r="Q119" s="168"/>
      <c r="R119" s="168"/>
      <c r="S119" s="168"/>
      <c r="T119" s="167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68"/>
      <c r="Q120" s="168"/>
      <c r="R120" s="168"/>
      <c r="S120" s="168"/>
      <c r="T120" s="167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258</v>
      </c>
      <c r="H1" s="1" t="s">
        <v>259</v>
      </c>
      <c r="I1" s="1" t="s">
        <v>260</v>
      </c>
      <c r="J1" s="1" t="s">
        <v>267</v>
      </c>
      <c r="K1" s="1" t="s">
        <v>268</v>
      </c>
      <c r="L1" s="1" t="s">
        <v>270</v>
      </c>
      <c r="M1" s="1" t="s">
        <v>269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</row>
    <row r="2" spans="1:25" s="4" customFormat="1" x14ac:dyDescent="0.25">
      <c r="A2" s="4" t="s">
        <v>102</v>
      </c>
      <c r="B2" s="4" t="s">
        <v>127</v>
      </c>
      <c r="C2" s="4" t="s">
        <v>89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107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135</v>
      </c>
      <c r="O2" s="85" t="s">
        <v>136</v>
      </c>
      <c r="P2" s="93" t="s">
        <v>143</v>
      </c>
      <c r="Q2" s="96" t="s">
        <v>149</v>
      </c>
      <c r="R2" s="85" t="s">
        <v>136</v>
      </c>
      <c r="S2" s="93" t="s">
        <v>143</v>
      </c>
      <c r="T2" s="96" t="s">
        <v>149</v>
      </c>
      <c r="U2" s="102" t="s">
        <v>152</v>
      </c>
      <c r="V2" s="95" t="s">
        <v>144</v>
      </c>
      <c r="W2" s="84" t="s">
        <v>135</v>
      </c>
      <c r="X2" s="102" t="s">
        <v>152</v>
      </c>
      <c r="Y2" s="95" t="s">
        <v>144</v>
      </c>
    </row>
    <row r="3" spans="1:25" s="4" customFormat="1" x14ac:dyDescent="0.25">
      <c r="A3" s="4" t="s">
        <v>102</v>
      </c>
      <c r="B3" s="4" t="s">
        <v>127</v>
      </c>
      <c r="C3" s="4" t="s">
        <v>89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107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149</v>
      </c>
      <c r="O3" s="99" t="s">
        <v>151</v>
      </c>
      <c r="P3" s="93" t="s">
        <v>143</v>
      </c>
      <c r="Q3" s="84" t="s">
        <v>135</v>
      </c>
      <c r="R3" s="99" t="s">
        <v>151</v>
      </c>
      <c r="S3" s="93" t="s">
        <v>143</v>
      </c>
      <c r="T3" s="84" t="s">
        <v>135</v>
      </c>
      <c r="U3" s="102" t="s">
        <v>152</v>
      </c>
      <c r="V3" s="95" t="s">
        <v>144</v>
      </c>
      <c r="W3" s="96" t="s">
        <v>149</v>
      </c>
      <c r="X3" s="102" t="s">
        <v>152</v>
      </c>
      <c r="Y3" s="95" t="s">
        <v>144</v>
      </c>
    </row>
    <row r="4" spans="1:25" s="4" customFormat="1" x14ac:dyDescent="0.25">
      <c r="A4" s="4" t="s">
        <v>102</v>
      </c>
      <c r="B4" s="4" t="s">
        <v>127</v>
      </c>
      <c r="C4" s="4" t="s">
        <v>89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107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149</v>
      </c>
      <c r="O4" s="85" t="s">
        <v>136</v>
      </c>
      <c r="P4" s="93" t="s">
        <v>143</v>
      </c>
      <c r="Q4" s="96" t="s">
        <v>149</v>
      </c>
      <c r="R4" s="99" t="s">
        <v>151</v>
      </c>
      <c r="S4" s="93" t="s">
        <v>143</v>
      </c>
      <c r="T4" s="96" t="s">
        <v>149</v>
      </c>
      <c r="U4" s="102" t="s">
        <v>152</v>
      </c>
      <c r="V4" s="95" t="s">
        <v>144</v>
      </c>
      <c r="W4" s="94"/>
      <c r="X4" s="94"/>
      <c r="Y4" s="94"/>
    </row>
    <row r="5" spans="1:25" s="4" customFormat="1" x14ac:dyDescent="0.25">
      <c r="A5" s="4" t="s">
        <v>102</v>
      </c>
      <c r="B5" s="4" t="s">
        <v>127</v>
      </c>
      <c r="C5" s="4" t="s">
        <v>89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107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135</v>
      </c>
      <c r="O5" s="99" t="s">
        <v>151</v>
      </c>
      <c r="P5" s="93" t="s">
        <v>143</v>
      </c>
      <c r="Q5" s="84" t="s">
        <v>135</v>
      </c>
      <c r="R5" s="85" t="s">
        <v>136</v>
      </c>
      <c r="S5" s="93" t="s">
        <v>143</v>
      </c>
      <c r="T5" s="84" t="s">
        <v>135</v>
      </c>
      <c r="U5" s="102" t="s">
        <v>152</v>
      </c>
      <c r="V5" s="95" t="s">
        <v>144</v>
      </c>
      <c r="W5" s="94"/>
      <c r="X5" s="94"/>
      <c r="Y5" s="94"/>
    </row>
    <row r="6" spans="1:25" s="4" customFormat="1" x14ac:dyDescent="0.25">
      <c r="A6" s="4" t="s">
        <v>102</v>
      </c>
      <c r="B6" s="4" t="s">
        <v>127</v>
      </c>
      <c r="C6" s="4" t="s">
        <v>89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107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135</v>
      </c>
      <c r="O6" s="85" t="s">
        <v>136</v>
      </c>
      <c r="P6" s="93" t="s">
        <v>143</v>
      </c>
      <c r="Q6" s="96" t="s">
        <v>149</v>
      </c>
      <c r="R6" s="85" t="s">
        <v>136</v>
      </c>
      <c r="S6" s="93" t="s">
        <v>143</v>
      </c>
      <c r="T6" s="96" t="s">
        <v>149</v>
      </c>
      <c r="U6" s="99" t="s">
        <v>151</v>
      </c>
      <c r="V6" s="93" t="s">
        <v>143</v>
      </c>
      <c r="W6" s="84" t="s">
        <v>135</v>
      </c>
      <c r="X6" s="99" t="s">
        <v>151</v>
      </c>
      <c r="Y6" s="93" t="s">
        <v>143</v>
      </c>
    </row>
    <row r="7" spans="1:25" s="5" customFormat="1" x14ac:dyDescent="0.25">
      <c r="A7" s="80" t="s">
        <v>114</v>
      </c>
      <c r="B7" s="78" t="s">
        <v>129</v>
      </c>
      <c r="C7" s="5" t="s">
        <v>89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107</v>
      </c>
      <c r="M7" s="116">
        <v>4</v>
      </c>
      <c r="N7" s="80" t="s">
        <v>135</v>
      </c>
      <c r="O7" s="92" t="s">
        <v>136</v>
      </c>
      <c r="P7" s="117" t="s">
        <v>141</v>
      </c>
      <c r="Q7" s="97" t="s">
        <v>149</v>
      </c>
      <c r="R7" s="92" t="s">
        <v>136</v>
      </c>
      <c r="S7" s="117" t="s">
        <v>141</v>
      </c>
      <c r="T7" s="97" t="s">
        <v>149</v>
      </c>
      <c r="U7" s="92" t="s">
        <v>136</v>
      </c>
      <c r="V7" s="118" t="s">
        <v>142</v>
      </c>
      <c r="W7" s="80" t="s">
        <v>135</v>
      </c>
      <c r="X7" s="92" t="s">
        <v>136</v>
      </c>
      <c r="Y7" s="118" t="s">
        <v>142</v>
      </c>
    </row>
    <row r="8" spans="1:25" s="5" customFormat="1" x14ac:dyDescent="0.25">
      <c r="A8" s="80" t="s">
        <v>114</v>
      </c>
      <c r="B8" s="78" t="s">
        <v>129</v>
      </c>
      <c r="C8" s="5" t="s">
        <v>89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107</v>
      </c>
      <c r="M8" s="116">
        <v>4</v>
      </c>
      <c r="N8" s="97" t="s">
        <v>149</v>
      </c>
      <c r="O8" s="92" t="s">
        <v>136</v>
      </c>
      <c r="P8" s="117" t="s">
        <v>141</v>
      </c>
      <c r="Q8" s="97" t="s">
        <v>149</v>
      </c>
      <c r="R8" s="100" t="s">
        <v>151</v>
      </c>
      <c r="S8" s="117" t="s">
        <v>141</v>
      </c>
      <c r="T8" s="97" t="s">
        <v>149</v>
      </c>
      <c r="U8" s="100" t="s">
        <v>151</v>
      </c>
      <c r="V8" s="118" t="s">
        <v>142</v>
      </c>
      <c r="W8" s="97" t="s">
        <v>149</v>
      </c>
      <c r="X8" s="92" t="s">
        <v>136</v>
      </c>
      <c r="Y8" s="118" t="s">
        <v>142</v>
      </c>
    </row>
    <row r="9" spans="1:25" s="5" customFormat="1" x14ac:dyDescent="0.25">
      <c r="A9" s="80" t="s">
        <v>114</v>
      </c>
      <c r="B9" s="78" t="s">
        <v>129</v>
      </c>
      <c r="C9" s="5" t="s">
        <v>89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107</v>
      </c>
      <c r="M9" s="116">
        <v>4</v>
      </c>
      <c r="N9" s="97" t="s">
        <v>149</v>
      </c>
      <c r="O9" s="100" t="s">
        <v>151</v>
      </c>
      <c r="P9" s="117" t="s">
        <v>141</v>
      </c>
      <c r="Q9" s="80" t="s">
        <v>135</v>
      </c>
      <c r="R9" s="100" t="s">
        <v>151</v>
      </c>
      <c r="S9" s="117" t="s">
        <v>141</v>
      </c>
      <c r="T9" s="80" t="s">
        <v>135</v>
      </c>
      <c r="U9" s="100" t="s">
        <v>151</v>
      </c>
      <c r="V9" s="118" t="s">
        <v>142</v>
      </c>
      <c r="W9" s="97" t="s">
        <v>149</v>
      </c>
      <c r="X9" s="100" t="s">
        <v>151</v>
      </c>
      <c r="Y9" s="118" t="s">
        <v>142</v>
      </c>
    </row>
    <row r="10" spans="1:25" s="5" customFormat="1" x14ac:dyDescent="0.25">
      <c r="A10" s="80" t="s">
        <v>114</v>
      </c>
      <c r="B10" s="78" t="s">
        <v>129</v>
      </c>
      <c r="C10" s="5" t="s">
        <v>89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107</v>
      </c>
      <c r="M10" s="116">
        <v>4</v>
      </c>
      <c r="N10" s="80" t="s">
        <v>135</v>
      </c>
      <c r="O10" s="100" t="s">
        <v>151</v>
      </c>
      <c r="P10" s="117" t="s">
        <v>141</v>
      </c>
      <c r="Q10" s="80" t="s">
        <v>135</v>
      </c>
      <c r="R10" s="92" t="s">
        <v>136</v>
      </c>
      <c r="S10" s="117" t="s">
        <v>141</v>
      </c>
      <c r="T10" s="80" t="s">
        <v>135</v>
      </c>
      <c r="U10" s="92" t="s">
        <v>136</v>
      </c>
      <c r="V10" s="118" t="s">
        <v>142</v>
      </c>
      <c r="W10" s="80" t="s">
        <v>135</v>
      </c>
      <c r="X10" s="100" t="s">
        <v>151</v>
      </c>
      <c r="Y10" s="118" t="s">
        <v>142</v>
      </c>
    </row>
    <row r="11" spans="1:25" s="5" customFormat="1" x14ac:dyDescent="0.25">
      <c r="A11" s="80" t="s">
        <v>114</v>
      </c>
      <c r="B11" s="78" t="s">
        <v>129</v>
      </c>
      <c r="C11" s="5" t="s">
        <v>89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107</v>
      </c>
      <c r="M11" s="116">
        <v>4</v>
      </c>
      <c r="N11" s="80" t="s">
        <v>135</v>
      </c>
      <c r="O11" s="92" t="s">
        <v>136</v>
      </c>
      <c r="P11" s="117" t="s">
        <v>141</v>
      </c>
      <c r="Q11" s="80" t="s">
        <v>135</v>
      </c>
      <c r="R11" s="100" t="s">
        <v>151</v>
      </c>
      <c r="S11" s="117" t="s">
        <v>141</v>
      </c>
      <c r="T11" s="97" t="s">
        <v>149</v>
      </c>
      <c r="U11" s="100" t="s">
        <v>151</v>
      </c>
      <c r="V11" s="117" t="s">
        <v>141</v>
      </c>
      <c r="W11" s="97" t="s">
        <v>149</v>
      </c>
      <c r="X11" s="92" t="s">
        <v>136</v>
      </c>
      <c r="Y11" s="117" t="s">
        <v>141</v>
      </c>
    </row>
    <row r="12" spans="1:25" s="4" customFormat="1" x14ac:dyDescent="0.25">
      <c r="A12" s="84" t="s">
        <v>115</v>
      </c>
      <c r="B12" s="86" t="s">
        <v>128</v>
      </c>
      <c r="C12" s="4" t="s">
        <v>89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107</v>
      </c>
      <c r="M12" s="83">
        <v>4</v>
      </c>
      <c r="N12" s="84" t="s">
        <v>135</v>
      </c>
      <c r="O12" s="85" t="s">
        <v>136</v>
      </c>
      <c r="P12" s="87" t="s">
        <v>140</v>
      </c>
      <c r="Q12" s="96" t="s">
        <v>149</v>
      </c>
      <c r="R12" s="85" t="s">
        <v>136</v>
      </c>
      <c r="S12" s="87" t="s">
        <v>140</v>
      </c>
      <c r="T12" s="96" t="s">
        <v>149</v>
      </c>
      <c r="U12" s="85" t="s">
        <v>136</v>
      </c>
      <c r="V12" s="88" t="s">
        <v>141</v>
      </c>
      <c r="W12" s="84" t="s">
        <v>135</v>
      </c>
      <c r="X12" s="85" t="s">
        <v>136</v>
      </c>
      <c r="Y12" s="88" t="s">
        <v>141</v>
      </c>
    </row>
    <row r="13" spans="1:25" s="4" customFormat="1" x14ac:dyDescent="0.25">
      <c r="A13" s="84" t="s">
        <v>121</v>
      </c>
      <c r="B13" s="86" t="s">
        <v>128</v>
      </c>
      <c r="C13" s="4" t="s">
        <v>89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107</v>
      </c>
      <c r="M13" s="83">
        <v>4</v>
      </c>
      <c r="N13" s="96" t="s">
        <v>149</v>
      </c>
      <c r="O13" s="85" t="s">
        <v>136</v>
      </c>
      <c r="P13" s="87" t="s">
        <v>140</v>
      </c>
      <c r="Q13" s="96" t="s">
        <v>149</v>
      </c>
      <c r="R13" s="99" t="s">
        <v>151</v>
      </c>
      <c r="S13" s="87" t="s">
        <v>140</v>
      </c>
      <c r="T13" s="96" t="s">
        <v>149</v>
      </c>
      <c r="U13" s="99" t="s">
        <v>151</v>
      </c>
      <c r="V13" s="88" t="s">
        <v>141</v>
      </c>
      <c r="W13" s="96" t="s">
        <v>149</v>
      </c>
      <c r="X13" s="85" t="s">
        <v>136</v>
      </c>
      <c r="Y13" s="88" t="s">
        <v>141</v>
      </c>
    </row>
    <row r="14" spans="1:25" s="4" customFormat="1" x14ac:dyDescent="0.25">
      <c r="A14" s="84" t="s">
        <v>121</v>
      </c>
      <c r="B14" s="86" t="s">
        <v>128</v>
      </c>
      <c r="C14" s="4" t="s">
        <v>89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107</v>
      </c>
      <c r="M14" s="83">
        <v>4</v>
      </c>
      <c r="N14" s="96" t="s">
        <v>149</v>
      </c>
      <c r="O14" s="99" t="s">
        <v>151</v>
      </c>
      <c r="P14" s="87" t="s">
        <v>140</v>
      </c>
      <c r="Q14" s="84" t="s">
        <v>135</v>
      </c>
      <c r="R14" s="99" t="s">
        <v>151</v>
      </c>
      <c r="S14" s="87" t="s">
        <v>140</v>
      </c>
      <c r="T14" s="84" t="s">
        <v>135</v>
      </c>
      <c r="U14" s="99" t="s">
        <v>151</v>
      </c>
      <c r="V14" s="88" t="s">
        <v>141</v>
      </c>
      <c r="W14" s="96" t="s">
        <v>149</v>
      </c>
      <c r="X14" s="99" t="s">
        <v>151</v>
      </c>
      <c r="Y14" s="88" t="s">
        <v>141</v>
      </c>
    </row>
    <row r="15" spans="1:25" s="4" customFormat="1" x14ac:dyDescent="0.25">
      <c r="A15" s="84" t="s">
        <v>121</v>
      </c>
      <c r="B15" s="86" t="s">
        <v>128</v>
      </c>
      <c r="C15" s="4" t="s">
        <v>89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107</v>
      </c>
      <c r="M15" s="83">
        <v>4</v>
      </c>
      <c r="N15" s="84" t="s">
        <v>135</v>
      </c>
      <c r="O15" s="99" t="s">
        <v>151</v>
      </c>
      <c r="P15" s="87" t="s">
        <v>140</v>
      </c>
      <c r="Q15" s="84" t="s">
        <v>135</v>
      </c>
      <c r="R15" s="85" t="s">
        <v>136</v>
      </c>
      <c r="S15" s="87" t="s">
        <v>140</v>
      </c>
      <c r="T15" s="84" t="s">
        <v>135</v>
      </c>
      <c r="U15" s="85" t="s">
        <v>136</v>
      </c>
      <c r="V15" s="88" t="s">
        <v>141</v>
      </c>
      <c r="W15" s="84" t="s">
        <v>135</v>
      </c>
      <c r="X15" s="99" t="s">
        <v>151</v>
      </c>
      <c r="Y15" s="88" t="s">
        <v>141</v>
      </c>
    </row>
    <row r="16" spans="1:25" s="4" customFormat="1" x14ac:dyDescent="0.25">
      <c r="A16" s="84" t="s">
        <v>121</v>
      </c>
      <c r="B16" s="86" t="s">
        <v>128</v>
      </c>
      <c r="C16" s="4" t="s">
        <v>89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107</v>
      </c>
      <c r="M16" s="83">
        <v>4</v>
      </c>
      <c r="N16" s="84" t="s">
        <v>135</v>
      </c>
      <c r="O16" s="85" t="s">
        <v>136</v>
      </c>
      <c r="P16" s="87" t="s">
        <v>140</v>
      </c>
      <c r="Q16" s="84" t="s">
        <v>135</v>
      </c>
      <c r="R16" s="99" t="s">
        <v>151</v>
      </c>
      <c r="S16" s="87" t="s">
        <v>140</v>
      </c>
      <c r="T16" s="96" t="s">
        <v>149</v>
      </c>
      <c r="U16" s="99" t="s">
        <v>151</v>
      </c>
      <c r="V16" s="87" t="s">
        <v>140</v>
      </c>
      <c r="W16" s="96" t="s">
        <v>149</v>
      </c>
      <c r="X16" s="85" t="s">
        <v>136</v>
      </c>
      <c r="Y16" s="87" t="s">
        <v>140</v>
      </c>
    </row>
    <row r="17" spans="1:25" s="5" customFormat="1" x14ac:dyDescent="0.25">
      <c r="A17" s="78" t="s">
        <v>102</v>
      </c>
      <c r="B17" s="5" t="s">
        <v>127</v>
      </c>
      <c r="C17" s="5" t="s">
        <v>89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107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135</v>
      </c>
      <c r="O17" s="92" t="s">
        <v>136</v>
      </c>
      <c r="P17" s="119" t="s">
        <v>139</v>
      </c>
      <c r="Q17" s="97" t="s">
        <v>149</v>
      </c>
      <c r="R17" s="92" t="s">
        <v>136</v>
      </c>
      <c r="S17" s="119" t="s">
        <v>139</v>
      </c>
      <c r="T17" s="97" t="s">
        <v>149</v>
      </c>
      <c r="U17" s="92" t="s">
        <v>136</v>
      </c>
      <c r="V17" s="120" t="s">
        <v>140</v>
      </c>
      <c r="W17" s="80" t="s">
        <v>135</v>
      </c>
      <c r="X17" s="92" t="s">
        <v>136</v>
      </c>
      <c r="Y17" s="120" t="s">
        <v>140</v>
      </c>
    </row>
    <row r="18" spans="1:25" s="5" customFormat="1" x14ac:dyDescent="0.25">
      <c r="A18" s="78" t="s">
        <v>102</v>
      </c>
      <c r="B18" s="5" t="s">
        <v>127</v>
      </c>
      <c r="C18" s="5" t="s">
        <v>89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107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149</v>
      </c>
      <c r="O18" s="92" t="s">
        <v>136</v>
      </c>
      <c r="P18" s="119" t="s">
        <v>139</v>
      </c>
      <c r="Q18" s="97" t="s">
        <v>149</v>
      </c>
      <c r="R18" s="100" t="s">
        <v>151</v>
      </c>
      <c r="S18" s="119" t="s">
        <v>139</v>
      </c>
      <c r="T18" s="97" t="s">
        <v>149</v>
      </c>
      <c r="U18" s="100" t="s">
        <v>151</v>
      </c>
      <c r="V18" s="120" t="s">
        <v>140</v>
      </c>
      <c r="W18" s="97" t="s">
        <v>149</v>
      </c>
      <c r="X18" s="92" t="s">
        <v>136</v>
      </c>
      <c r="Y18" s="120" t="s">
        <v>140</v>
      </c>
    </row>
    <row r="19" spans="1:25" s="5" customFormat="1" x14ac:dyDescent="0.25">
      <c r="A19" s="78" t="s">
        <v>102</v>
      </c>
      <c r="B19" s="5" t="s">
        <v>127</v>
      </c>
      <c r="C19" s="5" t="s">
        <v>89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107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149</v>
      </c>
      <c r="O19" s="100" t="s">
        <v>151</v>
      </c>
      <c r="P19" s="119" t="s">
        <v>139</v>
      </c>
      <c r="Q19" s="80" t="s">
        <v>135</v>
      </c>
      <c r="R19" s="100" t="s">
        <v>151</v>
      </c>
      <c r="S19" s="119" t="s">
        <v>139</v>
      </c>
      <c r="T19" s="80" t="s">
        <v>135</v>
      </c>
      <c r="U19" s="100" t="s">
        <v>151</v>
      </c>
      <c r="V19" s="120" t="s">
        <v>140</v>
      </c>
      <c r="W19" s="97" t="s">
        <v>149</v>
      </c>
      <c r="X19" s="100" t="s">
        <v>151</v>
      </c>
      <c r="Y19" s="120" t="s">
        <v>140</v>
      </c>
    </row>
    <row r="20" spans="1:25" s="5" customFormat="1" x14ac:dyDescent="0.25">
      <c r="A20" s="78" t="s">
        <v>102</v>
      </c>
      <c r="B20" s="5" t="s">
        <v>127</v>
      </c>
      <c r="C20" s="5" t="s">
        <v>89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107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135</v>
      </c>
      <c r="O20" s="100" t="s">
        <v>151</v>
      </c>
      <c r="P20" s="119" t="s">
        <v>139</v>
      </c>
      <c r="Q20" s="80" t="s">
        <v>135</v>
      </c>
      <c r="R20" s="92" t="s">
        <v>136</v>
      </c>
      <c r="S20" s="119" t="s">
        <v>139</v>
      </c>
      <c r="T20" s="80" t="s">
        <v>135</v>
      </c>
      <c r="U20" s="92" t="s">
        <v>136</v>
      </c>
      <c r="V20" s="120" t="s">
        <v>140</v>
      </c>
      <c r="W20" s="80" t="s">
        <v>135</v>
      </c>
      <c r="X20" s="100" t="s">
        <v>151</v>
      </c>
      <c r="Y20" s="120" t="s">
        <v>140</v>
      </c>
    </row>
    <row r="21" spans="1:25" s="5" customFormat="1" x14ac:dyDescent="0.25">
      <c r="A21" s="5" t="s">
        <v>102</v>
      </c>
      <c r="B21" s="5" t="s">
        <v>127</v>
      </c>
      <c r="C21" s="5" t="s">
        <v>89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5" t="str">
        <f>IF(INDEX(AllFoundations_VariableNames!$C$3:$O$120,MATCH(BuildingSurfaces_Master!$D21,AllFoundations_VariableNames!$B$3:$B$120,0),MATCH(BuildingSurfaces_Master!F$1,AllFoundations_VariableNames!$C$2:$O$2,0))=0,"",INDEX(AllFoundations_VariableNames!$C$3:$O$120,MATCH(BuildingSurfaces_Master!$D21,AllFoundations_VariableNames!$B$3:$B$120,0),MATCH(BuildingSurfaces_Master!F$1,AllFoundations_VariableNames!$C$2:$O$2,0)))</f>
        <v>main floor construction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 "&amp;H$1&amp;"}"</f>
        <v>{floor_main outside boundary condition}</v>
      </c>
      <c r="I21" s="134" t="str">
        <f>"{"&amp;$D21&amp;" "&amp;I$1&amp;"}"</f>
        <v>{floor_main outside boundary condition 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107</v>
      </c>
      <c r="M21" s="116">
        <v>4</v>
      </c>
      <c r="N21" s="80" t="s">
        <v>135</v>
      </c>
      <c r="O21" s="92" t="s">
        <v>136</v>
      </c>
      <c r="P21" s="119" t="s">
        <v>139</v>
      </c>
      <c r="Q21" s="80" t="s">
        <v>135</v>
      </c>
      <c r="R21" s="100" t="s">
        <v>151</v>
      </c>
      <c r="S21" s="119" t="s">
        <v>139</v>
      </c>
      <c r="T21" s="97" t="s">
        <v>149</v>
      </c>
      <c r="U21" s="100" t="s">
        <v>151</v>
      </c>
      <c r="V21" s="119" t="s">
        <v>139</v>
      </c>
      <c r="W21" s="97" t="s">
        <v>149</v>
      </c>
      <c r="X21" s="92" t="s">
        <v>136</v>
      </c>
      <c r="Y21" s="119" t="s">
        <v>139</v>
      </c>
    </row>
    <row r="22" spans="1:25" s="4" customFormat="1" x14ac:dyDescent="0.25">
      <c r="A22" s="86" t="s">
        <v>116</v>
      </c>
      <c r="B22" s="86" t="s">
        <v>130</v>
      </c>
      <c r="C22" s="4" t="s">
        <v>89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"{"&amp;$D22&amp;" "&amp;G$1&amp;"}"</f>
        <v>{bgwall_upper_front zone name}</v>
      </c>
      <c r="H22" s="135" t="str">
        <f>"{"&amp;$D22&amp;" "&amp;H$1&amp;"}"</f>
        <v>{bgwall_upper_front outside boundary condition}</v>
      </c>
      <c r="I22" s="135" t="str">
        <f>"{"&amp;$D22&amp;" "&amp;I$1&amp;"}"</f>
        <v>{bgwall_upper_front outside boundary condition object}</v>
      </c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107</v>
      </c>
      <c r="M22" s="83">
        <v>4</v>
      </c>
      <c r="N22" s="84" t="s">
        <v>135</v>
      </c>
      <c r="O22" s="85" t="s">
        <v>136</v>
      </c>
      <c r="P22" s="89" t="s">
        <v>137</v>
      </c>
      <c r="Q22" s="96" t="s">
        <v>149</v>
      </c>
      <c r="R22" s="85" t="s">
        <v>136</v>
      </c>
      <c r="S22" s="89" t="s">
        <v>137</v>
      </c>
      <c r="T22" s="96" t="s">
        <v>149</v>
      </c>
      <c r="U22" s="85" t="s">
        <v>136</v>
      </c>
      <c r="V22" s="90" t="s">
        <v>139</v>
      </c>
      <c r="W22" s="84" t="s">
        <v>135</v>
      </c>
      <c r="X22" s="85" t="s">
        <v>136</v>
      </c>
      <c r="Y22" s="90" t="s">
        <v>139</v>
      </c>
    </row>
    <row r="23" spans="1:25" s="4" customFormat="1" x14ac:dyDescent="0.25">
      <c r="A23" s="86" t="s">
        <v>116</v>
      </c>
      <c r="B23" s="86" t="s">
        <v>130</v>
      </c>
      <c r="C23" s="4" t="s">
        <v>89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I30" si="6">"{"&amp;$D23&amp;" "&amp;G$1&amp;"}"</f>
        <v>{bgwall_lower_front zone name}</v>
      </c>
      <c r="H23" s="135" t="str">
        <f t="shared" si="6"/>
        <v>{bgwall_lower_front outside boundary condition}</v>
      </c>
      <c r="I23" s="135" t="str">
        <f t="shared" si="6"/>
        <v>{bgwall_lower_front outside boundary condition object}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107</v>
      </c>
      <c r="M23" s="83">
        <v>4</v>
      </c>
      <c r="N23" s="84" t="s">
        <v>135</v>
      </c>
      <c r="O23" s="85" t="s">
        <v>136</v>
      </c>
      <c r="P23" s="91" t="s">
        <v>138</v>
      </c>
      <c r="Q23" s="96" t="s">
        <v>149</v>
      </c>
      <c r="R23" s="85" t="s">
        <v>136</v>
      </c>
      <c r="S23" s="91" t="s">
        <v>138</v>
      </c>
      <c r="T23" s="96" t="s">
        <v>149</v>
      </c>
      <c r="U23" s="85" t="s">
        <v>136</v>
      </c>
      <c r="V23" s="89" t="s">
        <v>137</v>
      </c>
      <c r="W23" s="84" t="s">
        <v>135</v>
      </c>
      <c r="X23" s="85" t="s">
        <v>136</v>
      </c>
      <c r="Y23" s="89" t="s">
        <v>137</v>
      </c>
    </row>
    <row r="24" spans="1:25" s="4" customFormat="1" x14ac:dyDescent="0.25">
      <c r="A24" s="86" t="s">
        <v>116</v>
      </c>
      <c r="B24" s="86" t="s">
        <v>130</v>
      </c>
      <c r="C24" s="4" t="s">
        <v>89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{bgwall_upper_right zone name}</v>
      </c>
      <c r="H24" s="135" t="str">
        <f t="shared" si="6"/>
        <v>{bgwall_upper_right outside boundary condition}</v>
      </c>
      <c r="I24" s="135" t="str">
        <f t="shared" si="6"/>
        <v>{bgwall_upper_right outside boundary condition object}</v>
      </c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107</v>
      </c>
      <c r="M24" s="83">
        <v>4</v>
      </c>
      <c r="N24" s="96" t="s">
        <v>149</v>
      </c>
      <c r="O24" s="85" t="s">
        <v>136</v>
      </c>
      <c r="P24" s="89" t="s">
        <v>137</v>
      </c>
      <c r="Q24" s="96" t="s">
        <v>149</v>
      </c>
      <c r="R24" s="99" t="s">
        <v>151</v>
      </c>
      <c r="S24" s="89" t="s">
        <v>137</v>
      </c>
      <c r="T24" s="96" t="s">
        <v>149</v>
      </c>
      <c r="U24" s="99" t="s">
        <v>151</v>
      </c>
      <c r="V24" s="90" t="s">
        <v>139</v>
      </c>
      <c r="W24" s="96" t="s">
        <v>149</v>
      </c>
      <c r="X24" s="85" t="s">
        <v>136</v>
      </c>
      <c r="Y24" s="90" t="s">
        <v>139</v>
      </c>
    </row>
    <row r="25" spans="1:25" s="4" customFormat="1" x14ac:dyDescent="0.25">
      <c r="A25" s="86" t="s">
        <v>116</v>
      </c>
      <c r="B25" s="86" t="s">
        <v>130</v>
      </c>
      <c r="C25" s="4" t="s">
        <v>89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{bgwall_lower_right zone name}</v>
      </c>
      <c r="H25" s="135" t="str">
        <f t="shared" si="6"/>
        <v>{bgwall_lower_right outside boundary condition}</v>
      </c>
      <c r="I25" s="135" t="str">
        <f t="shared" si="6"/>
        <v>{bgwall_lower_right outside boundary condition object}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107</v>
      </c>
      <c r="M25" s="83">
        <v>4</v>
      </c>
      <c r="N25" s="96" t="s">
        <v>149</v>
      </c>
      <c r="O25" s="85" t="s">
        <v>136</v>
      </c>
      <c r="P25" s="91" t="s">
        <v>138</v>
      </c>
      <c r="Q25" s="96" t="s">
        <v>149</v>
      </c>
      <c r="R25" s="99" t="s">
        <v>151</v>
      </c>
      <c r="S25" s="91" t="s">
        <v>138</v>
      </c>
      <c r="T25" s="96" t="s">
        <v>149</v>
      </c>
      <c r="U25" s="99" t="s">
        <v>151</v>
      </c>
      <c r="V25" s="89" t="s">
        <v>137</v>
      </c>
      <c r="W25" s="96" t="s">
        <v>149</v>
      </c>
      <c r="X25" s="85" t="s">
        <v>136</v>
      </c>
      <c r="Y25" s="89" t="s">
        <v>137</v>
      </c>
    </row>
    <row r="26" spans="1:25" s="4" customFormat="1" x14ac:dyDescent="0.25">
      <c r="A26" s="86" t="s">
        <v>116</v>
      </c>
      <c r="B26" s="86" t="s">
        <v>130</v>
      </c>
      <c r="C26" s="4" t="s">
        <v>89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{bgwall_upper_back zone name}</v>
      </c>
      <c r="H26" s="135" t="str">
        <f t="shared" si="6"/>
        <v>{bgwall_upper_back outside boundary condition}</v>
      </c>
      <c r="I26" s="135" t="str">
        <f t="shared" si="6"/>
        <v>{bgwall_upper_back outside boundary condition object}</v>
      </c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107</v>
      </c>
      <c r="M26" s="83">
        <v>4</v>
      </c>
      <c r="N26" s="96" t="s">
        <v>149</v>
      </c>
      <c r="O26" s="99" t="s">
        <v>151</v>
      </c>
      <c r="P26" s="89" t="s">
        <v>137</v>
      </c>
      <c r="Q26" s="84" t="s">
        <v>135</v>
      </c>
      <c r="R26" s="99" t="s">
        <v>151</v>
      </c>
      <c r="S26" s="89" t="s">
        <v>137</v>
      </c>
      <c r="T26" s="84" t="s">
        <v>135</v>
      </c>
      <c r="U26" s="99" t="s">
        <v>151</v>
      </c>
      <c r="V26" s="90" t="s">
        <v>139</v>
      </c>
      <c r="W26" s="96" t="s">
        <v>149</v>
      </c>
      <c r="X26" s="99" t="s">
        <v>151</v>
      </c>
      <c r="Y26" s="90" t="s">
        <v>139</v>
      </c>
    </row>
    <row r="27" spans="1:25" s="4" customFormat="1" x14ac:dyDescent="0.25">
      <c r="A27" s="86" t="s">
        <v>116</v>
      </c>
      <c r="B27" s="86" t="s">
        <v>130</v>
      </c>
      <c r="C27" s="4" t="s">
        <v>89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{bgwall_lower_back zone name}</v>
      </c>
      <c r="H27" s="135" t="str">
        <f t="shared" si="6"/>
        <v>{bgwall_lower_back outside boundary condition}</v>
      </c>
      <c r="I27" s="135" t="str">
        <f t="shared" si="6"/>
        <v>{bgwall_lower_back outside boundary condition object}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107</v>
      </c>
      <c r="M27" s="83">
        <v>4</v>
      </c>
      <c r="N27" s="96" t="s">
        <v>149</v>
      </c>
      <c r="O27" s="99" t="s">
        <v>151</v>
      </c>
      <c r="P27" s="91" t="s">
        <v>138</v>
      </c>
      <c r="Q27" s="84" t="s">
        <v>135</v>
      </c>
      <c r="R27" s="99" t="s">
        <v>151</v>
      </c>
      <c r="S27" s="91" t="s">
        <v>138</v>
      </c>
      <c r="T27" s="84" t="s">
        <v>135</v>
      </c>
      <c r="U27" s="99" t="s">
        <v>151</v>
      </c>
      <c r="V27" s="89" t="s">
        <v>137</v>
      </c>
      <c r="W27" s="96" t="s">
        <v>149</v>
      </c>
      <c r="X27" s="99" t="s">
        <v>151</v>
      </c>
      <c r="Y27" s="89" t="s">
        <v>137</v>
      </c>
    </row>
    <row r="28" spans="1:25" s="4" customFormat="1" x14ac:dyDescent="0.25">
      <c r="A28" s="86" t="s">
        <v>116</v>
      </c>
      <c r="B28" s="86" t="s">
        <v>130</v>
      </c>
      <c r="C28" s="4" t="s">
        <v>89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{bgwall_upper_left zone name}</v>
      </c>
      <c r="H28" s="135" t="str">
        <f t="shared" si="6"/>
        <v>{bgwall_upper_left outside boundary condition}</v>
      </c>
      <c r="I28" s="135" t="str">
        <f t="shared" si="6"/>
        <v>{bgwall_upper_left outside boundary condition object}</v>
      </c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107</v>
      </c>
      <c r="M28" s="83">
        <v>4</v>
      </c>
      <c r="N28" s="84" t="s">
        <v>135</v>
      </c>
      <c r="O28" s="99" t="s">
        <v>151</v>
      </c>
      <c r="P28" s="89" t="s">
        <v>137</v>
      </c>
      <c r="Q28" s="84" t="s">
        <v>135</v>
      </c>
      <c r="R28" s="85" t="s">
        <v>136</v>
      </c>
      <c r="S28" s="89" t="s">
        <v>137</v>
      </c>
      <c r="T28" s="84" t="s">
        <v>135</v>
      </c>
      <c r="U28" s="85" t="s">
        <v>136</v>
      </c>
      <c r="V28" s="90" t="s">
        <v>139</v>
      </c>
      <c r="W28" s="84" t="s">
        <v>135</v>
      </c>
      <c r="X28" s="99" t="s">
        <v>151</v>
      </c>
      <c r="Y28" s="90" t="s">
        <v>139</v>
      </c>
    </row>
    <row r="29" spans="1:25" s="4" customFormat="1" x14ac:dyDescent="0.25">
      <c r="A29" s="86" t="s">
        <v>116</v>
      </c>
      <c r="B29" s="86" t="s">
        <v>130</v>
      </c>
      <c r="C29" s="4" t="s">
        <v>89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{bgwall_lower_left zone name}</v>
      </c>
      <c r="H29" s="135" t="str">
        <f t="shared" si="6"/>
        <v>{bgwall_lower_left outside boundary condition}</v>
      </c>
      <c r="I29" s="135" t="str">
        <f t="shared" si="6"/>
        <v>{bgwall_lower_left outside boundary condition object}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107</v>
      </c>
      <c r="M29" s="83">
        <v>4</v>
      </c>
      <c r="N29" s="84" t="s">
        <v>135</v>
      </c>
      <c r="O29" s="99" t="s">
        <v>151</v>
      </c>
      <c r="P29" s="91" t="s">
        <v>138</v>
      </c>
      <c r="Q29" s="84" t="s">
        <v>135</v>
      </c>
      <c r="R29" s="85" t="s">
        <v>136</v>
      </c>
      <c r="S29" s="91" t="s">
        <v>138</v>
      </c>
      <c r="T29" s="84" t="s">
        <v>135</v>
      </c>
      <c r="U29" s="85" t="s">
        <v>136</v>
      </c>
      <c r="V29" s="89" t="s">
        <v>137</v>
      </c>
      <c r="W29" s="84" t="s">
        <v>135</v>
      </c>
      <c r="X29" s="99" t="s">
        <v>151</v>
      </c>
      <c r="Y29" s="89" t="s">
        <v>137</v>
      </c>
    </row>
    <row r="30" spans="1:25" s="4" customFormat="1" x14ac:dyDescent="0.25">
      <c r="A30" s="86" t="s">
        <v>116</v>
      </c>
      <c r="B30" s="86" t="s">
        <v>130</v>
      </c>
      <c r="C30" s="4" t="s">
        <v>89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{floor_foundation zone name}</v>
      </c>
      <c r="H30" s="135" t="str">
        <f t="shared" si="6"/>
        <v>{floor_foundation outside boundary condition}</v>
      </c>
      <c r="I30" s="135" t="str">
        <f t="shared" si="6"/>
        <v>{floor_foundation outside boundary condition object}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107</v>
      </c>
      <c r="M30" s="83">
        <v>4</v>
      </c>
      <c r="N30" s="84" t="s">
        <v>135</v>
      </c>
      <c r="O30" s="85" t="s">
        <v>136</v>
      </c>
      <c r="P30" s="91" t="s">
        <v>138</v>
      </c>
      <c r="Q30" s="84" t="s">
        <v>135</v>
      </c>
      <c r="R30" s="99" t="s">
        <v>151</v>
      </c>
      <c r="S30" s="91" t="s">
        <v>138</v>
      </c>
      <c r="T30" s="96" t="s">
        <v>149</v>
      </c>
      <c r="U30" s="99" t="s">
        <v>151</v>
      </c>
      <c r="V30" s="91" t="s">
        <v>138</v>
      </c>
      <c r="W30" s="96" t="s">
        <v>149</v>
      </c>
      <c r="X30" s="85" t="s">
        <v>136</v>
      </c>
      <c r="Y30" s="91" t="s">
        <v>138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103</v>
      </c>
      <c r="B1" s="1" t="s">
        <v>126</v>
      </c>
      <c r="C1" s="1" t="s">
        <v>131</v>
      </c>
      <c r="D1" s="1" t="s">
        <v>87</v>
      </c>
      <c r="E1" s="1" t="s">
        <v>88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187</v>
      </c>
      <c r="L1" s="1" t="s">
        <v>188</v>
      </c>
    </row>
    <row r="2" spans="1:12" x14ac:dyDescent="0.25">
      <c r="A2" s="80" t="s">
        <v>114</v>
      </c>
      <c r="B2" s="5" t="s">
        <v>179</v>
      </c>
      <c r="C2" t="s">
        <v>180</v>
      </c>
      <c r="D2" s="5" t="s">
        <v>290</v>
      </c>
      <c r="E2" t="s">
        <v>186</v>
      </c>
      <c r="F2" t="str">
        <f>"Wall"&amp;RIGHT(D2,LEN(D2)-6)</f>
        <v>Wall_floor3_front</v>
      </c>
      <c r="H2" s="125">
        <v>1</v>
      </c>
      <c r="I2" t="s">
        <v>301</v>
      </c>
      <c r="J2" t="s">
        <v>302</v>
      </c>
      <c r="K2" t="s">
        <v>303</v>
      </c>
      <c r="L2" t="s">
        <v>304</v>
      </c>
    </row>
    <row r="3" spans="1:12" x14ac:dyDescent="0.25">
      <c r="A3" s="80" t="s">
        <v>114</v>
      </c>
      <c r="B3" s="5" t="s">
        <v>179</v>
      </c>
      <c r="C3" t="s">
        <v>180</v>
      </c>
      <c r="D3" s="5" t="s">
        <v>291</v>
      </c>
      <c r="E3" t="s">
        <v>186</v>
      </c>
      <c r="F3" t="str">
        <f t="shared" ref="F3:F13" si="0">"Wall"&amp;RIGHT(D3,LEN(D3)-6)</f>
        <v>Wall_floor3_back</v>
      </c>
      <c r="H3" s="125">
        <v>1</v>
      </c>
      <c r="I3" t="s">
        <v>305</v>
      </c>
      <c r="J3" t="s">
        <v>306</v>
      </c>
      <c r="K3" t="s">
        <v>307</v>
      </c>
      <c r="L3" t="s">
        <v>308</v>
      </c>
    </row>
    <row r="4" spans="1:12" x14ac:dyDescent="0.25">
      <c r="A4" s="80" t="s">
        <v>114</v>
      </c>
      <c r="B4" s="5" t="s">
        <v>179</v>
      </c>
      <c r="C4" t="s">
        <v>180</v>
      </c>
      <c r="D4" s="5" t="s">
        <v>292</v>
      </c>
      <c r="E4" t="s">
        <v>186</v>
      </c>
      <c r="F4" t="str">
        <f t="shared" si="0"/>
        <v>Wall_floor3_right</v>
      </c>
      <c r="H4" s="125">
        <v>1</v>
      </c>
      <c r="I4" t="s">
        <v>309</v>
      </c>
      <c r="J4" t="s">
        <v>310</v>
      </c>
      <c r="K4" t="s">
        <v>311</v>
      </c>
      <c r="L4" t="s">
        <v>312</v>
      </c>
    </row>
    <row r="5" spans="1:12" x14ac:dyDescent="0.25">
      <c r="A5" s="80" t="s">
        <v>114</v>
      </c>
      <c r="B5" s="5" t="s">
        <v>179</v>
      </c>
      <c r="C5" t="s">
        <v>180</v>
      </c>
      <c r="D5" s="5" t="s">
        <v>293</v>
      </c>
      <c r="E5" t="s">
        <v>186</v>
      </c>
      <c r="F5" t="str">
        <f t="shared" si="0"/>
        <v>Wall_floor3_left</v>
      </c>
      <c r="H5" s="125">
        <v>1</v>
      </c>
      <c r="I5" t="s">
        <v>313</v>
      </c>
      <c r="J5" t="s">
        <v>314</v>
      </c>
      <c r="K5" t="s">
        <v>315</v>
      </c>
      <c r="L5" t="s">
        <v>316</v>
      </c>
    </row>
    <row r="6" spans="1:12" s="4" customFormat="1" x14ac:dyDescent="0.25">
      <c r="A6" s="84" t="s">
        <v>115</v>
      </c>
      <c r="B6" s="4" t="s">
        <v>178</v>
      </c>
      <c r="C6" s="4" t="s">
        <v>180</v>
      </c>
      <c r="D6" s="4" t="s">
        <v>286</v>
      </c>
      <c r="E6" s="4" t="s">
        <v>186</v>
      </c>
      <c r="F6" s="4" t="str">
        <f t="shared" si="0"/>
        <v>Wall_floor2_front</v>
      </c>
      <c r="H6" s="126">
        <v>1</v>
      </c>
      <c r="I6" s="4" t="s">
        <v>301</v>
      </c>
      <c r="J6" s="4" t="s">
        <v>302</v>
      </c>
      <c r="K6" s="4" t="s">
        <v>303</v>
      </c>
      <c r="L6" s="4" t="s">
        <v>304</v>
      </c>
    </row>
    <row r="7" spans="1:12" s="4" customFormat="1" x14ac:dyDescent="0.25">
      <c r="A7" s="84" t="s">
        <v>121</v>
      </c>
      <c r="B7" s="4" t="s">
        <v>178</v>
      </c>
      <c r="C7" s="4" t="s">
        <v>180</v>
      </c>
      <c r="D7" s="4" t="s">
        <v>287</v>
      </c>
      <c r="E7" s="4" t="s">
        <v>186</v>
      </c>
      <c r="F7" s="4" t="str">
        <f t="shared" si="0"/>
        <v>Wall_floor2_back</v>
      </c>
      <c r="H7" s="126">
        <v>1</v>
      </c>
      <c r="I7" s="4" t="s">
        <v>305</v>
      </c>
      <c r="J7" s="4" t="s">
        <v>306</v>
      </c>
      <c r="K7" s="4" t="s">
        <v>307</v>
      </c>
      <c r="L7" s="4" t="s">
        <v>308</v>
      </c>
    </row>
    <row r="8" spans="1:12" s="4" customFormat="1" x14ac:dyDescent="0.25">
      <c r="A8" s="84" t="s">
        <v>121</v>
      </c>
      <c r="B8" s="4" t="s">
        <v>178</v>
      </c>
      <c r="C8" s="4" t="s">
        <v>180</v>
      </c>
      <c r="D8" s="4" t="s">
        <v>288</v>
      </c>
      <c r="E8" s="4" t="s">
        <v>186</v>
      </c>
      <c r="F8" s="4" t="str">
        <f t="shared" si="0"/>
        <v>Wall_floor2_right</v>
      </c>
      <c r="H8" s="126">
        <v>1</v>
      </c>
      <c r="I8" s="4" t="s">
        <v>309</v>
      </c>
      <c r="J8" s="4" t="s">
        <v>310</v>
      </c>
      <c r="K8" s="4" t="s">
        <v>311</v>
      </c>
      <c r="L8" s="4" t="s">
        <v>312</v>
      </c>
    </row>
    <row r="9" spans="1:12" s="4" customFormat="1" x14ac:dyDescent="0.25">
      <c r="A9" s="84" t="s">
        <v>121</v>
      </c>
      <c r="B9" s="4" t="s">
        <v>178</v>
      </c>
      <c r="C9" s="4" t="s">
        <v>180</v>
      </c>
      <c r="D9" s="4" t="s">
        <v>289</v>
      </c>
      <c r="E9" s="4" t="s">
        <v>186</v>
      </c>
      <c r="F9" s="4" t="str">
        <f t="shared" si="0"/>
        <v>Wall_floor2_left</v>
      </c>
      <c r="H9" s="126">
        <v>1</v>
      </c>
      <c r="I9" s="4" t="s">
        <v>313</v>
      </c>
      <c r="J9" s="4" t="s">
        <v>314</v>
      </c>
      <c r="K9" s="4" t="s">
        <v>315</v>
      </c>
      <c r="L9" s="4" t="s">
        <v>316</v>
      </c>
    </row>
    <row r="10" spans="1:12" x14ac:dyDescent="0.25">
      <c r="A10" s="78" t="s">
        <v>102</v>
      </c>
      <c r="B10" t="s">
        <v>177</v>
      </c>
      <c r="C10" t="s">
        <v>180</v>
      </c>
      <c r="D10" t="s">
        <v>282</v>
      </c>
      <c r="E10" t="s">
        <v>186</v>
      </c>
      <c r="F10" t="str">
        <f t="shared" si="0"/>
        <v>Wall_floor1_front</v>
      </c>
      <c r="H10" s="125">
        <v>1</v>
      </c>
      <c r="I10" t="s">
        <v>301</v>
      </c>
      <c r="J10" t="s">
        <v>302</v>
      </c>
      <c r="K10" t="s">
        <v>303</v>
      </c>
      <c r="L10" t="s">
        <v>304</v>
      </c>
    </row>
    <row r="11" spans="1:12" x14ac:dyDescent="0.25">
      <c r="A11" s="78" t="s">
        <v>102</v>
      </c>
      <c r="B11" t="s">
        <v>177</v>
      </c>
      <c r="C11" t="s">
        <v>180</v>
      </c>
      <c r="D11" t="s">
        <v>283</v>
      </c>
      <c r="E11" t="s">
        <v>186</v>
      </c>
      <c r="F11" t="str">
        <f t="shared" si="0"/>
        <v>Wall_floor1_back</v>
      </c>
      <c r="H11" s="125">
        <v>1</v>
      </c>
      <c r="I11" t="s">
        <v>305</v>
      </c>
      <c r="J11" t="s">
        <v>306</v>
      </c>
      <c r="K11" t="s">
        <v>307</v>
      </c>
      <c r="L11" t="s">
        <v>308</v>
      </c>
    </row>
    <row r="12" spans="1:12" x14ac:dyDescent="0.25">
      <c r="A12" s="78" t="s">
        <v>102</v>
      </c>
      <c r="B12" t="s">
        <v>177</v>
      </c>
      <c r="C12" t="s">
        <v>180</v>
      </c>
      <c r="D12" t="s">
        <v>284</v>
      </c>
      <c r="E12" t="s">
        <v>186</v>
      </c>
      <c r="F12" t="str">
        <f t="shared" si="0"/>
        <v>Wall_floor1_right</v>
      </c>
      <c r="H12" s="125">
        <v>1</v>
      </c>
      <c r="I12" t="s">
        <v>309</v>
      </c>
      <c r="J12" t="s">
        <v>310</v>
      </c>
      <c r="K12" t="s">
        <v>311</v>
      </c>
      <c r="L12" t="s">
        <v>312</v>
      </c>
    </row>
    <row r="13" spans="1:12" x14ac:dyDescent="0.25">
      <c r="A13" s="78" t="s">
        <v>102</v>
      </c>
      <c r="B13" t="s">
        <v>177</v>
      </c>
      <c r="C13" t="s">
        <v>180</v>
      </c>
      <c r="D13" t="s">
        <v>285</v>
      </c>
      <c r="E13" t="s">
        <v>186</v>
      </c>
      <c r="F13" t="str">
        <f t="shared" si="0"/>
        <v>Wall_floor1_left</v>
      </c>
      <c r="H13" s="125">
        <v>1</v>
      </c>
      <c r="I13" t="s">
        <v>313</v>
      </c>
      <c r="J13" t="s">
        <v>314</v>
      </c>
      <c r="K13" t="s">
        <v>315</v>
      </c>
      <c r="L13" t="s">
        <v>316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G20" sqref="G20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18.5703125" bestFit="1" customWidth="1"/>
    <col min="5" max="5" width="10.7109375" bestFit="1" customWidth="1"/>
    <col min="6" max="6" width="38" bestFit="1" customWidth="1"/>
    <col min="7" max="7" width="44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main floor construction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 outside boundary condition}</v>
      </c>
      <c r="G11" t="str">
        <f>IF(BuildingSurfaces_Master!I21="","",BuildingSurfaces_Master!I21)</f>
        <v>{floor_main outside boundary condition 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J1" workbookViewId="0">
      <selection activeCell="M23" sqref="M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30.85546875" bestFit="1" customWidth="1"/>
    <col min="6" max="6" width="46" bestFit="1" customWidth="1"/>
    <col min="7" max="7" width="52.28515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{bgwall_upper_front zone name}</v>
      </c>
      <c r="F2" t="str">
        <f>IF(BuildingSurfaces_Master!H22="","",BuildingSurfaces_Master!H22)</f>
        <v>{bgwall_upper_front outside boundary condition}</v>
      </c>
      <c r="G2" t="str">
        <f>IF(BuildingSurfaces_Master!I22="","",BuildingSurfaces_Master!I22)</f>
        <v>{bgwall_upper_front outside boundary condition object}</v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{bgwall_lower_front zone name}</v>
      </c>
      <c r="F3" t="str">
        <f>IF(BuildingSurfaces_Master!H23="","",BuildingSurfaces_Master!H23)</f>
        <v>{bgwall_lower_front outside boundary condition}</v>
      </c>
      <c r="G3" t="str">
        <f>IF(BuildingSurfaces_Master!I23="","",BuildingSurfaces_Master!I23)</f>
        <v>{bgwall_lower_front outside boundary condition object}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{bgwall_upper_right zone name}</v>
      </c>
      <c r="F4" t="str">
        <f>IF(BuildingSurfaces_Master!H24="","",BuildingSurfaces_Master!H24)</f>
        <v>{bgwall_upper_right outside boundary condition}</v>
      </c>
      <c r="G4" t="str">
        <f>IF(BuildingSurfaces_Master!I24="","",BuildingSurfaces_Master!I24)</f>
        <v>{bgwall_upper_right outside boundary condition object}</v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{bgwall_lower_right zone name}</v>
      </c>
      <c r="F5" t="str">
        <f>IF(BuildingSurfaces_Master!H25="","",BuildingSurfaces_Master!H25)</f>
        <v>{bgwall_lower_right outside boundary condition}</v>
      </c>
      <c r="G5" t="str">
        <f>IF(BuildingSurfaces_Master!I25="","",BuildingSurfaces_Master!I25)</f>
        <v>{bgwall_lower_right outside boundary condition object}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{bgwall_upper_back zone name}</v>
      </c>
      <c r="F6" t="str">
        <f>IF(BuildingSurfaces_Master!H26="","",BuildingSurfaces_Master!H26)</f>
        <v>{bgwall_upper_back outside boundary condition}</v>
      </c>
      <c r="G6" t="str">
        <f>IF(BuildingSurfaces_Master!I26="","",BuildingSurfaces_Master!I26)</f>
        <v>{bgwall_upper_back outside boundary condition object}</v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{bgwall_lower_back zone name}</v>
      </c>
      <c r="F7" t="str">
        <f>IF(BuildingSurfaces_Master!H27="","",BuildingSurfaces_Master!H27)</f>
        <v>{bgwall_lower_back outside boundary condition}</v>
      </c>
      <c r="G7" t="str">
        <f>IF(BuildingSurfaces_Master!I27="","",BuildingSurfaces_Master!I27)</f>
        <v>{bgwall_lower_back outside boundary condition object}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{bgwall_upper_left zone name}</v>
      </c>
      <c r="F8" t="str">
        <f>IF(BuildingSurfaces_Master!H28="","",BuildingSurfaces_Master!H28)</f>
        <v>{bgwall_upper_left outside boundary condition}</v>
      </c>
      <c r="G8" t="str">
        <f>IF(BuildingSurfaces_Master!I28="","",BuildingSurfaces_Master!I28)</f>
        <v>{bgwall_upper_left outside boundary condition object}</v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{bgwall_lower_left zone name}</v>
      </c>
      <c r="F9" t="str">
        <f>IF(BuildingSurfaces_Master!H29="","",BuildingSurfaces_Master!H29)</f>
        <v>{bgwall_lower_left outside boundary condition}</v>
      </c>
      <c r="G9" t="str">
        <f>IF(BuildingSurfaces_Master!I29="","",BuildingSurfaces_Master!I29)</f>
        <v>{bgwall_lower_left outside boundary condition object}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{floor_foundation zone name}</v>
      </c>
      <c r="F10" t="str">
        <f>IF(BuildingSurfaces_Master!H30="","",BuildingSurfaces_Master!H30)</f>
        <v>{floor_foundation outside boundary condition}</v>
      </c>
      <c r="G10" t="str">
        <f>IF(BuildingSurfaces_Master!I30="","",BuildingSurfaces_Master!I30)</f>
        <v>{floor_foundation outside boundary condition object}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PythonVariables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2022-08-17T23:50:52Z</dcterms:modified>
</cp:coreProperties>
</file>