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0BAAEB8D-A9E6-4D2F-89FB-B697F54D7850}" xr6:coauthVersionLast="47" xr6:coauthVersionMax="47" xr10:uidLastSave="{00000000-0000-0000-0000-000000000000}"/>
  <bookViews>
    <workbookView xWindow="28680" yWindow="-120" windowWidth="29040" windowHeight="15840" tabRatio="674" activeTab="1" xr2:uid="{2D7608FA-5D3E-4A68-A20C-1B49CDEB16DA}"/>
  </bookViews>
  <sheets>
    <sheet name="Project Setup" sheetId="1" r:id="rId1"/>
    <sheet name="Model_Inputs" sheetId="2" r:id="rId2"/>
    <sheet name="Model_Inputs (2)" sheetId="36"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Furnace Heating Capacity" sheetId="33" r:id="rId25"/>
    <sheet name="Heat Pump CAC Capacity" sheetId="34" r:id="rId26"/>
    <sheet name="Baseboard Heating Capacity" sheetId="35" r:id="rId27"/>
    <sheet name="Supp_Heat_Type" sheetId="30" r:id="rId28"/>
    <sheet name="Water_Heater_Type" sheetId="18" r:id="rId29"/>
    <sheet name="WeatherFiles" sheetId="19" r:id="rId30"/>
  </sheets>
  <functionGroups builtInGroupCount="19"/>
  <externalReferences>
    <externalReference r:id="rId31"/>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F3" i="2"/>
  <c r="A2" i="2"/>
  <c r="F2" i="2"/>
  <c r="F26" i="36" l="1"/>
  <c r="A26" i="36"/>
  <c r="F25" i="36"/>
  <c r="A25" i="36"/>
  <c r="F24" i="36"/>
  <c r="A24" i="36"/>
  <c r="F23" i="36"/>
  <c r="A23" i="36"/>
  <c r="F22" i="36"/>
  <c r="A22" i="36"/>
  <c r="F21" i="36"/>
  <c r="A21" i="36"/>
  <c r="F20" i="36"/>
  <c r="A20" i="36"/>
  <c r="F19" i="36"/>
  <c r="A19" i="36"/>
  <c r="F18" i="36"/>
  <c r="A18" i="36"/>
  <c r="F17" i="36"/>
  <c r="A17" i="36"/>
  <c r="F16" i="36"/>
  <c r="A16" i="36"/>
  <c r="F15" i="36"/>
  <c r="A15" i="36"/>
  <c r="F14" i="36"/>
  <c r="F13" i="36"/>
  <c r="A13" i="36"/>
  <c r="F12" i="36"/>
  <c r="A12" i="36"/>
  <c r="F11" i="36"/>
  <c r="A11" i="36"/>
  <c r="F10" i="36"/>
  <c r="A10" i="36"/>
  <c r="F9" i="36"/>
  <c r="A9" i="36"/>
  <c r="F8" i="36"/>
  <c r="A8" i="36"/>
  <c r="F7" i="36"/>
  <c r="A7" i="36"/>
  <c r="F6" i="36"/>
  <c r="A6" i="36"/>
  <c r="F5" i="36"/>
  <c r="A5" i="36"/>
  <c r="F4" i="36"/>
  <c r="A4" i="36"/>
  <c r="F3" i="36"/>
  <c r="A3" i="36"/>
  <c r="F2" i="36"/>
  <c r="A2" i="36"/>
  <c r="C23" i="3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B3" i="31" l="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Q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V1" authorId="0" shapeId="0" xr:uid="{0F846595-9758-4ED5-A61A-C80DBE089DFA}">
      <text>
        <r>
          <rPr>
            <sz val="9"/>
            <color indexed="81"/>
            <rFont val="Tahoma"/>
            <family val="2"/>
          </rPr>
          <t xml:space="preserve">*12 and 17kW electric furnaces should be used for manufactured homes only.
</t>
        </r>
      </text>
    </comment>
    <comment ref="AC1" authorId="0" shapeId="0" xr:uid="{D8767108-4266-4D33-9005-D535A318320C}">
      <text>
        <r>
          <rPr>
            <sz val="9"/>
            <color indexed="81"/>
            <rFont val="Tahoma"/>
            <family val="2"/>
          </rPr>
          <t xml:space="preserve">Used for both primary gas furnaces and supplemental gas furnaces with heat pumps (i.e., dual fuel heat pumps).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C2556181-4ACB-4509-91F1-EB76FBE344A8}">
      <text>
        <r>
          <rPr>
            <sz val="11"/>
            <color theme="1"/>
            <rFont val="Calibri"/>
            <family val="2"/>
            <scheme val="minor"/>
          </rPr>
          <t>Run labels must be unique.</t>
        </r>
      </text>
    </comment>
    <comment ref="D1" authorId="0" shapeId="0" xr:uid="{3E634B09-85C0-441A-8B42-86A17D7722EA}">
      <text>
        <r>
          <rPr>
            <sz val="11"/>
            <color theme="1"/>
            <rFont val="Calibri"/>
            <family val="2"/>
            <scheme val="minor"/>
          </rPr>
          <t>By default, back of building faces due North. This input can be used to rotate the building clockwise, in degrees, from that default position.</t>
        </r>
      </text>
    </comment>
    <comment ref="F1" authorId="0" shapeId="0" xr:uid="{AB849822-D232-438E-9852-9F8611EAD9B1}">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91C04E7-DFC3-44C2-B81A-9FE21287ACC8}">
      <text>
        <r>
          <rPr>
            <sz val="9"/>
            <color indexed="81"/>
            <rFont val="Tahoma"/>
            <family val="2"/>
          </rPr>
          <t xml:space="preserve">Window-to-Wall Ratio for front windows. By default, the building front faces South, although this can be modified using the "Bldg Orient" input.
</t>
        </r>
      </text>
    </comment>
    <comment ref="W1" authorId="0" shapeId="0" xr:uid="{5243B77E-7B12-4DCA-BF32-5B30425343CC}">
      <text>
        <r>
          <rPr>
            <sz val="9"/>
            <color indexed="81"/>
            <rFont val="Tahoma"/>
            <family val="2"/>
          </rPr>
          <t xml:space="preserve">*12 and 17kW electric furnaces should be used for manufactured homes only.
</t>
        </r>
      </text>
    </comment>
    <comment ref="AD1" authorId="0" shapeId="0" xr:uid="{EFC6F50B-24D6-4698-B329-817980730F96}">
      <text>
        <r>
          <rPr>
            <sz val="9"/>
            <color indexed="81"/>
            <rFont val="Tahoma"/>
            <family val="2"/>
          </rPr>
          <t xml:space="preserve">Used for both primary gas furnaces and supplemental gas furnaces with heat pumps (i.e., dual fuel heat pumps).
</t>
        </r>
      </text>
    </comment>
    <comment ref="AL1" authorId="0" shapeId="0" xr:uid="{9227C906-DA97-4B02-8347-4FACB1B65617}">
      <text>
        <r>
          <rPr>
            <sz val="9"/>
            <color indexed="81"/>
            <rFont val="Tahoma"/>
            <family val="2"/>
          </rPr>
          <t>Interior lighting power density.</t>
        </r>
      </text>
    </comment>
    <comment ref="AM1" authorId="0" shapeId="0" xr:uid="{0C7F08E6-C14D-412B-B3A5-568F6B7FB92B}">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<sst xmlns="http://schemas.openxmlformats.org/spreadsheetml/2006/main" count="10408" uniqueCount="2412">
  <si>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</si>
  <si>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</si>
  <si>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</si>
  <si>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</si>
  <si>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</si>
  <si>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</si>
  <si>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</si>
  <si>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</si>
  <si>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</si>
  <si>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</si>
  <si>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</si>
  <si>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</si>
  <si>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</si>
  <si>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</si>
  <si>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</si>
  <si>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</si>
  <si>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</si>
  <si>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</si>
  <si>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</si>
  <si>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</si>
  <si>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</si>
  <si>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</si>
  <si>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</si>
  <si>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</si>
  <si>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</si>
  <si>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</si>
  <si>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</si>
  <si>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</si>
  <si>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</si>
  <si>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</si>
  <si>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</si>
  <si>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</si>
  <si>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</si>
  <si>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</si>
  <si>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</si>
  <si>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</si>
  <si>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</si>
  <si>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</si>
  <si>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</si>
  <si>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</si>
  <si>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</si>
  <si>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</si>
  <si>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</si>
  <si>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</si>
  <si>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</si>
  <si>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</si>
  <si>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</si>
  <si>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</si>
  <si>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</si>
  <si>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</si>
  <si>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</si>
  <si>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</si>
  <si>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</si>
  <si>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</si>
  <si>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</si>
  <si>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</si>
  <si>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</si>
  <si>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</si>
  <si>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</si>
  <si>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</si>
  <si>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</si>
  <si>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</si>
  <si>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</si>
  <si>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</si>
  <si>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</si>
  <si>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</si>
  <si>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</si>
  <si>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</si>
  <si>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</si>
  <si>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</si>
  <si>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</si>
  <si>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</si>
  <si>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</si>
  <si>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</si>
  <si>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</si>
  <si>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</si>
  <si>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</si>
  <si>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</si>
  <si>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</si>
  <si>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</si>
  <si>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</si>
  <si>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</si>
  <si>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</si>
  <si>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</si>
  <si>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</si>
  <si>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</si>
  <si>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</si>
  <si>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</si>
  <si>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</si>
  <si>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</si>
  <si>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</si>
  <si>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</si>
  <si>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</si>
  <si>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</si>
  <si>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</si>
  <si>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</si>
  <si>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</si>
  <si>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</si>
  <si>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</si>
  <si>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</si>
  <si>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</si>
  <si>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</si>
  <si>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</si>
  <si>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</si>
  <si>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</si>
  <si>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</si>
  <si>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</si>
  <si>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</si>
  <si>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</si>
  <si>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</si>
  <si>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</si>
  <si>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</si>
  <si>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</si>
  <si>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</si>
  <si>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</si>
  <si>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</si>
  <si>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</si>
  <si>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</si>
  <si>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</si>
  <si>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</si>
  <si>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</si>
  <si>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</si>
  <si>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</si>
  <si>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</si>
  <si>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</si>
  <si>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</si>
  <si>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</si>
  <si>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</si>
  <si>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</si>
  <si>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</si>
  <si>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</si>
  <si>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</si>
  <si>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</si>
  <si>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</si>
  <si>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</si>
  <si>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</si>
  <si>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</si>
  <si>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</si>
  <si>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</si>
  <si>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</si>
  <si>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</si>
  <si>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</si>
  <si>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</si>
  <si>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</si>
  <si>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</si>
  <si>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</si>
  <si>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</si>
  <si>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</si>
  <si>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</si>
  <si>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</si>
  <si>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</si>
  <si>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</si>
  <si>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</si>
  <si>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</si>
  <si>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</si>
  <si>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</si>
  <si>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</si>
  <si>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</si>
  <si>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</si>
  <si>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</si>
  <si>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</si>
  <si>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</si>
  <si>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</si>
  <si>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</si>
  <si>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</si>
  <si>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</si>
  <si>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</si>
  <si>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</si>
  <si>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</si>
  <si>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</si>
  <si>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</si>
  <si>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</si>
  <si>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</si>
  <si>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</si>
  <si>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</si>
  <si>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</si>
  <si>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</si>
  <si>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</si>
  <si>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</si>
  <si>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</si>
  <si>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</si>
  <si>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</si>
  <si>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</si>
  <si>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</si>
  <si>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</si>
  <si>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</si>
  <si>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</si>
  <si>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</si>
  <si>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</si>
  <si>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</si>
  <si>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</si>
  <si>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</si>
  <si>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</si>
  <si>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</si>
  <si>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</si>
  <si>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</si>
  <si>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</si>
  <si>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</si>
  <si>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</si>
  <si>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</si>
  <si>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</si>
  <si>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</si>
  <si>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</si>
  <si>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</si>
  <si>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</si>
  <si>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</si>
  <si>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</si>
  <si>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</si>
  <si>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</si>
  <si>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</si>
  <si>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</si>
  <si>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</si>
  <si>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</si>
  <si>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</si>
  <si>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</si>
  <si>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</si>
  <si>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</si>
  <si>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</si>
  <si>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</si>
  <si>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</si>
  <si>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</si>
  <si>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</si>
  <si>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</si>
  <si>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</si>
  <si>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</si>
  <si>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</si>
  <si>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</si>
  <si>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</si>
  <si>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</si>
  <si>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</si>
  <si>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</si>
  <si>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</si>
  <si>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</si>
  <si>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</si>
  <si>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</si>
  <si>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</si>
  <si>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</si>
  <si>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</si>
  <si>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</si>
  <si>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</si>
  <si>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</si>
  <si>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</si>
  <si>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</si>
  <si>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</si>
  <si>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</si>
  <si>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</si>
  <si>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</si>
  <si>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</si>
  <si>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</si>
  <si>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</si>
  <si>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</si>
  <si>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</si>
  <si>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</si>
  <si>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</si>
  <si>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</si>
  <si>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</si>
  <si>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</si>
  <si>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</si>
  <si>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</si>
  <si>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</si>
  <si>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</si>
  <si>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</si>
  <si>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</si>
  <si>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</si>
  <si>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</si>
  <si>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</si>
  <si>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</si>
  <si>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</si>
  <si>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</si>
  <si>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</si>
  <si>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</si>
  <si>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</si>
  <si>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</si>
  <si>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</si>
  <si>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</si>
  <si>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</si>
  <si>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</si>
  <si>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</si>
  <si>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</si>
  <si>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</si>
  <si>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</si>
  <si>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</si>
  <si>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</si>
  <si>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</si>
  <si>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</si>
  <si>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</si>
  <si>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</si>
  <si>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</si>
  <si>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</si>
  <si>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</si>
  <si>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</si>
  <si>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</si>
  <si>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</si>
  <si>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</si>
  <si>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</si>
  <si>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</si>
  <si>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</si>
  <si>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</si>
  <si>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</si>
  <si>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</si>
  <si>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</si>
  <si>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</si>
  <si>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</si>
  <si>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</si>
  <si>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</si>
  <si>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</si>
  <si>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</si>
  <si>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</si>
  <si>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</si>
  <si>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</si>
  <si>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</si>
  <si>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</si>
  <si>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</si>
  <si>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</si>
  <si>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</si>
  <si>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</si>
  <si>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</si>
  <si>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</si>
  <si>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</si>
  <si>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</si>
  <si>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</si>
  <si>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</si>
  <si>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</si>
  <si>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</si>
  <si>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</si>
  <si>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</si>
  <si>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</si>
  <si>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</si>
  <si>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</si>
  <si>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</si>
  <si>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</si>
  <si>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</si>
  <si>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</si>
  <si>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</si>
  <si>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</si>
  <si>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</si>
  <si>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</si>
  <si>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</si>
  <si>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</si>
  <si>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</si>
  <si>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</si>
  <si>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</si>
  <si>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</si>
  <si>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</si>
  <si>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</si>
  <si>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</si>
  <si>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</si>
  <si>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</si>
  <si>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</si>
  <si>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</si>
  <si>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</si>
  <si>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</si>
  <si>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</si>
  <si>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</si>
  <si>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</si>
  <si>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</si>
  <si>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</si>
  <si>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</si>
  <si>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</si>
  <si>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</si>
  <si>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</si>
  <si>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</si>
  <si>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</si>
  <si>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</si>
  <si>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</si>
  <si>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</si>
  <si>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</si>
  <si>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</si>
  <si>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</si>
  <si>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</si>
  <si>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</si>
  <si>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</si>
  <si>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</si>
  <si>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</si>
  <si>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</si>
  <si>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</si>
  <si>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</si>
  <si>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</si>
  <si>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</si>
  <si>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</si>
  <si>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</si>
  <si>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</si>
  <si>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</si>
  <si>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</si>
  <si>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</si>
  <si>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</si>
  <si>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</si>
  <si>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</si>
  <si>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</si>
  <si>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</si>
  <si>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</si>
  <si>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</si>
  <si>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</si>
  <si>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</si>
  <si>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</si>
  <si>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</si>
  <si>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</si>
  <si>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</si>
  <si>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</si>
  <si>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</si>
  <si>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</si>
  <si>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</si>
  <si>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</si>
  <si>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</si>
  <si>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</si>
  <si>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</si>
  <si>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</si>
  <si>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</si>
  <si>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</si>
  <si>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</si>
  <si>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</si>
  <si>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</si>
  <si>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</si>
  <si>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</si>
  <si>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</si>
  <si>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</si>
  <si>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</si>
  <si>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</si>
  <si>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</si>
  <si>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</si>
  <si>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</si>
  <si>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</si>
  <si>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</si>
  <si>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</si>
  <si>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</si>
  <si>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</si>
  <si>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</si>
  <si>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</si>
  <si>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</si>
  <si>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</si>
  <si>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</si>
  <si>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</si>
  <si>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</si>
  <si>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</si>
  <si>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</si>
  <si>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</si>
  <si>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</si>
  <si>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</si>
  <si>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</si>
  <si>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</si>
  <si>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</si>
  <si>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</si>
  <si>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</si>
  <si>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</si>
  <si>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</si>
  <si>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</si>
  <si>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</si>
  <si>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</si>
  <si>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</si>
  <si>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</si>
  <si>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</si>
  <si>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</si>
  <si>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</si>
  <si>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</si>
  <si>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</si>
  <si>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</si>
  <si>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</si>
  <si>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</si>
  <si>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</si>
  <si>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</si>
  <si>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</si>
  <si>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</si>
  <si>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</si>
  <si>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</si>
  <si>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</si>
  <si>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</si>
  <si>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</si>
  <si>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</si>
  <si>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</si>
  <si>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</si>
  <si>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</si>
  <si>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</si>
  <si>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</si>
  <si>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</si>
  <si>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</si>
  <si>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</si>
  <si>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</si>
  <si>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</si>
  <si>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</si>
  <si>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</si>
  <si>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</si>
  <si>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</si>
  <si>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</si>
  <si>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</si>
  <si>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</si>
  <si>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</si>
  <si>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</si>
  <si>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</si>
  <si>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</si>
  <si>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</si>
  <si>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</si>
  <si>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</si>
  <si>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</si>
  <si>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</si>
  <si>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</si>
  <si>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</si>
  <si>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</si>
  <si>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</si>
  <si>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</si>
  <si>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</si>
  <si>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</si>
  <si>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</si>
  <si>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</si>
  <si>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</si>
  <si>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</si>
  <si>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</si>
  <si>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</si>
  <si>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</si>
  <si>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</si>
  <si>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</si>
  <si>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</si>
  <si>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</si>
  <si>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</si>
  <si>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</si>
  <si>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</si>
  <si>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</si>
  <si>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</si>
  <si>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</si>
  <si>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</si>
  <si>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</si>
  <si>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</si>
  <si>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</si>
  <si>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</si>
  <si>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</si>
  <si>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</si>
  <si>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</si>
  <si>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</si>
  <si>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</si>
  <si>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</si>
  <si>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</si>
  <si>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</si>
  <si>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</si>
  <si>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</si>
  <si>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</si>
  <si>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</si>
  <si>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</si>
  <si>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</si>
  <si>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</si>
  <si>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</si>
  <si>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</si>
  <si>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</si>
  <si>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</si>
  <si>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</si>
  <si>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</si>
  <si>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</si>
  <si>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</si>
  <si>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</si>
  <si>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</si>
  <si>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</si>
  <si>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</si>
  <si>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</si>
  <si>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</si>
  <si>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</si>
  <si>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</si>
  <si>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</si>
  <si>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</si>
  <si>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</si>
  <si>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</si>
  <si>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</si>
  <si>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</si>
  <si>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</si>
  <si>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</si>
  <si>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</si>
  <si>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</si>
  <si>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</si>
  <si>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</si>
  <si>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</si>
  <si>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</si>
  <si>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</si>
  <si>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</si>
  <si>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</si>
  <si>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</si>
  <si>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</si>
  <si>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</si>
  <si>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</si>
  <si>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</si>
  <si>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</si>
  <si>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</si>
  <si>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</si>
  <si>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</si>
  <si>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</si>
  <si>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</si>
  <si>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</si>
  <si>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</si>
  <si>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</si>
  <si>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</si>
  <si>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</si>
  <si>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</si>
  <si>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</si>
  <si>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</si>
  <si>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</si>
  <si>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</si>
  <si>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</si>
  <si>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</si>
  <si>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</si>
  <si>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</si>
  <si>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</si>
  <si>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</si>
  <si>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</si>
  <si>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</si>
  <si>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</si>
  <si>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</si>
  <si>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</si>
  <si>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</si>
  <si>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</si>
  <si>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</si>
  <si>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</si>
  <si>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</si>
  <si>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</si>
  <si>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</si>
  <si>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</si>
  <si>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</si>
  <si>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</si>
  <si>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</si>
  <si>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</si>
  <si>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</si>
  <si>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</si>
  <si>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</si>
  <si>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</si>
  <si>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</si>
  <si>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</si>
  <si>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</si>
  <si>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</si>
  <si>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</si>
  <si>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</si>
  <si>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</si>
  <si>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</si>
  <si>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</si>
  <si>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</si>
  <si>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</si>
  <si>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</si>
  <si>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</si>
  <si>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</si>
  <si>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</si>
  <si>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</si>
  <si>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</si>
  <si>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</si>
  <si>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</si>
  <si>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</si>
  <si>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</si>
  <si>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</si>
  <si>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</si>
  <si>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</si>
  <si>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</si>
  <si>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</si>
  <si>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</si>
  <si>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</si>
  <si>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</si>
  <si>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</si>
  <si>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</si>
  <si>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</si>
  <si>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</si>
  <si>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</si>
  <si>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</si>
  <si>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</si>
  <si>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</si>
  <si>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</si>
  <si>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</si>
  <si>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</si>
  <si>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</si>
  <si>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</si>
  <si>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</si>
  <si>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</si>
  <si>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</si>
  <si>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</si>
  <si>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</si>
  <si>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</si>
  <si>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</si>
  <si>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</si>
  <si>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</si>
  <si>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</si>
  <si>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</si>
  <si>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</si>
  <si>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</si>
  <si>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</si>
  <si>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</si>
  <si>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</si>
  <si>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</si>
  <si>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</si>
  <si>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</si>
  <si>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</si>
  <si>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</si>
  <si>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</si>
  <si>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</si>
  <si>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</si>
  <si>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</si>
  <si>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</si>
  <si>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</si>
  <si>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</si>
  <si>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</si>
  <si>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</si>
  <si>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</si>
  <si>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</si>
  <si>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</si>
  <si>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</si>
  <si>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</si>
  <si>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</si>
  <si>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</si>
  <si>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</si>
  <si>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</si>
  <si>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</si>
  <si>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</si>
  <si>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</si>
  <si>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</si>
  <si>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</si>
  <si>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</si>
  <si>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</si>
  <si>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</si>
  <si>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</si>
  <si>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</si>
  <si>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</si>
  <si>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</si>
  <si>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</si>
  <si>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</si>
  <si>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</si>
  <si>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</si>
  <si>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</si>
  <si>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</si>
  <si>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</si>
  <si>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</si>
  <si>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</si>
  <si>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</si>
  <si>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</si>
  <si>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</si>
  <si>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</si>
  <si>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</si>
  <si>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</si>
  <si>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</si>
  <si>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</si>
  <si>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</si>
  <si>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</si>
  <si>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</si>
  <si>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</si>
  <si>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</si>
  <si>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</si>
  <si>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</si>
  <si>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</si>
  <si>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</si>
  <si>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</si>
  <si>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</si>
  <si>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</si>
  <si>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</si>
  <si>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</si>
  <si>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</si>
  <si>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</si>
  <si>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</si>
  <si>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</si>
  <si>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</si>
  <si>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</si>
  <si>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</si>
  <si>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</si>
  <si>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</si>
  <si>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</si>
  <si>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</si>
  <si>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</si>
  <si>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</si>
  <si>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</si>
  <si>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</si>
  <si>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</si>
  <si>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</si>
  <si>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</si>
  <si>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</si>
  <si>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</si>
  <si>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</si>
  <si>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</si>
  <si>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</si>
  <si>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</si>
  <si>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</si>
  <si>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</si>
  <si>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</si>
  <si>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</si>
  <si>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</si>
  <si>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</si>
  <si>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</si>
  <si>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</si>
  <si>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</si>
  <si>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</si>
  <si>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</si>
  <si>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</si>
  <si>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</si>
  <si>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</si>
  <si>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</si>
  <si>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</si>
  <si>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</si>
  <si>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</si>
  <si>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</si>
  <si>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</si>
  <si>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</si>
  <si>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</si>
  <si>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</si>
  <si>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</si>
  <si>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</si>
  <si>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</si>
  <si>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</si>
  <si>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</si>
  <si>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</si>
  <si>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</si>
  <si>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</si>
  <si>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</si>
  <si>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</si>
  <si>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</si>
  <si>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</si>
  <si>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</si>
  <si>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</si>
  <si>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</si>
  <si>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</si>
  <si>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</si>
  <si>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</si>
  <si>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</si>
  <si>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</si>
  <si>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</si>
  <si>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</si>
  <si>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</si>
  <si>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</si>
  <si>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</si>
  <si>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</si>
  <si>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</si>
  <si>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</si>
  <si>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</si>
  <si>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</si>
  <si>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</si>
  <si>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</si>
  <si>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</si>
  <si>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</si>
  <si>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</si>
  <si>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</si>
  <si>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</si>
  <si>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</si>
  <si>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</si>
  <si>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</si>
  <si>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</si>
  <si>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</si>
  <si>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</si>
  <si>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</si>
  <si>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</si>
  <si>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</si>
  <si>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</si>
  <si>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</si>
  <si>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</si>
  <si>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</si>
  <si>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</si>
  <si>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</si>
  <si>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</si>
  <si>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</si>
  <si>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</si>
  <si>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</si>
  <si>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</si>
  <si>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</si>
  <si>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</si>
  <si>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</si>
  <si>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</si>
  <si>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</si>
  <si>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</si>
  <si>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</si>
  <si>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</si>
  <si>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</si>
  <si>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</si>
  <si>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</si>
  <si>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</si>
  <si>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</si>
  <si>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</si>
  <si>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</si>
  <si>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</si>
  <si>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</si>
  <si>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</si>
  <si>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</si>
  <si>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</si>
  <si>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</si>
  <si>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</si>
  <si>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</si>
  <si>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</si>
  <si>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</si>
  <si>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</si>
  <si>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</si>
  <si>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</si>
  <si>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</si>
  <si>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</si>
  <si>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</si>
  <si>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</si>
  <si>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</si>
  <si>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</si>
  <si>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</si>
  <si>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</si>
  <si>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</si>
  <si>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</si>
  <si>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</si>
  <si>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</si>
  <si>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</si>
  <si>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</si>
  <si>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</si>
  <si>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</si>
  <si>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</si>
  <si>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</si>
  <si>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</si>
  <si>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</si>
  <si>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</si>
  <si>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</si>
  <si>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</si>
  <si>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</si>
  <si>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</si>
  <si>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</si>
  <si>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</si>
  <si>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</si>
  <si>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</si>
  <si>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</si>
  <si>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</si>
  <si>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</si>
  <si>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</si>
  <si>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</si>
  <si>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</si>
  <si>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</si>
  <si>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</si>
  <si>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</si>
  <si>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</si>
  <si>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</si>
  <si>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</si>
  <si>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</si>
  <si>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</si>
  <si>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</si>
  <si>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</si>
  <si>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</si>
  <si>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</si>
  <si>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</si>
  <si>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</si>
  <si>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</si>
  <si>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</si>
  <si>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</si>
  <si>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</si>
  <si>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</si>
  <si>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</si>
  <si>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</si>
  <si>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</si>
  <si>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</si>
  <si>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</si>
  <si>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</si>
  <si>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</si>
  <si>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</si>
  <si>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</si>
  <si>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</si>
  <si>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</si>
  <si>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</si>
  <si>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</si>
  <si>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</si>
  <si>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</si>
  <si>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</si>
  <si>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</si>
  <si>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</si>
  <si>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</si>
  <si>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</si>
  <si>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</si>
  <si>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</si>
  <si>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</si>
  <si>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</si>
  <si>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</si>
  <si>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</si>
  <si>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</si>
  <si>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</si>
  <si>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</si>
  <si>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</si>
  <si>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</si>
  <si>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</si>
  <si>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</si>
  <si>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</si>
  <si>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</si>
  <si>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</si>
  <si>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</si>
  <si>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</si>
  <si>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</si>
  <si>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</si>
  <si>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</si>
  <si>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</si>
  <si>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</si>
  <si>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</si>
  <si>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</si>
  <si>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</si>
  <si>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</si>
  <si>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</si>
  <si>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</si>
  <si>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</si>
  <si>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</si>
  <si>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</si>
  <si>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</si>
  <si>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</si>
  <si>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</si>
  <si>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</si>
  <si>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</si>
  <si>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</si>
  <si>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</si>
  <si>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</si>
  <si>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</si>
  <si>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</si>
  <si>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</si>
  <si>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</si>
  <si>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</si>
  <si>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</si>
  <si>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</si>
  <si>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</si>
  <si>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</si>
  <si>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</si>
  <si>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</si>
  <si>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</si>
  <si>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</si>
  <si>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</si>
  <si>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</si>
  <si>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</si>
  <si>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</si>
  <si>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</si>
  <si>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</si>
  <si>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</si>
  <si>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</si>
  <si>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</si>
  <si>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</si>
  <si>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</si>
  <si>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</si>
  <si>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</si>
  <si>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</si>
  <si>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</si>
  <si>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</si>
  <si>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</si>
  <si>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</si>
  <si>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</si>
  <si>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</si>
  <si>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</si>
  <si>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</si>
  <si>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</si>
  <si>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</si>
  <si>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</si>
  <si>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</si>
  <si>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</si>
  <si>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</si>
  <si>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</si>
  <si>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</si>
  <si>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</si>
  <si>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</si>
  <si>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</si>
  <si>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</si>
  <si>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</si>
  <si>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</si>
  <si>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</si>
  <si>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</si>
  <si>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</si>
  <si>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</si>
  <si>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</si>
  <si>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</si>
  <si>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</si>
  <si>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</si>
  <si>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</si>
  <si>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</si>
  <si>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</si>
  <si>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</si>
  <si>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</si>
  <si>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</si>
  <si>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</si>
  <si>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</si>
  <si>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</si>
  <si>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</si>
  <si>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</si>
  <si>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</si>
  <si>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</si>
  <si>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</si>
  <si>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</si>
  <si>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</si>
  <si>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</si>
  <si>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</si>
  <si>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</si>
  <si>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</si>
  <si>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</si>
  <si>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</si>
  <si>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</si>
  <si>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</si>
  <si>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</si>
  <si>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</si>
  <si>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</si>
  <si>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</si>
  <si>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</si>
  <si>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</si>
  <si>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</si>
  <si>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</si>
  <si>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</si>
  <si>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</si>
  <si>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</si>
  <si>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</si>
  <si>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</si>
  <si>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</si>
  <si>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</si>
  <si>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</si>
  <si>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</si>
  <si>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</si>
  <si>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</si>
  <si>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</si>
  <si>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</si>
  <si>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</si>
  <si>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</si>
  <si>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</si>
  <si>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</si>
  <si>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</si>
  <si>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</si>
  <si>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</si>
  <si>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</si>
  <si>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</si>
  <si>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</si>
  <si>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</si>
  <si>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</si>
  <si>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</si>
  <si>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</si>
  <si>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</si>
  <si>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</si>
  <si>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</si>
  <si>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</si>
  <si>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</si>
  <si>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</si>
  <si>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</si>
  <si>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</si>
  <si>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</si>
  <si>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</si>
  <si>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</si>
  <si>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</si>
  <si>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</si>
  <si>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</si>
  <si>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</si>
  <si>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</si>
  <si>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</si>
  <si>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</si>
  <si>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</si>
  <si>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</si>
  <si>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</si>
  <si>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</si>
  <si>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</si>
  <si>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</si>
  <si>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</si>
  <si>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</si>
  <si>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</si>
  <si>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</si>
  <si>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</si>
  <si>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</si>
  <si>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</si>
  <si>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</si>
  <si>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</si>
  <si>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</si>
  <si>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</si>
  <si>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</si>
  <si>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</si>
  <si>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</si>
  <si>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</si>
  <si>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</si>
  <si>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</si>
  <si>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</si>
  <si>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</si>
  <si>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</si>
  <si>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</si>
  <si>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</si>
  <si>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</si>
  <si>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</si>
  <si>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</si>
  <si>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</si>
  <si>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</si>
  <si>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</si>
  <si>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</si>
  <si>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</si>
  <si>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</si>
  <si>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</si>
  <si>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</si>
  <si>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</si>
  <si>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</si>
  <si>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</si>
  <si>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</si>
  <si>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</si>
  <si>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</si>
  <si>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</si>
  <si>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</si>
  <si>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</si>
  <si>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</si>
  <si>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</si>
  <si>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</si>
  <si>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</si>
  <si>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</si>
  <si>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</si>
  <si>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</si>
  <si>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</si>
  <si>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</si>
  <si>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</si>
  <si>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</si>
  <si>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</si>
  <si>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</si>
  <si>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</si>
  <si>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</si>
  <si>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</si>
  <si>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</si>
  <si>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</si>
  <si>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</si>
  <si>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</si>
  <si>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</si>
  <si>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</si>
  <si>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</si>
  <si>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</si>
  <si>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</si>
  <si>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</si>
  <si>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</si>
  <si>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</si>
  <si>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</si>
  <si>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</si>
  <si>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</si>
  <si>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</si>
  <si>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</si>
  <si>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</si>
  <si>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</si>
  <si>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</si>
  <si>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</si>
  <si>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</si>
  <si>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</si>
  <si>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</si>
  <si>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</si>
  <si>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</si>
  <si>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</si>
  <si>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</si>
  <si>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</si>
  <si>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</si>
  <si>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</si>
  <si>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</si>
  <si>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</si>
  <si>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</si>
  <si>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</si>
  <si>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</si>
  <si>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</si>
  <si>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</si>
  <si>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</si>
  <si>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</si>
  <si>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</si>
  <si>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</si>
  <si>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</si>
  <si>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</si>
  <si>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</si>
  <si>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</si>
  <si>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</si>
  <si>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</si>
  <si>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</si>
  <si>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</si>
  <si>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</si>
  <si>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</si>
  <si>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</si>
  <si>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</si>
  <si>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</si>
  <si>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</si>
  <si>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</si>
  <si>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</si>
  <si>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</si>
  <si>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</si>
  <si>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</si>
  <si>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</si>
  <si>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</si>
  <si>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</si>
  <si>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</si>
  <si>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</si>
  <si>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</si>
  <si>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</si>
  <si>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</si>
  <si>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</si>
  <si>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</si>
  <si>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</si>
  <si>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</si>
  <si>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</si>
  <si>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</si>
  <si>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</si>
  <si>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</si>
  <si>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</si>
  <si>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</si>
  <si>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</si>
  <si>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</si>
  <si>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</si>
  <si>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</si>
  <si>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</si>
  <si>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</si>
  <si>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</si>
  <si>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</si>
  <si>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</si>
  <si>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</si>
  <si>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</si>
  <si>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</si>
  <si>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</si>
  <si>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</si>
  <si>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</si>
  <si>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</si>
  <si>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</si>
  <si>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</si>
  <si>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</si>
  <si>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</si>
  <si>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</si>
  <si>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</si>
  <si>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</si>
  <si>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</si>
  <si>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</si>
  <si>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</si>
  <si>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</si>
  <si>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</si>
  <si>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</si>
  <si>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</si>
  <si>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</si>
  <si>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</si>
  <si>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</si>
  <si>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</si>
  <si>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</si>
  <si>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</si>
  <si>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</si>
  <si>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</si>
  <si>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</si>
  <si>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</si>
  <si>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</si>
  <si>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</si>
  <si>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</si>
  <si>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</si>
  <si>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</si>
  <si>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</si>
  <si>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</si>
  <si>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</si>
  <si>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</si>
  <si>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</si>
  <si>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</si>
  <si>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</si>
  <si>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</si>
  <si>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</si>
  <si>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</si>
  <si>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</si>
  <si>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</si>
  <si>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</si>
  <si>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</si>
  <si>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</si>
  <si>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</si>
  <si>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</si>
  <si>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</si>
  <si>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</si>
  <si>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</si>
  <si>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</si>
  <si>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</si>
  <si>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</si>
  <si>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</si>
  <si>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</si>
  <si>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</si>
  <si>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</si>
  <si>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</si>
  <si>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</si>
  <si>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</si>
  <si>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</si>
  <si>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</si>
  <si>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</si>
  <si>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</si>
  <si>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</si>
  <si>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</si>
  <si>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</si>
  <si>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</si>
  <si>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</si>
  <si>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</si>
  <si>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</si>
  <si>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</si>
  <si>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</si>
  <si>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</si>
  <si>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</si>
  <si>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</si>
  <si>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</si>
  <si>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</si>
  <si>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</si>
  <si>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</si>
  <si>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</si>
  <si>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</si>
  <si>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</si>
  <si>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</si>
  <si>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</si>
  <si>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</si>
  <si>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</si>
  <si>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</si>
  <si>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</si>
  <si>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</si>
  <si>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</si>
  <si>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</si>
  <si>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</si>
  <si>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</si>
  <si>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</si>
  <si>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</si>
  <si>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</si>
  <si>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</si>
  <si>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</si>
  <si>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</si>
  <si>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</si>
  <si>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</si>
  <si>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</si>
  <si>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</si>
  <si>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</si>
  <si>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</si>
  <si>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</si>
  <si>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</si>
  <si>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</si>
  <si>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</si>
  <si>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</si>
  <si>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</si>
  <si>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</si>
  <si>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</si>
  <si>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</si>
  <si>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</si>
  <si>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</si>
  <si>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</si>
  <si>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</si>
  <si>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</si>
  <si>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</si>
  <si>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</si>
  <si>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</si>
  <si>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</si>
  <si>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</si>
  <si>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</si>
  <si>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</si>
  <si>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</si>
  <si>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</si>
  <si>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</si>
  <si>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</si>
  <si>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</si>
  <si>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</si>
  <si>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</si>
  <si>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</si>
  <si>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</si>
  <si>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</si>
  <si>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</si>
  <si>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</si>
  <si>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</si>
  <si>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</si>
  <si>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</si>
  <si>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</si>
  <si>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</si>
  <si>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</si>
  <si>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</si>
  <si>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</si>
  <si>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</si>
  <si>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</si>
  <si>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</si>
  <si>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</si>
  <si>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</si>
  <si>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</si>
  <si>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</si>
  <si>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</si>
  <si>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</si>
  <si>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</si>
  <si>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</si>
  <si>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</si>
  <si>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</si>
  <si>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</si>
  <si>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</si>
  <si>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</si>
  <si>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</si>
  <si>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</si>
  <si>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</si>
  <si>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</si>
  <si>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</si>
  <si>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</si>
  <si>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</si>
  <si>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</si>
  <si>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</si>
  <si>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</si>
  <si>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</si>
  <si>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</si>
  <si>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</si>
  <si>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</si>
  <si>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</si>
  <si>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</si>
  <si>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</si>
  <si>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</si>
  <si>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</si>
  <si>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</si>
  <si>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</si>
  <si>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</si>
  <si>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</si>
  <si>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</si>
  <si>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</si>
  <si>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</si>
  <si>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</si>
  <si>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</si>
  <si>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</si>
  <si>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</si>
  <si>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</si>
  <si>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</si>
  <si>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</si>
  <si>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</si>
  <si>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</si>
  <si>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</si>
  <si>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</si>
  <si>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</si>
  <si>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</si>
  <si>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</si>
  <si>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</si>
  <si>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</si>
  <si>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</si>
  <si>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</si>
  <si>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</si>
  <si>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</si>
  <si>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</si>
  <si>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</si>
  <si>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</si>
  <si>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</si>
  <si>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</si>
  <si>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</si>
  <si>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</si>
  <si>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</si>
  <si>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</si>
  <si>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</si>
  <si>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</si>
  <si>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</si>
  <si>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</si>
  <si>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</si>
  <si>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</si>
  <si>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</si>
  <si>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</si>
  <si>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</si>
  <si>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</si>
  <si>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</si>
  <si>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</si>
  <si>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</si>
  <si>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</si>
  <si>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</si>
  <si>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</si>
  <si>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</si>
  <si>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</si>
  <si>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</si>
  <si>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</si>
  <si>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</si>
  <si>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</si>
  <si>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</si>
  <si>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</si>
  <si>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</si>
  <si>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</si>
  <si>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</si>
  <si>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</si>
  <si>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</si>
  <si>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</si>
  <si>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</si>
  <si>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</si>
  <si>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</si>
  <si>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</si>
  <si>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</si>
  <si>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</si>
  <si>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</si>
  <si>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</si>
  <si>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</si>
  <si>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</si>
  <si>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</si>
  <si>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</si>
  <si>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</si>
  <si>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</si>
  <si>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</si>
  <si>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</si>
  <si>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</si>
  <si>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</si>
  <si>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</si>
  <si>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</si>
  <si>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</si>
  <si>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</si>
  <si>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</si>
  <si>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</si>
  <si>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</si>
  <si>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</si>
  <si>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</si>
  <si>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</si>
  <si>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</si>
  <si>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</si>
  <si>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</si>
  <si>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</si>
  <si>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</si>
  <si>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</si>
  <si>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</si>
  <si>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</si>
  <si>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</si>
  <si>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</si>
  <si>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</si>
  <si>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</si>
  <si>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</si>
  <si>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</si>
  <si>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</si>
  <si>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</si>
  <si>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</si>
  <si>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</si>
  <si>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</si>
  <si>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</si>
  <si>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</si>
  <si>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</si>
  <si>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</si>
  <si>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</si>
  <si>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</si>
  <si>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</si>
  <si>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</si>
  <si>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</si>
  <si>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</si>
  <si>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</si>
  <si>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</si>
  <si>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</si>
  <si>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</si>
  <si>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</si>
  <si>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</si>
  <si>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</si>
  <si>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</si>
  <si>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</si>
  <si>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</si>
  <si>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</si>
  <si>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</si>
  <si>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</si>
  <si>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</si>
  <si>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</si>
  <si>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</si>
  <si>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</si>
  <si>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</si>
  <si>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</si>
  <si>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</si>
  <si>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</si>
  <si>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</si>
  <si>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</si>
  <si>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</si>
  <si>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</si>
  <si>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</si>
  <si>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</si>
  <si>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</si>
  <si>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</si>
  <si>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</si>
  <si>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</si>
  <si>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</si>
  <si>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</si>
  <si>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</si>
  <si>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</si>
  <si>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</si>
  <si>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</si>
  <si>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</si>
  <si>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</si>
  <si>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</si>
  <si>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</si>
  <si>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</si>
  <si>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</si>
  <si>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</si>
  <si>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</si>
  <si>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</si>
  <si>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</si>
  <si>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</si>
  <si>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</si>
  <si>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</si>
  <si>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</si>
  <si>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</si>
  <si>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</si>
  <si>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</si>
  <si>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</si>
  <si>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</si>
  <si>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</si>
  <si>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</si>
  <si>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</si>
  <si>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</si>
  <si>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</si>
  <si>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</si>
  <si>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</si>
  <si>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</si>
  <si>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</si>
  <si>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</si>
  <si>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</si>
  <si>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</si>
  <si>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</si>
  <si>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</si>
  <si>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</si>
  <si>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</si>
  <si>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</si>
  <si>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</si>
  <si>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</si>
  <si>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</si>
  <si>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</si>
  <si>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</si>
  <si>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</si>
  <si>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</si>
  <si>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</si>
  <si>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</si>
  <si>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</si>
  <si>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</si>
  <si>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</si>
  <si>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</si>
  <si>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</si>
  <si>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</si>
  <si>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</si>
  <si>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</si>
  <si>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</si>
  <si>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</si>
  <si>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</si>
  <si>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</si>
  <si>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</si>
  <si>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</si>
  <si>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</si>
  <si>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</si>
  <si>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</si>
  <si>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</si>
  <si>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</si>
  <si>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</si>
  <si>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</si>
  <si>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</si>
  <si>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</si>
  <si>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</si>
  <si>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</si>
  <si>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</si>
  <si>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</si>
  <si>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</si>
  <si>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</si>
  <si>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</si>
  <si>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</si>
  <si>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</si>
  <si>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</si>
  <si>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</si>
  <si>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</si>
  <si>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</si>
  <si>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</si>
  <si>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</si>
  <si>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</si>
  <si>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</si>
  <si>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</si>
  <si>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</si>
  <si>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</si>
  <si>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</si>
  <si>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</si>
  <si>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</si>
  <si>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</si>
  <si>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</si>
  <si>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</si>
  <si>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</si>
  <si>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</si>
  <si>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</si>
  <si>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</si>
  <si>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</si>
  <si>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</si>
  <si>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</si>
  <si>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</si>
  <si>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</si>
  <si>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</si>
  <si>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</si>
  <si>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</si>
  <si>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</si>
  <si>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</si>
  <si>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</si>
  <si>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</si>
  <si>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</si>
  <si>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</si>
  <si>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</si>
  <si>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</si>
  <si>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</si>
  <si>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</si>
  <si>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</si>
  <si>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</si>
  <si>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</si>
  <si>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</si>
  <si>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</si>
  <si>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</si>
  <si>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</si>
  <si>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</si>
  <si>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</si>
  <si>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</si>
  <si>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</si>
  <si>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</si>
  <si>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</si>
  <si>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</si>
  <si>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</si>
  <si>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</si>
  <si>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</si>
  <si>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</si>
  <si>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</si>
  <si>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</si>
  <si>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</si>
  <si>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</si>
  <si>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</si>
  <si>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</si>
  <si>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</si>
  <si>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</si>
  <si>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</si>
  <si>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</si>
  <si>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</si>
  <si>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</si>
  <si>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</si>
  <si>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</si>
  <si>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</si>
  <si>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</si>
  <si>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</si>
  <si>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</si>
  <si>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</si>
  <si>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</si>
  <si>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</si>
  <si>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</si>
  <si>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</si>
  <si>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</si>
  <si>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</si>
  <si>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</si>
  <si>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</si>
  <si>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</si>
  <si>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</si>
  <si>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</si>
  <si>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</si>
  <si>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</si>
  <si>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</si>
  <si>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</si>
  <si>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</si>
  <si>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</si>
  <si>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</si>
  <si>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</si>
  <si>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</si>
  <si>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</si>
  <si>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</si>
  <si>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</si>
  <si>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</si>
  <si>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</si>
  <si>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</si>
  <si>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</si>
  <si>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</si>
  <si>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</si>
  <si>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</si>
  <si>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</si>
  <si>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</si>
  <si>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</si>
  <si>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</si>
  <si>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</si>
  <si>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</si>
  <si>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</si>
  <si>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</si>
  <si>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</si>
  <si>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</si>
  <si>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</si>
  <si>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</si>
  <si>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</si>
  <si>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</si>
  <si>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</si>
  <si>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</si>
  <si>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</si>
  <si>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</si>
  <si>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</si>
  <si>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</si>
  <si>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</si>
  <si>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</si>
  <si>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</si>
  <si>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</si>
  <si>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</si>
  <si>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</si>
  <si>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</si>
  <si>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</si>
  <si>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</si>
  <si>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</si>
  <si>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</si>
  <si>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</si>
  <si>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</si>
  <si>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</si>
  <si>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</si>
  <si>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</si>
  <si>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</si>
  <si>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</si>
  <si>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</si>
  <si>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</si>
  <si>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</si>
  <si>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</si>
  <si>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</si>
  <si>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</si>
  <si>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</si>
  <si>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</si>
  <si>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</si>
  <si>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</si>
  <si>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</si>
  <si>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</si>
  <si>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</si>
  <si>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</si>
  <si>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</si>
  <si>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</si>
  <si>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</si>
  <si>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</si>
  <si>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</si>
  <si>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</si>
  <si>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</si>
  <si>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</si>
  <si>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</si>
  <si>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</si>
  <si>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</si>
  <si>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</si>
  <si>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</si>
  <si>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</si>
  <si>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</si>
  <si>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</si>
  <si>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</si>
  <si>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</si>
  <si>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</si>
  <si>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</si>
  <si>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</si>
  <si>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</si>
  <si>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</si>
  <si>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</si>
  <si>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</si>
  <si>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</si>
  <si>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</si>
  <si>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</si>
  <si>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</si>
  <si>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</si>
  <si>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</si>
  <si>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</si>
  <si>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</si>
  <si>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</si>
  <si>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</si>
  <si>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</si>
  <si>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</si>
  <si>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</si>
  <si>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</si>
  <si>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</si>
  <si>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</si>
  <si>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</si>
  <si>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</si>
  <si>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</si>
  <si>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</si>
  <si>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</si>
  <si>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</si>
  <si>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</si>
  <si>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</si>
  <si>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</si>
  <si>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</si>
  <si>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</si>
  <si>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</si>
  <si>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</si>
  <si>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</si>
  <si>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</si>
  <si>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</si>
  <si>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</si>
  <si>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</si>
  <si>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</si>
  <si>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</si>
  <si>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</si>
  <si>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</si>
  <si>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</si>
  <si>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</si>
  <si>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</si>
  <si>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</si>
  <si>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</si>
  <si>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</si>
  <si>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</si>
  <si>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</si>
  <si>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</si>
  <si>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</si>
  <si>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</si>
  <si>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</si>
  <si>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</si>
  <si>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</si>
  <si>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</si>
  <si>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</si>
  <si>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</si>
  <si>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</si>
  <si>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</si>
  <si>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</si>
  <si>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</si>
  <si>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</si>
  <si>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</si>
  <si>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</si>
  <si>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</si>
  <si>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</si>
  <si>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</si>
  <si>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</si>
  <si>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</si>
  <si>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</si>
  <si>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</si>
  <si>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</si>
  <si>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</si>
  <si>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</si>
  <si>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</si>
  <si>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</si>
  <si>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</si>
  <si>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</si>
  <si>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</si>
  <si>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</si>
  <si>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</si>
  <si>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</si>
  <si>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</si>
  <si>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</si>
  <si>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</si>
  <si>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</si>
  <si>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</si>
  <si>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</si>
  <si>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</si>
  <si>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</si>
  <si>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</si>
  <si>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</si>
  <si>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</si>
  <si>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</si>
  <si>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</si>
  <si>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</si>
  <si>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</si>
  <si>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</si>
  <si>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</si>
  <si>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</si>
  <si>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</si>
  <si>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</si>
  <si>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</si>
  <si>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</si>
  <si>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</si>
  <si>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</si>
  <si>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</si>
  <si>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</si>
  <si>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</si>
  <si>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</si>
  <si>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</si>
  <si>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</si>
  <si>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</si>
  <si>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</si>
  <si>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</si>
  <si>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</si>
  <si>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</si>
  <si>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</si>
  <si>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</si>
  <si>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</si>
  <si>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</si>
  <si>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</si>
  <si>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</si>
  <si>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</si>
  <si>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</si>
  <si>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</si>
  <si>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</si>
  <si>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</si>
  <si>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</si>
  <si>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</si>
  <si>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</si>
  <si>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</si>
  <si>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</si>
  <si>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</si>
  <si>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</si>
  <si>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</si>
  <si>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</si>
  <si>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</si>
  <si>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</si>
  <si>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</si>
  <si>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</si>
  <si>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</si>
  <si>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</si>
  <si>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</si>
  <si>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</si>
  <si>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</si>
  <si>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</si>
  <si>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</si>
  <si>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</si>
  <si>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</si>
  <si>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</si>
  <si>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</si>
  <si>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</si>
  <si>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</si>
  <si>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</si>
  <si>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</si>
  <si>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</si>
  <si>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</si>
  <si>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</si>
  <si>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</si>
  <si>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</si>
  <si>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</si>
  <si>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</si>
  <si>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</si>
  <si>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</si>
  <si>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</si>
  <si>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</si>
  <si>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</si>
  <si>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</si>
  <si>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</si>
  <si>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</si>
  <si>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</si>
  <si>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</si>
  <si>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</si>
  <si>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</si>
  <si>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</si>
  <si>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</si>
  <si>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</si>
  <si>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</si>
  <si>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</si>
  <si>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</si>
  <si>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</si>
  <si>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</si>
  <si>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</si>
  <si>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</si>
  <si>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</si>
  <si>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</si>
  <si>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</si>
  <si>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</si>
  <si>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</si>
  <si>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</si>
  <si>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</si>
  <si>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</si>
  <si>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</si>
  <si>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</si>
  <si>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</si>
  <si>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</si>
  <si>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</si>
  <si>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</si>
  <si>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</si>
  <si>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</si>
  <si>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</si>
  <si>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</si>
  <si>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</si>
  <si>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</si>
  <si>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</si>
  <si>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</si>
  <si>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</si>
  <si>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</si>
  <si>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</si>
  <si>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</si>
  <si>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</si>
  <si>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</si>
  <si>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</si>
  <si>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</si>
  <si>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</si>
  <si>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</si>
  <si>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</si>
  <si>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</si>
  <si>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</si>
  <si>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</si>
  <si>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</si>
  <si>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</si>
  <si>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</si>
  <si>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</si>
  <si>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</si>
  <si>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</si>
  <si>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</si>
  <si>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</si>
  <si>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</si>
  <si>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</si>
  <si>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</si>
  <si>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</si>
  <si>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</si>
  <si>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</si>
  <si>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</si>
  <si>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</si>
  <si>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</si>
  <si>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</si>
  <si>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</si>
  <si>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</si>
  <si>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</si>
  <si>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</si>
  <si>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</si>
  <si>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</si>
  <si>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</si>
  <si>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</si>
  <si>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</si>
  <si>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</si>
  <si>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</si>
  <si>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</si>
  <si>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</si>
  <si>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</si>
  <si>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</si>
  <si>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</si>
  <si>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</si>
  <si>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</si>
  <si>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</si>
  <si>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</si>
  <si>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</si>
  <si>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</si>
  <si>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</si>
  <si>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</si>
  <si>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</si>
  <si>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</si>
  <si>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</si>
  <si>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</si>
  <si>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</si>
  <si>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</si>
  <si>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</si>
  <si>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</si>
  <si>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</si>
  <si>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</si>
  <si>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</si>
  <si>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</si>
  <si>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</si>
  <si>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</si>
  <si>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</si>
  <si>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</si>
  <si>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</si>
  <si>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</si>
  <si>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</si>
  <si>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</si>
  <si>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</si>
  <si>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</si>
  <si>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</si>
  <si>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</si>
  <si>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</si>
  <si>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</si>
  <si>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</si>
  <si>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</si>
  <si>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</si>
  <si>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</si>
  <si>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</si>
  <si>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</si>
  <si>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</si>
  <si>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</si>
  <si>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</si>
  <si>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</si>
  <si>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</si>
  <si>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</si>
  <si>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</si>
  <si>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</si>
  <si>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</si>
  <si>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</si>
  <si>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</si>
  <si>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</si>
  <si>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</si>
  <si>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</si>
  <si>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</si>
  <si>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</si>
  <si>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</si>
  <si>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</si>
  <si>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</si>
  <si>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</si>
  <si>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</si>
  <si>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</si>
  <si>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</si>
  <si>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</si>
  <si>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</si>
  <si>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</si>
  <si>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</si>
  <si>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</si>
  <si>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</si>
  <si>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</si>
  <si>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</si>
  <si>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</si>
  <si>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</si>
  <si>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</si>
  <si>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</si>
  <si>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</si>
  <si>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</si>
  <si>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</si>
  <si>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</si>
  <si>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</si>
  <si>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</si>
  <si>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</si>
  <si>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</si>
  <si>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</si>
  <si>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</si>
  <si>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</si>
  <si>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</si>
  <si>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</si>
  <si>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</si>
  <si>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</si>
  <si>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</si>
  <si>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</si>
  <si>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</si>
  <si>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</si>
  <si>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</si>
  <si>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</si>
  <si>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</si>
  <si>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</si>
  <si>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</si>
  <si>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</si>
  <si>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</si>
  <si>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</si>
  <si>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</si>
  <si>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</si>
  <si>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</si>
  <si>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</si>
  <si>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</si>
  <si>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</si>
  <si>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</si>
  <si>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</si>
  <si>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</si>
  <si>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</si>
  <si>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</si>
  <si>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</si>
  <si>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</si>
  <si>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</si>
  <si>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</si>
  <si>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</si>
  <si>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</si>
  <si>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</si>
  <si>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</si>
  <si>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</si>
  <si>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</si>
  <si>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</si>
  <si>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</si>
  <si>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</si>
  <si>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</si>
  <si>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</si>
  <si>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</si>
  <si>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</si>
  <si>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</si>
  <si>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</si>
  <si>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</si>
  <si>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</si>
  <si>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</si>
  <si>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</si>
  <si>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</si>
  <si>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</si>
  <si>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</si>
  <si>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</si>
  <si>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</si>
  <si>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</si>
  <si>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</si>
  <si>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</si>
  <si>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</si>
  <si>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</si>
  <si>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</si>
  <si>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</si>
  <si>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</si>
  <si>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</si>
  <si>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</si>
  <si>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</si>
  <si>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</si>
  <si>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</si>
  <si>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</si>
  <si>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</si>
  <si>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</si>
  <si>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</si>
  <si>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</si>
  <si>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</si>
  <si>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</si>
  <si>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</si>
  <si>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</si>
  <si>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</si>
  <si>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</si>
  <si>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</si>
  <si>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</si>
  <si>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</si>
  <si>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</si>
  <si>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</si>
  <si>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</si>
  <si>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</si>
  <si>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</si>
  <si>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</si>
  <si>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</si>
  <si>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</si>
  <si>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</si>
  <si>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</si>
  <si>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</si>
  <si>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</si>
  <si>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</si>
  <si>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</si>
  <si>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</si>
  <si>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</si>
  <si>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</si>
  <si>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</si>
  <si>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</si>
  <si>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</si>
  <si>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</si>
  <si>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</si>
  <si>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</si>
  <si>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</si>
  <si>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</si>
  <si>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</si>
  <si>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</si>
  <si>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</si>
  <si>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</si>
  <si>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Single Speed ASHP (8.2 HSPF 14 SEER)</t>
  </si>
  <si>
    <t>Single Speed ASHP (8.5 HSPF 15 SEER)</t>
  </si>
  <si>
    <t>Gas Furnace with CAC (15 SEER)</t>
  </si>
  <si>
    <t>Electric Furnace with CAC (15 SEER)</t>
  </si>
  <si>
    <t>Resistance Heat with No AC</t>
  </si>
  <si>
    <t>Resistance Heat with Room AC (8.5 EER)</t>
  </si>
  <si>
    <t>Resistance Heat with Room AC (9.8 EER)</t>
  </si>
  <si>
    <t>Resistance Heat with Room AC (10.7 EER)</t>
  </si>
  <si>
    <t>Ductless Heat Pump (10 HSPF 22 SEER)</t>
  </si>
  <si>
    <t>Variable Speed ASHP (10 HSPF 22 SEER)</t>
  </si>
  <si>
    <t>Dual Speed ASHP (9.5 HSPF 19 SEER)</t>
  </si>
  <si>
    <t>Primary HVAC Type</t>
  </si>
  <si>
    <t>Ton</t>
  </si>
  <si>
    <t>Btuh Equivalent</t>
  </si>
  <si>
    <t>Primary HVAC Lookup Name</t>
  </si>
  <si>
    <t>Supp Heat Lookup Name</t>
  </si>
  <si>
    <t>Primary HVAC Type Furnace Maximum Rated Capacity</t>
  </si>
  <si>
    <t>Primary HVAC Type Heat Pump or Central AC Max Rated Capacity</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</si>
  <si>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</si>
  <si>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</si>
  <si>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</si>
  <si>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</si>
  <si>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</si>
  <si>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</si>
  <si>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</si>
  <si>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</si>
  <si>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</si>
  <si>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</si>
  <si>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</si>
  <si>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</si>
  <si>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</si>
  <si>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</si>
  <si>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</si>
  <si>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</si>
  <si>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</si>
  <si>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</si>
  <si>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</si>
  <si>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</si>
  <si>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</si>
  <si>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</si>
  <si>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</si>
  <si>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</si>
  <si>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</si>
  <si>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</si>
  <si>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</si>
  <si>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</si>
  <si>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</si>
  <si>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</si>
  <si>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</si>
  <si>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</si>
  <si>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</si>
  <si>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</si>
  <si>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</si>
  <si>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</si>
  <si>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</si>
  <si>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ASHP Supplemental Heat Type</t>
  </si>
  <si>
    <t>Gas</t>
  </si>
  <si>
    <t>ASHP Supplemental Heat Max Rated Capacity</t>
  </si>
  <si>
    <t>Backup Electric Baseboard Heat Capacity</t>
  </si>
  <si>
    <t>W Equivalent</t>
  </si>
  <si>
    <t>HP with baseboard heat</t>
  </si>
  <si>
    <t>Primary HVAC Heat Pump or AC Max Rated Capacity</t>
  </si>
  <si>
    <t>ASHP Backup Heat Type</t>
  </si>
  <si>
    <t>ASHP Backup Max Rated Capacity</t>
  </si>
  <si>
    <t>ASHP Compressor Lockout Temp [deg F]</t>
  </si>
  <si>
    <t>ASHP Backup Heat Lockout Temp [deg F]</t>
  </si>
  <si>
    <t>---- Electric Wall Heat ----</t>
  </si>
  <si>
    <t>25 kW (85 kBtu</t>
  </si>
  <si>
    <t>35 kW (119 kBtu)</t>
  </si>
  <si>
    <t>---------------- Ductless Heat Pump (DHP) ----------------</t>
  </si>
  <si>
    <t>------ Ductless Electric Resistance (ER) Wall Heat ------</t>
  </si>
  <si>
    <t>--------- Ducted Air Source Heat Pump (ASHP) ---------</t>
  </si>
  <si>
    <t>------ Ducted Electric Forced Air Furnace (EFAF) -------</t>
  </si>
  <si>
    <t>-------- Ducted Gas Forced Air Furnace (GFAF) ---------</t>
  </si>
  <si>
    <t>Resistance Wall Heat with No AC</t>
  </si>
  <si>
    <t>Resistance Wall Heat with Room AC (8.5 EER)</t>
  </si>
  <si>
    <t>Resistance Wall Heat with Room AC (9.8 EER)</t>
  </si>
  <si>
    <t>Resistance Wall Heat with Room AC (10.7 EER)</t>
  </si>
  <si>
    <t>Primary HVAC Furnace or Resistance Wall Heat Max Rated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</si>
</sst>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7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167" fontId="0" fillId="0" borderId="0" xfId="3" applyNumberFormat="1"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42" t="s">
        <v>0</v>
      </c>
      <c r="M2" s="66"/>
    </row>
    <row r="3" spans="2:13" ht="18.75" customHeight="1" thickBot="1" x14ac:dyDescent="0.3">
      <c r="B3" s="66"/>
      <c r="C3" s="66"/>
      <c r="D3" s="67"/>
      <c r="E3" s="67"/>
      <c r="F3" s="67"/>
      <c r="G3" s="67"/>
      <c r="H3" s="67"/>
      <c r="I3" s="56"/>
      <c r="K3" s="66"/>
      <c r="L3" s="143"/>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161"/>
  <sheetViews>
    <sheetView tabSelected="1" zoomScale="90" zoomScaleNormal="90" workbookViewId="0">
      <pane xSplit="1" ySplit="1" topLeftCell="L2" activePane="bottomRight" state="frozen"/>
      <selection pane="topRight" activeCell="B1" sqref="B1"/>
      <selection pane="bottomLeft" activeCell="A2" sqref="A2"/>
      <selection pane="bottomRight" activeCell="R18" sqref="R18"/>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7.7109375" style="12" customWidth="1"/>
    <col min="18" max="18" width="16.140625" style="12" customWidth="1"/>
    <col min="19" max="19" width="16.7109375" style="12" customWidth="1"/>
    <col min="20" max="20" width="18" style="12" customWidth="1"/>
    <col min="21" max="21" width="41.42578125" style="12" customWidth="1"/>
    <col min="22" max="22" width="25.85546875" style="12" customWidth="1"/>
    <col min="23" max="23" width="27" style="12" customWidth="1"/>
    <col min="24" max="24" width="15.28515625" style="12" customWidth="1"/>
    <col min="25" max="25" width="20.7109375" style="12" customWidth="1"/>
    <col min="26" max="26" width="18.7109375" style="12" customWidth="1"/>
    <col min="27" max="27" width="20" style="12" customWidth="1"/>
    <col min="28" max="28" width="21.5703125" style="12" customWidth="1"/>
    <col min="29" max="29" width="13.85546875" style="12" customWidth="1"/>
    <col min="30" max="30" width="16" style="12" customWidth="1"/>
    <col min="31" max="31" width="16.14062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2316</v>
      </c>
      <c r="R1" s="137" t="s">
        <v>2317</v>
      </c>
      <c r="S1" s="137" t="s">
        <v>2318</v>
      </c>
      <c r="T1" s="137" t="s">
        <v>2319</v>
      </c>
      <c r="U1" s="137" t="s">
        <v>2344</v>
      </c>
      <c r="V1" s="137" t="s">
        <v>2411</v>
      </c>
      <c r="W1" s="137" t="s">
        <v>2394</v>
      </c>
      <c r="X1" s="137" t="s">
        <v>2395</v>
      </c>
      <c r="Y1" s="137" t="s">
        <v>2396</v>
      </c>
      <c r="Z1" s="137" t="s">
        <v>2391</v>
      </c>
      <c r="AA1" s="137" t="s">
        <v>2398</v>
      </c>
      <c r="AB1" s="137" t="s">
        <v>2397</v>
      </c>
      <c r="AC1" s="137" t="s">
        <v>2332</v>
      </c>
      <c r="AD1" s="137" t="s">
        <v>2320</v>
      </c>
      <c r="AE1" s="137" t="s">
        <v>2321</v>
      </c>
      <c r="AF1" s="137" t="s">
        <v>2305</v>
      </c>
      <c r="AG1" s="137" t="s">
        <v>2306</v>
      </c>
      <c r="AH1" s="137" t="s">
        <v>2307</v>
      </c>
      <c r="AI1" s="137" t="s">
        <v>2308</v>
      </c>
      <c r="AJ1" s="138" t="s">
        <v>2309</v>
      </c>
      <c r="AK1" s="137" t="s">
        <v>2324</v>
      </c>
      <c r="AL1" s="137" t="s">
        <v>2325</v>
      </c>
      <c r="AM1" s="137" t="s">
        <v>414</v>
      </c>
      <c r="AN1" s="137" t="s">
        <v>415</v>
      </c>
      <c r="AO1" s="137" t="s">
        <v>413</v>
      </c>
      <c r="AP1" s="137" t="s">
        <v>416</v>
      </c>
      <c r="AQ1" s="137" t="s">
        <v>417</v>
      </c>
      <c r="AR1" s="137" t="s">
        <v>2326</v>
      </c>
      <c r="AS1" s="137" t="s">
        <v>2327</v>
      </c>
    </row>
    <row r="2" spans="1:45" x14ac:dyDescent="0.25">
      <c r="A2" s="12" t="str">
        <f t="shared" ref="A2" si="0">U2&amp; " with gas backup"</f>
        <v>Single Speed ASHP (8.5 HSPF 15 SEER) with gas backup</v>
      </c>
      <c r="B2" s="18">
        <v>4</v>
      </c>
      <c r="C2" s="18" t="s">
        <v>2286</v>
      </c>
      <c r="D2" s="18">
        <v>0</v>
      </c>
      <c r="E2" s="132">
        <v>2000</v>
      </c>
      <c r="F2" s="132">
        <f t="shared" ref="F2" si="1">E2*9</f>
        <v>18000</v>
      </c>
      <c r="G2" s="18">
        <v>1.1499999999999999</v>
      </c>
      <c r="H2" s="18" t="s">
        <v>364</v>
      </c>
      <c r="I2" s="18" t="s">
        <v>31</v>
      </c>
      <c r="J2" s="18" t="s">
        <v>390</v>
      </c>
      <c r="K2" s="18">
        <v>0.6</v>
      </c>
      <c r="L2" s="18">
        <v>1.6</v>
      </c>
      <c r="M2" s="18" t="s">
        <v>777</v>
      </c>
      <c r="N2" s="18">
        <v>0.52</v>
      </c>
      <c r="O2" s="18">
        <v>0.47</v>
      </c>
      <c r="P2" s="18" t="s">
        <v>277</v>
      </c>
      <c r="Q2" s="130">
        <v>0.2</v>
      </c>
      <c r="R2" s="130">
        <v>0.2</v>
      </c>
      <c r="S2" s="130">
        <v>0.2</v>
      </c>
      <c r="T2" s="130">
        <v>0.2</v>
      </c>
      <c r="U2" s="18" t="s">
        <v>2334</v>
      </c>
      <c r="V2" s="18"/>
      <c r="W2" s="18" t="s">
        <v>2374</v>
      </c>
      <c r="X2" s="18" t="s">
        <v>2389</v>
      </c>
      <c r="Y2" s="18" t="s">
        <v>2365</v>
      </c>
      <c r="Z2" s="18"/>
      <c r="AA2" s="18">
        <v>35</v>
      </c>
      <c r="AB2" s="18">
        <v>-10</v>
      </c>
      <c r="AC2" s="130">
        <v>0.85</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U3&amp; " with gas backup 2"</f>
        <v>Single Speed ASHP (8.5 HSPF 15 SEER) with gas backup 2</v>
      </c>
      <c r="B3" s="18">
        <v>4</v>
      </c>
      <c r="C3" s="18" t="s">
        <v>2286</v>
      </c>
      <c r="D3" s="18">
        <v>0</v>
      </c>
      <c r="E3" s="132">
        <v>2000</v>
      </c>
      <c r="F3" s="132">
        <f t="shared" ref="F3" si="2">E3*9</f>
        <v>18000</v>
      </c>
      <c r="G3" s="18">
        <v>1.1499999999999999</v>
      </c>
      <c r="H3" s="18" t="s">
        <v>364</v>
      </c>
      <c r="I3" s="18" t="s">
        <v>31</v>
      </c>
      <c r="J3" s="18" t="s">
        <v>390</v>
      </c>
      <c r="K3" s="18">
        <v>0.6</v>
      </c>
      <c r="L3" s="18">
        <v>1.6</v>
      </c>
      <c r="M3" s="18" t="s">
        <v>777</v>
      </c>
      <c r="N3" s="18">
        <v>0.52</v>
      </c>
      <c r="O3" s="18">
        <v>0.47</v>
      </c>
      <c r="P3" s="18" t="s">
        <v>277</v>
      </c>
      <c r="Q3" s="130">
        <v>0.2</v>
      </c>
      <c r="R3" s="130">
        <v>0.2</v>
      </c>
      <c r="S3" s="130">
        <v>0.2</v>
      </c>
      <c r="T3" s="130">
        <v>0.2</v>
      </c>
      <c r="U3" s="18" t="s">
        <v>2334</v>
      </c>
      <c r="V3" s="18"/>
      <c r="W3" s="18" t="s">
        <v>2374</v>
      </c>
      <c r="X3" s="18" t="s">
        <v>2389</v>
      </c>
      <c r="Y3" s="18" t="s">
        <v>2365</v>
      </c>
      <c r="Z3" s="18"/>
      <c r="AA3" s="18">
        <v>35</v>
      </c>
      <c r="AB3" s="18">
        <v>35</v>
      </c>
      <c r="AC3" s="130">
        <v>0.85</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B4" s="18"/>
      <c r="C4" s="18"/>
      <c r="D4" s="18"/>
      <c r="E4" s="132"/>
      <c r="F4" s="132"/>
      <c r="G4" s="18"/>
      <c r="H4" s="18"/>
      <c r="I4" s="18"/>
      <c r="J4" s="18"/>
      <c r="K4" s="18"/>
      <c r="L4" s="18"/>
      <c r="M4" s="18"/>
      <c r="N4" s="18"/>
      <c r="O4" s="18"/>
      <c r="P4" s="18"/>
      <c r="Q4" s="130"/>
      <c r="R4" s="130"/>
      <c r="S4" s="130"/>
      <c r="T4" s="130"/>
      <c r="U4" s="18"/>
      <c r="V4" s="18"/>
      <c r="W4" s="18"/>
      <c r="X4" s="18"/>
      <c r="Y4" s="18"/>
      <c r="Z4" s="18"/>
      <c r="AA4" s="18"/>
      <c r="AB4" s="18"/>
      <c r="AC4" s="130"/>
      <c r="AD4" s="136"/>
      <c r="AE4" s="136"/>
      <c r="AF4" s="18"/>
      <c r="AG4" s="18"/>
      <c r="AH4" s="18"/>
      <c r="AI4" s="18"/>
      <c r="AJ4" s="18"/>
      <c r="AK4" s="49"/>
      <c r="AL4" s="18"/>
      <c r="AM4" s="18"/>
      <c r="AN4" s="18"/>
      <c r="AO4" s="18"/>
      <c r="AP4" s="18"/>
      <c r="AQ4" s="18"/>
      <c r="AR4" s="18"/>
      <c r="AS4" s="18"/>
    </row>
    <row r="5" spans="1:45" x14ac:dyDescent="0.25">
      <c r="B5" s="18"/>
      <c r="C5" s="18"/>
      <c r="D5" s="18"/>
      <c r="E5" s="132"/>
      <c r="F5" s="132"/>
      <c r="G5" s="18"/>
      <c r="H5" s="18"/>
      <c r="I5" s="18"/>
      <c r="J5" s="18"/>
      <c r="K5" s="18"/>
      <c r="L5" s="18"/>
      <c r="M5" s="18"/>
      <c r="N5" s="18"/>
      <c r="O5" s="18"/>
      <c r="P5" s="18"/>
      <c r="Q5" s="130"/>
      <c r="R5" s="130"/>
      <c r="S5" s="130"/>
      <c r="T5" s="130"/>
      <c r="U5" s="18"/>
      <c r="V5" s="18"/>
      <c r="W5" s="18"/>
      <c r="X5" s="18"/>
      <c r="Y5" s="18"/>
      <c r="Z5" s="18"/>
      <c r="AA5" s="18"/>
      <c r="AB5" s="18"/>
      <c r="AC5" s="130"/>
      <c r="AD5" s="136"/>
      <c r="AE5" s="136"/>
      <c r="AF5" s="18"/>
      <c r="AG5" s="18"/>
      <c r="AH5" s="18"/>
      <c r="AI5" s="18"/>
      <c r="AJ5" s="18"/>
      <c r="AK5" s="49"/>
      <c r="AL5" s="18"/>
      <c r="AM5" s="18"/>
      <c r="AN5" s="18"/>
      <c r="AO5" s="18"/>
      <c r="AP5" s="18"/>
      <c r="AQ5" s="18"/>
      <c r="AR5" s="18"/>
      <c r="AS5" s="18"/>
    </row>
    <row r="6" spans="1:45" x14ac:dyDescent="0.25">
      <c r="B6" s="18"/>
      <c r="C6" s="18"/>
      <c r="D6" s="18"/>
      <c r="E6" s="132"/>
      <c r="F6" s="132"/>
      <c r="G6" s="18"/>
      <c r="H6" s="18"/>
      <c r="I6" s="18"/>
      <c r="J6" s="18"/>
      <c r="K6" s="18"/>
      <c r="L6" s="18"/>
      <c r="M6" s="18"/>
      <c r="N6" s="18"/>
      <c r="O6" s="18"/>
      <c r="P6" s="18"/>
      <c r="Q6" s="130"/>
      <c r="R6" s="130"/>
      <c r="S6" s="130"/>
      <c r="T6" s="130"/>
      <c r="U6" s="18"/>
      <c r="V6" s="18"/>
      <c r="W6" s="18"/>
      <c r="X6" s="18"/>
      <c r="Y6" s="18"/>
      <c r="Z6" s="18"/>
      <c r="AA6" s="18"/>
      <c r="AB6" s="18"/>
      <c r="AC6" s="130"/>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30"/>
      <c r="R7" s="130"/>
      <c r="S7" s="130"/>
      <c r="T7" s="130"/>
      <c r="U7" s="18"/>
      <c r="V7" s="18"/>
      <c r="W7" s="18"/>
      <c r="X7" s="18"/>
      <c r="Y7" s="18"/>
      <c r="Z7" s="18"/>
      <c r="AA7" s="18"/>
      <c r="AB7" s="18"/>
      <c r="AC7" s="18"/>
      <c r="AD7" s="18"/>
      <c r="AE7" s="18"/>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30"/>
      <c r="R8" s="130"/>
      <c r="S8" s="130"/>
      <c r="T8" s="130"/>
      <c r="U8" s="18"/>
      <c r="V8" s="18"/>
      <c r="W8" s="18"/>
      <c r="X8" s="18"/>
      <c r="Y8" s="18"/>
      <c r="Z8" s="18"/>
      <c r="AA8" s="18"/>
      <c r="AB8" s="18"/>
      <c r="AC8" s="18"/>
      <c r="AD8" s="18"/>
      <c r="AE8" s="18"/>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30"/>
      <c r="R9" s="130"/>
      <c r="S9" s="130"/>
      <c r="T9" s="130"/>
      <c r="U9" s="18"/>
      <c r="V9" s="18"/>
      <c r="W9" s="18"/>
      <c r="X9" s="18"/>
      <c r="Y9" s="18"/>
      <c r="Z9" s="18"/>
      <c r="AA9" s="18"/>
      <c r="AB9" s="18"/>
      <c r="AC9" s="18"/>
      <c r="AD9" s="18"/>
      <c r="AE9" s="18"/>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30"/>
      <c r="R10" s="130"/>
      <c r="S10" s="130"/>
      <c r="T10" s="130"/>
      <c r="U10" s="18"/>
      <c r="V10" s="18"/>
      <c r="W10" s="18"/>
      <c r="X10" s="18"/>
      <c r="Y10" s="18"/>
      <c r="Z10" s="18"/>
      <c r="AA10" s="18"/>
      <c r="AB10" s="18"/>
      <c r="AC10" s="18"/>
      <c r="AD10" s="18"/>
      <c r="AE10" s="18"/>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30"/>
      <c r="R11" s="130"/>
      <c r="S11" s="130"/>
      <c r="T11" s="130"/>
      <c r="U11" s="18"/>
      <c r="V11" s="18"/>
      <c r="W11" s="18"/>
      <c r="X11" s="18"/>
      <c r="Y11" s="18"/>
      <c r="Z11" s="18"/>
      <c r="AA11" s="18"/>
      <c r="AB11" s="18"/>
      <c r="AC11" s="18"/>
      <c r="AD11" s="18"/>
      <c r="AE11" s="18"/>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30"/>
      <c r="R12" s="130"/>
      <c r="S12" s="130"/>
      <c r="T12" s="130"/>
      <c r="U12" s="18"/>
      <c r="V12" s="18"/>
      <c r="W12" s="18"/>
      <c r="X12" s="18"/>
      <c r="Y12" s="18"/>
      <c r="Z12" s="18"/>
      <c r="AA12" s="18"/>
      <c r="AB12" s="18"/>
      <c r="AC12" s="18"/>
      <c r="AD12" s="18"/>
      <c r="AE12" s="18"/>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30"/>
      <c r="R13" s="130"/>
      <c r="S13" s="130"/>
      <c r="T13" s="130"/>
      <c r="U13" s="18"/>
      <c r="V13" s="18"/>
      <c r="W13" s="18"/>
      <c r="X13" s="18"/>
      <c r="Y13" s="18"/>
      <c r="Z13" s="18"/>
      <c r="AA13" s="18"/>
      <c r="AB13" s="18"/>
      <c r="AC13" s="18"/>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30"/>
      <c r="R14" s="130"/>
      <c r="S14" s="130"/>
      <c r="T14" s="130"/>
      <c r="U14" s="18"/>
      <c r="V14" s="18"/>
      <c r="W14" s="18"/>
      <c r="X14" s="18"/>
      <c r="Y14" s="18"/>
      <c r="Z14" s="18"/>
      <c r="AA14" s="18"/>
      <c r="AB14" s="18"/>
      <c r="AC14" s="18"/>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30"/>
      <c r="R15" s="130"/>
      <c r="S15" s="130"/>
      <c r="T15" s="130"/>
      <c r="U15" s="18"/>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30"/>
      <c r="R16" s="130"/>
      <c r="S16" s="130"/>
      <c r="T16" s="130"/>
      <c r="U16" s="18"/>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30"/>
      <c r="R17" s="130"/>
      <c r="S17" s="130"/>
      <c r="T17" s="130"/>
      <c r="U17" s="18"/>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30"/>
      <c r="R18" s="130"/>
      <c r="S18" s="130"/>
      <c r="T18" s="130"/>
      <c r="U18" s="18"/>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30"/>
      <c r="R19" s="130"/>
      <c r="S19" s="130"/>
      <c r="T19" s="130"/>
      <c r="U19" s="18"/>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30"/>
      <c r="R20" s="130"/>
      <c r="S20" s="130"/>
      <c r="T20" s="130"/>
      <c r="U20" s="18"/>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30"/>
      <c r="R21" s="130"/>
      <c r="S21" s="130"/>
      <c r="T21" s="130"/>
      <c r="U21" s="18"/>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30"/>
      <c r="R22" s="130"/>
      <c r="S22" s="130"/>
      <c r="T22" s="130"/>
      <c r="U22" s="18"/>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30"/>
      <c r="R23" s="130"/>
      <c r="S23" s="130"/>
      <c r="T23" s="130"/>
      <c r="U23" s="18"/>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30"/>
      <c r="R24" s="130"/>
      <c r="S24" s="130"/>
      <c r="T24" s="130"/>
      <c r="U24" s="18"/>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30"/>
      <c r="R25" s="130"/>
      <c r="S25" s="130"/>
      <c r="T25" s="130"/>
      <c r="U25" s="18"/>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30"/>
      <c r="R26" s="130"/>
      <c r="S26" s="130"/>
      <c r="T26" s="130"/>
      <c r="U26" s="18"/>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30"/>
      <c r="R27" s="130"/>
      <c r="S27" s="130"/>
      <c r="T27" s="130"/>
      <c r="U27" s="18"/>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30"/>
      <c r="R28" s="130"/>
      <c r="S28" s="130"/>
      <c r="T28" s="130"/>
      <c r="U28" s="18"/>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30"/>
      <c r="R29" s="130"/>
      <c r="S29" s="130"/>
      <c r="T29" s="130"/>
      <c r="U29" s="18"/>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30"/>
      <c r="R30" s="130"/>
      <c r="S30" s="130"/>
      <c r="T30" s="130"/>
      <c r="U30" s="18"/>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30"/>
      <c r="R31" s="130"/>
      <c r="S31" s="130"/>
      <c r="T31" s="130"/>
      <c r="U31" s="18"/>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30"/>
      <c r="R32" s="130"/>
      <c r="S32" s="130"/>
      <c r="T32" s="130"/>
      <c r="U32" s="18"/>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30"/>
      <c r="R33" s="130"/>
      <c r="S33" s="130"/>
      <c r="T33" s="130"/>
      <c r="U33" s="18"/>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30"/>
      <c r="R34" s="130"/>
      <c r="S34" s="130"/>
      <c r="T34" s="130"/>
      <c r="U34" s="18"/>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30"/>
      <c r="R35" s="130"/>
      <c r="S35" s="130"/>
      <c r="T35" s="130"/>
      <c r="U35" s="18"/>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30"/>
      <c r="R36" s="130"/>
      <c r="S36" s="130"/>
      <c r="T36" s="130"/>
      <c r="U36" s="18"/>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30"/>
      <c r="R37" s="130"/>
      <c r="S37" s="130"/>
      <c r="T37" s="130"/>
      <c r="U37" s="18"/>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30"/>
      <c r="R38" s="130"/>
      <c r="S38" s="130"/>
      <c r="T38" s="130"/>
      <c r="U38" s="18"/>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30"/>
      <c r="R39" s="130"/>
      <c r="S39" s="130"/>
      <c r="T39" s="130"/>
      <c r="U39" s="18"/>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30"/>
      <c r="R40" s="130"/>
      <c r="S40" s="130"/>
      <c r="T40" s="130"/>
      <c r="U40" s="18"/>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30"/>
      <c r="R41" s="130"/>
      <c r="S41" s="130"/>
      <c r="T41" s="130"/>
      <c r="U41" s="18"/>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30"/>
      <c r="R42" s="130"/>
      <c r="S42" s="130"/>
      <c r="T42" s="130"/>
      <c r="U42" s="18"/>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30"/>
      <c r="R43" s="130"/>
      <c r="S43" s="130"/>
      <c r="T43" s="130"/>
      <c r="U43" s="18"/>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30"/>
      <c r="R44" s="130"/>
      <c r="S44" s="130"/>
      <c r="T44" s="130"/>
      <c r="U44" s="18"/>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30"/>
      <c r="R45" s="130"/>
      <c r="S45" s="130"/>
      <c r="T45" s="130"/>
      <c r="U45" s="18"/>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30"/>
      <c r="R46" s="130"/>
      <c r="S46" s="130"/>
      <c r="T46" s="130"/>
      <c r="U46" s="18"/>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30"/>
      <c r="R47" s="130"/>
      <c r="S47" s="130"/>
      <c r="T47" s="130"/>
      <c r="U47" s="18"/>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30"/>
      <c r="R48" s="130"/>
      <c r="S48" s="130"/>
      <c r="T48" s="130"/>
      <c r="U48" s="18"/>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30"/>
      <c r="R49" s="130"/>
      <c r="S49" s="130"/>
      <c r="T49" s="130"/>
      <c r="U49" s="18"/>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30"/>
      <c r="R50" s="130"/>
      <c r="S50" s="130"/>
      <c r="T50" s="130"/>
      <c r="U50" s="18"/>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30"/>
      <c r="R51" s="130"/>
      <c r="S51" s="130"/>
      <c r="T51" s="130"/>
      <c r="U51" s="18"/>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30"/>
      <c r="R52" s="130"/>
      <c r="S52" s="130"/>
      <c r="T52" s="130"/>
      <c r="U52" s="18"/>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30"/>
      <c r="R53" s="130"/>
      <c r="S53" s="130"/>
      <c r="T53" s="130"/>
      <c r="U53" s="18"/>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30"/>
      <c r="R54" s="130"/>
      <c r="S54" s="130"/>
      <c r="T54" s="130"/>
      <c r="U54" s="18"/>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30"/>
      <c r="R55" s="130"/>
      <c r="S55" s="130"/>
      <c r="T55" s="130"/>
      <c r="U55" s="18"/>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30"/>
      <c r="R56" s="130"/>
      <c r="S56" s="130"/>
      <c r="T56" s="130"/>
      <c r="U56" s="18"/>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30"/>
      <c r="R57" s="130"/>
      <c r="S57" s="130"/>
      <c r="T57" s="130"/>
      <c r="U57" s="18"/>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30"/>
      <c r="R58" s="130"/>
      <c r="S58" s="130"/>
      <c r="T58" s="130"/>
      <c r="U58" s="18"/>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30"/>
      <c r="R59" s="130"/>
      <c r="S59" s="130"/>
      <c r="T59" s="130"/>
      <c r="U59" s="18"/>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30"/>
      <c r="R60" s="130"/>
      <c r="S60" s="130"/>
      <c r="T60" s="130"/>
      <c r="U60" s="18"/>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30"/>
      <c r="R61" s="130"/>
      <c r="S61" s="130"/>
      <c r="T61" s="130"/>
      <c r="U61" s="18"/>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30"/>
      <c r="R62" s="130"/>
      <c r="S62" s="130"/>
      <c r="T62" s="130"/>
      <c r="U62" s="18"/>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30"/>
      <c r="R63" s="130"/>
      <c r="S63" s="130"/>
      <c r="T63" s="130"/>
      <c r="U63" s="18"/>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30"/>
      <c r="R64" s="130"/>
      <c r="S64" s="130"/>
      <c r="T64" s="130"/>
      <c r="U64" s="18"/>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30"/>
      <c r="R65" s="130"/>
      <c r="S65" s="130"/>
      <c r="T65" s="130"/>
      <c r="U65" s="18"/>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30"/>
      <c r="R66" s="130"/>
      <c r="S66" s="130"/>
      <c r="T66" s="130"/>
      <c r="U66" s="18"/>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30"/>
      <c r="R67" s="130"/>
      <c r="S67" s="130"/>
      <c r="T67" s="130"/>
      <c r="U67" s="18"/>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30"/>
      <c r="R68" s="130"/>
      <c r="S68" s="130"/>
      <c r="T68" s="130"/>
      <c r="U68" s="18"/>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30"/>
      <c r="R69" s="130"/>
      <c r="S69" s="130"/>
      <c r="T69" s="130"/>
      <c r="U69" s="18"/>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30"/>
      <c r="R70" s="130"/>
      <c r="S70" s="130"/>
      <c r="T70" s="130"/>
      <c r="U70" s="18"/>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30"/>
      <c r="R71" s="130"/>
      <c r="S71" s="130"/>
      <c r="T71" s="130"/>
      <c r="U71" s="18"/>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30"/>
      <c r="R72" s="130"/>
      <c r="S72" s="130"/>
      <c r="T72" s="130"/>
      <c r="U72" s="18"/>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30"/>
      <c r="R73" s="130"/>
      <c r="S73" s="130"/>
      <c r="T73" s="130"/>
      <c r="U73" s="18"/>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30"/>
      <c r="R74" s="130"/>
      <c r="S74" s="130"/>
      <c r="T74" s="130"/>
      <c r="U74" s="18"/>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30"/>
      <c r="R75" s="130"/>
      <c r="S75" s="130"/>
      <c r="T75" s="130"/>
      <c r="U75" s="18"/>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30"/>
      <c r="R76" s="130"/>
      <c r="S76" s="130"/>
      <c r="T76" s="130"/>
      <c r="U76" s="18"/>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30"/>
      <c r="R77" s="130"/>
      <c r="S77" s="130"/>
      <c r="T77" s="130"/>
      <c r="U77" s="18"/>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30"/>
      <c r="R78" s="130"/>
      <c r="S78" s="130"/>
      <c r="T78" s="130"/>
      <c r="U78" s="18"/>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30"/>
      <c r="R79" s="130"/>
      <c r="S79" s="130"/>
      <c r="T79" s="130"/>
      <c r="U79" s="18"/>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30"/>
      <c r="R80" s="130"/>
      <c r="S80" s="130"/>
      <c r="T80" s="130"/>
      <c r="U80" s="18"/>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30"/>
      <c r="R81" s="130"/>
      <c r="S81" s="130"/>
      <c r="T81" s="130"/>
      <c r="U81" s="18"/>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30"/>
      <c r="R82" s="130"/>
      <c r="S82" s="130"/>
      <c r="T82" s="130"/>
      <c r="U82" s="18"/>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30"/>
      <c r="R83" s="130"/>
      <c r="S83" s="130"/>
      <c r="T83" s="130"/>
      <c r="U83" s="18"/>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30"/>
      <c r="R84" s="130"/>
      <c r="S84" s="130"/>
      <c r="T84" s="130"/>
      <c r="U84" s="18"/>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30"/>
      <c r="R85" s="130"/>
      <c r="S85" s="130"/>
      <c r="T85" s="130"/>
      <c r="U85" s="18"/>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30"/>
      <c r="R86" s="130"/>
      <c r="S86" s="130"/>
      <c r="T86" s="130"/>
      <c r="U86" s="18"/>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30"/>
      <c r="R87" s="130"/>
      <c r="S87" s="130"/>
      <c r="T87" s="130"/>
      <c r="U87" s="18"/>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30"/>
      <c r="R88" s="130"/>
      <c r="S88" s="130"/>
      <c r="T88" s="130"/>
      <c r="U88" s="18"/>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30"/>
      <c r="R89" s="130"/>
      <c r="S89" s="130"/>
      <c r="T89" s="130"/>
      <c r="U89" s="18"/>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30"/>
      <c r="R90" s="130"/>
      <c r="S90" s="130"/>
      <c r="T90" s="130"/>
      <c r="U90" s="18"/>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30"/>
      <c r="R91" s="130"/>
      <c r="S91" s="130"/>
      <c r="T91" s="130"/>
      <c r="U91" s="18"/>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30"/>
      <c r="R92" s="130"/>
      <c r="S92" s="130"/>
      <c r="T92" s="130"/>
      <c r="U92" s="18"/>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30"/>
      <c r="R93" s="130"/>
      <c r="S93" s="130"/>
      <c r="T93" s="130"/>
      <c r="U93" s="18"/>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30"/>
      <c r="R94" s="130"/>
      <c r="S94" s="130"/>
      <c r="T94" s="130"/>
      <c r="U94" s="18"/>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30"/>
      <c r="R95" s="130"/>
      <c r="S95" s="130"/>
      <c r="T95" s="130"/>
      <c r="U95" s="18"/>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30"/>
      <c r="R96" s="130"/>
      <c r="S96" s="130"/>
      <c r="T96" s="130"/>
      <c r="U96" s="18"/>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30"/>
      <c r="R97" s="130"/>
      <c r="S97" s="130"/>
      <c r="T97" s="130"/>
      <c r="U97" s="18"/>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30"/>
      <c r="R98" s="130"/>
      <c r="S98" s="130"/>
      <c r="T98" s="130"/>
      <c r="U98" s="18"/>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30"/>
      <c r="R99" s="130"/>
      <c r="S99" s="130"/>
      <c r="T99" s="130"/>
      <c r="U99" s="18"/>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30"/>
      <c r="R100" s="130"/>
      <c r="S100" s="130"/>
      <c r="T100" s="130"/>
      <c r="U100" s="18"/>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30"/>
      <c r="R101" s="130"/>
      <c r="S101" s="130"/>
      <c r="T101" s="130"/>
      <c r="U101" s="18"/>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30"/>
      <c r="R102" s="130"/>
      <c r="S102" s="130"/>
      <c r="T102" s="130"/>
      <c r="U102" s="18"/>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30"/>
      <c r="R103" s="130"/>
      <c r="S103" s="130"/>
      <c r="T103" s="130"/>
      <c r="U103" s="18"/>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30"/>
      <c r="R104" s="130"/>
      <c r="S104" s="130"/>
      <c r="T104" s="130"/>
      <c r="U104" s="18"/>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30"/>
      <c r="R105" s="130"/>
      <c r="S105" s="130"/>
      <c r="T105" s="130"/>
      <c r="U105" s="18"/>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30"/>
      <c r="R106" s="130"/>
      <c r="S106" s="130"/>
      <c r="T106" s="130"/>
      <c r="U106" s="18"/>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30"/>
      <c r="R107" s="130"/>
      <c r="S107" s="130"/>
      <c r="T107" s="130"/>
      <c r="U107" s="18"/>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30"/>
      <c r="R108" s="130"/>
      <c r="S108" s="130"/>
      <c r="T108" s="130"/>
      <c r="U108" s="18"/>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30"/>
      <c r="R109" s="130"/>
      <c r="S109" s="130"/>
      <c r="T109" s="130"/>
      <c r="U109" s="18"/>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30"/>
      <c r="R110" s="130"/>
      <c r="S110" s="130"/>
      <c r="T110" s="130"/>
      <c r="U110" s="18"/>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30"/>
      <c r="R111" s="130"/>
      <c r="S111" s="130"/>
      <c r="T111" s="130"/>
      <c r="U111" s="18"/>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30"/>
      <c r="R112" s="130"/>
      <c r="S112" s="130"/>
      <c r="T112" s="130"/>
      <c r="U112" s="18"/>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30"/>
      <c r="R113" s="130"/>
      <c r="S113" s="130"/>
      <c r="T113" s="130"/>
      <c r="U113" s="18"/>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30"/>
      <c r="R114" s="130"/>
      <c r="S114" s="130"/>
      <c r="T114" s="130"/>
      <c r="U114" s="18"/>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30"/>
      <c r="R115" s="130"/>
      <c r="S115" s="130"/>
      <c r="T115" s="130"/>
      <c r="U115" s="18"/>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30"/>
      <c r="R116" s="130"/>
      <c r="S116" s="130"/>
      <c r="T116" s="130"/>
      <c r="U116" s="18"/>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30"/>
      <c r="R117" s="130"/>
      <c r="S117" s="130"/>
      <c r="T117" s="130"/>
      <c r="U117" s="18"/>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30"/>
      <c r="R118" s="130"/>
      <c r="S118" s="130"/>
      <c r="T118" s="130"/>
      <c r="U118" s="18"/>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30"/>
      <c r="R119" s="130"/>
      <c r="S119" s="130"/>
      <c r="T119" s="130"/>
      <c r="U119" s="18"/>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30"/>
      <c r="R120" s="130"/>
      <c r="S120" s="130"/>
      <c r="T120" s="130"/>
      <c r="U120" s="18"/>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30"/>
      <c r="R121" s="130"/>
      <c r="S121" s="130"/>
      <c r="T121" s="130"/>
      <c r="U121" s="18"/>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30"/>
      <c r="R122" s="130"/>
      <c r="S122" s="130"/>
      <c r="T122" s="130"/>
      <c r="U122" s="18"/>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30"/>
      <c r="R123" s="130"/>
      <c r="S123" s="130"/>
      <c r="T123" s="130"/>
      <c r="U123" s="18"/>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30"/>
      <c r="R124" s="130"/>
      <c r="S124" s="130"/>
      <c r="T124" s="130"/>
      <c r="U124" s="18"/>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30"/>
      <c r="R125" s="130"/>
      <c r="S125" s="130"/>
      <c r="T125" s="130"/>
      <c r="U125" s="18"/>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30"/>
      <c r="R126" s="130"/>
      <c r="S126" s="130"/>
      <c r="T126" s="130"/>
      <c r="U126" s="18"/>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30"/>
      <c r="R127" s="130"/>
      <c r="S127" s="130"/>
      <c r="T127" s="130"/>
      <c r="U127" s="18"/>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30"/>
      <c r="R128" s="130"/>
      <c r="S128" s="130"/>
      <c r="T128" s="130"/>
      <c r="U128" s="18"/>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30"/>
      <c r="R129" s="130"/>
      <c r="S129" s="130"/>
      <c r="T129" s="130"/>
      <c r="U129" s="18"/>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30"/>
      <c r="R130" s="130"/>
      <c r="S130" s="130"/>
      <c r="T130" s="130"/>
      <c r="U130" s="18"/>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30"/>
      <c r="R131" s="130"/>
      <c r="S131" s="130"/>
      <c r="T131" s="130"/>
      <c r="U131" s="18"/>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30"/>
      <c r="R132" s="130"/>
      <c r="S132" s="130"/>
      <c r="T132" s="130"/>
      <c r="U132" s="18"/>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30"/>
      <c r="R133" s="130"/>
      <c r="S133" s="130"/>
      <c r="T133" s="130"/>
      <c r="U133" s="18"/>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30"/>
      <c r="R134" s="130"/>
      <c r="S134" s="130"/>
      <c r="T134" s="130"/>
      <c r="U134" s="18"/>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30"/>
      <c r="R135" s="130"/>
      <c r="S135" s="130"/>
      <c r="T135" s="130"/>
      <c r="U135" s="18"/>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30"/>
      <c r="R136" s="130"/>
      <c r="S136" s="130"/>
      <c r="T136" s="130"/>
      <c r="U136" s="18"/>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30"/>
      <c r="R137" s="130"/>
      <c r="S137" s="130"/>
      <c r="T137" s="130"/>
      <c r="U137" s="18"/>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30"/>
      <c r="R138" s="130"/>
      <c r="S138" s="130"/>
      <c r="T138" s="130"/>
      <c r="U138" s="18"/>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30"/>
      <c r="R139" s="130"/>
      <c r="S139" s="130"/>
      <c r="T139" s="130"/>
      <c r="U139" s="18"/>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30"/>
      <c r="R140" s="130"/>
      <c r="S140" s="130"/>
      <c r="T140" s="130"/>
      <c r="U140" s="18"/>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30"/>
      <c r="R141" s="130"/>
      <c r="S141" s="130"/>
      <c r="T141" s="130"/>
      <c r="U141" s="18"/>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30"/>
      <c r="R142" s="130"/>
      <c r="S142" s="130"/>
      <c r="T142" s="130"/>
      <c r="U142" s="18"/>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30"/>
      <c r="R143" s="130"/>
      <c r="S143" s="130"/>
      <c r="T143" s="130"/>
      <c r="U143" s="18"/>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30"/>
      <c r="R144" s="130"/>
      <c r="S144" s="130"/>
      <c r="T144" s="130"/>
      <c r="U144" s="18"/>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30"/>
      <c r="R145" s="130"/>
      <c r="S145" s="130"/>
      <c r="T145" s="130"/>
      <c r="U145" s="18"/>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30"/>
      <c r="R146" s="130"/>
      <c r="S146" s="130"/>
      <c r="T146" s="130"/>
      <c r="U146" s="18"/>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30"/>
      <c r="R147" s="130"/>
      <c r="S147" s="130"/>
      <c r="T147" s="130"/>
      <c r="U147" s="18"/>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30"/>
      <c r="R148" s="130"/>
      <c r="S148" s="130"/>
      <c r="T148" s="130"/>
      <c r="U148" s="18"/>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30"/>
      <c r="R149" s="130"/>
      <c r="S149" s="130"/>
      <c r="T149" s="130"/>
      <c r="U149" s="18"/>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30"/>
      <c r="R150" s="130"/>
      <c r="S150" s="130"/>
      <c r="T150" s="130"/>
      <c r="U150" s="18"/>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30"/>
      <c r="R151" s="130"/>
      <c r="S151" s="130"/>
      <c r="T151" s="130"/>
      <c r="U151" s="18"/>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30"/>
      <c r="R152" s="130"/>
      <c r="S152" s="130"/>
      <c r="T152" s="130"/>
      <c r="U152" s="18"/>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30"/>
      <c r="R153" s="130"/>
      <c r="S153" s="130"/>
      <c r="T153" s="130"/>
      <c r="U153" s="18"/>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30"/>
      <c r="R154" s="130"/>
      <c r="S154" s="130"/>
      <c r="T154" s="130"/>
      <c r="U154" s="18"/>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30"/>
      <c r="R155" s="130"/>
      <c r="S155" s="130"/>
      <c r="T155" s="130"/>
      <c r="U155" s="18"/>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30"/>
      <c r="R156" s="130"/>
      <c r="S156" s="130"/>
      <c r="T156" s="130"/>
      <c r="U156" s="18"/>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30"/>
      <c r="R157" s="130"/>
      <c r="S157" s="130"/>
      <c r="T157" s="130"/>
      <c r="U157" s="18"/>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30"/>
      <c r="R158" s="130"/>
      <c r="S158" s="130"/>
      <c r="T158" s="130"/>
      <c r="U158" s="18"/>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30"/>
      <c r="R159" s="130"/>
      <c r="S159" s="130"/>
      <c r="T159" s="130"/>
      <c r="U159" s="18"/>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30"/>
      <c r="R160" s="130"/>
      <c r="S160" s="130"/>
      <c r="T160" s="130"/>
      <c r="U160" s="18"/>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30"/>
      <c r="R161" s="130"/>
      <c r="S161" s="130"/>
      <c r="T161" s="130"/>
      <c r="U161" s="18"/>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sheetData>
  <phoneticPr fontId="24" type="noConversion"/>
  <dataValidations disablePrompts="1" count="3">
    <dataValidation type="list" allowBlank="1" showInputMessage="1" showErrorMessage="1" sqref="AM2:AN161" xr:uid="{6924AB11-4612-4CE3-B3D5-E9ED02EA769E}">
      <formula1>"Electric, Gas, None"</formula1>
    </dataValidation>
    <dataValidation type="list" allowBlank="1" showInputMessage="1" showErrorMessage="1" sqref="AO2:AQ161" xr:uid="{38B4A3CB-FC65-4F13-B497-920263D9769B}">
      <formula1>"Yes, None"</formula1>
    </dataValidation>
    <dataValidation type="list" allowBlank="1" showInputMessage="1" showErrorMessage="1" sqref="P2:P16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14">
        <x14:dataValidation type="list" allowBlank="1" showInputMessage="1" showErrorMessage="1" xr:uid="{30F9DCDC-E5DC-4BA5-B0D6-FD916D33C6A9}">
          <x14:formula1>
            <xm:f>Schedules_8760!$H$1:$P$1</xm:f>
          </x14:formula1>
          <xm:sqref>AI2:AI161 AF2:AG6</xm:sqref>
        </x14:dataValidation>
        <x14:dataValidation type="list" allowBlank="1" showInputMessage="1" showErrorMessage="1" xr:uid="{9314ED6E-9DDE-44FB-A776-114A54731BF3}">
          <x14:formula1>
            <xm:f>HVAC_Type!$A$3:$A$20</xm:f>
          </x14:formula1>
          <xm:sqref>U2:U6</xm:sqref>
        </x14:dataValidation>
        <x14:dataValidation type="list" allowBlank="1" showInputMessage="1" showErrorMessage="1" xr:uid="{57BD964B-C16F-4D23-A4C0-8DADEDF01A18}">
          <x14:formula1>
            <xm:f>'Baseboard Heating Capacity'!$A$1:$A$8</xm:f>
          </x14:formula1>
          <xm:sqref>Z2:Z6</xm:sqref>
        </x14:dataValidation>
        <x14:dataValidation type="list" allowBlank="1" showInputMessage="1" showErrorMessage="1" xr:uid="{0283BB36-B75B-4A98-A67B-7B142EB46F4D}">
          <x14:formula1>
            <xm:f>Supp_Heat_Type!$A$1:$A$2</xm:f>
          </x14:formula1>
          <xm:sqref>X2:X6</xm:sqref>
        </x14:dataValidation>
        <x14:dataValidation type="list" allowBlank="1" showInputMessage="1" showErrorMessage="1" xr:uid="{325F4A75-97A6-4576-B821-ACFC2B40F0E4}">
          <x14:formula1>
            <xm:f>'Heat Pump CAC Capacity'!$A$1:$A$11</xm:f>
          </x14:formula1>
          <xm:sqref>W2:W6</xm:sqref>
        </x14:dataValidation>
        <x14:dataValidation type="list" allowBlank="1" showInputMessage="1" showErrorMessage="1" xr:uid="{08C91590-DBE1-49D4-B8E5-6ADDBC4182AF}">
          <x14:formula1>
            <xm:f>'Furnace Heating Capacity'!$A$10:$A$27</xm:f>
          </x14:formula1>
          <xm:sqref>Y2:Z6</xm:sqref>
        </x14:dataValidation>
        <x14:dataValidation type="list" allowBlank="1" showInputMessage="1" showErrorMessage="1" xr:uid="{9F2748A2-774B-4256-B854-ED935A9C23A5}">
          <x14:formula1>
            <xm:f>'Furnace Heating Capacity'!$A$1:$A$27</xm:f>
          </x14:formula1>
          <xm:sqref>V2:V6</xm:sqref>
        </x14:dataValidation>
        <x14:dataValidation type="list" allowBlank="1" showInputMessage="1" showErrorMessage="1" xr:uid="{4A2F2D09-AF14-4AE9-BFD7-67E466800225}">
          <x14:formula1>
            <xm:f>Timesteps_Per_Hr!$A$1:$A$12</xm:f>
          </x14:formula1>
          <xm:sqref>B2:B161</xm:sqref>
        </x14:dataValidation>
        <x14:dataValidation type="list" allowBlank="1" showInputMessage="1" showErrorMessage="1" xr:uid="{589E65A2-A9E4-4D3B-A397-8D6C2207486B}">
          <x14:formula1>
            <xm:f>Ceiling_And_Roof_Con!$A$3:$A$7</xm:f>
          </x14:formula1>
          <xm:sqref>I2:I161</xm:sqref>
        </x14:dataValidation>
        <x14:dataValidation type="list" allowBlank="1" showInputMessage="1" showErrorMessage="1" xr:uid="{2F3CE4CF-DB61-42EF-AB1A-042E89E940F2}">
          <x14:formula1>
            <xm:f>Water_Heater_Type!$A$3:$A$5</xm:f>
          </x14:formula1>
          <xm:sqref>AH2:AH161</xm:sqref>
        </x14:dataValidation>
        <x14:dataValidation type="list" allowBlank="1" showInputMessage="1" showErrorMessage="1" xr:uid="{4AEC093B-4C2C-485A-9ECB-9714328B0EB0}">
          <x14:formula1>
            <xm:f>Above_Ground_Wall_Con!$A$3:$A$19</xm:f>
          </x14:formula1>
          <xm:sqref>H2:H161</xm:sqref>
        </x14:dataValidation>
        <x14:dataValidation type="list" allowBlank="1" showInputMessage="1" showErrorMessage="1" xr:uid="{03456BA9-DD40-4237-B165-15305215BE46}">
          <x14:formula1>
            <xm:f>Foundation_And_Floor_Con!$A$3:$A$27</xm:f>
          </x14:formula1>
          <xm:sqref>J2:J161</xm:sqref>
        </x14:dataValidation>
        <x14:dataValidation type="list" allowBlank="1" showInputMessage="1" showErrorMessage="1" xr:uid="{1F688F62-251F-4B88-AE53-1E7F3DE4DD69}">
          <x14:formula1>
            <xm:f>WeatherFiles!$A$3:$A$17</xm:f>
          </x14:formula1>
          <xm:sqref>C2:C161</xm:sqref>
        </x14:dataValidation>
        <x14:dataValidation type="list" allowBlank="1" showInputMessage="1" showErrorMessage="1" xr:uid="{4BF15728-9728-4627-8D09-F6B252DF6F35}">
          <x14:formula1>
            <xm:f>Windows!$A$3:$A$26</xm:f>
          </x14:formula1>
          <xm:sqref>M2:M161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A1545-F378-46A8-AE19-26B2CCE37557}">
  <sheetPr codeName="Sheet14">
    <tabColor rgb="FF336E7E"/>
  </sheetPr>
  <dimension ref="A1:AT201"/>
  <sheetViews>
    <sheetView workbookViewId="0">
      <pane xSplit="1" ySplit="1" topLeftCell="Y2" activePane="bottomRight" state="frozen"/>
      <selection pane="topRight" activeCell="B1" sqref="B1"/>
      <selection pane="bottomLeft" activeCell="A2" sqref="A2"/>
      <selection pane="bottomRight" activeCell="A20" sqref="A20:XFD21"/>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7" style="12" customWidth="1"/>
    <col min="24" max="24" width="31.85546875" style="12" customWidth="1"/>
    <col min="25" max="25" width="20.28515625" style="12" customWidth="1"/>
    <col min="26" max="26" width="24.5703125" style="12" customWidth="1"/>
    <col min="27" max="27" width="21" style="12" customWidth="1"/>
    <col min="28" max="28" width="21.5703125" style="12" customWidth="1"/>
    <col min="29" max="29" width="22" style="12" customWidth="1"/>
    <col min="30" max="30" width="15.28515625" style="12" customWidth="1"/>
    <col min="31" max="31" width="21.28515625" style="12" customWidth="1"/>
    <col min="32" max="32" width="20.7109375" style="12" customWidth="1"/>
    <col min="33" max="33" width="15.5703125" style="12" customWidth="1"/>
    <col min="34" max="34" width="15.140625" style="12" customWidth="1"/>
    <col min="35" max="35" width="27.42578125" style="12" customWidth="1"/>
    <col min="36" max="36" width="17.140625" style="12" customWidth="1"/>
    <col min="37" max="37" width="19" style="12" bestFit="1" customWidth="1"/>
    <col min="38" max="38" width="16.42578125" style="12" customWidth="1"/>
    <col min="39" max="39" width="12.140625" style="12" customWidth="1"/>
    <col min="40" max="40" width="8.7109375" style="12" customWidth="1"/>
    <col min="41" max="41" width="7.85546875" style="12" customWidth="1"/>
    <col min="42" max="42" width="13.7109375" style="12" customWidth="1"/>
    <col min="43" max="43" width="15.7109375" style="12" bestFit="1" customWidth="1"/>
    <col min="44" max="44" width="11.7109375" style="12" bestFit="1" customWidth="1"/>
    <col min="45" max="45" width="15.7109375" style="12" bestFit="1" customWidth="1"/>
    <col min="46" max="46" width="15" style="12" customWidth="1"/>
    <col min="47" max="47" width="16" style="12" bestFit="1" customWidth="1"/>
    <col min="48" max="48" width="9.140625" style="12" customWidth="1"/>
    <col min="49" max="16384" width="9.140625" style="12"/>
  </cols>
  <sheetData>
    <row r="1" spans="1:46"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2303</v>
      </c>
      <c r="R1" s="137" t="s">
        <v>2316</v>
      </c>
      <c r="S1" s="137" t="s">
        <v>2317</v>
      </c>
      <c r="T1" s="137" t="s">
        <v>2318</v>
      </c>
      <c r="U1" s="137" t="s">
        <v>2319</v>
      </c>
      <c r="V1" s="137" t="s">
        <v>2344</v>
      </c>
      <c r="W1" s="137" t="s">
        <v>2349</v>
      </c>
      <c r="X1" s="137" t="s">
        <v>2350</v>
      </c>
      <c r="Y1" s="137" t="s">
        <v>2388</v>
      </c>
      <c r="Z1" s="137" t="s">
        <v>2390</v>
      </c>
      <c r="AA1" s="137" t="s">
        <v>2329</v>
      </c>
      <c r="AB1" s="137" t="s">
        <v>2330</v>
      </c>
      <c r="AC1" s="137" t="s">
        <v>2391</v>
      </c>
      <c r="AD1" s="137" t="s">
        <v>2332</v>
      </c>
      <c r="AE1" s="137" t="s">
        <v>2320</v>
      </c>
      <c r="AF1" s="137" t="s">
        <v>2321</v>
      </c>
      <c r="AG1" s="137" t="s">
        <v>2305</v>
      </c>
      <c r="AH1" s="137" t="s">
        <v>2306</v>
      </c>
      <c r="AI1" s="137" t="s">
        <v>2307</v>
      </c>
      <c r="AJ1" s="137" t="s">
        <v>2308</v>
      </c>
      <c r="AK1" s="138" t="s">
        <v>2309</v>
      </c>
      <c r="AL1" s="137" t="s">
        <v>2324</v>
      </c>
      <c r="AM1" s="137" t="s">
        <v>2325</v>
      </c>
      <c r="AN1" s="137" t="s">
        <v>414</v>
      </c>
      <c r="AO1" s="137" t="s">
        <v>415</v>
      </c>
      <c r="AP1" s="137" t="s">
        <v>413</v>
      </c>
      <c r="AQ1" s="137" t="s">
        <v>416</v>
      </c>
      <c r="AR1" s="137" t="s">
        <v>417</v>
      </c>
      <c r="AS1" s="137" t="s">
        <v>2326</v>
      </c>
      <c r="AT1" s="137" t="s">
        <v>2327</v>
      </c>
    </row>
    <row r="2" spans="1:46" x14ac:dyDescent="0.25">
      <c r="A2" s="12" t="str">
        <f>V2&amp;" w Electric Backup"</f>
        <v>Single Speed ASHP (8.2 HSPF 14 SEER) w Electric Backup</v>
      </c>
      <c r="B2" s="18">
        <v>4</v>
      </c>
      <c r="C2" s="18" t="s">
        <v>2286</v>
      </c>
      <c r="D2" s="18">
        <v>0</v>
      </c>
      <c r="E2" s="132">
        <v>2000</v>
      </c>
      <c r="F2" s="132">
        <f t="shared" ref="F2:F26"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2333</v>
      </c>
      <c r="W2" s="18" t="s">
        <v>2351</v>
      </c>
      <c r="X2" s="18" t="s">
        <v>2374</v>
      </c>
      <c r="Y2" s="18" t="s">
        <v>2331</v>
      </c>
      <c r="Z2" s="18" t="s">
        <v>2357</v>
      </c>
      <c r="AA2" s="18">
        <v>30</v>
      </c>
      <c r="AB2" s="18">
        <v>-20</v>
      </c>
      <c r="AC2" s="18"/>
      <c r="AD2" s="130"/>
      <c r="AE2" s="136">
        <v>0.13</v>
      </c>
      <c r="AF2" s="136">
        <v>0.09</v>
      </c>
      <c r="AG2" s="18" t="s">
        <v>32</v>
      </c>
      <c r="AH2" s="18" t="s">
        <v>33</v>
      </c>
      <c r="AI2" s="18" t="s">
        <v>67</v>
      </c>
      <c r="AJ2" s="18" t="s">
        <v>35</v>
      </c>
      <c r="AK2" s="18">
        <v>0</v>
      </c>
      <c r="AL2" s="49">
        <v>0</v>
      </c>
      <c r="AM2" s="18">
        <v>0</v>
      </c>
      <c r="AN2" s="18" t="s">
        <v>67</v>
      </c>
      <c r="AO2" s="18" t="s">
        <v>67</v>
      </c>
      <c r="AP2" s="18" t="s">
        <v>67</v>
      </c>
      <c r="AQ2" s="18" t="s">
        <v>67</v>
      </c>
      <c r="AR2" s="18" t="s">
        <v>67</v>
      </c>
      <c r="AS2" s="18">
        <v>0</v>
      </c>
      <c r="AT2" s="18">
        <v>0</v>
      </c>
    </row>
    <row r="3" spans="1:46" x14ac:dyDescent="0.25">
      <c r="A3" s="12" t="str">
        <f t="shared" ref="A3:A5" si="1">V3&amp;" w Electric Backup"</f>
        <v>Single Speed ASHP (8.5 HSPF 15 SEER) w Electric Backup</v>
      </c>
      <c r="B3" s="18">
        <v>4</v>
      </c>
      <c r="C3" s="18" t="s">
        <v>2286</v>
      </c>
      <c r="D3" s="18">
        <v>0</v>
      </c>
      <c r="E3" s="132">
        <v>2000</v>
      </c>
      <c r="F3" s="132">
        <f t="shared" si="0"/>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2334</v>
      </c>
      <c r="W3" s="18"/>
      <c r="X3" s="18" t="s">
        <v>2374</v>
      </c>
      <c r="Y3" s="18" t="s">
        <v>2331</v>
      </c>
      <c r="Z3" s="18" t="s">
        <v>2357</v>
      </c>
      <c r="AA3" s="18">
        <v>30</v>
      </c>
      <c r="AB3" s="18">
        <v>-20</v>
      </c>
      <c r="AC3" s="18"/>
      <c r="AD3" s="130"/>
      <c r="AE3" s="136">
        <v>0.13</v>
      </c>
      <c r="AF3" s="136">
        <v>0.09</v>
      </c>
      <c r="AG3" s="18" t="s">
        <v>32</v>
      </c>
      <c r="AH3" s="18" t="s">
        <v>33</v>
      </c>
      <c r="AI3" s="18" t="s">
        <v>67</v>
      </c>
      <c r="AJ3" s="18" t="s">
        <v>35</v>
      </c>
      <c r="AK3" s="18">
        <v>0</v>
      </c>
      <c r="AL3" s="49">
        <v>0</v>
      </c>
      <c r="AM3" s="18">
        <v>0</v>
      </c>
      <c r="AN3" s="18" t="s">
        <v>67</v>
      </c>
      <c r="AO3" s="18" t="s">
        <v>67</v>
      </c>
      <c r="AP3" s="18" t="s">
        <v>67</v>
      </c>
      <c r="AQ3" s="18" t="s">
        <v>67</v>
      </c>
      <c r="AR3" s="18" t="s">
        <v>67</v>
      </c>
      <c r="AS3" s="18">
        <v>0</v>
      </c>
      <c r="AT3" s="18">
        <v>0</v>
      </c>
    </row>
    <row r="4" spans="1:46" x14ac:dyDescent="0.25">
      <c r="A4" s="12" t="str">
        <f t="shared" si="1"/>
        <v>Dual Speed ASHP (9.5 HSPF 19 SEER) w Electric Backup</v>
      </c>
      <c r="B4" s="18">
        <v>4</v>
      </c>
      <c r="C4" s="18" t="s">
        <v>2286</v>
      </c>
      <c r="D4" s="18">
        <v>0</v>
      </c>
      <c r="E4" s="132">
        <v>2000</v>
      </c>
      <c r="F4" s="132">
        <f t="shared" si="0"/>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2343</v>
      </c>
      <c r="W4" s="18"/>
      <c r="X4" s="18" t="s">
        <v>2374</v>
      </c>
      <c r="Y4" s="18" t="s">
        <v>2331</v>
      </c>
      <c r="Z4" s="18" t="s">
        <v>2357</v>
      </c>
      <c r="AA4" s="18">
        <v>30</v>
      </c>
      <c r="AB4" s="18">
        <v>-20</v>
      </c>
      <c r="AC4" s="18"/>
      <c r="AD4" s="130"/>
      <c r="AE4" s="136">
        <v>0.13</v>
      </c>
      <c r="AF4" s="136">
        <v>0.09</v>
      </c>
      <c r="AG4" s="18" t="s">
        <v>32</v>
      </c>
      <c r="AH4" s="18" t="s">
        <v>33</v>
      </c>
      <c r="AI4" s="18" t="s">
        <v>67</v>
      </c>
      <c r="AJ4" s="18" t="s">
        <v>35</v>
      </c>
      <c r="AK4" s="18">
        <v>0</v>
      </c>
      <c r="AL4" s="49">
        <v>0</v>
      </c>
      <c r="AM4" s="18">
        <v>0</v>
      </c>
      <c r="AN4" s="18" t="s">
        <v>67</v>
      </c>
      <c r="AO4" s="18" t="s">
        <v>67</v>
      </c>
      <c r="AP4" s="18" t="s">
        <v>67</v>
      </c>
      <c r="AQ4" s="18" t="s">
        <v>67</v>
      </c>
      <c r="AR4" s="18" t="s">
        <v>67</v>
      </c>
      <c r="AS4" s="18">
        <v>0</v>
      </c>
      <c r="AT4" s="18">
        <v>0</v>
      </c>
    </row>
    <row r="5" spans="1:46" x14ac:dyDescent="0.25">
      <c r="A5" s="12" t="str">
        <f t="shared" si="1"/>
        <v>Variable Speed ASHP (10 HSPF 22 SEER) w Electric Backup</v>
      </c>
      <c r="B5" s="18">
        <v>4</v>
      </c>
      <c r="C5" s="18" t="s">
        <v>2286</v>
      </c>
      <c r="D5" s="18">
        <v>0</v>
      </c>
      <c r="E5" s="132">
        <v>2000</v>
      </c>
      <c r="F5" s="132">
        <f t="shared" si="0"/>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2342</v>
      </c>
      <c r="W5" s="18"/>
      <c r="X5" s="18" t="s">
        <v>2374</v>
      </c>
      <c r="Y5" s="18" t="s">
        <v>2331</v>
      </c>
      <c r="Z5" s="18" t="s">
        <v>2357</v>
      </c>
      <c r="AA5" s="18">
        <v>30</v>
      </c>
      <c r="AB5" s="18">
        <v>-20</v>
      </c>
      <c r="AC5" s="18"/>
      <c r="AD5" s="130"/>
      <c r="AE5" s="136">
        <v>0.13</v>
      </c>
      <c r="AF5" s="136">
        <v>0.09</v>
      </c>
      <c r="AG5" s="18" t="s">
        <v>32</v>
      </c>
      <c r="AH5" s="18" t="s">
        <v>33</v>
      </c>
      <c r="AI5" s="18" t="s">
        <v>67</v>
      </c>
      <c r="AJ5" s="18" t="s">
        <v>35</v>
      </c>
      <c r="AK5" s="18">
        <v>0</v>
      </c>
      <c r="AL5" s="49">
        <v>0</v>
      </c>
      <c r="AM5" s="18">
        <v>0</v>
      </c>
      <c r="AN5" s="18" t="s">
        <v>67</v>
      </c>
      <c r="AO5" s="18" t="s">
        <v>67</v>
      </c>
      <c r="AP5" s="18" t="s">
        <v>67</v>
      </c>
      <c r="AQ5" s="18" t="s">
        <v>67</v>
      </c>
      <c r="AR5" s="18" t="s">
        <v>67</v>
      </c>
      <c r="AS5" s="18">
        <v>0</v>
      </c>
      <c r="AT5" s="18">
        <v>0</v>
      </c>
    </row>
    <row r="6" spans="1:46" x14ac:dyDescent="0.25">
      <c r="A6" s="12" t="str">
        <f>V6&amp;" w Gas Backup"</f>
        <v>Single Speed ASHP (8.2 HSPF 14 SEER) w Gas Backup</v>
      </c>
      <c r="B6" s="18">
        <v>4</v>
      </c>
      <c r="C6" s="18" t="s">
        <v>2286</v>
      </c>
      <c r="D6" s="18">
        <v>0</v>
      </c>
      <c r="E6" s="132">
        <v>2000</v>
      </c>
      <c r="F6" s="132">
        <f t="shared" si="0"/>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2333</v>
      </c>
      <c r="W6" s="18"/>
      <c r="X6" s="18" t="s">
        <v>2374</v>
      </c>
      <c r="Y6" s="18" t="s">
        <v>2389</v>
      </c>
      <c r="Z6" s="18" t="s">
        <v>2365</v>
      </c>
      <c r="AA6" s="18">
        <v>30</v>
      </c>
      <c r="AB6" s="18">
        <v>-20</v>
      </c>
      <c r="AC6" s="18"/>
      <c r="AD6" s="130">
        <v>0.8</v>
      </c>
      <c r="AE6" s="136">
        <v>0.13</v>
      </c>
      <c r="AF6" s="136">
        <v>0.09</v>
      </c>
      <c r="AG6" s="18" t="s">
        <v>32</v>
      </c>
      <c r="AH6" s="18" t="s">
        <v>33</v>
      </c>
      <c r="AI6" s="18" t="s">
        <v>67</v>
      </c>
      <c r="AJ6" s="18" t="s">
        <v>35</v>
      </c>
      <c r="AK6" s="18">
        <v>0</v>
      </c>
      <c r="AL6" s="49">
        <v>0</v>
      </c>
      <c r="AM6" s="18">
        <v>0</v>
      </c>
      <c r="AN6" s="18" t="s">
        <v>67</v>
      </c>
      <c r="AO6" s="18" t="s">
        <v>67</v>
      </c>
      <c r="AP6" s="18" t="s">
        <v>67</v>
      </c>
      <c r="AQ6" s="18" t="s">
        <v>67</v>
      </c>
      <c r="AR6" s="18" t="s">
        <v>67</v>
      </c>
      <c r="AS6" s="18">
        <v>0</v>
      </c>
      <c r="AT6" s="18">
        <v>0</v>
      </c>
    </row>
    <row r="7" spans="1:46" x14ac:dyDescent="0.25">
      <c r="A7" s="12" t="str">
        <f t="shared" ref="A7:A9" si="2">V7&amp;" w Gas Backup"</f>
        <v>Single Speed ASHP (8.5 HSPF 15 SEER) w Gas Backup</v>
      </c>
      <c r="B7" s="18">
        <v>4</v>
      </c>
      <c r="C7" s="18" t="s">
        <v>2286</v>
      </c>
      <c r="D7" s="18">
        <v>0</v>
      </c>
      <c r="E7" s="132">
        <v>2000</v>
      </c>
      <c r="F7" s="132">
        <f t="shared" si="0"/>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2334</v>
      </c>
      <c r="W7" s="18"/>
      <c r="X7" s="18" t="s">
        <v>2374</v>
      </c>
      <c r="Y7" s="18" t="s">
        <v>2389</v>
      </c>
      <c r="Z7" s="18" t="s">
        <v>2365</v>
      </c>
      <c r="AA7" s="18">
        <v>30</v>
      </c>
      <c r="AB7" s="18">
        <v>-20</v>
      </c>
      <c r="AC7" s="18"/>
      <c r="AD7" s="130">
        <v>0.8</v>
      </c>
      <c r="AE7" s="136">
        <v>0.13</v>
      </c>
      <c r="AF7" s="136">
        <v>0.09</v>
      </c>
      <c r="AG7" s="18" t="s">
        <v>32</v>
      </c>
      <c r="AH7" s="18" t="s">
        <v>33</v>
      </c>
      <c r="AI7" s="18" t="s">
        <v>67</v>
      </c>
      <c r="AJ7" s="18" t="s">
        <v>35</v>
      </c>
      <c r="AK7" s="18">
        <v>0</v>
      </c>
      <c r="AL7" s="49">
        <v>0</v>
      </c>
      <c r="AM7" s="18">
        <v>0</v>
      </c>
      <c r="AN7" s="18" t="s">
        <v>67</v>
      </c>
      <c r="AO7" s="18" t="s">
        <v>67</v>
      </c>
      <c r="AP7" s="18" t="s">
        <v>67</v>
      </c>
      <c r="AQ7" s="18" t="s">
        <v>67</v>
      </c>
      <c r="AR7" s="18" t="s">
        <v>67</v>
      </c>
      <c r="AS7" s="18">
        <v>0</v>
      </c>
      <c r="AT7" s="18">
        <v>0</v>
      </c>
    </row>
    <row r="8" spans="1:46" x14ac:dyDescent="0.25">
      <c r="A8" s="12" t="str">
        <f t="shared" si="2"/>
        <v>Dual Speed ASHP (9.5 HSPF 19 SEER) w Gas Backup</v>
      </c>
      <c r="B8" s="18">
        <v>4</v>
      </c>
      <c r="C8" s="18" t="s">
        <v>2286</v>
      </c>
      <c r="D8" s="18">
        <v>0</v>
      </c>
      <c r="E8" s="132">
        <v>2000</v>
      </c>
      <c r="F8" s="132">
        <f t="shared" si="0"/>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2343</v>
      </c>
      <c r="W8" s="18"/>
      <c r="X8" s="18" t="s">
        <v>2374</v>
      </c>
      <c r="Y8" s="18" t="s">
        <v>2389</v>
      </c>
      <c r="Z8" s="18" t="s">
        <v>2365</v>
      </c>
      <c r="AA8" s="18">
        <v>30</v>
      </c>
      <c r="AB8" s="18">
        <v>-20</v>
      </c>
      <c r="AC8" s="18"/>
      <c r="AD8" s="130">
        <v>0.8</v>
      </c>
      <c r="AE8" s="136">
        <v>0.13</v>
      </c>
      <c r="AF8" s="136">
        <v>0.09</v>
      </c>
      <c r="AG8" s="18" t="s">
        <v>32</v>
      </c>
      <c r="AH8" s="18" t="s">
        <v>33</v>
      </c>
      <c r="AI8" s="18" t="s">
        <v>67</v>
      </c>
      <c r="AJ8" s="18" t="s">
        <v>35</v>
      </c>
      <c r="AK8" s="18">
        <v>0</v>
      </c>
      <c r="AL8" s="49">
        <v>0</v>
      </c>
      <c r="AM8" s="18">
        <v>0</v>
      </c>
      <c r="AN8" s="18" t="s">
        <v>67</v>
      </c>
      <c r="AO8" s="18" t="s">
        <v>67</v>
      </c>
      <c r="AP8" s="18" t="s">
        <v>67</v>
      </c>
      <c r="AQ8" s="18" t="s">
        <v>67</v>
      </c>
      <c r="AR8" s="18" t="s">
        <v>67</v>
      </c>
      <c r="AS8" s="18">
        <v>0</v>
      </c>
      <c r="AT8" s="18">
        <v>0</v>
      </c>
    </row>
    <row r="9" spans="1:46" x14ac:dyDescent="0.25">
      <c r="A9" s="12" t="str">
        <f t="shared" si="2"/>
        <v>Variable Speed ASHP (10 HSPF 22 SEER) w Gas Backup</v>
      </c>
      <c r="B9" s="18">
        <v>4</v>
      </c>
      <c r="C9" s="18" t="s">
        <v>2286</v>
      </c>
      <c r="D9" s="18">
        <v>0</v>
      </c>
      <c r="E9" s="132">
        <v>2000</v>
      </c>
      <c r="F9" s="132">
        <f t="shared" si="0"/>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2342</v>
      </c>
      <c r="W9" s="18"/>
      <c r="X9" s="18" t="s">
        <v>2374</v>
      </c>
      <c r="Y9" s="18" t="s">
        <v>2389</v>
      </c>
      <c r="Z9" s="18" t="s">
        <v>2365</v>
      </c>
      <c r="AA9" s="18">
        <v>30</v>
      </c>
      <c r="AB9" s="18">
        <v>-20</v>
      </c>
      <c r="AC9" s="18"/>
      <c r="AD9" s="130">
        <v>0.8</v>
      </c>
      <c r="AE9" s="136">
        <v>0.13</v>
      </c>
      <c r="AF9" s="136">
        <v>0.09</v>
      </c>
      <c r="AG9" s="18" t="s">
        <v>32</v>
      </c>
      <c r="AH9" s="18" t="s">
        <v>33</v>
      </c>
      <c r="AI9" s="18" t="s">
        <v>67</v>
      </c>
      <c r="AJ9" s="18" t="s">
        <v>35</v>
      </c>
      <c r="AK9" s="18">
        <v>0</v>
      </c>
      <c r="AL9" s="49">
        <v>0</v>
      </c>
      <c r="AM9" s="18">
        <v>0</v>
      </c>
      <c r="AN9" s="18" t="s">
        <v>67</v>
      </c>
      <c r="AO9" s="18" t="s">
        <v>67</v>
      </c>
      <c r="AP9" s="18" t="s">
        <v>67</v>
      </c>
      <c r="AQ9" s="18" t="s">
        <v>67</v>
      </c>
      <c r="AR9" s="18" t="s">
        <v>67</v>
      </c>
      <c r="AS9" s="18">
        <v>0</v>
      </c>
      <c r="AT9" s="18">
        <v>0</v>
      </c>
    </row>
    <row r="10" spans="1:46" x14ac:dyDescent="0.25">
      <c r="A10" s="12" t="str">
        <f>V10&amp;" w Gas Condensing Backup"</f>
        <v>Single Speed ASHP (8.2 HSPF 14 SEER) w Gas Condensing Backup</v>
      </c>
      <c r="B10" s="18">
        <v>4</v>
      </c>
      <c r="C10" s="18" t="s">
        <v>2286</v>
      </c>
      <c r="D10" s="18">
        <v>0</v>
      </c>
      <c r="E10" s="132">
        <v>2000</v>
      </c>
      <c r="F10" s="132">
        <f t="shared" si="0"/>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2333</v>
      </c>
      <c r="W10" s="18"/>
      <c r="X10" s="18" t="s">
        <v>2374</v>
      </c>
      <c r="Y10" s="18" t="s">
        <v>2389</v>
      </c>
      <c r="Z10" s="18" t="s">
        <v>2365</v>
      </c>
      <c r="AA10" s="18">
        <v>30</v>
      </c>
      <c r="AB10" s="18">
        <v>-20</v>
      </c>
      <c r="AC10" s="18"/>
      <c r="AD10" s="130">
        <v>0.95</v>
      </c>
      <c r="AE10" s="136">
        <v>0.13</v>
      </c>
      <c r="AF10" s="136">
        <v>0.09</v>
      </c>
      <c r="AG10" s="18" t="s">
        <v>32</v>
      </c>
      <c r="AH10" s="18" t="s">
        <v>33</v>
      </c>
      <c r="AI10" s="18" t="s">
        <v>67</v>
      </c>
      <c r="AJ10" s="18" t="s">
        <v>35</v>
      </c>
      <c r="AK10" s="18">
        <v>0</v>
      </c>
      <c r="AL10" s="49">
        <v>0</v>
      </c>
      <c r="AM10" s="18">
        <v>0</v>
      </c>
      <c r="AN10" s="18" t="s">
        <v>67</v>
      </c>
      <c r="AO10" s="18" t="s">
        <v>67</v>
      </c>
      <c r="AP10" s="18" t="s">
        <v>67</v>
      </c>
      <c r="AQ10" s="18" t="s">
        <v>67</v>
      </c>
      <c r="AR10" s="18" t="s">
        <v>67</v>
      </c>
      <c r="AS10" s="18">
        <v>0</v>
      </c>
      <c r="AT10" s="18">
        <v>0</v>
      </c>
    </row>
    <row r="11" spans="1:46" x14ac:dyDescent="0.25">
      <c r="A11" s="12" t="str">
        <f t="shared" ref="A11:A13" si="3">V11&amp;" w Gas Condensing Backup"</f>
        <v>Single Speed ASHP (8.5 HSPF 15 SEER) w Gas Condensing Backup</v>
      </c>
      <c r="B11" s="18">
        <v>4</v>
      </c>
      <c r="C11" s="18" t="s">
        <v>2286</v>
      </c>
      <c r="D11" s="18">
        <v>0</v>
      </c>
      <c r="E11" s="132">
        <v>2000</v>
      </c>
      <c r="F11" s="132">
        <f t="shared" si="0"/>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2334</v>
      </c>
      <c r="W11" s="18"/>
      <c r="X11" s="18" t="s">
        <v>2374</v>
      </c>
      <c r="Y11" s="18" t="s">
        <v>2389</v>
      </c>
      <c r="Z11" s="18" t="s">
        <v>2365</v>
      </c>
      <c r="AA11" s="18">
        <v>30</v>
      </c>
      <c r="AB11" s="18">
        <v>-20</v>
      </c>
      <c r="AC11" s="18"/>
      <c r="AD11" s="130">
        <v>0.95</v>
      </c>
      <c r="AE11" s="136">
        <v>0.13</v>
      </c>
      <c r="AF11" s="136">
        <v>0.09</v>
      </c>
      <c r="AG11" s="18" t="s">
        <v>32</v>
      </c>
      <c r="AH11" s="18" t="s">
        <v>33</v>
      </c>
      <c r="AI11" s="18" t="s">
        <v>67</v>
      </c>
      <c r="AJ11" s="18" t="s">
        <v>35</v>
      </c>
      <c r="AK11" s="18">
        <v>0</v>
      </c>
      <c r="AL11" s="49">
        <v>0</v>
      </c>
      <c r="AM11" s="18">
        <v>0</v>
      </c>
      <c r="AN11" s="18" t="s">
        <v>67</v>
      </c>
      <c r="AO11" s="18" t="s">
        <v>67</v>
      </c>
      <c r="AP11" s="18" t="s">
        <v>67</v>
      </c>
      <c r="AQ11" s="18" t="s">
        <v>67</v>
      </c>
      <c r="AR11" s="18" t="s">
        <v>67</v>
      </c>
      <c r="AS11" s="18">
        <v>0</v>
      </c>
      <c r="AT11" s="18">
        <v>0</v>
      </c>
    </row>
    <row r="12" spans="1:46" x14ac:dyDescent="0.25">
      <c r="A12" s="12" t="str">
        <f t="shared" si="3"/>
        <v>Dual Speed ASHP (9.5 HSPF 19 SEER) w Gas Condensing Backup</v>
      </c>
      <c r="B12" s="18">
        <v>4</v>
      </c>
      <c r="C12" s="18" t="s">
        <v>2286</v>
      </c>
      <c r="D12" s="18">
        <v>0</v>
      </c>
      <c r="E12" s="132">
        <v>2000</v>
      </c>
      <c r="F12" s="132">
        <f t="shared" si="0"/>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2343</v>
      </c>
      <c r="W12" s="18"/>
      <c r="X12" s="18" t="s">
        <v>2374</v>
      </c>
      <c r="Y12" s="18" t="s">
        <v>2389</v>
      </c>
      <c r="Z12" s="18" t="s">
        <v>2365</v>
      </c>
      <c r="AA12" s="18">
        <v>30</v>
      </c>
      <c r="AB12" s="18">
        <v>-20</v>
      </c>
      <c r="AC12" s="18"/>
      <c r="AD12" s="130">
        <v>0.95</v>
      </c>
      <c r="AE12" s="136">
        <v>0.13</v>
      </c>
      <c r="AF12" s="136">
        <v>0.09</v>
      </c>
      <c r="AG12" s="18" t="s">
        <v>32</v>
      </c>
      <c r="AH12" s="18" t="s">
        <v>33</v>
      </c>
      <c r="AI12" s="18" t="s">
        <v>67</v>
      </c>
      <c r="AJ12" s="18" t="s">
        <v>35</v>
      </c>
      <c r="AK12" s="18">
        <v>0</v>
      </c>
      <c r="AL12" s="49">
        <v>0</v>
      </c>
      <c r="AM12" s="18">
        <v>0</v>
      </c>
      <c r="AN12" s="18" t="s">
        <v>67</v>
      </c>
      <c r="AO12" s="18" t="s">
        <v>67</v>
      </c>
      <c r="AP12" s="18" t="s">
        <v>67</v>
      </c>
      <c r="AQ12" s="18" t="s">
        <v>67</v>
      </c>
      <c r="AR12" s="18" t="s">
        <v>67</v>
      </c>
      <c r="AS12" s="18">
        <v>0</v>
      </c>
      <c r="AT12" s="18">
        <v>0</v>
      </c>
    </row>
    <row r="13" spans="1:46" x14ac:dyDescent="0.25">
      <c r="A13" s="12" t="str">
        <f t="shared" si="3"/>
        <v>Variable Speed ASHP (10 HSPF 22 SEER) w Gas Condensing Backup</v>
      </c>
      <c r="B13" s="18">
        <v>4</v>
      </c>
      <c r="C13" s="18" t="s">
        <v>2286</v>
      </c>
      <c r="D13" s="18">
        <v>0</v>
      </c>
      <c r="E13" s="132">
        <v>2000</v>
      </c>
      <c r="F13" s="132">
        <f t="shared" si="0"/>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2342</v>
      </c>
      <c r="W13" s="18"/>
      <c r="X13" s="18" t="s">
        <v>2374</v>
      </c>
      <c r="Y13" s="18" t="s">
        <v>2389</v>
      </c>
      <c r="Z13" s="18" t="s">
        <v>2365</v>
      </c>
      <c r="AA13" s="18">
        <v>30</v>
      </c>
      <c r="AB13" s="18">
        <v>-20</v>
      </c>
      <c r="AC13" s="18"/>
      <c r="AD13" s="130">
        <v>0.95</v>
      </c>
      <c r="AE13" s="136">
        <v>0.13</v>
      </c>
      <c r="AF13" s="136">
        <v>0.09</v>
      </c>
      <c r="AG13" s="18" t="s">
        <v>32</v>
      </c>
      <c r="AH13" s="18" t="s">
        <v>33</v>
      </c>
      <c r="AI13" s="18" t="s">
        <v>67</v>
      </c>
      <c r="AJ13" s="18" t="s">
        <v>35</v>
      </c>
      <c r="AK13" s="18">
        <v>0</v>
      </c>
      <c r="AL13" s="49">
        <v>0</v>
      </c>
      <c r="AM13" s="18">
        <v>0</v>
      </c>
      <c r="AN13" s="18" t="s">
        <v>67</v>
      </c>
      <c r="AO13" s="18" t="s">
        <v>67</v>
      </c>
      <c r="AP13" s="18" t="s">
        <v>67</v>
      </c>
      <c r="AQ13" s="18" t="s">
        <v>67</v>
      </c>
      <c r="AR13" s="18" t="s">
        <v>67</v>
      </c>
      <c r="AS13" s="18">
        <v>0</v>
      </c>
      <c r="AT13" s="18">
        <v>0</v>
      </c>
    </row>
    <row r="14" spans="1:46" x14ac:dyDescent="0.25">
      <c r="A14" s="12" t="s">
        <v>2393</v>
      </c>
      <c r="B14" s="18">
        <v>4</v>
      </c>
      <c r="C14" s="18" t="s">
        <v>2286</v>
      </c>
      <c r="D14" s="18">
        <v>0</v>
      </c>
      <c r="E14" s="132">
        <v>2000</v>
      </c>
      <c r="F14" s="132">
        <f t="shared" si="0"/>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2333</v>
      </c>
      <c r="W14" s="18"/>
      <c r="X14" s="18" t="s">
        <v>2374</v>
      </c>
      <c r="Y14" s="18" t="s">
        <v>2389</v>
      </c>
      <c r="Z14" s="18" t="s">
        <v>2365</v>
      </c>
      <c r="AA14" s="18">
        <v>30</v>
      </c>
      <c r="AB14" s="18">
        <v>-20</v>
      </c>
      <c r="AC14" s="18" t="s">
        <v>2381</v>
      </c>
      <c r="AD14" s="130">
        <v>0.95</v>
      </c>
      <c r="AE14" s="136">
        <v>0.13</v>
      </c>
      <c r="AF14" s="136">
        <v>0.09</v>
      </c>
      <c r="AG14" s="18" t="s">
        <v>32</v>
      </c>
      <c r="AH14" s="18" t="s">
        <v>33</v>
      </c>
      <c r="AI14" s="18" t="s">
        <v>67</v>
      </c>
      <c r="AJ14" s="18" t="s">
        <v>35</v>
      </c>
      <c r="AK14" s="18">
        <v>0</v>
      </c>
      <c r="AL14" s="49">
        <v>0</v>
      </c>
      <c r="AM14" s="18">
        <v>0</v>
      </c>
      <c r="AN14" s="18" t="s">
        <v>67</v>
      </c>
      <c r="AO14" s="18" t="s">
        <v>67</v>
      </c>
      <c r="AP14" s="18" t="s">
        <v>67</v>
      </c>
      <c r="AQ14" s="18" t="s">
        <v>67</v>
      </c>
      <c r="AR14" s="18" t="s">
        <v>67</v>
      </c>
      <c r="AS14" s="18">
        <v>0</v>
      </c>
      <c r="AT14" s="18">
        <v>0</v>
      </c>
    </row>
    <row r="15" spans="1:46" x14ac:dyDescent="0.25">
      <c r="A15" s="12" t="str">
        <f>V15</f>
        <v>Electric Furnace with No CAC</v>
      </c>
      <c r="B15" s="18">
        <v>4</v>
      </c>
      <c r="C15" s="18" t="s">
        <v>2286</v>
      </c>
      <c r="D15" s="18">
        <v>0</v>
      </c>
      <c r="E15" s="132">
        <v>2000</v>
      </c>
      <c r="F15" s="132">
        <f t="shared" si="0"/>
        <v>18000</v>
      </c>
      <c r="G15" s="18">
        <v>1.1499999999999999</v>
      </c>
      <c r="H15" s="18" t="s">
        <v>364</v>
      </c>
      <c r="I15" s="18" t="s">
        <v>31</v>
      </c>
      <c r="J15" s="18" t="s">
        <v>390</v>
      </c>
      <c r="K15" s="18">
        <v>0.6</v>
      </c>
      <c r="L15" s="18">
        <v>1.6</v>
      </c>
      <c r="M15" s="18" t="s">
        <v>777</v>
      </c>
      <c r="N15" s="18">
        <v>0.52</v>
      </c>
      <c r="O15" s="18">
        <v>0.47</v>
      </c>
      <c r="P15" s="18" t="s">
        <v>277</v>
      </c>
      <c r="Q15" s="18" t="s">
        <v>277</v>
      </c>
      <c r="R15" s="130">
        <v>0.2</v>
      </c>
      <c r="S15" s="130">
        <v>0.2</v>
      </c>
      <c r="T15" s="130">
        <v>0.2</v>
      </c>
      <c r="U15" s="130">
        <v>0.2</v>
      </c>
      <c r="V15" s="18" t="s">
        <v>346</v>
      </c>
      <c r="W15" s="18" t="s">
        <v>2359</v>
      </c>
      <c r="X15" s="18"/>
      <c r="Y15" s="18"/>
      <c r="Z15" s="18"/>
      <c r="AA15" s="18"/>
      <c r="AB15" s="18"/>
      <c r="AC15" s="18"/>
      <c r="AD15" s="130"/>
      <c r="AE15" s="136">
        <v>0.13</v>
      </c>
      <c r="AF15" s="136">
        <v>0.09</v>
      </c>
      <c r="AG15" s="18" t="s">
        <v>32</v>
      </c>
      <c r="AH15" s="18" t="s">
        <v>33</v>
      </c>
      <c r="AI15" s="18" t="s">
        <v>67</v>
      </c>
      <c r="AJ15" s="18" t="s">
        <v>35</v>
      </c>
      <c r="AK15" s="18">
        <v>0</v>
      </c>
      <c r="AL15" s="49">
        <v>0</v>
      </c>
      <c r="AM15" s="18">
        <v>0</v>
      </c>
      <c r="AN15" s="18" t="s">
        <v>67</v>
      </c>
      <c r="AO15" s="18" t="s">
        <v>67</v>
      </c>
      <c r="AP15" s="18" t="s">
        <v>67</v>
      </c>
      <c r="AQ15" s="18" t="s">
        <v>67</v>
      </c>
      <c r="AR15" s="18" t="s">
        <v>67</v>
      </c>
      <c r="AS15" s="18">
        <v>0</v>
      </c>
      <c r="AT15" s="18">
        <v>0</v>
      </c>
    </row>
    <row r="16" spans="1:46" x14ac:dyDescent="0.25">
      <c r="A16" s="12" t="str">
        <f>V16</f>
        <v>Electric Furnace with CAC (15 SEER)</v>
      </c>
      <c r="B16" s="18">
        <v>4</v>
      </c>
      <c r="C16" s="18" t="s">
        <v>2286</v>
      </c>
      <c r="D16" s="18">
        <v>0</v>
      </c>
      <c r="E16" s="132">
        <v>2000</v>
      </c>
      <c r="F16" s="132">
        <f t="shared" si="0"/>
        <v>18000</v>
      </c>
      <c r="G16" s="18">
        <v>1.1499999999999999</v>
      </c>
      <c r="H16" s="18" t="s">
        <v>364</v>
      </c>
      <c r="I16" s="18" t="s">
        <v>31</v>
      </c>
      <c r="J16" s="18" t="s">
        <v>390</v>
      </c>
      <c r="K16" s="18">
        <v>0.6</v>
      </c>
      <c r="L16" s="18">
        <v>1.6</v>
      </c>
      <c r="M16" s="18" t="s">
        <v>777</v>
      </c>
      <c r="N16" s="18">
        <v>0.52</v>
      </c>
      <c r="O16" s="18">
        <v>0.47</v>
      </c>
      <c r="P16" s="18" t="s">
        <v>277</v>
      </c>
      <c r="Q16" s="18" t="s">
        <v>277</v>
      </c>
      <c r="R16" s="130">
        <v>0.2</v>
      </c>
      <c r="S16" s="130">
        <v>0.2</v>
      </c>
      <c r="T16" s="130">
        <v>0.2</v>
      </c>
      <c r="U16" s="130">
        <v>0.2</v>
      </c>
      <c r="V16" s="18" t="s">
        <v>2336</v>
      </c>
      <c r="W16" s="18" t="s">
        <v>2359</v>
      </c>
      <c r="X16" s="18" t="s">
        <v>2374</v>
      </c>
      <c r="Y16" s="18"/>
      <c r="Z16" s="18"/>
      <c r="AA16" s="18"/>
      <c r="AB16" s="18"/>
      <c r="AC16" s="18"/>
      <c r="AD16" s="130"/>
      <c r="AE16" s="136">
        <v>0.13</v>
      </c>
      <c r="AF16" s="136">
        <v>0.09</v>
      </c>
      <c r="AG16" s="18" t="s">
        <v>32</v>
      </c>
      <c r="AH16" s="18" t="s">
        <v>33</v>
      </c>
      <c r="AI16" s="18" t="s">
        <v>67</v>
      </c>
      <c r="AJ16" s="18" t="s">
        <v>35</v>
      </c>
      <c r="AK16" s="18">
        <v>0</v>
      </c>
      <c r="AL16" s="49">
        <v>0</v>
      </c>
      <c r="AM16" s="18">
        <v>0</v>
      </c>
      <c r="AN16" s="18" t="s">
        <v>67</v>
      </c>
      <c r="AO16" s="18" t="s">
        <v>67</v>
      </c>
      <c r="AP16" s="18" t="s">
        <v>67</v>
      </c>
      <c r="AQ16" s="18" t="s">
        <v>67</v>
      </c>
      <c r="AR16" s="18" t="s">
        <v>67</v>
      </c>
      <c r="AS16" s="18">
        <v>0</v>
      </c>
      <c r="AT16" s="18">
        <v>0</v>
      </c>
    </row>
    <row r="17" spans="1:46" x14ac:dyDescent="0.25">
      <c r="A17" s="12" t="str">
        <f>V17&amp;" and baseboard heat"</f>
        <v>Gas Furnace with No CAC and baseboard heat</v>
      </c>
      <c r="B17" s="18">
        <v>4</v>
      </c>
      <c r="C17" s="18" t="s">
        <v>2286</v>
      </c>
      <c r="D17" s="18">
        <v>0</v>
      </c>
      <c r="E17" s="132">
        <v>2000</v>
      </c>
      <c r="F17" s="132">
        <f t="shared" si="0"/>
        <v>18000</v>
      </c>
      <c r="G17" s="18">
        <v>1.1499999999999999</v>
      </c>
      <c r="H17" s="18" t="s">
        <v>364</v>
      </c>
      <c r="I17" s="18" t="s">
        <v>31</v>
      </c>
      <c r="J17" s="18" t="s">
        <v>390</v>
      </c>
      <c r="K17" s="18">
        <v>0.6</v>
      </c>
      <c r="L17" s="18">
        <v>1.6</v>
      </c>
      <c r="M17" s="18" t="s">
        <v>777</v>
      </c>
      <c r="N17" s="18">
        <v>0.52</v>
      </c>
      <c r="O17" s="18">
        <v>0.47</v>
      </c>
      <c r="P17" s="18" t="s">
        <v>277</v>
      </c>
      <c r="Q17" s="18" t="s">
        <v>277</v>
      </c>
      <c r="R17" s="130">
        <v>0.2</v>
      </c>
      <c r="S17" s="130">
        <v>0.2</v>
      </c>
      <c r="T17" s="130">
        <v>0.2</v>
      </c>
      <c r="U17" s="130">
        <v>0.2</v>
      </c>
      <c r="V17" s="18" t="s">
        <v>348</v>
      </c>
      <c r="W17" s="18" t="s">
        <v>2366</v>
      </c>
      <c r="X17" s="18"/>
      <c r="Y17" s="18"/>
      <c r="Z17" s="18"/>
      <c r="AA17" s="18"/>
      <c r="AB17" s="18"/>
      <c r="AC17" s="18" t="s">
        <v>2381</v>
      </c>
      <c r="AD17" s="130">
        <v>0.95</v>
      </c>
      <c r="AE17" s="136">
        <v>0.13</v>
      </c>
      <c r="AF17" s="136">
        <v>0.09</v>
      </c>
      <c r="AG17" s="18" t="s">
        <v>32</v>
      </c>
      <c r="AH17" s="18" t="s">
        <v>33</v>
      </c>
      <c r="AI17" s="18" t="s">
        <v>67</v>
      </c>
      <c r="AJ17" s="18" t="s">
        <v>35</v>
      </c>
      <c r="AK17" s="18">
        <v>0</v>
      </c>
      <c r="AL17" s="49">
        <v>0</v>
      </c>
      <c r="AM17" s="18">
        <v>0</v>
      </c>
      <c r="AN17" s="18" t="s">
        <v>67</v>
      </c>
      <c r="AO17" s="18" t="s">
        <v>67</v>
      </c>
      <c r="AP17" s="18" t="s">
        <v>67</v>
      </c>
      <c r="AQ17" s="18" t="s">
        <v>67</v>
      </c>
      <c r="AR17" s="18" t="s">
        <v>67</v>
      </c>
      <c r="AS17" s="18">
        <v>0</v>
      </c>
      <c r="AT17" s="18">
        <v>0</v>
      </c>
    </row>
    <row r="18" spans="1:46" x14ac:dyDescent="0.25">
      <c r="A18" s="12" t="str">
        <f>V18</f>
        <v>Gas Furnace with CAC (15 SEER)</v>
      </c>
      <c r="B18" s="18">
        <v>4</v>
      </c>
      <c r="C18" s="18" t="s">
        <v>2286</v>
      </c>
      <c r="D18" s="18">
        <v>0</v>
      </c>
      <c r="E18" s="132">
        <v>2000</v>
      </c>
      <c r="F18" s="132">
        <f t="shared" si="0"/>
        <v>18000</v>
      </c>
      <c r="G18" s="18">
        <v>1.1499999999999999</v>
      </c>
      <c r="H18" s="18" t="s">
        <v>364</v>
      </c>
      <c r="I18" s="18" t="s">
        <v>31</v>
      </c>
      <c r="J18" s="18" t="s">
        <v>390</v>
      </c>
      <c r="K18" s="18">
        <v>0.6</v>
      </c>
      <c r="L18" s="18">
        <v>1.6</v>
      </c>
      <c r="M18" s="18" t="s">
        <v>777</v>
      </c>
      <c r="N18" s="18">
        <v>0.52</v>
      </c>
      <c r="O18" s="18">
        <v>0.47</v>
      </c>
      <c r="P18" s="18" t="s">
        <v>277</v>
      </c>
      <c r="Q18" s="18" t="s">
        <v>277</v>
      </c>
      <c r="R18" s="130">
        <v>0.2</v>
      </c>
      <c r="S18" s="130">
        <v>0.2</v>
      </c>
      <c r="T18" s="130">
        <v>0.2</v>
      </c>
      <c r="U18" s="130">
        <v>0.2</v>
      </c>
      <c r="V18" s="18" t="s">
        <v>2335</v>
      </c>
      <c r="W18" s="18" t="s">
        <v>2366</v>
      </c>
      <c r="X18" s="18" t="s">
        <v>2374</v>
      </c>
      <c r="Y18" s="18"/>
      <c r="Z18" s="18"/>
      <c r="AA18" s="18"/>
      <c r="AB18" s="18"/>
      <c r="AC18" s="18"/>
      <c r="AD18" s="130">
        <v>0.95</v>
      </c>
      <c r="AE18" s="136">
        <v>0.13</v>
      </c>
      <c r="AF18" s="136">
        <v>0.09</v>
      </c>
      <c r="AG18" s="18" t="s">
        <v>32</v>
      </c>
      <c r="AH18" s="18" t="s">
        <v>33</v>
      </c>
      <c r="AI18" s="18" t="s">
        <v>67</v>
      </c>
      <c r="AJ18" s="18" t="s">
        <v>35</v>
      </c>
      <c r="AK18" s="18">
        <v>0</v>
      </c>
      <c r="AL18" s="49">
        <v>0</v>
      </c>
      <c r="AM18" s="18">
        <v>0</v>
      </c>
      <c r="AN18" s="18" t="s">
        <v>67</v>
      </c>
      <c r="AO18" s="18" t="s">
        <v>67</v>
      </c>
      <c r="AP18" s="18" t="s">
        <v>67</v>
      </c>
      <c r="AQ18" s="18" t="s">
        <v>67</v>
      </c>
      <c r="AR18" s="18" t="s">
        <v>67</v>
      </c>
      <c r="AS18" s="18">
        <v>0</v>
      </c>
      <c r="AT18" s="18">
        <v>0</v>
      </c>
    </row>
    <row r="19" spans="1:46" x14ac:dyDescent="0.25">
      <c r="A19" s="12" t="str">
        <f>V19&amp;" and baseboard heat"</f>
        <v>Gas Furnace with CAC (15 SEER) and baseboard heat</v>
      </c>
      <c r="B19" s="18">
        <v>4</v>
      </c>
      <c r="C19" s="18" t="s">
        <v>2286</v>
      </c>
      <c r="D19" s="18">
        <v>0</v>
      </c>
      <c r="E19" s="132">
        <v>2000</v>
      </c>
      <c r="F19" s="132">
        <f t="shared" si="0"/>
        <v>18000</v>
      </c>
      <c r="G19" s="18">
        <v>1.1499999999999999</v>
      </c>
      <c r="H19" s="18" t="s">
        <v>364</v>
      </c>
      <c r="I19" s="18" t="s">
        <v>31</v>
      </c>
      <c r="J19" s="18" t="s">
        <v>390</v>
      </c>
      <c r="K19" s="18">
        <v>0.6</v>
      </c>
      <c r="L19" s="18">
        <v>1.6</v>
      </c>
      <c r="M19" s="18" t="s">
        <v>777</v>
      </c>
      <c r="N19" s="18">
        <v>0.52</v>
      </c>
      <c r="O19" s="18">
        <v>0.47</v>
      </c>
      <c r="P19" s="18" t="s">
        <v>277</v>
      </c>
      <c r="Q19" s="18" t="s">
        <v>277</v>
      </c>
      <c r="R19" s="130">
        <v>0.2</v>
      </c>
      <c r="S19" s="130">
        <v>0.2</v>
      </c>
      <c r="T19" s="130">
        <v>0.2</v>
      </c>
      <c r="U19" s="130">
        <v>0.2</v>
      </c>
      <c r="V19" s="18" t="s">
        <v>2335</v>
      </c>
      <c r="W19" s="18" t="s">
        <v>2366</v>
      </c>
      <c r="X19" s="18" t="s">
        <v>2374</v>
      </c>
      <c r="Y19" s="18"/>
      <c r="Z19" s="18"/>
      <c r="AA19" s="18"/>
      <c r="AB19" s="18"/>
      <c r="AC19" s="18" t="s">
        <v>2381</v>
      </c>
      <c r="AD19" s="130">
        <v>0.95</v>
      </c>
      <c r="AE19" s="136">
        <v>0.13</v>
      </c>
      <c r="AF19" s="136">
        <v>0.09</v>
      </c>
      <c r="AG19" s="18" t="s">
        <v>32</v>
      </c>
      <c r="AH19" s="18" t="s">
        <v>33</v>
      </c>
      <c r="AI19" s="18" t="s">
        <v>67</v>
      </c>
      <c r="AJ19" s="18" t="s">
        <v>35</v>
      </c>
      <c r="AK19" s="18">
        <v>0</v>
      </c>
      <c r="AL19" s="49">
        <v>0</v>
      </c>
      <c r="AM19" s="18">
        <v>0</v>
      </c>
      <c r="AN19" s="18" t="s">
        <v>67</v>
      </c>
      <c r="AO19" s="18" t="s">
        <v>67</v>
      </c>
      <c r="AP19" s="18" t="s">
        <v>67</v>
      </c>
      <c r="AQ19" s="18" t="s">
        <v>67</v>
      </c>
      <c r="AR19" s="18" t="s">
        <v>67</v>
      </c>
      <c r="AS19" s="18">
        <v>0</v>
      </c>
      <c r="AT19" s="18">
        <v>0</v>
      </c>
    </row>
    <row r="20" spans="1:46" x14ac:dyDescent="0.25">
      <c r="A20" s="12" t="str">
        <f>V20</f>
        <v>Ductless Heat Pump (10 HSPF 22 SEER)</v>
      </c>
      <c r="B20" s="18">
        <v>4</v>
      </c>
      <c r="C20" s="18" t="s">
        <v>2286</v>
      </c>
      <c r="D20" s="18">
        <v>0</v>
      </c>
      <c r="E20" s="132">
        <v>2000</v>
      </c>
      <c r="F20" s="132">
        <f t="shared" si="0"/>
        <v>18000</v>
      </c>
      <c r="G20" s="18">
        <v>1.1499999999999999</v>
      </c>
      <c r="H20" s="18" t="s">
        <v>364</v>
      </c>
      <c r="I20" s="18" t="s">
        <v>31</v>
      </c>
      <c r="J20" s="18" t="s">
        <v>390</v>
      </c>
      <c r="K20" s="18">
        <v>0.6</v>
      </c>
      <c r="L20" s="18">
        <v>1.6</v>
      </c>
      <c r="M20" s="18" t="s">
        <v>777</v>
      </c>
      <c r="N20" s="18">
        <v>0.52</v>
      </c>
      <c r="O20" s="18">
        <v>0.47</v>
      </c>
      <c r="P20" s="18" t="s">
        <v>277</v>
      </c>
      <c r="Q20" s="18" t="s">
        <v>277</v>
      </c>
      <c r="R20" s="130">
        <v>0.2</v>
      </c>
      <c r="S20" s="130">
        <v>0.2</v>
      </c>
      <c r="T20" s="130">
        <v>0.2</v>
      </c>
      <c r="U20" s="130">
        <v>0.2</v>
      </c>
      <c r="V20" s="18" t="s">
        <v>2341</v>
      </c>
      <c r="W20" s="18"/>
      <c r="X20" s="18" t="s">
        <v>2374</v>
      </c>
      <c r="Y20" s="18"/>
      <c r="Z20" s="18"/>
      <c r="AA20" s="18">
        <v>30</v>
      </c>
      <c r="AB20" s="18">
        <v>-20</v>
      </c>
      <c r="AC20" s="18"/>
      <c r="AD20" s="130"/>
      <c r="AE20" s="136"/>
      <c r="AF20" s="136"/>
      <c r="AG20" s="18" t="s">
        <v>32</v>
      </c>
      <c r="AH20" s="18" t="s">
        <v>33</v>
      </c>
      <c r="AI20" s="18" t="s">
        <v>67</v>
      </c>
      <c r="AJ20" s="18" t="s">
        <v>35</v>
      </c>
      <c r="AK20" s="18">
        <v>0</v>
      </c>
      <c r="AL20" s="49">
        <v>0</v>
      </c>
      <c r="AM20" s="18">
        <v>0</v>
      </c>
      <c r="AN20" s="18" t="s">
        <v>67</v>
      </c>
      <c r="AO20" s="18" t="s">
        <v>67</v>
      </c>
      <c r="AP20" s="18" t="s">
        <v>67</v>
      </c>
      <c r="AQ20" s="18" t="s">
        <v>67</v>
      </c>
      <c r="AR20" s="18" t="s">
        <v>67</v>
      </c>
      <c r="AS20" s="18">
        <v>0</v>
      </c>
      <c r="AT20" s="18">
        <v>0</v>
      </c>
    </row>
    <row r="21" spans="1:46" x14ac:dyDescent="0.25">
      <c r="A21" s="12" t="str">
        <f>V21&amp;" and baseboard heat"</f>
        <v>Ductless Heat Pump (10 HSPF 22 SEER) and baseboard heat</v>
      </c>
      <c r="B21" s="18">
        <v>4</v>
      </c>
      <c r="C21" s="18" t="s">
        <v>2286</v>
      </c>
      <c r="D21" s="18">
        <v>0</v>
      </c>
      <c r="E21" s="132">
        <v>2000</v>
      </c>
      <c r="F21" s="132">
        <f t="shared" si="0"/>
        <v>18000</v>
      </c>
      <c r="G21" s="18">
        <v>1.1499999999999999</v>
      </c>
      <c r="H21" s="18" t="s">
        <v>364</v>
      </c>
      <c r="I21" s="18" t="s">
        <v>31</v>
      </c>
      <c r="J21" s="18" t="s">
        <v>390</v>
      </c>
      <c r="K21" s="18">
        <v>0.6</v>
      </c>
      <c r="L21" s="18">
        <v>1.6</v>
      </c>
      <c r="M21" s="18" t="s">
        <v>777</v>
      </c>
      <c r="N21" s="18">
        <v>0.52</v>
      </c>
      <c r="O21" s="18">
        <v>0.47</v>
      </c>
      <c r="P21" s="18" t="s">
        <v>277</v>
      </c>
      <c r="Q21" s="18" t="s">
        <v>277</v>
      </c>
      <c r="R21" s="130">
        <v>0.2</v>
      </c>
      <c r="S21" s="130">
        <v>0.2</v>
      </c>
      <c r="T21" s="130">
        <v>0.2</v>
      </c>
      <c r="U21" s="130">
        <v>0.2</v>
      </c>
      <c r="V21" s="18" t="s">
        <v>2341</v>
      </c>
      <c r="W21" s="18"/>
      <c r="X21" s="18" t="s">
        <v>2374</v>
      </c>
      <c r="Y21" s="18"/>
      <c r="Z21" s="18"/>
      <c r="AA21" s="18">
        <v>30</v>
      </c>
      <c r="AB21" s="18">
        <v>-20</v>
      </c>
      <c r="AC21" s="18" t="s">
        <v>2382</v>
      </c>
      <c r="AD21" s="130"/>
      <c r="AE21" s="136"/>
      <c r="AF21" s="136"/>
      <c r="AG21" s="18" t="s">
        <v>32</v>
      </c>
      <c r="AH21" s="18" t="s">
        <v>33</v>
      </c>
      <c r="AI21" s="18" t="s">
        <v>67</v>
      </c>
      <c r="AJ21" s="18" t="s">
        <v>35</v>
      </c>
      <c r="AK21" s="18">
        <v>0</v>
      </c>
      <c r="AL21" s="49">
        <v>0</v>
      </c>
      <c r="AM21" s="18">
        <v>0</v>
      </c>
      <c r="AN21" s="18" t="s">
        <v>67</v>
      </c>
      <c r="AO21" s="18" t="s">
        <v>67</v>
      </c>
      <c r="AP21" s="18" t="s">
        <v>67</v>
      </c>
      <c r="AQ21" s="18" t="s">
        <v>67</v>
      </c>
      <c r="AR21" s="18" t="s">
        <v>67</v>
      </c>
      <c r="AS21" s="18">
        <v>0</v>
      </c>
      <c r="AT21" s="18">
        <v>0</v>
      </c>
    </row>
    <row r="22" spans="1:46" x14ac:dyDescent="0.25">
      <c r="A22" s="12" t="str">
        <f>V22</f>
        <v>Resistance Heat with No AC</v>
      </c>
      <c r="B22" s="18">
        <v>4</v>
      </c>
      <c r="C22" s="18" t="s">
        <v>2286</v>
      </c>
      <c r="D22" s="18">
        <v>0</v>
      </c>
      <c r="E22" s="132">
        <v>2000</v>
      </c>
      <c r="F22" s="132">
        <f t="shared" si="0"/>
        <v>18000</v>
      </c>
      <c r="G22" s="18">
        <v>1.1499999999999999</v>
      </c>
      <c r="H22" s="18" t="s">
        <v>364</v>
      </c>
      <c r="I22" s="18" t="s">
        <v>31</v>
      </c>
      <c r="J22" s="18" t="s">
        <v>390</v>
      </c>
      <c r="K22" s="18">
        <v>0.6</v>
      </c>
      <c r="L22" s="18">
        <v>1.6</v>
      </c>
      <c r="M22" s="18" t="s">
        <v>777</v>
      </c>
      <c r="N22" s="18">
        <v>0.52</v>
      </c>
      <c r="O22" s="18">
        <v>0.47</v>
      </c>
      <c r="P22" s="18" t="s">
        <v>277</v>
      </c>
      <c r="Q22" s="18" t="s">
        <v>277</v>
      </c>
      <c r="R22" s="130">
        <v>0.2</v>
      </c>
      <c r="S22" s="130">
        <v>0.2</v>
      </c>
      <c r="T22" s="130">
        <v>0.2</v>
      </c>
      <c r="U22" s="130">
        <v>0.2</v>
      </c>
      <c r="V22" s="18" t="s">
        <v>2337</v>
      </c>
      <c r="W22" s="18" t="s">
        <v>2357</v>
      </c>
      <c r="X22" s="18"/>
      <c r="Y22" s="18"/>
      <c r="Z22" s="18"/>
      <c r="AA22" s="18"/>
      <c r="AB22" s="18"/>
      <c r="AC22" s="18"/>
      <c r="AD22" s="130"/>
      <c r="AE22" s="136"/>
      <c r="AF22" s="136"/>
      <c r="AG22" s="18" t="s">
        <v>32</v>
      </c>
      <c r="AH22" s="18" t="s">
        <v>33</v>
      </c>
      <c r="AI22" s="18" t="s">
        <v>67</v>
      </c>
      <c r="AJ22" s="18" t="s">
        <v>35</v>
      </c>
      <c r="AK22" s="18">
        <v>0</v>
      </c>
      <c r="AL22" s="49">
        <v>0</v>
      </c>
      <c r="AM22" s="18">
        <v>0</v>
      </c>
      <c r="AN22" s="18" t="s">
        <v>67</v>
      </c>
      <c r="AO22" s="18" t="s">
        <v>67</v>
      </c>
      <c r="AP22" s="18" t="s">
        <v>67</v>
      </c>
      <c r="AQ22" s="18" t="s">
        <v>67</v>
      </c>
      <c r="AR22" s="18" t="s">
        <v>67</v>
      </c>
      <c r="AS22" s="18">
        <v>0</v>
      </c>
      <c r="AT22" s="18">
        <v>0</v>
      </c>
    </row>
    <row r="23" spans="1:46" x14ac:dyDescent="0.25">
      <c r="A23" s="12" t="str">
        <f>V23</f>
        <v>Resistance Heat with Room AC (8.5 EER)</v>
      </c>
      <c r="B23" s="18">
        <v>4</v>
      </c>
      <c r="C23" s="18" t="s">
        <v>2286</v>
      </c>
      <c r="D23" s="18">
        <v>0</v>
      </c>
      <c r="E23" s="132">
        <v>2000</v>
      </c>
      <c r="F23" s="132">
        <f t="shared" si="0"/>
        <v>18000</v>
      </c>
      <c r="G23" s="18">
        <v>1.1499999999999999</v>
      </c>
      <c r="H23" s="18" t="s">
        <v>364</v>
      </c>
      <c r="I23" s="18" t="s">
        <v>31</v>
      </c>
      <c r="J23" s="18" t="s">
        <v>390</v>
      </c>
      <c r="K23" s="18">
        <v>0.6</v>
      </c>
      <c r="L23" s="18">
        <v>1.6</v>
      </c>
      <c r="M23" s="18" t="s">
        <v>777</v>
      </c>
      <c r="N23" s="18">
        <v>0.52</v>
      </c>
      <c r="O23" s="18">
        <v>0.47</v>
      </c>
      <c r="P23" s="18" t="s">
        <v>277</v>
      </c>
      <c r="Q23" s="18" t="s">
        <v>277</v>
      </c>
      <c r="R23" s="130">
        <v>0.2</v>
      </c>
      <c r="S23" s="130">
        <v>0.2</v>
      </c>
      <c r="T23" s="130">
        <v>0.2</v>
      </c>
      <c r="U23" s="130">
        <v>0.2</v>
      </c>
      <c r="V23" s="18" t="s">
        <v>2338</v>
      </c>
      <c r="W23" s="18" t="s">
        <v>2357</v>
      </c>
      <c r="X23" s="18" t="s">
        <v>2374</v>
      </c>
      <c r="Y23" s="18"/>
      <c r="Z23" s="18"/>
      <c r="AA23" s="18"/>
      <c r="AB23" s="18"/>
      <c r="AC23" s="18"/>
      <c r="AD23" s="130"/>
      <c r="AE23" s="136"/>
      <c r="AF23" s="136"/>
      <c r="AG23" s="18" t="s">
        <v>32</v>
      </c>
      <c r="AH23" s="18" t="s">
        <v>33</v>
      </c>
      <c r="AI23" s="18" t="s">
        <v>67</v>
      </c>
      <c r="AJ23" s="18" t="s">
        <v>35</v>
      </c>
      <c r="AK23" s="18">
        <v>0</v>
      </c>
      <c r="AL23" s="49">
        <v>0</v>
      </c>
      <c r="AM23" s="18">
        <v>0</v>
      </c>
      <c r="AN23" s="18" t="s">
        <v>67</v>
      </c>
      <c r="AO23" s="18" t="s">
        <v>67</v>
      </c>
      <c r="AP23" s="18" t="s">
        <v>67</v>
      </c>
      <c r="AQ23" s="18" t="s">
        <v>67</v>
      </c>
      <c r="AR23" s="18" t="s">
        <v>67</v>
      </c>
      <c r="AS23" s="18">
        <v>0</v>
      </c>
      <c r="AT23" s="18">
        <v>0</v>
      </c>
    </row>
    <row r="24" spans="1:46" x14ac:dyDescent="0.25">
      <c r="A24" s="12" t="str">
        <f>V24</f>
        <v>Resistance Heat with Room AC (9.8 EER)</v>
      </c>
      <c r="B24" s="18">
        <v>4</v>
      </c>
      <c r="C24" s="18" t="s">
        <v>2286</v>
      </c>
      <c r="D24" s="18">
        <v>0</v>
      </c>
      <c r="E24" s="132">
        <v>2000</v>
      </c>
      <c r="F24" s="132">
        <f t="shared" si="0"/>
        <v>18000</v>
      </c>
      <c r="G24" s="18">
        <v>1.1499999999999999</v>
      </c>
      <c r="H24" s="18" t="s">
        <v>364</v>
      </c>
      <c r="I24" s="18" t="s">
        <v>31</v>
      </c>
      <c r="J24" s="18" t="s">
        <v>390</v>
      </c>
      <c r="K24" s="18">
        <v>0.6</v>
      </c>
      <c r="L24" s="18">
        <v>1.6</v>
      </c>
      <c r="M24" s="18" t="s">
        <v>777</v>
      </c>
      <c r="N24" s="18">
        <v>0.52</v>
      </c>
      <c r="O24" s="18">
        <v>0.47</v>
      </c>
      <c r="P24" s="18" t="s">
        <v>277</v>
      </c>
      <c r="Q24" s="18" t="s">
        <v>277</v>
      </c>
      <c r="R24" s="130">
        <v>0.2</v>
      </c>
      <c r="S24" s="130">
        <v>0.2</v>
      </c>
      <c r="T24" s="130">
        <v>0.2</v>
      </c>
      <c r="U24" s="130">
        <v>0.2</v>
      </c>
      <c r="V24" s="18" t="s">
        <v>2339</v>
      </c>
      <c r="W24" s="18" t="s">
        <v>2357</v>
      </c>
      <c r="X24" s="18" t="s">
        <v>2374</v>
      </c>
      <c r="Y24" s="18"/>
      <c r="Z24" s="18"/>
      <c r="AA24" s="18"/>
      <c r="AB24" s="18"/>
      <c r="AC24" s="18"/>
      <c r="AD24" s="130"/>
      <c r="AE24" s="136"/>
      <c r="AF24" s="136"/>
      <c r="AG24" s="18" t="s">
        <v>32</v>
      </c>
      <c r="AH24" s="18" t="s">
        <v>33</v>
      </c>
      <c r="AI24" s="18" t="s">
        <v>67</v>
      </c>
      <c r="AJ24" s="18" t="s">
        <v>35</v>
      </c>
      <c r="AK24" s="18">
        <v>0</v>
      </c>
      <c r="AL24" s="49">
        <v>0</v>
      </c>
      <c r="AM24" s="18">
        <v>0</v>
      </c>
      <c r="AN24" s="18" t="s">
        <v>67</v>
      </c>
      <c r="AO24" s="18" t="s">
        <v>67</v>
      </c>
      <c r="AP24" s="18" t="s">
        <v>67</v>
      </c>
      <c r="AQ24" s="18" t="s">
        <v>67</v>
      </c>
      <c r="AR24" s="18" t="s">
        <v>67</v>
      </c>
      <c r="AS24" s="18">
        <v>0</v>
      </c>
      <c r="AT24" s="18">
        <v>0</v>
      </c>
    </row>
    <row r="25" spans="1:46" x14ac:dyDescent="0.25">
      <c r="A25" s="12" t="str">
        <f>V25</f>
        <v>Resistance Heat with Room AC (10.7 EER)</v>
      </c>
      <c r="B25" s="18">
        <v>4</v>
      </c>
      <c r="C25" s="18" t="s">
        <v>2286</v>
      </c>
      <c r="D25" s="18">
        <v>0</v>
      </c>
      <c r="E25" s="132">
        <v>2000</v>
      </c>
      <c r="F25" s="132">
        <f t="shared" si="0"/>
        <v>18000</v>
      </c>
      <c r="G25" s="18">
        <v>1.1499999999999999</v>
      </c>
      <c r="H25" s="18" t="s">
        <v>364</v>
      </c>
      <c r="I25" s="18" t="s">
        <v>31</v>
      </c>
      <c r="J25" s="18" t="s">
        <v>390</v>
      </c>
      <c r="K25" s="18">
        <v>0.6</v>
      </c>
      <c r="L25" s="18">
        <v>1.6</v>
      </c>
      <c r="M25" s="18" t="s">
        <v>777</v>
      </c>
      <c r="N25" s="18">
        <v>0.52</v>
      </c>
      <c r="O25" s="18">
        <v>0.47</v>
      </c>
      <c r="P25" s="18" t="s">
        <v>277</v>
      </c>
      <c r="Q25" s="18" t="s">
        <v>277</v>
      </c>
      <c r="R25" s="130">
        <v>0.2</v>
      </c>
      <c r="S25" s="130">
        <v>0.2</v>
      </c>
      <c r="T25" s="130">
        <v>0.2</v>
      </c>
      <c r="U25" s="130">
        <v>0.2</v>
      </c>
      <c r="V25" s="18" t="s">
        <v>2340</v>
      </c>
      <c r="W25" s="18" t="s">
        <v>2357</v>
      </c>
      <c r="X25" s="18" t="s">
        <v>2374</v>
      </c>
      <c r="Y25" s="18"/>
      <c r="Z25" s="18"/>
      <c r="AA25" s="18"/>
      <c r="AB25" s="18"/>
      <c r="AC25" s="18"/>
      <c r="AD25" s="130"/>
      <c r="AE25" s="136"/>
      <c r="AF25" s="136"/>
      <c r="AG25" s="18" t="s">
        <v>32</v>
      </c>
      <c r="AH25" s="18" t="s">
        <v>33</v>
      </c>
      <c r="AI25" s="18" t="s">
        <v>67</v>
      </c>
      <c r="AJ25" s="18" t="s">
        <v>35</v>
      </c>
      <c r="AK25" s="18">
        <v>0</v>
      </c>
      <c r="AL25" s="49">
        <v>0</v>
      </c>
      <c r="AM25" s="18">
        <v>0</v>
      </c>
      <c r="AN25" s="18" t="s">
        <v>67</v>
      </c>
      <c r="AO25" s="18" t="s">
        <v>67</v>
      </c>
      <c r="AP25" s="18" t="s">
        <v>67</v>
      </c>
      <c r="AQ25" s="18" t="s">
        <v>67</v>
      </c>
      <c r="AR25" s="18" t="s">
        <v>67</v>
      </c>
      <c r="AS25" s="18">
        <v>0</v>
      </c>
      <c r="AT25" s="18">
        <v>0</v>
      </c>
    </row>
    <row r="26" spans="1:46" x14ac:dyDescent="0.25">
      <c r="A26" s="12" t="str">
        <f>V26&amp;" and baseboard heat"</f>
        <v>Resistance Heat with Room AC (10.7 EER) and baseboard heat</v>
      </c>
      <c r="B26" s="18">
        <v>4</v>
      </c>
      <c r="C26" s="18" t="s">
        <v>2286</v>
      </c>
      <c r="D26" s="18">
        <v>0</v>
      </c>
      <c r="E26" s="132">
        <v>2000</v>
      </c>
      <c r="F26" s="132">
        <f t="shared" si="0"/>
        <v>18000</v>
      </c>
      <c r="G26" s="18">
        <v>1.1499999999999999</v>
      </c>
      <c r="H26" s="18" t="s">
        <v>364</v>
      </c>
      <c r="I26" s="18" t="s">
        <v>31</v>
      </c>
      <c r="J26" s="18" t="s">
        <v>390</v>
      </c>
      <c r="K26" s="18">
        <v>0.6</v>
      </c>
      <c r="L26" s="18">
        <v>1.6</v>
      </c>
      <c r="M26" s="18" t="s">
        <v>777</v>
      </c>
      <c r="N26" s="18">
        <v>0.52</v>
      </c>
      <c r="O26" s="18">
        <v>0.47</v>
      </c>
      <c r="P26" s="18" t="s">
        <v>277</v>
      </c>
      <c r="Q26" s="18" t="s">
        <v>277</v>
      </c>
      <c r="R26" s="130">
        <v>0.2</v>
      </c>
      <c r="S26" s="130">
        <v>0.2</v>
      </c>
      <c r="T26" s="130">
        <v>0.2</v>
      </c>
      <c r="U26" s="130">
        <v>0.2</v>
      </c>
      <c r="V26" s="18" t="s">
        <v>2340</v>
      </c>
      <c r="W26" s="18" t="s">
        <v>2357</v>
      </c>
      <c r="X26" s="18" t="s">
        <v>2374</v>
      </c>
      <c r="Y26" s="18"/>
      <c r="Z26" s="18"/>
      <c r="AA26" s="18"/>
      <c r="AB26" s="18"/>
      <c r="AC26" s="18"/>
      <c r="AD26" s="130"/>
      <c r="AE26" s="136"/>
      <c r="AF26" s="136"/>
      <c r="AG26" s="18" t="s">
        <v>32</v>
      </c>
      <c r="AH26" s="18" t="s">
        <v>33</v>
      </c>
      <c r="AI26" s="18" t="s">
        <v>67</v>
      </c>
      <c r="AJ26" s="18" t="s">
        <v>35</v>
      </c>
      <c r="AK26" s="18">
        <v>0</v>
      </c>
      <c r="AL26" s="49">
        <v>0</v>
      </c>
      <c r="AM26" s="18">
        <v>0</v>
      </c>
      <c r="AN26" s="18" t="s">
        <v>67</v>
      </c>
      <c r="AO26" s="18" t="s">
        <v>67</v>
      </c>
      <c r="AP26" s="18" t="s">
        <v>67</v>
      </c>
      <c r="AQ26" s="18" t="s">
        <v>67</v>
      </c>
      <c r="AR26" s="18" t="s">
        <v>67</v>
      </c>
      <c r="AS26" s="18">
        <v>0</v>
      </c>
      <c r="AT26" s="18">
        <v>0</v>
      </c>
    </row>
    <row r="27" spans="1:46"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18"/>
      <c r="AL27" s="49"/>
      <c r="AM27" s="18"/>
      <c r="AN27" s="18"/>
      <c r="AO27" s="18"/>
      <c r="AP27" s="18"/>
      <c r="AQ27" s="18"/>
      <c r="AR27" s="18"/>
      <c r="AS27" s="18"/>
      <c r="AT27" s="18"/>
    </row>
    <row r="28" spans="1:46"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18"/>
      <c r="AL28" s="49"/>
      <c r="AM28" s="18"/>
      <c r="AN28" s="18"/>
      <c r="AO28" s="18"/>
      <c r="AP28" s="18"/>
      <c r="AQ28" s="18"/>
      <c r="AR28" s="18"/>
      <c r="AS28" s="18"/>
      <c r="AT28" s="18"/>
    </row>
    <row r="29" spans="1:46"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18"/>
      <c r="AL29" s="49"/>
      <c r="AM29" s="18"/>
      <c r="AN29" s="18"/>
      <c r="AO29" s="18"/>
      <c r="AP29" s="18"/>
      <c r="AQ29" s="18"/>
      <c r="AR29" s="18"/>
      <c r="AS29" s="18"/>
      <c r="AT29" s="18"/>
    </row>
    <row r="30" spans="1:46"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18"/>
      <c r="AL30" s="49"/>
      <c r="AM30" s="18"/>
      <c r="AN30" s="18"/>
      <c r="AO30" s="18"/>
      <c r="AP30" s="18"/>
      <c r="AQ30" s="18"/>
      <c r="AR30" s="18"/>
      <c r="AS30" s="18"/>
      <c r="AT30" s="18"/>
    </row>
    <row r="31" spans="1:46"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18"/>
      <c r="AL31" s="49"/>
      <c r="AM31" s="18"/>
      <c r="AN31" s="18"/>
      <c r="AO31" s="18"/>
      <c r="AP31" s="18"/>
      <c r="AQ31" s="18"/>
      <c r="AR31" s="18"/>
      <c r="AS31" s="18"/>
      <c r="AT31" s="18"/>
    </row>
    <row r="32" spans="1:46"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18"/>
      <c r="AL32" s="49"/>
      <c r="AM32" s="18"/>
      <c r="AN32" s="18"/>
      <c r="AO32" s="18"/>
      <c r="AP32" s="18"/>
      <c r="AQ32" s="18"/>
      <c r="AR32" s="18"/>
      <c r="AS32" s="18"/>
      <c r="AT32" s="18"/>
    </row>
    <row r="33" spans="2:46"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18"/>
      <c r="AL33" s="49"/>
      <c r="AM33" s="18"/>
      <c r="AN33" s="18"/>
      <c r="AO33" s="18"/>
      <c r="AP33" s="18"/>
      <c r="AQ33" s="18"/>
      <c r="AR33" s="18"/>
      <c r="AS33" s="18"/>
      <c r="AT33" s="18"/>
    </row>
    <row r="34" spans="2:46"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18"/>
      <c r="AL34" s="49"/>
      <c r="AM34" s="18"/>
      <c r="AN34" s="18"/>
      <c r="AO34" s="18"/>
      <c r="AP34" s="18"/>
      <c r="AQ34" s="18"/>
      <c r="AR34" s="18"/>
      <c r="AS34" s="18"/>
      <c r="AT34" s="18"/>
    </row>
    <row r="35" spans="2:46"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18"/>
      <c r="AL35" s="49"/>
      <c r="AM35" s="18"/>
      <c r="AN35" s="18"/>
      <c r="AO35" s="18"/>
      <c r="AP35" s="18"/>
      <c r="AQ35" s="18"/>
      <c r="AR35" s="18"/>
      <c r="AS35" s="18"/>
      <c r="AT35" s="18"/>
    </row>
    <row r="36" spans="2:46"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18"/>
      <c r="AL36" s="49"/>
      <c r="AM36" s="18"/>
      <c r="AN36" s="18"/>
      <c r="AO36" s="18"/>
      <c r="AP36" s="18"/>
      <c r="AQ36" s="18"/>
      <c r="AR36" s="18"/>
      <c r="AS36" s="18"/>
      <c r="AT36" s="18"/>
    </row>
    <row r="37" spans="2:46"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18"/>
      <c r="AL37" s="49"/>
      <c r="AM37" s="18"/>
      <c r="AN37" s="18"/>
      <c r="AO37" s="18"/>
      <c r="AP37" s="18"/>
      <c r="AQ37" s="18"/>
      <c r="AR37" s="18"/>
      <c r="AS37" s="18"/>
      <c r="AT37" s="18"/>
    </row>
    <row r="38" spans="2:46"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18"/>
      <c r="AL38" s="49"/>
      <c r="AM38" s="18"/>
      <c r="AN38" s="18"/>
      <c r="AO38" s="18"/>
      <c r="AP38" s="18"/>
      <c r="AQ38" s="18"/>
      <c r="AR38" s="18"/>
      <c r="AS38" s="18"/>
      <c r="AT38" s="18"/>
    </row>
    <row r="39" spans="2:46"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18"/>
      <c r="AL39" s="49"/>
      <c r="AM39" s="18"/>
      <c r="AN39" s="18"/>
      <c r="AO39" s="18"/>
      <c r="AP39" s="18"/>
      <c r="AQ39" s="18"/>
      <c r="AR39" s="18"/>
      <c r="AS39" s="18"/>
      <c r="AT39" s="18"/>
    </row>
    <row r="40" spans="2:46"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18"/>
      <c r="AL40" s="49"/>
      <c r="AM40" s="18"/>
      <c r="AN40" s="18"/>
      <c r="AO40" s="18"/>
      <c r="AP40" s="18"/>
      <c r="AQ40" s="18"/>
      <c r="AR40" s="18"/>
      <c r="AS40" s="18"/>
      <c r="AT40" s="18"/>
    </row>
    <row r="41" spans="2:46"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18"/>
      <c r="AL41" s="49"/>
      <c r="AM41" s="18"/>
      <c r="AN41" s="18"/>
      <c r="AO41" s="18"/>
      <c r="AP41" s="18"/>
      <c r="AQ41" s="18"/>
      <c r="AR41" s="18"/>
      <c r="AS41" s="18"/>
      <c r="AT41" s="18"/>
    </row>
    <row r="42" spans="2:46"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18"/>
      <c r="AL42" s="49"/>
      <c r="AM42" s="18"/>
      <c r="AN42" s="18"/>
      <c r="AO42" s="18"/>
      <c r="AP42" s="18"/>
      <c r="AQ42" s="18"/>
      <c r="AR42" s="18"/>
      <c r="AS42" s="18"/>
      <c r="AT42" s="18"/>
    </row>
    <row r="43" spans="2:46"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18"/>
      <c r="AL43" s="49"/>
      <c r="AM43" s="18"/>
      <c r="AN43" s="18"/>
      <c r="AO43" s="18"/>
      <c r="AP43" s="18"/>
      <c r="AQ43" s="18"/>
      <c r="AR43" s="18"/>
      <c r="AS43" s="18"/>
      <c r="AT43" s="18"/>
    </row>
    <row r="44" spans="2:46"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18"/>
      <c r="AL44" s="49"/>
      <c r="AM44" s="18"/>
      <c r="AN44" s="18"/>
      <c r="AO44" s="18"/>
      <c r="AP44" s="18"/>
      <c r="AQ44" s="18"/>
      <c r="AR44" s="18"/>
      <c r="AS44" s="18"/>
      <c r="AT44" s="18"/>
    </row>
    <row r="45" spans="2:46"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18"/>
      <c r="AL45" s="49"/>
      <c r="AM45" s="18"/>
      <c r="AN45" s="18"/>
      <c r="AO45" s="18"/>
      <c r="AP45" s="18"/>
      <c r="AQ45" s="18"/>
      <c r="AR45" s="18"/>
      <c r="AS45" s="18"/>
      <c r="AT45" s="18"/>
    </row>
    <row r="46" spans="2:46"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18"/>
      <c r="AL46" s="49"/>
      <c r="AM46" s="18"/>
      <c r="AN46" s="18"/>
      <c r="AO46" s="18"/>
      <c r="AP46" s="18"/>
      <c r="AQ46" s="18"/>
      <c r="AR46" s="18"/>
      <c r="AS46" s="18"/>
      <c r="AT46" s="18"/>
    </row>
    <row r="47" spans="2:46"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18"/>
      <c r="AL47" s="49"/>
      <c r="AM47" s="18"/>
      <c r="AN47" s="18"/>
      <c r="AO47" s="18"/>
      <c r="AP47" s="18"/>
      <c r="AQ47" s="18"/>
      <c r="AR47" s="18"/>
      <c r="AS47" s="18"/>
      <c r="AT47" s="18"/>
    </row>
    <row r="48" spans="2:46"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18"/>
      <c r="AL48" s="49"/>
      <c r="AM48" s="18"/>
      <c r="AN48" s="18"/>
      <c r="AO48" s="18"/>
      <c r="AP48" s="18"/>
      <c r="AQ48" s="18"/>
      <c r="AR48" s="18"/>
      <c r="AS48" s="18"/>
      <c r="AT48" s="18"/>
    </row>
    <row r="49" spans="2:46"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18"/>
      <c r="AL49" s="49"/>
      <c r="AM49" s="18"/>
      <c r="AN49" s="18"/>
      <c r="AO49" s="18"/>
      <c r="AP49" s="18"/>
      <c r="AQ49" s="18"/>
      <c r="AR49" s="18"/>
      <c r="AS49" s="18"/>
      <c r="AT49" s="18"/>
    </row>
    <row r="50" spans="2:46"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18"/>
      <c r="AL50" s="49"/>
      <c r="AM50" s="18"/>
      <c r="AN50" s="18"/>
      <c r="AO50" s="18"/>
      <c r="AP50" s="18"/>
      <c r="AQ50" s="18"/>
      <c r="AR50" s="18"/>
      <c r="AS50" s="18"/>
      <c r="AT50" s="18"/>
    </row>
    <row r="51" spans="2:46"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18"/>
      <c r="AL51" s="49"/>
      <c r="AM51" s="18"/>
      <c r="AN51" s="18"/>
      <c r="AO51" s="18"/>
      <c r="AP51" s="18"/>
      <c r="AQ51" s="18"/>
      <c r="AR51" s="18"/>
      <c r="AS51" s="18"/>
      <c r="AT51" s="18"/>
    </row>
    <row r="52" spans="2:46"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18"/>
      <c r="AL52" s="49"/>
      <c r="AM52" s="18"/>
      <c r="AN52" s="18"/>
      <c r="AO52" s="18"/>
      <c r="AP52" s="18"/>
      <c r="AQ52" s="18"/>
      <c r="AR52" s="18"/>
      <c r="AS52" s="18"/>
      <c r="AT52" s="18"/>
    </row>
    <row r="53" spans="2:46"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18"/>
      <c r="AL53" s="49"/>
      <c r="AM53" s="18"/>
      <c r="AN53" s="18"/>
      <c r="AO53" s="18"/>
      <c r="AP53" s="18"/>
      <c r="AQ53" s="18"/>
      <c r="AR53" s="18"/>
      <c r="AS53" s="18"/>
      <c r="AT53" s="18"/>
    </row>
    <row r="54" spans="2:46"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18"/>
      <c r="AL54" s="49"/>
      <c r="AM54" s="18"/>
      <c r="AN54" s="18"/>
      <c r="AO54" s="18"/>
      <c r="AP54" s="18"/>
      <c r="AQ54" s="18"/>
      <c r="AR54" s="18"/>
      <c r="AS54" s="18"/>
      <c r="AT54" s="18"/>
    </row>
    <row r="55" spans="2:46"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18"/>
      <c r="AL55" s="49"/>
      <c r="AM55" s="18"/>
      <c r="AN55" s="18"/>
      <c r="AO55" s="18"/>
      <c r="AP55" s="18"/>
      <c r="AQ55" s="18"/>
      <c r="AR55" s="18"/>
      <c r="AS55" s="18"/>
      <c r="AT55" s="18"/>
    </row>
    <row r="56" spans="2:46"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18"/>
      <c r="AL56" s="49"/>
      <c r="AM56" s="18"/>
      <c r="AN56" s="18"/>
      <c r="AO56" s="18"/>
      <c r="AP56" s="18"/>
      <c r="AQ56" s="18"/>
      <c r="AR56" s="18"/>
      <c r="AS56" s="18"/>
      <c r="AT56" s="18"/>
    </row>
    <row r="57" spans="2:46"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18"/>
      <c r="AL57" s="49"/>
      <c r="AM57" s="18"/>
      <c r="AN57" s="18"/>
      <c r="AO57" s="18"/>
      <c r="AP57" s="18"/>
      <c r="AQ57" s="18"/>
      <c r="AR57" s="18"/>
      <c r="AS57" s="18"/>
      <c r="AT57" s="18"/>
    </row>
    <row r="58" spans="2:46"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18"/>
      <c r="AL58" s="49"/>
      <c r="AM58" s="18"/>
      <c r="AN58" s="18"/>
      <c r="AO58" s="18"/>
      <c r="AP58" s="18"/>
      <c r="AQ58" s="18"/>
      <c r="AR58" s="18"/>
      <c r="AS58" s="18"/>
      <c r="AT58" s="18"/>
    </row>
    <row r="59" spans="2:46"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18"/>
      <c r="AL59" s="49"/>
      <c r="AM59" s="18"/>
      <c r="AN59" s="18"/>
      <c r="AO59" s="18"/>
      <c r="AP59" s="18"/>
      <c r="AQ59" s="18"/>
      <c r="AR59" s="18"/>
      <c r="AS59" s="18"/>
      <c r="AT59" s="18"/>
    </row>
    <row r="60" spans="2:46"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18"/>
      <c r="AL60" s="49"/>
      <c r="AM60" s="18"/>
      <c r="AN60" s="18"/>
      <c r="AO60" s="18"/>
      <c r="AP60" s="18"/>
      <c r="AQ60" s="18"/>
      <c r="AR60" s="18"/>
      <c r="AS60" s="18"/>
      <c r="AT60" s="18"/>
    </row>
    <row r="61" spans="2:46"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18"/>
      <c r="AL61" s="49"/>
      <c r="AM61" s="18"/>
      <c r="AN61" s="18"/>
      <c r="AO61" s="18"/>
      <c r="AP61" s="18"/>
      <c r="AQ61" s="18"/>
      <c r="AR61" s="18"/>
      <c r="AS61" s="18"/>
      <c r="AT61" s="18"/>
    </row>
    <row r="62" spans="2:46"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18"/>
      <c r="AL62" s="49"/>
      <c r="AM62" s="18"/>
      <c r="AN62" s="18"/>
      <c r="AO62" s="18"/>
      <c r="AP62" s="18"/>
      <c r="AQ62" s="18"/>
      <c r="AR62" s="18"/>
      <c r="AS62" s="18"/>
      <c r="AT62" s="18"/>
    </row>
    <row r="63" spans="2:46"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18"/>
      <c r="AL63" s="49"/>
      <c r="AM63" s="18"/>
      <c r="AN63" s="18"/>
      <c r="AO63" s="18"/>
      <c r="AP63" s="18"/>
      <c r="AQ63" s="18"/>
      <c r="AR63" s="18"/>
      <c r="AS63" s="18"/>
      <c r="AT63" s="18"/>
    </row>
    <row r="64" spans="2:46"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18"/>
      <c r="AL64" s="49"/>
      <c r="AM64" s="18"/>
      <c r="AN64" s="18"/>
      <c r="AO64" s="18"/>
      <c r="AP64" s="18"/>
      <c r="AQ64" s="18"/>
      <c r="AR64" s="18"/>
      <c r="AS64" s="18"/>
      <c r="AT64" s="18"/>
    </row>
    <row r="65" spans="2:46"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18"/>
      <c r="AL65" s="49"/>
      <c r="AM65" s="18"/>
      <c r="AN65" s="18"/>
      <c r="AO65" s="18"/>
      <c r="AP65" s="18"/>
      <c r="AQ65" s="18"/>
      <c r="AR65" s="18"/>
      <c r="AS65" s="18"/>
      <c r="AT65" s="18"/>
    </row>
    <row r="66" spans="2:46"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18"/>
      <c r="AL66" s="49"/>
      <c r="AM66" s="18"/>
      <c r="AN66" s="18"/>
      <c r="AO66" s="18"/>
      <c r="AP66" s="18"/>
      <c r="AQ66" s="18"/>
      <c r="AR66" s="18"/>
      <c r="AS66" s="18"/>
      <c r="AT66" s="18"/>
    </row>
    <row r="67" spans="2:46"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18"/>
      <c r="AL67" s="49"/>
      <c r="AM67" s="18"/>
      <c r="AN67" s="18"/>
      <c r="AO67" s="18"/>
      <c r="AP67" s="18"/>
      <c r="AQ67" s="18"/>
      <c r="AR67" s="18"/>
      <c r="AS67" s="18"/>
      <c r="AT67" s="18"/>
    </row>
    <row r="68" spans="2:46"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18"/>
      <c r="AL68" s="49"/>
      <c r="AM68" s="18"/>
      <c r="AN68" s="18"/>
      <c r="AO68" s="18"/>
      <c r="AP68" s="18"/>
      <c r="AQ68" s="18"/>
      <c r="AR68" s="18"/>
      <c r="AS68" s="18"/>
      <c r="AT68" s="18"/>
    </row>
    <row r="69" spans="2:46"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18"/>
      <c r="AL69" s="49"/>
      <c r="AM69" s="18"/>
      <c r="AN69" s="18"/>
      <c r="AO69" s="18"/>
      <c r="AP69" s="18"/>
      <c r="AQ69" s="18"/>
      <c r="AR69" s="18"/>
      <c r="AS69" s="18"/>
      <c r="AT69" s="18"/>
    </row>
    <row r="70" spans="2:46"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18"/>
      <c r="AL70" s="49"/>
      <c r="AM70" s="18"/>
      <c r="AN70" s="18"/>
      <c r="AO70" s="18"/>
      <c r="AP70" s="18"/>
      <c r="AQ70" s="18"/>
      <c r="AR70" s="18"/>
      <c r="AS70" s="18"/>
      <c r="AT70" s="18"/>
    </row>
    <row r="71" spans="2:46"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18"/>
      <c r="AL71" s="49"/>
      <c r="AM71" s="18"/>
      <c r="AN71" s="18"/>
      <c r="AO71" s="18"/>
      <c r="AP71" s="18"/>
      <c r="AQ71" s="18"/>
      <c r="AR71" s="18"/>
      <c r="AS71" s="18"/>
      <c r="AT71" s="18"/>
    </row>
    <row r="72" spans="2:46"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18"/>
      <c r="AL72" s="49"/>
      <c r="AM72" s="18"/>
      <c r="AN72" s="18"/>
      <c r="AO72" s="18"/>
      <c r="AP72" s="18"/>
      <c r="AQ72" s="18"/>
      <c r="AR72" s="18"/>
      <c r="AS72" s="18"/>
      <c r="AT72" s="18"/>
    </row>
    <row r="73" spans="2:46"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18"/>
      <c r="AL73" s="49"/>
      <c r="AM73" s="18"/>
      <c r="AN73" s="18"/>
      <c r="AO73" s="18"/>
      <c r="AP73" s="18"/>
      <c r="AQ73" s="18"/>
      <c r="AR73" s="18"/>
      <c r="AS73" s="18"/>
      <c r="AT73" s="18"/>
    </row>
    <row r="74" spans="2:46"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18"/>
      <c r="AL74" s="49"/>
      <c r="AM74" s="18"/>
      <c r="AN74" s="18"/>
      <c r="AO74" s="18"/>
      <c r="AP74" s="18"/>
      <c r="AQ74" s="18"/>
      <c r="AR74" s="18"/>
      <c r="AS74" s="18"/>
      <c r="AT74" s="18"/>
    </row>
    <row r="75" spans="2:46"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18"/>
      <c r="AL75" s="49"/>
      <c r="AM75" s="18"/>
      <c r="AN75" s="18"/>
      <c r="AO75" s="18"/>
      <c r="AP75" s="18"/>
      <c r="AQ75" s="18"/>
      <c r="AR75" s="18"/>
      <c r="AS75" s="18"/>
      <c r="AT75" s="18"/>
    </row>
    <row r="76" spans="2:46"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18"/>
      <c r="AL76" s="49"/>
      <c r="AM76" s="18"/>
      <c r="AN76" s="18"/>
      <c r="AO76" s="18"/>
      <c r="AP76" s="18"/>
      <c r="AQ76" s="18"/>
      <c r="AR76" s="18"/>
      <c r="AS76" s="18"/>
      <c r="AT76" s="18"/>
    </row>
    <row r="77" spans="2:46"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18"/>
      <c r="AL77" s="49"/>
      <c r="AM77" s="18"/>
      <c r="AN77" s="18"/>
      <c r="AO77" s="18"/>
      <c r="AP77" s="18"/>
      <c r="AQ77" s="18"/>
      <c r="AR77" s="18"/>
      <c r="AS77" s="18"/>
      <c r="AT77" s="18"/>
    </row>
    <row r="78" spans="2:46"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18"/>
      <c r="AL78" s="49"/>
      <c r="AM78" s="18"/>
      <c r="AN78" s="18"/>
      <c r="AO78" s="18"/>
      <c r="AP78" s="18"/>
      <c r="AQ78" s="18"/>
      <c r="AR78" s="18"/>
      <c r="AS78" s="18"/>
      <c r="AT78" s="18"/>
    </row>
    <row r="79" spans="2:46"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18"/>
      <c r="AL79" s="49"/>
      <c r="AM79" s="18"/>
      <c r="AN79" s="18"/>
      <c r="AO79" s="18"/>
      <c r="AP79" s="18"/>
      <c r="AQ79" s="18"/>
      <c r="AR79" s="18"/>
      <c r="AS79" s="18"/>
      <c r="AT79" s="18"/>
    </row>
    <row r="80" spans="2:46"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18"/>
      <c r="AL80" s="49"/>
      <c r="AM80" s="18"/>
      <c r="AN80" s="18"/>
      <c r="AO80" s="18"/>
      <c r="AP80" s="18"/>
      <c r="AQ80" s="18"/>
      <c r="AR80" s="18"/>
      <c r="AS80" s="18"/>
      <c r="AT80" s="18"/>
    </row>
    <row r="81" spans="2:46"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18"/>
      <c r="AL81" s="49"/>
      <c r="AM81" s="18"/>
      <c r="AN81" s="18"/>
      <c r="AO81" s="18"/>
      <c r="AP81" s="18"/>
      <c r="AQ81" s="18"/>
      <c r="AR81" s="18"/>
      <c r="AS81" s="18"/>
      <c r="AT81" s="18"/>
    </row>
    <row r="82" spans="2:46"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18"/>
      <c r="AL82" s="49"/>
      <c r="AM82" s="18"/>
      <c r="AN82" s="18"/>
      <c r="AO82" s="18"/>
      <c r="AP82" s="18"/>
      <c r="AQ82" s="18"/>
      <c r="AR82" s="18"/>
      <c r="AS82" s="18"/>
      <c r="AT82" s="18"/>
    </row>
    <row r="83" spans="2:46"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18"/>
      <c r="AL83" s="49"/>
      <c r="AM83" s="18"/>
      <c r="AN83" s="18"/>
      <c r="AO83" s="18"/>
      <c r="AP83" s="18"/>
      <c r="AQ83" s="18"/>
      <c r="AR83" s="18"/>
      <c r="AS83" s="18"/>
      <c r="AT83" s="18"/>
    </row>
    <row r="84" spans="2:46"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18"/>
      <c r="AL84" s="49"/>
      <c r="AM84" s="18"/>
      <c r="AN84" s="18"/>
      <c r="AO84" s="18"/>
      <c r="AP84" s="18"/>
      <c r="AQ84" s="18"/>
      <c r="AR84" s="18"/>
      <c r="AS84" s="18"/>
      <c r="AT84" s="18"/>
    </row>
    <row r="85" spans="2:46"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18"/>
      <c r="AL85" s="49"/>
      <c r="AM85" s="18"/>
      <c r="AN85" s="18"/>
      <c r="AO85" s="18"/>
      <c r="AP85" s="18"/>
      <c r="AQ85" s="18"/>
      <c r="AR85" s="18"/>
      <c r="AS85" s="18"/>
      <c r="AT85" s="18"/>
    </row>
    <row r="86" spans="2:46"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18"/>
      <c r="AL86" s="49"/>
      <c r="AM86" s="18"/>
      <c r="AN86" s="18"/>
      <c r="AO86" s="18"/>
      <c r="AP86" s="18"/>
      <c r="AQ86" s="18"/>
      <c r="AR86" s="18"/>
      <c r="AS86" s="18"/>
      <c r="AT86" s="18"/>
    </row>
    <row r="87" spans="2:46"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18"/>
      <c r="AL87" s="49"/>
      <c r="AM87" s="18"/>
      <c r="AN87" s="18"/>
      <c r="AO87" s="18"/>
      <c r="AP87" s="18"/>
      <c r="AQ87" s="18"/>
      <c r="AR87" s="18"/>
      <c r="AS87" s="18"/>
      <c r="AT87" s="18"/>
    </row>
    <row r="88" spans="2:46"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18"/>
      <c r="AL88" s="49"/>
      <c r="AM88" s="18"/>
      <c r="AN88" s="18"/>
      <c r="AO88" s="18"/>
      <c r="AP88" s="18"/>
      <c r="AQ88" s="18"/>
      <c r="AR88" s="18"/>
      <c r="AS88" s="18"/>
      <c r="AT88" s="18"/>
    </row>
    <row r="89" spans="2:46"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18"/>
      <c r="AL89" s="49"/>
      <c r="AM89" s="18"/>
      <c r="AN89" s="18"/>
      <c r="AO89" s="18"/>
      <c r="AP89" s="18"/>
      <c r="AQ89" s="18"/>
      <c r="AR89" s="18"/>
      <c r="AS89" s="18"/>
      <c r="AT89" s="18"/>
    </row>
    <row r="90" spans="2:46"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18"/>
      <c r="AL90" s="49"/>
      <c r="AM90" s="18"/>
      <c r="AN90" s="18"/>
      <c r="AO90" s="18"/>
      <c r="AP90" s="18"/>
      <c r="AQ90" s="18"/>
      <c r="AR90" s="18"/>
      <c r="AS90" s="18"/>
      <c r="AT90" s="18"/>
    </row>
    <row r="91" spans="2:46"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18"/>
      <c r="AL91" s="49"/>
      <c r="AM91" s="18"/>
      <c r="AN91" s="18"/>
      <c r="AO91" s="18"/>
      <c r="AP91" s="18"/>
      <c r="AQ91" s="18"/>
      <c r="AR91" s="18"/>
      <c r="AS91" s="18"/>
      <c r="AT91" s="18"/>
    </row>
    <row r="92" spans="2:46"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18"/>
      <c r="AL92" s="49"/>
      <c r="AM92" s="18"/>
      <c r="AN92" s="18"/>
      <c r="AO92" s="18"/>
      <c r="AP92" s="18"/>
      <c r="AQ92" s="18"/>
      <c r="AR92" s="18"/>
      <c r="AS92" s="18"/>
      <c r="AT92" s="18"/>
    </row>
    <row r="93" spans="2:46"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18"/>
      <c r="AL93" s="49"/>
      <c r="AM93" s="18"/>
      <c r="AN93" s="18"/>
      <c r="AO93" s="18"/>
      <c r="AP93" s="18"/>
      <c r="AQ93" s="18"/>
      <c r="AR93" s="18"/>
      <c r="AS93" s="18"/>
      <c r="AT93" s="18"/>
    </row>
    <row r="94" spans="2:46"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18"/>
      <c r="AL94" s="49"/>
      <c r="AM94" s="18"/>
      <c r="AN94" s="18"/>
      <c r="AO94" s="18"/>
      <c r="AP94" s="18"/>
      <c r="AQ94" s="18"/>
      <c r="AR94" s="18"/>
      <c r="AS94" s="18"/>
      <c r="AT94" s="18"/>
    </row>
    <row r="95" spans="2:46"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18"/>
      <c r="AL95" s="49"/>
      <c r="AM95" s="18"/>
      <c r="AN95" s="18"/>
      <c r="AO95" s="18"/>
      <c r="AP95" s="18"/>
      <c r="AQ95" s="18"/>
      <c r="AR95" s="18"/>
      <c r="AS95" s="18"/>
      <c r="AT95" s="18"/>
    </row>
    <row r="96" spans="2:46"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18"/>
      <c r="AL96" s="49"/>
      <c r="AM96" s="18"/>
      <c r="AN96" s="18"/>
      <c r="AO96" s="18"/>
      <c r="AP96" s="18"/>
      <c r="AQ96" s="18"/>
      <c r="AR96" s="18"/>
      <c r="AS96" s="18"/>
      <c r="AT96" s="18"/>
    </row>
    <row r="97" spans="2:46"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18"/>
      <c r="AL97" s="49"/>
      <c r="AM97" s="18"/>
      <c r="AN97" s="18"/>
      <c r="AO97" s="18"/>
      <c r="AP97" s="18"/>
      <c r="AQ97" s="18"/>
      <c r="AR97" s="18"/>
      <c r="AS97" s="18"/>
      <c r="AT97" s="18"/>
    </row>
    <row r="98" spans="2:46"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18"/>
      <c r="AL98" s="49"/>
      <c r="AM98" s="18"/>
      <c r="AN98" s="18"/>
      <c r="AO98" s="18"/>
      <c r="AP98" s="18"/>
      <c r="AQ98" s="18"/>
      <c r="AR98" s="18"/>
      <c r="AS98" s="18"/>
      <c r="AT98" s="18"/>
    </row>
    <row r="99" spans="2:46"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18"/>
      <c r="AL99" s="49"/>
      <c r="AM99" s="18"/>
      <c r="AN99" s="18"/>
      <c r="AO99" s="18"/>
      <c r="AP99" s="18"/>
      <c r="AQ99" s="18"/>
      <c r="AR99" s="18"/>
      <c r="AS99" s="18"/>
      <c r="AT99" s="18"/>
    </row>
    <row r="100" spans="2:46"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18"/>
      <c r="AL100" s="49"/>
      <c r="AM100" s="18"/>
      <c r="AN100" s="18"/>
      <c r="AO100" s="18"/>
      <c r="AP100" s="18"/>
      <c r="AQ100" s="18"/>
      <c r="AR100" s="18"/>
      <c r="AS100" s="18"/>
      <c r="AT100" s="18"/>
    </row>
    <row r="101" spans="2:46"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18"/>
      <c r="AL101" s="49"/>
      <c r="AM101" s="18"/>
      <c r="AN101" s="18"/>
      <c r="AO101" s="18"/>
      <c r="AP101" s="18"/>
      <c r="AQ101" s="18"/>
      <c r="AR101" s="18"/>
      <c r="AS101" s="18"/>
      <c r="AT101" s="18"/>
    </row>
    <row r="102" spans="2:46"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18"/>
      <c r="AL102" s="49"/>
      <c r="AM102" s="18"/>
      <c r="AN102" s="18"/>
      <c r="AO102" s="18"/>
      <c r="AP102" s="18"/>
      <c r="AQ102" s="18"/>
      <c r="AR102" s="18"/>
      <c r="AS102" s="18"/>
      <c r="AT102" s="18"/>
    </row>
    <row r="103" spans="2:46"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18"/>
      <c r="AL103" s="49"/>
      <c r="AM103" s="18"/>
      <c r="AN103" s="18"/>
      <c r="AO103" s="18"/>
      <c r="AP103" s="18"/>
      <c r="AQ103" s="18"/>
      <c r="AR103" s="18"/>
      <c r="AS103" s="18"/>
      <c r="AT103" s="18"/>
    </row>
    <row r="104" spans="2:46"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18"/>
      <c r="AL104" s="49"/>
      <c r="AM104" s="18"/>
      <c r="AN104" s="18"/>
      <c r="AO104" s="18"/>
      <c r="AP104" s="18"/>
      <c r="AQ104" s="18"/>
      <c r="AR104" s="18"/>
      <c r="AS104" s="18"/>
      <c r="AT104" s="18"/>
    </row>
    <row r="105" spans="2:46"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18"/>
      <c r="AL105" s="49"/>
      <c r="AM105" s="18"/>
      <c r="AN105" s="18"/>
      <c r="AO105" s="18"/>
      <c r="AP105" s="18"/>
      <c r="AQ105" s="18"/>
      <c r="AR105" s="18"/>
      <c r="AS105" s="18"/>
      <c r="AT105" s="18"/>
    </row>
    <row r="106" spans="2:46"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18"/>
      <c r="AL106" s="49"/>
      <c r="AM106" s="18"/>
      <c r="AN106" s="18"/>
      <c r="AO106" s="18"/>
      <c r="AP106" s="18"/>
      <c r="AQ106" s="18"/>
      <c r="AR106" s="18"/>
      <c r="AS106" s="18"/>
      <c r="AT106" s="18"/>
    </row>
    <row r="107" spans="2:46"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18"/>
      <c r="AL107" s="49"/>
      <c r="AM107" s="18"/>
      <c r="AN107" s="18"/>
      <c r="AO107" s="18"/>
      <c r="AP107" s="18"/>
      <c r="AQ107" s="18"/>
      <c r="AR107" s="18"/>
      <c r="AS107" s="18"/>
      <c r="AT107" s="18"/>
    </row>
    <row r="108" spans="2:46"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18"/>
      <c r="AL108" s="49"/>
      <c r="AM108" s="18"/>
      <c r="AN108" s="18"/>
      <c r="AO108" s="18"/>
      <c r="AP108" s="18"/>
      <c r="AQ108" s="18"/>
      <c r="AR108" s="18"/>
      <c r="AS108" s="18"/>
      <c r="AT108" s="18"/>
    </row>
    <row r="109" spans="2:46"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18"/>
      <c r="AL109" s="49"/>
      <c r="AM109" s="18"/>
      <c r="AN109" s="18"/>
      <c r="AO109" s="18"/>
      <c r="AP109" s="18"/>
      <c r="AQ109" s="18"/>
      <c r="AR109" s="18"/>
      <c r="AS109" s="18"/>
      <c r="AT109" s="18"/>
    </row>
    <row r="110" spans="2:46"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18"/>
      <c r="AL110" s="49"/>
      <c r="AM110" s="18"/>
      <c r="AN110" s="18"/>
      <c r="AO110" s="18"/>
      <c r="AP110" s="18"/>
      <c r="AQ110" s="18"/>
      <c r="AR110" s="18"/>
      <c r="AS110" s="18"/>
      <c r="AT110" s="18"/>
    </row>
    <row r="111" spans="2:46"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18"/>
      <c r="AL111" s="49"/>
      <c r="AM111" s="18"/>
      <c r="AN111" s="18"/>
      <c r="AO111" s="18"/>
      <c r="AP111" s="18"/>
      <c r="AQ111" s="18"/>
      <c r="AR111" s="18"/>
      <c r="AS111" s="18"/>
      <c r="AT111" s="18"/>
    </row>
    <row r="112" spans="2:46"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18"/>
      <c r="AL112" s="49"/>
      <c r="AM112" s="18"/>
      <c r="AN112" s="18"/>
      <c r="AO112" s="18"/>
      <c r="AP112" s="18"/>
      <c r="AQ112" s="18"/>
      <c r="AR112" s="18"/>
      <c r="AS112" s="18"/>
      <c r="AT112" s="18"/>
    </row>
    <row r="113" spans="2:46"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18"/>
      <c r="AL113" s="49"/>
      <c r="AM113" s="18"/>
      <c r="AN113" s="18"/>
      <c r="AO113" s="18"/>
      <c r="AP113" s="18"/>
      <c r="AQ113" s="18"/>
      <c r="AR113" s="18"/>
      <c r="AS113" s="18"/>
      <c r="AT113" s="18"/>
    </row>
    <row r="114" spans="2:46"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18"/>
      <c r="AL114" s="49"/>
      <c r="AM114" s="18"/>
      <c r="AN114" s="18"/>
      <c r="AO114" s="18"/>
      <c r="AP114" s="18"/>
      <c r="AQ114" s="18"/>
      <c r="AR114" s="18"/>
      <c r="AS114" s="18"/>
      <c r="AT114" s="18"/>
    </row>
    <row r="115" spans="2:46"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18"/>
      <c r="AL115" s="49"/>
      <c r="AM115" s="18"/>
      <c r="AN115" s="18"/>
      <c r="AO115" s="18"/>
      <c r="AP115" s="18"/>
      <c r="AQ115" s="18"/>
      <c r="AR115" s="18"/>
      <c r="AS115" s="18"/>
      <c r="AT115" s="18"/>
    </row>
    <row r="116" spans="2:46"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18"/>
      <c r="AL116" s="49"/>
      <c r="AM116" s="18"/>
      <c r="AN116" s="18"/>
      <c r="AO116" s="18"/>
      <c r="AP116" s="18"/>
      <c r="AQ116" s="18"/>
      <c r="AR116" s="18"/>
      <c r="AS116" s="18"/>
      <c r="AT116" s="18"/>
    </row>
    <row r="117" spans="2:46"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18"/>
      <c r="AL117" s="49"/>
      <c r="AM117" s="18"/>
      <c r="AN117" s="18"/>
      <c r="AO117" s="18"/>
      <c r="AP117" s="18"/>
      <c r="AQ117" s="18"/>
      <c r="AR117" s="18"/>
      <c r="AS117" s="18"/>
      <c r="AT117" s="18"/>
    </row>
    <row r="118" spans="2:46"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18"/>
      <c r="AL118" s="49"/>
      <c r="AM118" s="18"/>
      <c r="AN118" s="18"/>
      <c r="AO118" s="18"/>
      <c r="AP118" s="18"/>
      <c r="AQ118" s="18"/>
      <c r="AR118" s="18"/>
      <c r="AS118" s="18"/>
      <c r="AT118" s="18"/>
    </row>
    <row r="119" spans="2:46"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18"/>
      <c r="AL119" s="49"/>
      <c r="AM119" s="18"/>
      <c r="AN119" s="18"/>
      <c r="AO119" s="18"/>
      <c r="AP119" s="18"/>
      <c r="AQ119" s="18"/>
      <c r="AR119" s="18"/>
      <c r="AS119" s="18"/>
      <c r="AT119" s="18"/>
    </row>
    <row r="120" spans="2:46"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18"/>
      <c r="AL120" s="49"/>
      <c r="AM120" s="18"/>
      <c r="AN120" s="18"/>
      <c r="AO120" s="18"/>
      <c r="AP120" s="18"/>
      <c r="AQ120" s="18"/>
      <c r="AR120" s="18"/>
      <c r="AS120" s="18"/>
      <c r="AT120" s="18"/>
    </row>
    <row r="121" spans="2:46"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18"/>
      <c r="AL121" s="49"/>
      <c r="AM121" s="18"/>
      <c r="AN121" s="18"/>
      <c r="AO121" s="18"/>
      <c r="AP121" s="18"/>
      <c r="AQ121" s="18"/>
      <c r="AR121" s="18"/>
      <c r="AS121" s="18"/>
      <c r="AT121" s="18"/>
    </row>
    <row r="122" spans="2:46"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18"/>
      <c r="AL122" s="49"/>
      <c r="AM122" s="18"/>
      <c r="AN122" s="18"/>
      <c r="AO122" s="18"/>
      <c r="AP122" s="18"/>
      <c r="AQ122" s="18"/>
      <c r="AR122" s="18"/>
      <c r="AS122" s="18"/>
      <c r="AT122" s="18"/>
    </row>
    <row r="123" spans="2:46"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18"/>
      <c r="AL123" s="49"/>
      <c r="AM123" s="18"/>
      <c r="AN123" s="18"/>
      <c r="AO123" s="18"/>
      <c r="AP123" s="18"/>
      <c r="AQ123" s="18"/>
      <c r="AR123" s="18"/>
      <c r="AS123" s="18"/>
      <c r="AT123" s="18"/>
    </row>
    <row r="124" spans="2:46"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18"/>
      <c r="AL124" s="49"/>
      <c r="AM124" s="18"/>
      <c r="AN124" s="18"/>
      <c r="AO124" s="18"/>
      <c r="AP124" s="18"/>
      <c r="AQ124" s="18"/>
      <c r="AR124" s="18"/>
      <c r="AS124" s="18"/>
      <c r="AT124" s="18"/>
    </row>
    <row r="125" spans="2:46"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18"/>
      <c r="AL125" s="49"/>
      <c r="AM125" s="18"/>
      <c r="AN125" s="18"/>
      <c r="AO125" s="18"/>
      <c r="AP125" s="18"/>
      <c r="AQ125" s="18"/>
      <c r="AR125" s="18"/>
      <c r="AS125" s="18"/>
      <c r="AT125" s="18"/>
    </row>
    <row r="126" spans="2:46"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18"/>
      <c r="AL126" s="49"/>
      <c r="AM126" s="18"/>
      <c r="AN126" s="18"/>
      <c r="AO126" s="18"/>
      <c r="AP126" s="18"/>
      <c r="AQ126" s="18"/>
      <c r="AR126" s="18"/>
      <c r="AS126" s="18"/>
      <c r="AT126" s="18"/>
    </row>
    <row r="127" spans="2:46"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18"/>
      <c r="AL127" s="49"/>
      <c r="AM127" s="18"/>
      <c r="AN127" s="18"/>
      <c r="AO127" s="18"/>
      <c r="AP127" s="18"/>
      <c r="AQ127" s="18"/>
      <c r="AR127" s="18"/>
      <c r="AS127" s="18"/>
      <c r="AT127" s="18"/>
    </row>
    <row r="128" spans="2:46"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18"/>
      <c r="AL128" s="49"/>
      <c r="AM128" s="18"/>
      <c r="AN128" s="18"/>
      <c r="AO128" s="18"/>
      <c r="AP128" s="18"/>
      <c r="AQ128" s="18"/>
      <c r="AR128" s="18"/>
      <c r="AS128" s="18"/>
      <c r="AT128" s="18"/>
    </row>
    <row r="129" spans="2:46"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18"/>
      <c r="AL129" s="49"/>
      <c r="AM129" s="18"/>
      <c r="AN129" s="18"/>
      <c r="AO129" s="18"/>
      <c r="AP129" s="18"/>
      <c r="AQ129" s="18"/>
      <c r="AR129" s="18"/>
      <c r="AS129" s="18"/>
      <c r="AT129" s="18"/>
    </row>
    <row r="130" spans="2:46"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18"/>
      <c r="AL130" s="49"/>
      <c r="AM130" s="18"/>
      <c r="AN130" s="18"/>
      <c r="AO130" s="18"/>
      <c r="AP130" s="18"/>
      <c r="AQ130" s="18"/>
      <c r="AR130" s="18"/>
      <c r="AS130" s="18"/>
      <c r="AT130" s="18"/>
    </row>
    <row r="131" spans="2:46"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18"/>
      <c r="AL131" s="49"/>
      <c r="AM131" s="18"/>
      <c r="AN131" s="18"/>
      <c r="AO131" s="18"/>
      <c r="AP131" s="18"/>
      <c r="AQ131" s="18"/>
      <c r="AR131" s="18"/>
      <c r="AS131" s="18"/>
      <c r="AT131" s="18"/>
    </row>
    <row r="132" spans="2:46"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18"/>
      <c r="AL132" s="49"/>
      <c r="AM132" s="18"/>
      <c r="AN132" s="18"/>
      <c r="AO132" s="18"/>
      <c r="AP132" s="18"/>
      <c r="AQ132" s="18"/>
      <c r="AR132" s="18"/>
      <c r="AS132" s="18"/>
      <c r="AT132" s="18"/>
    </row>
    <row r="133" spans="2:46"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18"/>
      <c r="AL133" s="49"/>
      <c r="AM133" s="18"/>
      <c r="AN133" s="18"/>
      <c r="AO133" s="18"/>
      <c r="AP133" s="18"/>
      <c r="AQ133" s="18"/>
      <c r="AR133" s="18"/>
      <c r="AS133" s="18"/>
      <c r="AT133" s="18"/>
    </row>
    <row r="134" spans="2:46"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18"/>
      <c r="AL134" s="49"/>
      <c r="AM134" s="18"/>
      <c r="AN134" s="18"/>
      <c r="AO134" s="18"/>
      <c r="AP134" s="18"/>
      <c r="AQ134" s="18"/>
      <c r="AR134" s="18"/>
      <c r="AS134" s="18"/>
      <c r="AT134" s="18"/>
    </row>
    <row r="135" spans="2:46"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18"/>
      <c r="AL135" s="49"/>
      <c r="AM135" s="18"/>
      <c r="AN135" s="18"/>
      <c r="AO135" s="18"/>
      <c r="AP135" s="18"/>
      <c r="AQ135" s="18"/>
      <c r="AR135" s="18"/>
      <c r="AS135" s="18"/>
      <c r="AT135" s="18"/>
    </row>
    <row r="136" spans="2:46"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18"/>
      <c r="AL136" s="49"/>
      <c r="AM136" s="18"/>
      <c r="AN136" s="18"/>
      <c r="AO136" s="18"/>
      <c r="AP136" s="18"/>
      <c r="AQ136" s="18"/>
      <c r="AR136" s="18"/>
      <c r="AS136" s="18"/>
      <c r="AT136" s="18"/>
    </row>
    <row r="137" spans="2:46"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18"/>
      <c r="AL137" s="49"/>
      <c r="AM137" s="18"/>
      <c r="AN137" s="18"/>
      <c r="AO137" s="18"/>
      <c r="AP137" s="18"/>
      <c r="AQ137" s="18"/>
      <c r="AR137" s="18"/>
      <c r="AS137" s="18"/>
      <c r="AT137" s="18"/>
    </row>
    <row r="138" spans="2:46"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18"/>
      <c r="AL138" s="49"/>
      <c r="AM138" s="18"/>
      <c r="AN138" s="18"/>
      <c r="AO138" s="18"/>
      <c r="AP138" s="18"/>
      <c r="AQ138" s="18"/>
      <c r="AR138" s="18"/>
      <c r="AS138" s="18"/>
      <c r="AT138" s="18"/>
    </row>
    <row r="139" spans="2:46"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18"/>
      <c r="AL139" s="49"/>
      <c r="AM139" s="18"/>
      <c r="AN139" s="18"/>
      <c r="AO139" s="18"/>
      <c r="AP139" s="18"/>
      <c r="AQ139" s="18"/>
      <c r="AR139" s="18"/>
      <c r="AS139" s="18"/>
      <c r="AT139" s="18"/>
    </row>
    <row r="140" spans="2:46"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18"/>
      <c r="AL140" s="49"/>
      <c r="AM140" s="18"/>
      <c r="AN140" s="18"/>
      <c r="AO140" s="18"/>
      <c r="AP140" s="18"/>
      <c r="AQ140" s="18"/>
      <c r="AR140" s="18"/>
      <c r="AS140" s="18"/>
      <c r="AT140" s="18"/>
    </row>
    <row r="141" spans="2:46"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18"/>
      <c r="AL141" s="49"/>
      <c r="AM141" s="18"/>
      <c r="AN141" s="18"/>
      <c r="AO141" s="18"/>
      <c r="AP141" s="18"/>
      <c r="AQ141" s="18"/>
      <c r="AR141" s="18"/>
      <c r="AS141" s="18"/>
      <c r="AT141" s="18"/>
    </row>
    <row r="142" spans="2:46"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18"/>
      <c r="AL142" s="49"/>
      <c r="AM142" s="18"/>
      <c r="AN142" s="18"/>
      <c r="AO142" s="18"/>
      <c r="AP142" s="18"/>
      <c r="AQ142" s="18"/>
      <c r="AR142" s="18"/>
      <c r="AS142" s="18"/>
      <c r="AT142" s="18"/>
    </row>
    <row r="143" spans="2:46"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18"/>
      <c r="AL143" s="49"/>
      <c r="AM143" s="18"/>
      <c r="AN143" s="18"/>
      <c r="AO143" s="18"/>
      <c r="AP143" s="18"/>
      <c r="AQ143" s="18"/>
      <c r="AR143" s="18"/>
      <c r="AS143" s="18"/>
      <c r="AT143" s="18"/>
    </row>
    <row r="144" spans="2:46"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18"/>
      <c r="AL144" s="49"/>
      <c r="AM144" s="18"/>
      <c r="AN144" s="18"/>
      <c r="AO144" s="18"/>
      <c r="AP144" s="18"/>
      <c r="AQ144" s="18"/>
      <c r="AR144" s="18"/>
      <c r="AS144" s="18"/>
      <c r="AT144" s="18"/>
    </row>
    <row r="145" spans="2:46"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18"/>
      <c r="AL145" s="49"/>
      <c r="AM145" s="18"/>
      <c r="AN145" s="18"/>
      <c r="AO145" s="18"/>
      <c r="AP145" s="18"/>
      <c r="AQ145" s="18"/>
      <c r="AR145" s="18"/>
      <c r="AS145" s="18"/>
      <c r="AT145" s="18"/>
    </row>
    <row r="146" spans="2:46"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18"/>
      <c r="AL146" s="49"/>
      <c r="AM146" s="18"/>
      <c r="AN146" s="18"/>
      <c r="AO146" s="18"/>
      <c r="AP146" s="18"/>
      <c r="AQ146" s="18"/>
      <c r="AR146" s="18"/>
      <c r="AS146" s="18"/>
      <c r="AT146" s="18"/>
    </row>
    <row r="147" spans="2:46"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18"/>
      <c r="AL147" s="49"/>
      <c r="AM147" s="18"/>
      <c r="AN147" s="18"/>
      <c r="AO147" s="18"/>
      <c r="AP147" s="18"/>
      <c r="AQ147" s="18"/>
      <c r="AR147" s="18"/>
      <c r="AS147" s="18"/>
      <c r="AT147" s="18"/>
    </row>
    <row r="148" spans="2:46"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18"/>
      <c r="AL148" s="49"/>
      <c r="AM148" s="18"/>
      <c r="AN148" s="18"/>
      <c r="AO148" s="18"/>
      <c r="AP148" s="18"/>
      <c r="AQ148" s="18"/>
      <c r="AR148" s="18"/>
      <c r="AS148" s="18"/>
      <c r="AT148" s="18"/>
    </row>
    <row r="149" spans="2:46"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18"/>
      <c r="AL149" s="49"/>
      <c r="AM149" s="18"/>
      <c r="AN149" s="18"/>
      <c r="AO149" s="18"/>
      <c r="AP149" s="18"/>
      <c r="AQ149" s="18"/>
      <c r="AR149" s="18"/>
      <c r="AS149" s="18"/>
      <c r="AT149" s="18"/>
    </row>
    <row r="150" spans="2:46"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18"/>
      <c r="AL150" s="49"/>
      <c r="AM150" s="18"/>
      <c r="AN150" s="18"/>
      <c r="AO150" s="18"/>
      <c r="AP150" s="18"/>
      <c r="AQ150" s="18"/>
      <c r="AR150" s="18"/>
      <c r="AS150" s="18"/>
      <c r="AT150" s="18"/>
    </row>
    <row r="151" spans="2:46"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18"/>
      <c r="AL151" s="49"/>
      <c r="AM151" s="18"/>
      <c r="AN151" s="18"/>
      <c r="AO151" s="18"/>
      <c r="AP151" s="18"/>
      <c r="AQ151" s="18"/>
      <c r="AR151" s="18"/>
      <c r="AS151" s="18"/>
      <c r="AT151" s="18"/>
    </row>
    <row r="152" spans="2:46"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18"/>
      <c r="AL152" s="49"/>
      <c r="AM152" s="18"/>
      <c r="AN152" s="18"/>
      <c r="AO152" s="18"/>
      <c r="AP152" s="18"/>
      <c r="AQ152" s="18"/>
      <c r="AR152" s="18"/>
      <c r="AS152" s="18"/>
      <c r="AT152" s="18"/>
    </row>
    <row r="153" spans="2:46"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18"/>
      <c r="AL153" s="49"/>
      <c r="AM153" s="18"/>
      <c r="AN153" s="18"/>
      <c r="AO153" s="18"/>
      <c r="AP153" s="18"/>
      <c r="AQ153" s="18"/>
      <c r="AR153" s="18"/>
      <c r="AS153" s="18"/>
      <c r="AT153" s="18"/>
    </row>
    <row r="154" spans="2:46"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18"/>
      <c r="AL154" s="49"/>
      <c r="AM154" s="18"/>
      <c r="AN154" s="18"/>
      <c r="AO154" s="18"/>
      <c r="AP154" s="18"/>
      <c r="AQ154" s="18"/>
      <c r="AR154" s="18"/>
      <c r="AS154" s="18"/>
      <c r="AT154" s="18"/>
    </row>
    <row r="155" spans="2:46"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18"/>
      <c r="AL155" s="49"/>
      <c r="AM155" s="18"/>
      <c r="AN155" s="18"/>
      <c r="AO155" s="18"/>
      <c r="AP155" s="18"/>
      <c r="AQ155" s="18"/>
      <c r="AR155" s="18"/>
      <c r="AS155" s="18"/>
      <c r="AT155" s="18"/>
    </row>
    <row r="156" spans="2:46"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18"/>
      <c r="AL156" s="49"/>
      <c r="AM156" s="18"/>
      <c r="AN156" s="18"/>
      <c r="AO156" s="18"/>
      <c r="AP156" s="18"/>
      <c r="AQ156" s="18"/>
      <c r="AR156" s="18"/>
      <c r="AS156" s="18"/>
      <c r="AT156" s="18"/>
    </row>
    <row r="157" spans="2:46"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18"/>
      <c r="AL157" s="49"/>
      <c r="AM157" s="18"/>
      <c r="AN157" s="18"/>
      <c r="AO157" s="18"/>
      <c r="AP157" s="18"/>
      <c r="AQ157" s="18"/>
      <c r="AR157" s="18"/>
      <c r="AS157" s="18"/>
      <c r="AT157" s="18"/>
    </row>
    <row r="158" spans="2:46"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18"/>
      <c r="AL158" s="49"/>
      <c r="AM158" s="18"/>
      <c r="AN158" s="18"/>
      <c r="AO158" s="18"/>
      <c r="AP158" s="18"/>
      <c r="AQ158" s="18"/>
      <c r="AR158" s="18"/>
      <c r="AS158" s="18"/>
      <c r="AT158" s="18"/>
    </row>
    <row r="159" spans="2:46"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18"/>
      <c r="AL159" s="49"/>
      <c r="AM159" s="18"/>
      <c r="AN159" s="18"/>
      <c r="AO159" s="18"/>
      <c r="AP159" s="18"/>
      <c r="AQ159" s="18"/>
      <c r="AR159" s="18"/>
      <c r="AS159" s="18"/>
      <c r="AT159" s="18"/>
    </row>
    <row r="160" spans="2:46"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18"/>
      <c r="AL160" s="49"/>
      <c r="AM160" s="18"/>
      <c r="AN160" s="18"/>
      <c r="AO160" s="18"/>
      <c r="AP160" s="18"/>
      <c r="AQ160" s="18"/>
      <c r="AR160" s="18"/>
      <c r="AS160" s="18"/>
      <c r="AT160" s="18"/>
    </row>
    <row r="161" spans="2:46"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18"/>
      <c r="AL161" s="49"/>
      <c r="AM161" s="18"/>
      <c r="AN161" s="18"/>
      <c r="AO161" s="18"/>
      <c r="AP161" s="18"/>
      <c r="AQ161" s="18"/>
      <c r="AR161" s="18"/>
      <c r="AS161" s="18"/>
      <c r="AT161" s="18"/>
    </row>
    <row r="162" spans="2:46"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18"/>
      <c r="AL162" s="49"/>
      <c r="AM162" s="18"/>
      <c r="AN162" s="18"/>
      <c r="AO162" s="18"/>
      <c r="AP162" s="18"/>
      <c r="AQ162" s="18"/>
      <c r="AR162" s="18"/>
      <c r="AS162" s="18"/>
      <c r="AT162" s="18"/>
    </row>
    <row r="163" spans="2:46"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18"/>
      <c r="AL163" s="49"/>
      <c r="AM163" s="18"/>
      <c r="AN163" s="18"/>
      <c r="AO163" s="18"/>
      <c r="AP163" s="18"/>
      <c r="AQ163" s="18"/>
      <c r="AR163" s="18"/>
      <c r="AS163" s="18"/>
      <c r="AT163" s="18"/>
    </row>
    <row r="164" spans="2:46"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18"/>
      <c r="AL164" s="49"/>
      <c r="AM164" s="18"/>
      <c r="AN164" s="18"/>
      <c r="AO164" s="18"/>
      <c r="AP164" s="18"/>
      <c r="AQ164" s="18"/>
      <c r="AR164" s="18"/>
      <c r="AS164" s="18"/>
      <c r="AT164" s="18"/>
    </row>
    <row r="165" spans="2:46"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18"/>
      <c r="AL165" s="49"/>
      <c r="AM165" s="18"/>
      <c r="AN165" s="18"/>
      <c r="AO165" s="18"/>
      <c r="AP165" s="18"/>
      <c r="AQ165" s="18"/>
      <c r="AR165" s="18"/>
      <c r="AS165" s="18"/>
      <c r="AT165" s="18"/>
    </row>
    <row r="166" spans="2:46"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18"/>
      <c r="AL166" s="49"/>
      <c r="AM166" s="18"/>
      <c r="AN166" s="18"/>
      <c r="AO166" s="18"/>
      <c r="AP166" s="18"/>
      <c r="AQ166" s="18"/>
      <c r="AR166" s="18"/>
      <c r="AS166" s="18"/>
      <c r="AT166" s="18"/>
    </row>
    <row r="167" spans="2:46"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18"/>
      <c r="AL167" s="49"/>
      <c r="AM167" s="18"/>
      <c r="AN167" s="18"/>
      <c r="AO167" s="18"/>
      <c r="AP167" s="18"/>
      <c r="AQ167" s="18"/>
      <c r="AR167" s="18"/>
      <c r="AS167" s="18"/>
      <c r="AT167" s="18"/>
    </row>
    <row r="168" spans="2:46"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18"/>
      <c r="AL168" s="49"/>
      <c r="AM168" s="18"/>
      <c r="AN168" s="18"/>
      <c r="AO168" s="18"/>
      <c r="AP168" s="18"/>
      <c r="AQ168" s="18"/>
      <c r="AR168" s="18"/>
      <c r="AS168" s="18"/>
      <c r="AT168" s="18"/>
    </row>
    <row r="169" spans="2:46"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18"/>
      <c r="AL169" s="49"/>
      <c r="AM169" s="18"/>
      <c r="AN169" s="18"/>
      <c r="AO169" s="18"/>
      <c r="AP169" s="18"/>
      <c r="AQ169" s="18"/>
      <c r="AR169" s="18"/>
      <c r="AS169" s="18"/>
      <c r="AT169" s="18"/>
    </row>
    <row r="170" spans="2:46"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18"/>
      <c r="AL170" s="49"/>
      <c r="AM170" s="18"/>
      <c r="AN170" s="18"/>
      <c r="AO170" s="18"/>
      <c r="AP170" s="18"/>
      <c r="AQ170" s="18"/>
      <c r="AR170" s="18"/>
      <c r="AS170" s="18"/>
      <c r="AT170" s="18"/>
    </row>
    <row r="171" spans="2:46"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18"/>
      <c r="AL171" s="49"/>
      <c r="AM171" s="18"/>
      <c r="AN171" s="18"/>
      <c r="AO171" s="18"/>
      <c r="AP171" s="18"/>
      <c r="AQ171" s="18"/>
      <c r="AR171" s="18"/>
      <c r="AS171" s="18"/>
      <c r="AT171" s="18"/>
    </row>
    <row r="172" spans="2:46"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18"/>
      <c r="AL172" s="49"/>
      <c r="AM172" s="18"/>
      <c r="AN172" s="18"/>
      <c r="AO172" s="18"/>
      <c r="AP172" s="18"/>
      <c r="AQ172" s="18"/>
      <c r="AR172" s="18"/>
      <c r="AS172" s="18"/>
      <c r="AT172" s="18"/>
    </row>
    <row r="173" spans="2:46"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18"/>
      <c r="AL173" s="49"/>
      <c r="AM173" s="18"/>
      <c r="AN173" s="18"/>
      <c r="AO173" s="18"/>
      <c r="AP173" s="18"/>
      <c r="AQ173" s="18"/>
      <c r="AR173" s="18"/>
      <c r="AS173" s="18"/>
      <c r="AT173" s="18"/>
    </row>
    <row r="174" spans="2:46"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18"/>
      <c r="AL174" s="49"/>
      <c r="AM174" s="18"/>
      <c r="AN174" s="18"/>
      <c r="AO174" s="18"/>
      <c r="AP174" s="18"/>
      <c r="AQ174" s="18"/>
      <c r="AR174" s="18"/>
      <c r="AS174" s="18"/>
      <c r="AT174" s="18"/>
    </row>
    <row r="175" spans="2:46"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18"/>
      <c r="AL175" s="49"/>
      <c r="AM175" s="18"/>
      <c r="AN175" s="18"/>
      <c r="AO175" s="18"/>
      <c r="AP175" s="18"/>
      <c r="AQ175" s="18"/>
      <c r="AR175" s="18"/>
      <c r="AS175" s="18"/>
      <c r="AT175" s="18"/>
    </row>
    <row r="176" spans="2:46"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18"/>
      <c r="AL176" s="49"/>
      <c r="AM176" s="18"/>
      <c r="AN176" s="18"/>
      <c r="AO176" s="18"/>
      <c r="AP176" s="18"/>
      <c r="AQ176" s="18"/>
      <c r="AR176" s="18"/>
      <c r="AS176" s="18"/>
      <c r="AT176" s="18"/>
    </row>
    <row r="177" spans="2:46"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18"/>
      <c r="AL177" s="49"/>
      <c r="AM177" s="18"/>
      <c r="AN177" s="18"/>
      <c r="AO177" s="18"/>
      <c r="AP177" s="18"/>
      <c r="AQ177" s="18"/>
      <c r="AR177" s="18"/>
      <c r="AS177" s="18"/>
      <c r="AT177" s="18"/>
    </row>
    <row r="178" spans="2:46"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18"/>
      <c r="AL178" s="49"/>
      <c r="AM178" s="18"/>
      <c r="AN178" s="18"/>
      <c r="AO178" s="18"/>
      <c r="AP178" s="18"/>
      <c r="AQ178" s="18"/>
      <c r="AR178" s="18"/>
      <c r="AS178" s="18"/>
      <c r="AT178" s="18"/>
    </row>
    <row r="179" spans="2:46"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18"/>
      <c r="AL179" s="49"/>
      <c r="AM179" s="18"/>
      <c r="AN179" s="18"/>
      <c r="AO179" s="18"/>
      <c r="AP179" s="18"/>
      <c r="AQ179" s="18"/>
      <c r="AR179" s="18"/>
      <c r="AS179" s="18"/>
      <c r="AT179" s="18"/>
    </row>
    <row r="180" spans="2:46"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18"/>
      <c r="AL180" s="49"/>
      <c r="AM180" s="18"/>
      <c r="AN180" s="18"/>
      <c r="AO180" s="18"/>
      <c r="AP180" s="18"/>
      <c r="AQ180" s="18"/>
      <c r="AR180" s="18"/>
      <c r="AS180" s="18"/>
      <c r="AT180" s="18"/>
    </row>
    <row r="181" spans="2:46"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18"/>
      <c r="AL181" s="49"/>
      <c r="AM181" s="18"/>
      <c r="AN181" s="18"/>
      <c r="AO181" s="18"/>
      <c r="AP181" s="18"/>
      <c r="AQ181" s="18"/>
      <c r="AR181" s="18"/>
      <c r="AS181" s="18"/>
      <c r="AT181" s="18"/>
    </row>
    <row r="182" spans="2:46"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18"/>
      <c r="AL182" s="49"/>
      <c r="AM182" s="18"/>
      <c r="AN182" s="18"/>
      <c r="AO182" s="18"/>
      <c r="AP182" s="18"/>
      <c r="AQ182" s="18"/>
      <c r="AR182" s="18"/>
      <c r="AS182" s="18"/>
      <c r="AT182" s="18"/>
    </row>
    <row r="183" spans="2:46"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18"/>
      <c r="AL183" s="49"/>
      <c r="AM183" s="18"/>
      <c r="AN183" s="18"/>
      <c r="AO183" s="18"/>
      <c r="AP183" s="18"/>
      <c r="AQ183" s="18"/>
      <c r="AR183" s="18"/>
      <c r="AS183" s="18"/>
      <c r="AT183" s="18"/>
    </row>
    <row r="184" spans="2:46"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18"/>
      <c r="AL184" s="49"/>
      <c r="AM184" s="18"/>
      <c r="AN184" s="18"/>
      <c r="AO184" s="18"/>
      <c r="AP184" s="18"/>
      <c r="AQ184" s="18"/>
      <c r="AR184" s="18"/>
      <c r="AS184" s="18"/>
      <c r="AT184" s="18"/>
    </row>
    <row r="185" spans="2:46"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18"/>
      <c r="AL185" s="49"/>
      <c r="AM185" s="18"/>
      <c r="AN185" s="18"/>
      <c r="AO185" s="18"/>
      <c r="AP185" s="18"/>
      <c r="AQ185" s="18"/>
      <c r="AR185" s="18"/>
      <c r="AS185" s="18"/>
      <c r="AT185" s="18"/>
    </row>
    <row r="186" spans="2:46"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18"/>
      <c r="AL186" s="49"/>
      <c r="AM186" s="18"/>
      <c r="AN186" s="18"/>
      <c r="AO186" s="18"/>
      <c r="AP186" s="18"/>
      <c r="AQ186" s="18"/>
      <c r="AR186" s="18"/>
      <c r="AS186" s="18"/>
      <c r="AT186" s="18"/>
    </row>
    <row r="187" spans="2:46"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18"/>
      <c r="AL187" s="49"/>
      <c r="AM187" s="18"/>
      <c r="AN187" s="18"/>
      <c r="AO187" s="18"/>
      <c r="AP187" s="18"/>
      <c r="AQ187" s="18"/>
      <c r="AR187" s="18"/>
      <c r="AS187" s="18"/>
      <c r="AT187" s="18"/>
    </row>
    <row r="188" spans="2:46"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18"/>
      <c r="AL188" s="49"/>
      <c r="AM188" s="18"/>
      <c r="AN188" s="18"/>
      <c r="AO188" s="18"/>
      <c r="AP188" s="18"/>
      <c r="AQ188" s="18"/>
      <c r="AR188" s="18"/>
      <c r="AS188" s="18"/>
      <c r="AT188" s="18"/>
    </row>
    <row r="189" spans="2:46"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18"/>
      <c r="AL189" s="49"/>
      <c r="AM189" s="18"/>
      <c r="AN189" s="18"/>
      <c r="AO189" s="18"/>
      <c r="AP189" s="18"/>
      <c r="AQ189" s="18"/>
      <c r="AR189" s="18"/>
      <c r="AS189" s="18"/>
      <c r="AT189" s="18"/>
    </row>
    <row r="190" spans="2:46"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18"/>
      <c r="AL190" s="49"/>
      <c r="AM190" s="18"/>
      <c r="AN190" s="18"/>
      <c r="AO190" s="18"/>
      <c r="AP190" s="18"/>
      <c r="AQ190" s="18"/>
      <c r="AR190" s="18"/>
      <c r="AS190" s="18"/>
      <c r="AT190" s="18"/>
    </row>
    <row r="191" spans="2:46"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18"/>
      <c r="AL191" s="49"/>
      <c r="AM191" s="18"/>
      <c r="AN191" s="18"/>
      <c r="AO191" s="18"/>
      <c r="AP191" s="18"/>
      <c r="AQ191" s="18"/>
      <c r="AR191" s="18"/>
      <c r="AS191" s="18"/>
      <c r="AT191" s="18"/>
    </row>
    <row r="192" spans="2:46"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18"/>
      <c r="AL192" s="49"/>
      <c r="AM192" s="18"/>
      <c r="AN192" s="18"/>
      <c r="AO192" s="18"/>
      <c r="AP192" s="18"/>
      <c r="AQ192" s="18"/>
      <c r="AR192" s="18"/>
      <c r="AS192" s="18"/>
      <c r="AT192" s="18"/>
    </row>
    <row r="193" spans="2:46"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18"/>
      <c r="AL193" s="49"/>
      <c r="AM193" s="18"/>
      <c r="AN193" s="18"/>
      <c r="AO193" s="18"/>
      <c r="AP193" s="18"/>
      <c r="AQ193" s="18"/>
      <c r="AR193" s="18"/>
      <c r="AS193" s="18"/>
      <c r="AT193" s="18"/>
    </row>
    <row r="194" spans="2:46"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18"/>
      <c r="AL194" s="49"/>
      <c r="AM194" s="18"/>
      <c r="AN194" s="18"/>
      <c r="AO194" s="18"/>
      <c r="AP194" s="18"/>
      <c r="AQ194" s="18"/>
      <c r="AR194" s="18"/>
      <c r="AS194" s="18"/>
      <c r="AT194" s="18"/>
    </row>
    <row r="195" spans="2:46"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18"/>
      <c r="AL195" s="49"/>
      <c r="AM195" s="18"/>
      <c r="AN195" s="18"/>
      <c r="AO195" s="18"/>
      <c r="AP195" s="18"/>
      <c r="AQ195" s="18"/>
      <c r="AR195" s="18"/>
      <c r="AS195" s="18"/>
      <c r="AT195" s="18"/>
    </row>
    <row r="196" spans="2:46"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18"/>
      <c r="AL196" s="49"/>
      <c r="AM196" s="18"/>
      <c r="AN196" s="18"/>
      <c r="AO196" s="18"/>
      <c r="AP196" s="18"/>
      <c r="AQ196" s="18"/>
      <c r="AR196" s="18"/>
      <c r="AS196" s="18"/>
      <c r="AT196" s="18"/>
    </row>
    <row r="197" spans="2:46"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18"/>
      <c r="AL197" s="49"/>
      <c r="AM197" s="18"/>
      <c r="AN197" s="18"/>
      <c r="AO197" s="18"/>
      <c r="AP197" s="18"/>
      <c r="AQ197" s="18"/>
      <c r="AR197" s="18"/>
      <c r="AS197" s="18"/>
      <c r="AT197" s="18"/>
    </row>
    <row r="198" spans="2:46"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18"/>
      <c r="AL198" s="49"/>
      <c r="AM198" s="18"/>
      <c r="AN198" s="18"/>
      <c r="AO198" s="18"/>
      <c r="AP198" s="18"/>
      <c r="AQ198" s="18"/>
      <c r="AR198" s="18"/>
      <c r="AS198" s="18"/>
      <c r="AT198" s="18"/>
    </row>
    <row r="199" spans="2:46"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18"/>
      <c r="AL199" s="49"/>
      <c r="AM199" s="18"/>
      <c r="AN199" s="18"/>
      <c r="AO199" s="18"/>
      <c r="AP199" s="18"/>
      <c r="AQ199" s="18"/>
      <c r="AR199" s="18"/>
      <c r="AS199" s="18"/>
      <c r="AT199" s="18"/>
    </row>
    <row r="200" spans="2:46"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18"/>
      <c r="AL200" s="49"/>
      <c r="AM200" s="18"/>
      <c r="AN200" s="18"/>
      <c r="AO200" s="18"/>
      <c r="AP200" s="18"/>
      <c r="AQ200" s="18"/>
      <c r="AR200" s="18"/>
      <c r="AS200" s="18"/>
      <c r="AT200" s="18"/>
    </row>
    <row r="201" spans="2:46"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18"/>
      <c r="AL201" s="49"/>
      <c r="AM201" s="18"/>
      <c r="AN201" s="18"/>
      <c r="AO201" s="18"/>
      <c r="AP201" s="18"/>
      <c r="AQ201" s="18"/>
      <c r="AR201" s="18"/>
      <c r="AS201" s="18"/>
      <c r="AT201" s="18"/>
    </row>
  </sheetData>
  <dataValidations count="3">
    <dataValidation type="list" allowBlank="1" showInputMessage="1" showErrorMessage="1" sqref="P2:Q201" xr:uid="{D577C610-E2D2-40EA-9361-9040C568403A}">
      <formula1>"Yes,No"</formula1>
    </dataValidation>
    <dataValidation type="list" allowBlank="1" showInputMessage="1" showErrorMessage="1" sqref="AP2:AR201" xr:uid="{F074FEF0-391B-40F3-970D-199CFD0A0847}">
      <formula1>"Yes, None"</formula1>
    </dataValidation>
    <dataValidation type="list" allowBlank="1" showInputMessage="1" showErrorMessage="1" sqref="AN2:AO201" xr:uid="{D85266BB-285F-4CCE-901F-D0D49F7D480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BCB0118F-E5DC-4AD5-8F79-4D606A4D350D}">
          <x14:formula1>
            <xm:f>'Furnace Heating Capacity'!$A$10:$A$27</xm:f>
          </x14:formula1>
          <xm:sqref>W2:W26 Z2:Z26</xm:sqref>
        </x14:dataValidation>
        <x14:dataValidation type="list" allowBlank="1" showInputMessage="1" showErrorMessage="1" xr:uid="{61F0ACE3-175E-4A0C-86EB-56695FDC0006}">
          <x14:formula1>
            <xm:f>'Heat Pump CAC Capacity'!$A$1:$A$11</xm:f>
          </x14:formula1>
          <xm:sqref>X2:X26</xm:sqref>
        </x14:dataValidation>
        <x14:dataValidation type="list" allowBlank="1" showInputMessage="1" showErrorMessage="1" xr:uid="{5E931F07-E3F2-4D5F-A1F8-C9D326DCDF30}">
          <x14:formula1>
            <xm:f>Supp_Heat_Type!$A$1:$A$2</xm:f>
          </x14:formula1>
          <xm:sqref>Y2:Y26</xm:sqref>
        </x14:dataValidation>
        <x14:dataValidation type="list" allowBlank="1" showInputMessage="1" showErrorMessage="1" xr:uid="{A9A384AF-D75C-48AD-AA9D-995A33FC48C0}">
          <x14:formula1>
            <xm:f>'Baseboard Heating Capacity'!$A$1:$A$8</xm:f>
          </x14:formula1>
          <xm:sqref>AC2:AC26</xm:sqref>
        </x14:dataValidation>
        <x14:dataValidation type="list" allowBlank="1" showInputMessage="1" showErrorMessage="1" xr:uid="{41418FCE-ADD1-4B3E-9B9E-60E1771C0309}">
          <x14:formula1>
            <xm:f>Windows!$A$3:$A$26</xm:f>
          </x14:formula1>
          <xm:sqref>M2:M201</xm:sqref>
        </x14:dataValidation>
        <x14:dataValidation type="list" allowBlank="1" showInputMessage="1" showErrorMessage="1" xr:uid="{A6904928-8F8B-4C8F-B211-789D2A6D16D0}">
          <x14:formula1>
            <xm:f>WeatherFiles!$A$3:$A$17</xm:f>
          </x14:formula1>
          <xm:sqref>C2:C201</xm:sqref>
        </x14:dataValidation>
        <x14:dataValidation type="list" allowBlank="1" showInputMessage="1" showErrorMessage="1" xr:uid="{27315011-354C-4A8B-9D1A-15074C76B007}">
          <x14:formula1>
            <xm:f>Foundation_And_Floor_Con!$A$3:$A$27</xm:f>
          </x14:formula1>
          <xm:sqref>J2:J201</xm:sqref>
        </x14:dataValidation>
        <x14:dataValidation type="list" allowBlank="1" showInputMessage="1" showErrorMessage="1" xr:uid="{6A307296-641B-4B49-B270-D0F4EF912979}">
          <x14:formula1>
            <xm:f>Above_Ground_Wall_Con!$A$3:$A$19</xm:f>
          </x14:formula1>
          <xm:sqref>H2:H201</xm:sqref>
        </x14:dataValidation>
        <x14:dataValidation type="list" allowBlank="1" showInputMessage="1" showErrorMessage="1" xr:uid="{76EE6F06-13B7-4443-ACA7-1F34FFB12A31}">
          <x14:formula1>
            <xm:f>Water_Heater_Type!$A$3:$A$5</xm:f>
          </x14:formula1>
          <xm:sqref>AI2:AI201</xm:sqref>
        </x14:dataValidation>
        <x14:dataValidation type="list" allowBlank="1" showInputMessage="1" showErrorMessage="1" xr:uid="{EC34562A-0184-4AEF-83EF-E821C95C6D94}">
          <x14:formula1>
            <xm:f>Ceiling_And_Roof_Con!$A$3:$A$7</xm:f>
          </x14:formula1>
          <xm:sqref>I2:I201</xm:sqref>
        </x14:dataValidation>
        <x14:dataValidation type="list" allowBlank="1" showInputMessage="1" showErrorMessage="1" xr:uid="{59830A94-64E4-416A-B0C0-C39D7BBA2FCD}">
          <x14:formula1>
            <xm:f>Timesteps_Per_Hr!$A$1:$A$12</xm:f>
          </x14:formula1>
          <xm:sqref>B2:B201</xm:sqref>
        </x14:dataValidation>
        <x14:dataValidation type="list" allowBlank="1" showInputMessage="1" showErrorMessage="1" xr:uid="{A849D865-EF58-4BC5-A515-AC5454FF9327}">
          <x14:formula1>
            <xm:f>HVAC_Type!$A$3:$A$20</xm:f>
          </x14:formula1>
          <xm:sqref>V2:V26</xm:sqref>
        </x14:dataValidation>
        <x14:dataValidation type="list" allowBlank="1" showInputMessage="1" showErrorMessage="1" xr:uid="{B8B0ED8E-7856-4F3C-81B2-B3045E0593DB}">
          <x14:formula1>
            <xm:f>Schedules_8760!$H$1:$P$1</xm:f>
          </x14:formula1>
          <xm:sqref>AJ2:AJ201 AG2:AH26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USA_WA_Spokane.Intl.AP.727850_TMY3</v>
      </c>
      <c r="D2" s="18">
        <f ca="1">RANDBETWEEN(0,359)</f>
        <v>182</v>
      </c>
      <c r="E2" s="132">
        <f ca="1">RANDBETWEEN(400,3000)</f>
        <v>2472</v>
      </c>
      <c r="F2" s="132">
        <f ca="1">E2*RANDBETWEEN(8,12)</f>
        <v>27192</v>
      </c>
      <c r="G2" s="18">
        <f ca="1">RANDBETWEEN(50,200)/100</f>
        <v>0.55000000000000004</v>
      </c>
      <c r="H2" s="18" t="str">
        <f ca="1">INDEX(Above_Ground_Wall_Con!$A$4:$A$19,MATCH(RANDBETWEEN(1,8),Above_Ground_Wall_Con!$D$4:$D$19,0),1)</f>
        <v>Wood-Framed - 2x4 - 16 in OC - R-13 Cavity</v>
      </c>
      <c r="I2" s="18" t="str">
        <f ca="1">INDEX(Ceiling_And_Roof_Con!$A$3:$A$7,MATCH(RANDBETWEEN(1,5),Ceiling_And_Roof_Con!$D$3:$D$7,0),1)</f>
        <v>Attic - R38 Cavity Insulation</v>
      </c>
      <c r="J2" s="18" t="str">
        <f ca="1">INDEX(Foundation_And_Floor_Con!$A$4:$A$27,MATCH(RANDBETWEEN(1,19),Foundation_And_Floor_Con!$AI$4:$AI$27,0),1)</f>
        <v>Slab - R10 Perimeter with No Thermal Break</v>
      </c>
      <c r="K2" s="18">
        <f ca="1">RANDBETWEEN(5,15)/10*VLOOKUP(J2,Foundation_And_Floor_Con!$A$4:$AH$27,12,FALSE)</f>
        <v>0</v>
      </c>
      <c r="L2" s="18">
        <f ca="1">RANDBETWEEN(5,15)/10*VLOOKUP(J2,Foundation_And_Floor_Con!$A$4:$AH$27,14,FALSE)</f>
        <v>0</v>
      </c>
      <c r="M2" s="18" t="str">
        <f ca="1">INDEX(Windows!$A$4:$A$26,MATCH(RANDBETWEEN(1,20),Windows!$E$4:$E$26,0),1)</f>
        <v>Double, clear, non-metal</v>
      </c>
      <c r="N2" s="18">
        <f ca="1">INDEX(Windows!$C$4:$C$26,MATCH(Rand_Model_Inputs!$M2,Windows!$A$4:$A$26,0),1)</f>
        <v>0.52</v>
      </c>
      <c r="O2" s="18">
        <f ca="1">INDEX(Windows!$D$4:$D$26,MATCH(Rand_Model_Inputs!$M2,Windows!$A$4:$A$26,0),1)</f>
        <v>0.56999999999999995</v>
      </c>
      <c r="P2" s="18" t="s">
        <v>277</v>
      </c>
      <c r="Q2" s="18" t="s">
        <v>277</v>
      </c>
      <c r="R2" s="130">
        <f ca="1">RANDBETWEEN(1,99)/100</f>
        <v>0.32</v>
      </c>
      <c r="S2" s="130">
        <f t="shared" ref="S2:U2" ca="1" si="0">RANDBETWEEN(1,99)/100</f>
        <v>0.17</v>
      </c>
      <c r="T2" s="130">
        <f t="shared" ca="1" si="0"/>
        <v>0.21</v>
      </c>
      <c r="U2" s="130">
        <f t="shared" ca="1" si="0"/>
        <v>0.91</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37</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45</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46</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47</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48</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49</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9" t="s">
        <v>86</v>
      </c>
      <c r="B2" s="3" t="s">
        <v>87</v>
      </c>
      <c r="C2" s="149" t="s">
        <v>88</v>
      </c>
      <c r="D2" s="3"/>
      <c r="E2" s="3"/>
      <c r="F2" s="3"/>
      <c r="G2" s="3"/>
      <c r="H2" s="3"/>
      <c r="I2" s="3"/>
    </row>
    <row r="3" spans="1:9" x14ac:dyDescent="0.25">
      <c r="A3" s="150"/>
      <c r="B3" s="3" t="s">
        <v>89</v>
      </c>
      <c r="C3" s="150"/>
      <c r="D3" s="3"/>
      <c r="E3" s="3"/>
      <c r="F3" s="3"/>
      <c r="G3" s="3"/>
      <c r="H3" s="3"/>
      <c r="I3" s="3"/>
    </row>
    <row r="4" spans="1:9" x14ac:dyDescent="0.25">
      <c r="A4" s="150"/>
      <c r="B4" s="149" t="s">
        <v>90</v>
      </c>
      <c r="C4" s="150"/>
      <c r="D4" s="4" t="s">
        <v>91</v>
      </c>
      <c r="E4" s="5" t="str">
        <f>Model_Inputs!A1</f>
        <v>Run Label</v>
      </c>
      <c r="F4" s="3" t="s">
        <v>65</v>
      </c>
      <c r="G4" s="3" t="s">
        <v>66</v>
      </c>
      <c r="H4" s="3" t="s">
        <v>67</v>
      </c>
      <c r="I4" s="3"/>
    </row>
    <row r="5" spans="1:9" x14ac:dyDescent="0.25">
      <c r="A5" s="150"/>
      <c r="B5" s="151"/>
      <c r="C5" s="150"/>
      <c r="D5" s="4" t="s">
        <v>92</v>
      </c>
      <c r="E5" s="5" t="str">
        <f>Model_Inputs!D1</f>
        <v>Bldg Orient [deg]</v>
      </c>
      <c r="F5" s="3" t="s">
        <v>93</v>
      </c>
      <c r="G5" s="3" t="s">
        <v>68</v>
      </c>
      <c r="H5" s="3" t="s">
        <v>71</v>
      </c>
      <c r="I5" s="3"/>
    </row>
    <row r="6" spans="1:9" x14ac:dyDescent="0.25">
      <c r="A6" s="150"/>
      <c r="B6" s="3" t="s">
        <v>94</v>
      </c>
      <c r="C6" s="150"/>
      <c r="D6" s="4"/>
      <c r="E6" s="5"/>
      <c r="F6" s="3"/>
      <c r="G6" s="3"/>
      <c r="H6" s="3"/>
      <c r="I6" s="3"/>
    </row>
    <row r="7" spans="1:9" x14ac:dyDescent="0.25">
      <c r="A7" s="151"/>
      <c r="B7" s="3" t="s">
        <v>95</v>
      </c>
      <c r="C7" s="150"/>
      <c r="D7" s="4" t="s">
        <v>96</v>
      </c>
      <c r="E7" s="5" t="str">
        <f>Model_Inputs!B1</f>
        <v>Timesteps Per Hr</v>
      </c>
      <c r="F7" s="3" t="s">
        <v>97</v>
      </c>
      <c r="G7" s="3" t="s">
        <v>68</v>
      </c>
      <c r="H7" s="3" t="s">
        <v>98</v>
      </c>
      <c r="I7" s="3"/>
    </row>
    <row r="8" spans="1:9" x14ac:dyDescent="0.25">
      <c r="A8" s="149" t="s">
        <v>99</v>
      </c>
      <c r="B8" s="3" t="s">
        <v>100</v>
      </c>
      <c r="C8" s="151"/>
      <c r="D8" s="3"/>
      <c r="E8" s="5"/>
      <c r="F8" s="3"/>
      <c r="G8" s="3"/>
      <c r="H8" s="3"/>
      <c r="I8" s="3"/>
    </row>
    <row r="9" spans="1:9" x14ac:dyDescent="0.25">
      <c r="A9" s="150"/>
      <c r="B9" s="3" t="s">
        <v>101</v>
      </c>
      <c r="C9" s="149" t="s">
        <v>102</v>
      </c>
      <c r="D9" s="3" t="s">
        <v>103</v>
      </c>
      <c r="E9" s="152" t="str">
        <f>Model_Inputs!C1</f>
        <v>Weather File</v>
      </c>
      <c r="F9" s="149" t="s">
        <v>104</v>
      </c>
      <c r="G9" s="149" t="s">
        <v>66</v>
      </c>
      <c r="H9" s="149" t="s">
        <v>70</v>
      </c>
      <c r="I9" s="3"/>
    </row>
    <row r="10" spans="1:9" x14ac:dyDescent="0.25">
      <c r="A10" s="150"/>
      <c r="B10" s="3" t="s">
        <v>105</v>
      </c>
      <c r="C10" s="150"/>
      <c r="D10" s="3" t="s">
        <v>103</v>
      </c>
      <c r="E10" s="151"/>
      <c r="F10" s="151"/>
      <c r="G10" s="151"/>
      <c r="H10" s="151"/>
      <c r="I10" s="3"/>
    </row>
    <row r="11" spans="1:9" x14ac:dyDescent="0.25">
      <c r="A11" s="151"/>
      <c r="B11" s="3" t="s">
        <v>106</v>
      </c>
      <c r="C11" s="151"/>
      <c r="D11" s="3"/>
      <c r="E11" s="3"/>
      <c r="F11" s="3"/>
      <c r="G11" s="3"/>
      <c r="H11" s="3"/>
      <c r="I11" s="3"/>
    </row>
    <row r="12" spans="1:9" x14ac:dyDescent="0.25">
      <c r="A12" s="149" t="s">
        <v>107</v>
      </c>
      <c r="B12" s="3" t="s">
        <v>108</v>
      </c>
      <c r="C12" s="149" t="s">
        <v>109</v>
      </c>
      <c r="D12" s="3"/>
      <c r="E12" s="3"/>
      <c r="F12" s="3"/>
      <c r="G12" s="3"/>
      <c r="H12" s="3"/>
      <c r="I12" s="3"/>
    </row>
    <row r="13" spans="1:9" x14ac:dyDescent="0.25">
      <c r="A13" s="150"/>
      <c r="B13" s="3" t="s">
        <v>110</v>
      </c>
      <c r="C13" s="150"/>
      <c r="D13" s="3"/>
      <c r="E13" s="3"/>
      <c r="F13" s="3"/>
      <c r="G13" s="3"/>
      <c r="H13" s="3"/>
      <c r="I13" s="3"/>
    </row>
    <row r="14" spans="1:9" x14ac:dyDescent="0.25">
      <c r="A14" s="150"/>
      <c r="B14" s="3" t="s">
        <v>111</v>
      </c>
      <c r="C14" s="150"/>
      <c r="D14" s="3"/>
      <c r="E14" s="3"/>
      <c r="F14" s="3"/>
      <c r="G14" s="3"/>
      <c r="H14" s="3"/>
      <c r="I14" s="3"/>
    </row>
    <row r="15" spans="1:9" x14ac:dyDescent="0.25">
      <c r="A15" s="150"/>
      <c r="B15" s="3" t="s">
        <v>112</v>
      </c>
      <c r="C15" s="150"/>
      <c r="D15" s="3"/>
      <c r="E15" s="3"/>
      <c r="F15" s="3"/>
      <c r="G15" s="3"/>
      <c r="H15" s="3"/>
      <c r="I15" s="3"/>
    </row>
    <row r="16" spans="1:9" x14ac:dyDescent="0.25">
      <c r="A16" s="150"/>
      <c r="B16" s="3" t="s">
        <v>113</v>
      </c>
      <c r="C16" s="150"/>
      <c r="D16" s="3"/>
      <c r="E16" s="3"/>
      <c r="F16" s="3"/>
      <c r="G16" s="3"/>
      <c r="H16" s="3"/>
      <c r="I16" s="3"/>
    </row>
    <row r="17" spans="1:9" x14ac:dyDescent="0.25">
      <c r="A17" s="151"/>
      <c r="B17" s="3" t="s">
        <v>114</v>
      </c>
      <c r="C17" s="151"/>
      <c r="D17" s="3"/>
      <c r="E17" s="3"/>
      <c r="F17" s="3"/>
      <c r="G17" s="3"/>
      <c r="H17" s="3"/>
      <c r="I17" s="3"/>
    </row>
    <row r="18" spans="1:9" x14ac:dyDescent="0.25">
      <c r="A18" s="149" t="s">
        <v>115</v>
      </c>
      <c r="B18" s="3" t="s">
        <v>116</v>
      </c>
      <c r="C18" s="149" t="s">
        <v>117</v>
      </c>
      <c r="D18" s="3"/>
      <c r="E18" s="3"/>
      <c r="F18" s="3"/>
      <c r="G18" s="3"/>
      <c r="H18" s="3"/>
      <c r="I18" s="3"/>
    </row>
    <row r="19" spans="1:9" x14ac:dyDescent="0.25">
      <c r="A19" s="150"/>
      <c r="B19" s="3" t="s">
        <v>118</v>
      </c>
      <c r="C19" s="150"/>
      <c r="D19" s="3"/>
      <c r="E19" s="3"/>
      <c r="F19" s="3"/>
      <c r="G19" s="3"/>
      <c r="H19" s="3"/>
      <c r="I19" s="3"/>
    </row>
    <row r="20" spans="1:9" x14ac:dyDescent="0.25">
      <c r="A20" s="150"/>
      <c r="B20" s="3" t="s">
        <v>119</v>
      </c>
      <c r="C20" s="150"/>
      <c r="D20" s="3"/>
      <c r="E20" s="3"/>
      <c r="F20" s="3"/>
      <c r="G20" s="3"/>
      <c r="H20" s="3"/>
      <c r="I20" s="3"/>
    </row>
    <row r="21" spans="1:9" x14ac:dyDescent="0.25">
      <c r="A21" s="150"/>
      <c r="B21" s="3" t="s">
        <v>120</v>
      </c>
      <c r="C21" s="150"/>
      <c r="D21" s="3"/>
      <c r="E21" s="5"/>
      <c r="F21" s="3"/>
      <c r="G21" s="3"/>
      <c r="H21" s="3"/>
      <c r="I21" s="3"/>
    </row>
    <row r="22" spans="1:9" x14ac:dyDescent="0.25">
      <c r="A22" s="150"/>
      <c r="B22" s="3" t="s">
        <v>121</v>
      </c>
      <c r="C22" s="151"/>
      <c r="D22" s="3"/>
      <c r="E22" s="5"/>
      <c r="F22" s="3"/>
      <c r="G22" s="3"/>
      <c r="H22" s="3"/>
      <c r="I22" s="3"/>
    </row>
    <row r="23" spans="1:9" x14ac:dyDescent="0.25">
      <c r="A23" s="150"/>
      <c r="B23" s="149" t="s">
        <v>122</v>
      </c>
      <c r="C23" s="149" t="s">
        <v>123</v>
      </c>
      <c r="D23" s="4" t="s">
        <v>124</v>
      </c>
      <c r="E23" s="5" t="str">
        <f>Model_Inputs!N1</f>
        <v>Window U-Value [Btu/h/ft^2/F]</v>
      </c>
      <c r="F23" s="3" t="s">
        <v>125</v>
      </c>
      <c r="G23" s="3" t="s">
        <v>72</v>
      </c>
      <c r="H23" s="3" t="s">
        <v>73</v>
      </c>
      <c r="I23" s="3">
        <v>5.6744658973887141</v>
      </c>
    </row>
    <row r="24" spans="1:9" x14ac:dyDescent="0.25">
      <c r="A24" s="150"/>
      <c r="B24" s="151"/>
      <c r="C24" s="151"/>
      <c r="D24" s="4" t="s">
        <v>126</v>
      </c>
      <c r="E24" s="5" t="str">
        <f>Model_Inputs!O1</f>
        <v>Window SHGC</v>
      </c>
      <c r="F24" s="3" t="s">
        <v>127</v>
      </c>
      <c r="G24" s="3" t="s">
        <v>72</v>
      </c>
      <c r="H24" s="3" t="s">
        <v>75</v>
      </c>
      <c r="I24" s="3"/>
    </row>
    <row r="25" spans="1:9" x14ac:dyDescent="0.25">
      <c r="A25" s="151"/>
      <c r="B25" s="3" t="s">
        <v>128</v>
      </c>
      <c r="C25" s="3" t="s">
        <v>129</v>
      </c>
      <c r="D25" s="3"/>
      <c r="E25" s="5"/>
      <c r="F25" s="3"/>
      <c r="G25" s="3"/>
      <c r="H25" s="3"/>
      <c r="I25" s="3"/>
    </row>
    <row r="26" spans="1:9" x14ac:dyDescent="0.25">
      <c r="A26" s="149" t="s">
        <v>130</v>
      </c>
      <c r="B26" s="3" t="s">
        <v>131</v>
      </c>
      <c r="C26" s="149" t="s">
        <v>132</v>
      </c>
      <c r="D26" s="3"/>
      <c r="E26" s="5"/>
      <c r="F26" s="3"/>
      <c r="G26" s="3"/>
      <c r="H26" s="3"/>
      <c r="I26" s="3"/>
    </row>
    <row r="27" spans="1:9" x14ac:dyDescent="0.25">
      <c r="A27" s="150"/>
      <c r="B27" s="3" t="s">
        <v>133</v>
      </c>
      <c r="C27" s="150"/>
      <c r="D27" s="3"/>
      <c r="E27" s="5"/>
      <c r="F27" s="3"/>
      <c r="G27" s="3"/>
      <c r="H27" s="3"/>
      <c r="I27" s="3"/>
    </row>
    <row r="28" spans="1:9" x14ac:dyDescent="0.25">
      <c r="A28" s="150"/>
      <c r="B28" s="3" t="s">
        <v>134</v>
      </c>
      <c r="C28" s="150"/>
      <c r="D28" s="3"/>
      <c r="E28" s="5"/>
      <c r="F28" s="3"/>
      <c r="G28" s="3"/>
      <c r="H28" s="3"/>
      <c r="I28" s="3"/>
    </row>
    <row r="29" spans="1:9" x14ac:dyDescent="0.25">
      <c r="A29" s="150"/>
      <c r="B29" s="3" t="s">
        <v>135</v>
      </c>
      <c r="C29" s="150"/>
      <c r="D29" s="3"/>
      <c r="E29" s="5"/>
      <c r="F29" s="3"/>
      <c r="G29" s="3"/>
      <c r="H29" s="3"/>
      <c r="I29" s="3"/>
    </row>
    <row r="30" spans="1:9" x14ac:dyDescent="0.25">
      <c r="A30" s="150"/>
      <c r="B30" s="3" t="s">
        <v>136</v>
      </c>
      <c r="C30" s="150"/>
      <c r="D30" s="3"/>
      <c r="E30" s="3"/>
      <c r="F30" s="3"/>
      <c r="G30" s="3"/>
      <c r="H30" s="3"/>
      <c r="I30" s="3"/>
    </row>
    <row r="31" spans="1:9" x14ac:dyDescent="0.25">
      <c r="A31" s="150"/>
      <c r="B31" s="3" t="s">
        <v>137</v>
      </c>
      <c r="C31" s="150"/>
      <c r="D31" s="3"/>
      <c r="E31" s="3"/>
      <c r="F31" s="3"/>
      <c r="G31" s="3"/>
      <c r="H31" s="3"/>
      <c r="I31" s="3"/>
    </row>
    <row r="32" spans="1:9" x14ac:dyDescent="0.25">
      <c r="A32" s="150"/>
      <c r="B32" s="3" t="s">
        <v>138</v>
      </c>
      <c r="C32" s="150"/>
      <c r="D32" s="3"/>
      <c r="E32" s="3"/>
      <c r="F32" s="3"/>
      <c r="G32" s="3"/>
      <c r="H32" s="3"/>
      <c r="I32" s="3"/>
    </row>
    <row r="33" spans="1:9" x14ac:dyDescent="0.25">
      <c r="A33" s="151"/>
      <c r="B33" s="3" t="s">
        <v>139</v>
      </c>
      <c r="C33" s="151"/>
      <c r="D33" s="3"/>
      <c r="E33" s="3"/>
      <c r="F33" s="3"/>
      <c r="G33" s="3"/>
      <c r="H33" s="3"/>
      <c r="I33" s="3"/>
    </row>
    <row r="34" spans="1:9" x14ac:dyDescent="0.25">
      <c r="A34" s="149" t="s">
        <v>140</v>
      </c>
      <c r="B34" s="3" t="s">
        <v>141</v>
      </c>
      <c r="C34" s="149" t="s">
        <v>142</v>
      </c>
      <c r="D34" s="3"/>
      <c r="E34" s="3"/>
      <c r="F34" s="3"/>
      <c r="G34" s="3"/>
      <c r="H34" s="3"/>
      <c r="I34" s="3"/>
    </row>
    <row r="35" spans="1:9" x14ac:dyDescent="0.25">
      <c r="A35" s="150"/>
      <c r="B35" s="3" t="s">
        <v>143</v>
      </c>
      <c r="C35" s="150"/>
      <c r="D35" s="3"/>
      <c r="E35" s="3"/>
      <c r="F35" s="3"/>
      <c r="G35" s="3"/>
      <c r="H35" s="3"/>
      <c r="I35" s="3"/>
    </row>
    <row r="36" spans="1:9" x14ac:dyDescent="0.25">
      <c r="A36" s="150"/>
      <c r="B36" s="3" t="s">
        <v>144</v>
      </c>
      <c r="C36" s="150"/>
      <c r="D36" s="3"/>
      <c r="E36" s="3"/>
      <c r="F36" s="3"/>
      <c r="G36" s="3"/>
      <c r="H36" s="3"/>
      <c r="I36" s="3"/>
    </row>
    <row r="37" spans="1:9" x14ac:dyDescent="0.25">
      <c r="A37" s="150"/>
      <c r="B37" s="3" t="s">
        <v>145</v>
      </c>
      <c r="C37" s="150"/>
      <c r="D37" s="3"/>
      <c r="E37" s="3"/>
      <c r="F37" s="3"/>
      <c r="G37" s="3"/>
      <c r="H37" s="3"/>
      <c r="I37" s="3"/>
    </row>
    <row r="38" spans="1:9" x14ac:dyDescent="0.25">
      <c r="A38" s="150"/>
      <c r="B38" s="3" t="s">
        <v>146</v>
      </c>
      <c r="C38" s="150"/>
      <c r="D38" s="3"/>
      <c r="E38" s="3"/>
      <c r="F38" s="3"/>
      <c r="G38" s="3"/>
      <c r="H38" s="3"/>
      <c r="I38" s="3"/>
    </row>
    <row r="39" spans="1:9" x14ac:dyDescent="0.25">
      <c r="A39" s="150"/>
      <c r="B39" s="3" t="s">
        <v>147</v>
      </c>
      <c r="C39" s="150"/>
      <c r="D39" s="3"/>
      <c r="E39" s="3"/>
      <c r="F39" s="3"/>
      <c r="G39" s="3"/>
      <c r="H39" s="3"/>
      <c r="I39" s="3"/>
    </row>
    <row r="40" spans="1:9" x14ac:dyDescent="0.25">
      <c r="A40" s="150"/>
      <c r="B40" s="3" t="s">
        <v>148</v>
      </c>
      <c r="C40" s="150"/>
      <c r="D40" s="3"/>
      <c r="E40" s="3"/>
      <c r="F40" s="3"/>
      <c r="G40" s="3"/>
      <c r="H40" s="3"/>
      <c r="I40" s="3"/>
    </row>
    <row r="41" spans="1:9" x14ac:dyDescent="0.25">
      <c r="A41" s="150"/>
      <c r="B41" s="3" t="s">
        <v>149</v>
      </c>
      <c r="C41" s="150"/>
      <c r="D41" s="3"/>
      <c r="E41" s="3"/>
      <c r="F41" s="3"/>
      <c r="G41" s="3"/>
      <c r="H41" s="3"/>
      <c r="I41" s="3"/>
    </row>
    <row r="42" spans="1:9" x14ac:dyDescent="0.25">
      <c r="A42" s="150"/>
      <c r="B42" s="3" t="s">
        <v>150</v>
      </c>
      <c r="C42" s="150"/>
      <c r="D42" s="3"/>
      <c r="E42" s="3"/>
      <c r="F42" s="3"/>
      <c r="G42" s="3"/>
      <c r="H42" s="3"/>
      <c r="I42" s="3"/>
    </row>
    <row r="43" spans="1:9" x14ac:dyDescent="0.25">
      <c r="A43" s="150"/>
      <c r="B43" s="3" t="s">
        <v>151</v>
      </c>
      <c r="C43" s="150"/>
      <c r="D43" s="3"/>
      <c r="E43" s="3"/>
      <c r="F43" s="3"/>
      <c r="G43" s="3"/>
      <c r="H43" s="3"/>
      <c r="I43" s="3"/>
    </row>
    <row r="44" spans="1:9" x14ac:dyDescent="0.25">
      <c r="A44" s="150"/>
      <c r="B44" s="3" t="s">
        <v>152</v>
      </c>
      <c r="C44" s="150"/>
      <c r="D44" s="3"/>
      <c r="E44" s="3"/>
      <c r="F44" s="3"/>
      <c r="G44" s="3"/>
      <c r="H44" s="3"/>
      <c r="I44" s="3"/>
    </row>
    <row r="45" spans="1:9" x14ac:dyDescent="0.25">
      <c r="A45" s="150"/>
      <c r="B45" s="3" t="s">
        <v>153</v>
      </c>
      <c r="C45" s="150"/>
      <c r="D45" s="3"/>
      <c r="E45" s="3"/>
      <c r="F45" s="3"/>
      <c r="G45" s="3"/>
      <c r="H45" s="3"/>
      <c r="I45" s="3"/>
    </row>
    <row r="46" spans="1:9" x14ac:dyDescent="0.25">
      <c r="A46" s="150"/>
      <c r="B46" s="3" t="s">
        <v>154</v>
      </c>
      <c r="C46" s="150"/>
      <c r="D46" s="3"/>
      <c r="E46" s="3"/>
      <c r="F46" s="3"/>
      <c r="G46" s="3"/>
      <c r="H46" s="3"/>
      <c r="I46" s="3"/>
    </row>
    <row r="47" spans="1:9" x14ac:dyDescent="0.25">
      <c r="A47" s="150"/>
      <c r="B47" s="3" t="s">
        <v>155</v>
      </c>
      <c r="C47" s="150"/>
      <c r="D47" s="3"/>
      <c r="E47" s="3"/>
      <c r="F47" s="3"/>
      <c r="G47" s="3"/>
      <c r="H47" s="3"/>
      <c r="I47" s="3"/>
    </row>
    <row r="48" spans="1:9" x14ac:dyDescent="0.25">
      <c r="A48" s="151"/>
      <c r="B48" s="3" t="s">
        <v>156</v>
      </c>
      <c r="C48" s="151"/>
      <c r="D48" s="3"/>
      <c r="E48" s="3"/>
      <c r="F48" s="3"/>
      <c r="G48" s="3"/>
      <c r="H48" s="3"/>
      <c r="I48" s="3"/>
    </row>
    <row r="49" spans="1:9" x14ac:dyDescent="0.25">
      <c r="A49" s="149" t="s">
        <v>157</v>
      </c>
      <c r="B49" s="3" t="s">
        <v>158</v>
      </c>
      <c r="C49" s="149" t="s">
        <v>159</v>
      </c>
      <c r="D49" s="3"/>
      <c r="E49" s="3"/>
      <c r="F49" s="3"/>
      <c r="G49" s="3"/>
      <c r="H49" s="3"/>
      <c r="I49" s="3"/>
    </row>
    <row r="50" spans="1:9" x14ac:dyDescent="0.25">
      <c r="A50" s="150"/>
      <c r="B50" s="3" t="s">
        <v>160</v>
      </c>
      <c r="C50" s="150"/>
      <c r="D50" s="4" t="s">
        <v>161</v>
      </c>
      <c r="E50" s="5" t="str">
        <f>Model_Inputs!AK1</f>
        <v>Interior LPD [W/ft^2]</v>
      </c>
      <c r="F50" s="3" t="s">
        <v>162</v>
      </c>
      <c r="G50" s="3" t="s">
        <v>163</v>
      </c>
      <c r="H50" s="3" t="s">
        <v>78</v>
      </c>
      <c r="I50" s="3">
        <v>10.76</v>
      </c>
    </row>
    <row r="51" spans="1:9" x14ac:dyDescent="0.25">
      <c r="A51" s="151"/>
      <c r="B51" s="3" t="s">
        <v>164</v>
      </c>
      <c r="C51" s="150"/>
      <c r="D51" s="3"/>
      <c r="E51" s="3"/>
      <c r="F51" s="3"/>
      <c r="G51" s="3"/>
      <c r="H51" s="3"/>
      <c r="I51" s="3"/>
    </row>
    <row r="52" spans="1:9" x14ac:dyDescent="0.25">
      <c r="A52" s="3" t="s">
        <v>165</v>
      </c>
      <c r="B52" s="3" t="s">
        <v>166</v>
      </c>
      <c r="C52" s="151"/>
      <c r="D52" s="3"/>
      <c r="E52" s="3"/>
      <c r="F52" s="3"/>
      <c r="G52" s="3"/>
      <c r="H52" s="3"/>
      <c r="I52" s="3"/>
    </row>
    <row r="53" spans="1:9" x14ac:dyDescent="0.25">
      <c r="A53" s="3" t="s">
        <v>167</v>
      </c>
      <c r="B53" s="3" t="s">
        <v>168</v>
      </c>
      <c r="C53" s="149" t="s">
        <v>169</v>
      </c>
      <c r="D53" s="3"/>
      <c r="E53" s="3"/>
      <c r="F53" s="3"/>
      <c r="G53" s="3"/>
      <c r="H53" s="3"/>
      <c r="I53" s="3"/>
    </row>
    <row r="54" spans="1:9" x14ac:dyDescent="0.25">
      <c r="A54" s="149" t="s">
        <v>170</v>
      </c>
      <c r="B54" s="3" t="s">
        <v>171</v>
      </c>
      <c r="C54" s="150"/>
      <c r="D54" s="3"/>
      <c r="E54" s="3"/>
      <c r="F54" s="3"/>
      <c r="G54" s="3"/>
      <c r="H54" s="3"/>
      <c r="I54" s="3"/>
    </row>
    <row r="55" spans="1:9" x14ac:dyDescent="0.25">
      <c r="A55" s="150"/>
      <c r="B55" s="3" t="s">
        <v>172</v>
      </c>
      <c r="C55" s="150"/>
      <c r="D55" s="3"/>
      <c r="E55" s="3"/>
      <c r="F55" s="3"/>
      <c r="G55" s="3"/>
      <c r="H55" s="3"/>
      <c r="I55" s="3"/>
    </row>
    <row r="56" spans="1:9" x14ac:dyDescent="0.25">
      <c r="A56" s="150"/>
      <c r="B56" s="3" t="s">
        <v>173</v>
      </c>
      <c r="C56" s="150"/>
      <c r="D56" s="3"/>
      <c r="E56" s="3"/>
      <c r="F56" s="3"/>
      <c r="G56" s="3"/>
      <c r="H56" s="3"/>
      <c r="I56" s="3"/>
    </row>
    <row r="57" spans="1:9" x14ac:dyDescent="0.25">
      <c r="A57" s="150"/>
      <c r="B57" s="3" t="s">
        <v>174</v>
      </c>
      <c r="C57" s="150"/>
      <c r="D57" s="3"/>
      <c r="E57" s="3"/>
      <c r="F57" s="3"/>
      <c r="G57" s="3"/>
      <c r="H57" s="3"/>
      <c r="I57" s="3"/>
    </row>
    <row r="58" spans="1:9" x14ac:dyDescent="0.25">
      <c r="A58" s="150"/>
      <c r="B58" s="3" t="s">
        <v>175</v>
      </c>
      <c r="C58" s="150"/>
      <c r="D58" s="3"/>
      <c r="E58" s="3"/>
      <c r="F58" s="3"/>
      <c r="G58" s="3"/>
      <c r="H58" s="3"/>
      <c r="I58" s="3"/>
    </row>
    <row r="59" spans="1:9" x14ac:dyDescent="0.25">
      <c r="A59" s="150"/>
      <c r="B59" s="3" t="s">
        <v>176</v>
      </c>
      <c r="C59" s="150"/>
      <c r="D59" s="3"/>
      <c r="E59" s="3"/>
      <c r="F59" s="3"/>
      <c r="G59" s="3"/>
      <c r="H59" s="3"/>
      <c r="I59" s="3"/>
    </row>
    <row r="60" spans="1:9" x14ac:dyDescent="0.25">
      <c r="A60" s="150"/>
      <c r="B60" s="3" t="s">
        <v>177</v>
      </c>
      <c r="C60" s="150"/>
      <c r="D60" s="3"/>
      <c r="E60" s="3"/>
      <c r="F60" s="3"/>
      <c r="G60" s="3"/>
      <c r="H60" s="3"/>
      <c r="I60" s="3"/>
    </row>
    <row r="61" spans="1:9" x14ac:dyDescent="0.25">
      <c r="A61" s="150"/>
      <c r="B61" s="3" t="s">
        <v>178</v>
      </c>
      <c r="C61" s="150"/>
      <c r="D61" s="3"/>
      <c r="E61" s="3"/>
      <c r="F61" s="3"/>
      <c r="G61" s="3"/>
      <c r="H61" s="3"/>
      <c r="I61" s="3"/>
    </row>
    <row r="62" spans="1:9" x14ac:dyDescent="0.25">
      <c r="A62" s="150"/>
      <c r="B62" s="3" t="s">
        <v>179</v>
      </c>
      <c r="C62" s="150"/>
      <c r="D62" s="3"/>
      <c r="E62" s="3"/>
      <c r="F62" s="3"/>
      <c r="G62" s="3"/>
      <c r="H62" s="3"/>
      <c r="I62" s="3"/>
    </row>
    <row r="63" spans="1:9" x14ac:dyDescent="0.25">
      <c r="A63" s="151"/>
      <c r="B63" s="3" t="s">
        <v>180</v>
      </c>
      <c r="C63" s="150"/>
      <c r="D63" s="3"/>
      <c r="E63" s="3"/>
      <c r="F63" s="3"/>
      <c r="G63" s="3"/>
      <c r="H63" s="3"/>
      <c r="I63" s="3"/>
    </row>
    <row r="64" spans="1:9" x14ac:dyDescent="0.25">
      <c r="A64" s="149" t="s">
        <v>181</v>
      </c>
      <c r="B64" s="3" t="s">
        <v>182</v>
      </c>
      <c r="C64" s="150"/>
      <c r="D64" s="3"/>
      <c r="E64" s="3"/>
      <c r="F64" s="3"/>
      <c r="G64" s="3"/>
      <c r="H64" s="3"/>
      <c r="I64" s="3"/>
    </row>
    <row r="65" spans="1:9" x14ac:dyDescent="0.25">
      <c r="A65" s="150"/>
      <c r="B65" s="3" t="s">
        <v>183</v>
      </c>
      <c r="C65" s="150"/>
      <c r="D65" s="3"/>
      <c r="E65" s="3"/>
      <c r="F65" s="3"/>
      <c r="G65" s="3"/>
      <c r="H65" s="3"/>
      <c r="I65" s="3"/>
    </row>
    <row r="66" spans="1:9" x14ac:dyDescent="0.25">
      <c r="A66" s="150"/>
      <c r="B66" s="3" t="s">
        <v>184</v>
      </c>
      <c r="C66" s="151"/>
      <c r="D66" s="3"/>
      <c r="E66" s="3"/>
      <c r="F66" s="3"/>
      <c r="G66" s="3"/>
      <c r="H66" s="3"/>
      <c r="I66" s="3"/>
    </row>
    <row r="67" spans="1:9" x14ac:dyDescent="0.25">
      <c r="A67" s="151"/>
      <c r="B67" s="3" t="s">
        <v>185</v>
      </c>
      <c r="C67" s="3" t="s">
        <v>186</v>
      </c>
      <c r="D67" s="3"/>
      <c r="E67" s="3"/>
      <c r="F67" s="3"/>
      <c r="G67" s="3"/>
      <c r="H67" s="3"/>
      <c r="I67" s="3"/>
    </row>
    <row r="68" spans="1:9" x14ac:dyDescent="0.25">
      <c r="A68" s="149" t="s">
        <v>187</v>
      </c>
      <c r="B68" s="3" t="s">
        <v>188</v>
      </c>
      <c r="C68" s="149" t="s">
        <v>169</v>
      </c>
      <c r="D68" s="3"/>
      <c r="E68" s="3"/>
      <c r="F68" s="3"/>
      <c r="G68" s="3"/>
      <c r="H68" s="3"/>
      <c r="I68" s="3"/>
    </row>
    <row r="69" spans="1:9" x14ac:dyDescent="0.25">
      <c r="A69" s="151"/>
      <c r="B69" s="3" t="s">
        <v>189</v>
      </c>
      <c r="C69" s="150"/>
      <c r="D69" s="3"/>
      <c r="E69" s="3"/>
      <c r="F69" s="3"/>
      <c r="G69" s="3"/>
      <c r="H69" s="3"/>
      <c r="I69" s="3"/>
    </row>
    <row r="70" spans="1:9" x14ac:dyDescent="0.25">
      <c r="A70" s="3" t="s">
        <v>190</v>
      </c>
      <c r="B70" s="3" t="s">
        <v>191</v>
      </c>
      <c r="C70" s="150"/>
      <c r="D70" s="3"/>
      <c r="E70" s="3"/>
      <c r="F70" s="3"/>
      <c r="G70" s="3"/>
      <c r="H70" s="3"/>
      <c r="I70" s="3"/>
    </row>
    <row r="71" spans="1:9" x14ac:dyDescent="0.25">
      <c r="A71" s="149" t="s">
        <v>192</v>
      </c>
      <c r="B71" s="3" t="s">
        <v>193</v>
      </c>
      <c r="C71" s="150"/>
      <c r="D71" s="3"/>
      <c r="E71" s="3"/>
      <c r="F71" s="3"/>
      <c r="G71" s="3"/>
      <c r="H71" s="3"/>
      <c r="I71" s="3"/>
    </row>
    <row r="72" spans="1:9" x14ac:dyDescent="0.25">
      <c r="A72" s="151"/>
      <c r="B72" s="3" t="s">
        <v>194</v>
      </c>
      <c r="C72" s="150"/>
      <c r="D72" s="3"/>
      <c r="E72" s="3"/>
      <c r="F72" s="3"/>
      <c r="G72" s="3"/>
      <c r="H72" s="3"/>
      <c r="I72" s="3"/>
    </row>
    <row r="73" spans="1:9" x14ac:dyDescent="0.25">
      <c r="A73" s="149" t="s">
        <v>195</v>
      </c>
      <c r="B73" s="3" t="s">
        <v>196</v>
      </c>
      <c r="C73" s="150"/>
      <c r="D73" s="3"/>
      <c r="E73" s="3"/>
      <c r="F73" s="3"/>
      <c r="G73" s="3"/>
      <c r="H73" s="3"/>
      <c r="I73" s="3"/>
    </row>
    <row r="74" spans="1:9" x14ac:dyDescent="0.25">
      <c r="A74" s="151"/>
      <c r="B74" s="3" t="s">
        <v>197</v>
      </c>
      <c r="C74" s="150"/>
      <c r="D74" s="3"/>
      <c r="E74" s="3"/>
      <c r="F74" s="3"/>
      <c r="G74" s="3"/>
      <c r="H74" s="3"/>
      <c r="I74" s="3"/>
    </row>
    <row r="75" spans="1:9" x14ac:dyDescent="0.25">
      <c r="A75" s="3" t="s">
        <v>198</v>
      </c>
      <c r="B75" s="3" t="s">
        <v>199</v>
      </c>
      <c r="C75" s="150"/>
      <c r="D75" s="3"/>
      <c r="E75" s="3"/>
      <c r="F75" s="3"/>
      <c r="G75" s="3"/>
      <c r="H75" s="3"/>
      <c r="I75" s="3"/>
    </row>
    <row r="76" spans="1:9" x14ac:dyDescent="0.25">
      <c r="A76" s="149" t="s">
        <v>200</v>
      </c>
      <c r="B76" s="3" t="s">
        <v>201</v>
      </c>
      <c r="C76" s="150"/>
      <c r="D76" s="3"/>
      <c r="E76" s="3"/>
      <c r="F76" s="3"/>
      <c r="G76" s="3"/>
      <c r="H76" s="3"/>
      <c r="I76" s="3"/>
    </row>
    <row r="77" spans="1:9" x14ac:dyDescent="0.25">
      <c r="A77" s="151"/>
      <c r="B77" s="3" t="s">
        <v>202</v>
      </c>
      <c r="C77" s="150"/>
      <c r="D77" s="3"/>
      <c r="E77" s="3"/>
      <c r="F77" s="3"/>
      <c r="G77" s="3"/>
      <c r="H77" s="3"/>
      <c r="I77" s="3"/>
    </row>
    <row r="78" spans="1:9" x14ac:dyDescent="0.25">
      <c r="A78" s="3" t="s">
        <v>203</v>
      </c>
      <c r="B78" s="3" t="s">
        <v>204</v>
      </c>
      <c r="C78" s="150"/>
      <c r="D78" s="3"/>
      <c r="E78" s="3"/>
      <c r="F78" s="3"/>
      <c r="G78" s="3"/>
      <c r="H78" s="3"/>
      <c r="I78" s="3"/>
    </row>
    <row r="79" spans="1:9" x14ac:dyDescent="0.25">
      <c r="A79" s="3" t="s">
        <v>205</v>
      </c>
      <c r="B79" s="3" t="s">
        <v>206</v>
      </c>
      <c r="C79" s="150"/>
      <c r="D79" s="3"/>
      <c r="E79" s="3"/>
      <c r="F79" s="3"/>
      <c r="G79" s="3"/>
      <c r="H79" s="3"/>
      <c r="I79" s="3"/>
    </row>
    <row r="80" spans="1:9" x14ac:dyDescent="0.25">
      <c r="A80" s="149" t="s">
        <v>207</v>
      </c>
      <c r="B80" s="3" t="s">
        <v>208</v>
      </c>
      <c r="C80" s="150"/>
      <c r="D80" s="3"/>
      <c r="E80" s="3"/>
      <c r="F80" s="3"/>
      <c r="G80" s="3"/>
      <c r="H80" s="3"/>
      <c r="I80" s="3"/>
    </row>
    <row r="81" spans="1:9" x14ac:dyDescent="0.25">
      <c r="A81" s="150"/>
      <c r="B81" s="3" t="s">
        <v>209</v>
      </c>
      <c r="C81" s="150"/>
      <c r="D81" s="3"/>
      <c r="E81" s="3"/>
      <c r="F81" s="3"/>
      <c r="G81" s="3"/>
      <c r="H81" s="3"/>
      <c r="I81" s="3"/>
    </row>
    <row r="82" spans="1:9" x14ac:dyDescent="0.25">
      <c r="A82" s="150"/>
      <c r="B82" s="3" t="s">
        <v>210</v>
      </c>
      <c r="C82" s="150"/>
      <c r="D82" s="3"/>
      <c r="E82" s="3"/>
      <c r="F82" s="3"/>
      <c r="G82" s="3"/>
      <c r="H82" s="3"/>
      <c r="I82" s="3"/>
    </row>
    <row r="83" spans="1:9" x14ac:dyDescent="0.25">
      <c r="A83" s="150"/>
      <c r="B83" s="3" t="s">
        <v>211</v>
      </c>
      <c r="C83" s="150"/>
      <c r="D83" s="3"/>
      <c r="E83" s="3"/>
      <c r="F83" s="3"/>
      <c r="G83" s="3"/>
      <c r="H83" s="3"/>
      <c r="I83" s="3"/>
    </row>
    <row r="84" spans="1:9" x14ac:dyDescent="0.25">
      <c r="A84" s="151"/>
      <c r="B84" s="3" t="s">
        <v>212</v>
      </c>
      <c r="C84" s="151"/>
      <c r="D84" s="3"/>
      <c r="E84" s="3"/>
      <c r="F84" s="3"/>
      <c r="G84" s="3"/>
      <c r="H84" s="3"/>
      <c r="I84" s="3"/>
    </row>
    <row r="85" spans="1:9" x14ac:dyDescent="0.25">
      <c r="A85" s="149" t="s">
        <v>213</v>
      </c>
      <c r="B85" s="3" t="s">
        <v>214</v>
      </c>
      <c r="C85" s="149" t="s">
        <v>215</v>
      </c>
      <c r="D85" s="3"/>
      <c r="E85" s="3"/>
      <c r="F85" s="3"/>
      <c r="G85" s="3"/>
      <c r="H85" s="3"/>
      <c r="I85" s="3"/>
    </row>
    <row r="86" spans="1:9" x14ac:dyDescent="0.25">
      <c r="A86" s="150"/>
      <c r="B86" s="3" t="s">
        <v>216</v>
      </c>
      <c r="C86" s="151"/>
      <c r="D86" s="3"/>
      <c r="E86" s="3"/>
      <c r="F86" s="3"/>
      <c r="G86" s="3"/>
      <c r="H86" s="3"/>
      <c r="I86" s="3"/>
    </row>
    <row r="87" spans="1:9" x14ac:dyDescent="0.25">
      <c r="A87" s="150"/>
      <c r="B87" s="3" t="s">
        <v>217</v>
      </c>
      <c r="C87" s="149" t="s">
        <v>186</v>
      </c>
      <c r="D87" s="3"/>
      <c r="E87" s="3"/>
      <c r="F87" s="3"/>
      <c r="G87" s="3"/>
      <c r="H87" s="3"/>
      <c r="I87" s="3"/>
    </row>
    <row r="88" spans="1:9" x14ac:dyDescent="0.25">
      <c r="A88" s="150"/>
      <c r="B88" s="3" t="s">
        <v>218</v>
      </c>
      <c r="C88" s="150"/>
      <c r="D88" s="3"/>
      <c r="E88" s="3"/>
      <c r="F88" s="3"/>
      <c r="G88" s="3"/>
      <c r="H88" s="3"/>
      <c r="I88" s="3"/>
    </row>
    <row r="89" spans="1:9" x14ac:dyDescent="0.25">
      <c r="A89" s="150"/>
      <c r="B89" s="3" t="s">
        <v>219</v>
      </c>
      <c r="C89" s="151"/>
      <c r="D89" s="3"/>
      <c r="E89" s="3"/>
      <c r="F89" s="3"/>
      <c r="G89" s="3"/>
      <c r="H89" s="3"/>
      <c r="I89" s="3"/>
    </row>
    <row r="90" spans="1:9" x14ac:dyDescent="0.25">
      <c r="A90" s="150"/>
      <c r="B90" s="3" t="s">
        <v>220</v>
      </c>
      <c r="C90" s="149" t="s">
        <v>169</v>
      </c>
      <c r="D90" s="3"/>
      <c r="E90" s="3"/>
      <c r="F90" s="3"/>
      <c r="G90" s="3"/>
      <c r="H90" s="3"/>
      <c r="I90" s="3"/>
    </row>
    <row r="91" spans="1:9" x14ac:dyDescent="0.25">
      <c r="A91" s="150"/>
      <c r="B91" s="3" t="s">
        <v>221</v>
      </c>
      <c r="C91" s="150"/>
      <c r="D91" s="3"/>
      <c r="E91" s="3"/>
      <c r="F91" s="3"/>
      <c r="G91" s="3"/>
      <c r="H91" s="3"/>
      <c r="I91" s="3"/>
    </row>
    <row r="92" spans="1:9" x14ac:dyDescent="0.25">
      <c r="A92" s="150"/>
      <c r="B92" s="3" t="s">
        <v>222</v>
      </c>
      <c r="C92" s="151"/>
      <c r="D92" s="3"/>
      <c r="E92" s="3"/>
      <c r="F92" s="3"/>
      <c r="G92" s="3"/>
      <c r="H92" s="3"/>
      <c r="I92" s="3"/>
    </row>
    <row r="93" spans="1:9" x14ac:dyDescent="0.25">
      <c r="A93" s="151"/>
      <c r="B93" s="3" t="s">
        <v>223</v>
      </c>
      <c r="C93" s="149" t="s">
        <v>186</v>
      </c>
      <c r="D93" s="3"/>
      <c r="E93" s="3"/>
      <c r="F93" s="3"/>
      <c r="G93" s="3"/>
      <c r="H93" s="3"/>
      <c r="I93" s="3"/>
    </row>
    <row r="94" spans="1:9" x14ac:dyDescent="0.25">
      <c r="A94" s="3" t="s">
        <v>224</v>
      </c>
      <c r="B94" s="3" t="s">
        <v>225</v>
      </c>
      <c r="C94" s="150"/>
      <c r="D94" s="3"/>
      <c r="E94" s="3"/>
      <c r="F94" s="3"/>
      <c r="G94" s="3"/>
      <c r="H94" s="3"/>
      <c r="I94" s="3"/>
    </row>
    <row r="95" spans="1:9" x14ac:dyDescent="0.25">
      <c r="A95" s="149" t="s">
        <v>226</v>
      </c>
      <c r="B95" s="3" t="s">
        <v>227</v>
      </c>
      <c r="C95" s="150"/>
      <c r="D95" s="3"/>
      <c r="E95" s="3"/>
      <c r="F95" s="3"/>
      <c r="G95" s="3"/>
      <c r="H95" s="3"/>
      <c r="I95" s="3"/>
    </row>
    <row r="96" spans="1:9" x14ac:dyDescent="0.25">
      <c r="A96" s="151"/>
      <c r="B96" s="3" t="s">
        <v>228</v>
      </c>
      <c r="C96" s="150"/>
      <c r="D96" s="3"/>
      <c r="E96" s="3"/>
      <c r="F96" s="3"/>
      <c r="G96" s="3"/>
      <c r="H96" s="3"/>
      <c r="I96" s="3"/>
    </row>
    <row r="97" spans="1:9" x14ac:dyDescent="0.25">
      <c r="A97" s="3" t="s">
        <v>229</v>
      </c>
      <c r="B97" s="3" t="s">
        <v>230</v>
      </c>
      <c r="C97" s="150"/>
      <c r="D97" s="3"/>
      <c r="E97" s="3"/>
      <c r="F97" s="3"/>
      <c r="G97" s="3"/>
      <c r="H97" s="3"/>
      <c r="I97" s="3"/>
    </row>
    <row r="98" spans="1:9" x14ac:dyDescent="0.25">
      <c r="A98" s="149" t="s">
        <v>231</v>
      </c>
      <c r="B98" s="3" t="s">
        <v>232</v>
      </c>
      <c r="C98" s="150"/>
      <c r="D98" s="3"/>
      <c r="E98" s="3"/>
      <c r="F98" s="3"/>
      <c r="G98" s="3"/>
      <c r="H98" s="3"/>
      <c r="I98" s="3"/>
    </row>
    <row r="99" spans="1:9" x14ac:dyDescent="0.25">
      <c r="A99" s="150"/>
      <c r="B99" s="3" t="s">
        <v>233</v>
      </c>
      <c r="C99" s="150"/>
      <c r="D99" s="3"/>
      <c r="E99" s="3"/>
      <c r="F99" s="3"/>
      <c r="G99" s="3"/>
      <c r="H99" s="3"/>
      <c r="I99" s="3"/>
    </row>
    <row r="100" spans="1:9" x14ac:dyDescent="0.25">
      <c r="A100" s="151"/>
      <c r="B100" s="3" t="s">
        <v>234</v>
      </c>
      <c r="C100" s="151"/>
      <c r="D100" s="3"/>
      <c r="E100" s="3"/>
      <c r="F100" s="3"/>
      <c r="G100" s="3"/>
      <c r="H100" s="3"/>
      <c r="I100" s="3"/>
    </row>
    <row r="101" spans="1:9" x14ac:dyDescent="0.25">
      <c r="A101" s="149" t="s">
        <v>235</v>
      </c>
      <c r="B101" s="3" t="s">
        <v>236</v>
      </c>
      <c r="C101" s="149" t="s">
        <v>109</v>
      </c>
      <c r="D101" s="3"/>
      <c r="E101" s="3"/>
      <c r="F101" s="3"/>
      <c r="G101" s="3"/>
      <c r="H101" s="3"/>
      <c r="I101" s="3"/>
    </row>
    <row r="102" spans="1:9" x14ac:dyDescent="0.25">
      <c r="A102" s="151"/>
      <c r="B102" s="3" t="s">
        <v>237</v>
      </c>
      <c r="C102" s="151"/>
      <c r="D102" s="3"/>
      <c r="E102" s="3"/>
      <c r="F102" s="3"/>
      <c r="G102" s="3"/>
      <c r="H102" s="3"/>
      <c r="I102" s="3"/>
    </row>
    <row r="103" spans="1:9" x14ac:dyDescent="0.25">
      <c r="A103" s="3" t="s">
        <v>238</v>
      </c>
      <c r="B103" s="3" t="s">
        <v>239</v>
      </c>
      <c r="C103" s="149" t="s">
        <v>186</v>
      </c>
      <c r="D103" s="3"/>
      <c r="E103" s="3"/>
      <c r="F103" s="3"/>
      <c r="G103" s="3"/>
      <c r="H103" s="3"/>
      <c r="I103" s="3"/>
    </row>
    <row r="104" spans="1:9" x14ac:dyDescent="0.25">
      <c r="A104" s="149" t="s">
        <v>240</v>
      </c>
      <c r="B104" s="3" t="s">
        <v>241</v>
      </c>
      <c r="C104" s="150"/>
      <c r="D104" s="3"/>
      <c r="E104" s="3"/>
      <c r="F104" s="3"/>
      <c r="G104" s="3"/>
      <c r="H104" s="3"/>
      <c r="I104" s="3"/>
    </row>
    <row r="105" spans="1:9" x14ac:dyDescent="0.25">
      <c r="A105" s="151"/>
      <c r="B105" s="3" t="s">
        <v>242</v>
      </c>
      <c r="C105" s="151"/>
      <c r="D105" s="3"/>
      <c r="E105" s="3"/>
      <c r="F105" s="3"/>
      <c r="G105" s="3"/>
      <c r="H105" s="3"/>
      <c r="I105" s="3"/>
    </row>
    <row r="106" spans="1:9" x14ac:dyDescent="0.25">
      <c r="A106" s="149" t="s">
        <v>243</v>
      </c>
      <c r="B106" s="3" t="s">
        <v>244</v>
      </c>
      <c r="C106" s="149" t="s">
        <v>245</v>
      </c>
      <c r="D106" s="3"/>
      <c r="E106" s="3"/>
      <c r="F106" s="3"/>
      <c r="G106" s="3"/>
      <c r="H106" s="3"/>
      <c r="I106" s="3"/>
    </row>
    <row r="107" spans="1:9" x14ac:dyDescent="0.25">
      <c r="A107" s="150"/>
      <c r="B107" s="3" t="s">
        <v>246</v>
      </c>
      <c r="C107" s="150"/>
      <c r="D107" s="3"/>
      <c r="E107" s="3"/>
      <c r="F107" s="3"/>
      <c r="G107" s="3"/>
      <c r="H107" s="3"/>
      <c r="I107" s="3"/>
    </row>
    <row r="108" spans="1:9" x14ac:dyDescent="0.25">
      <c r="A108" s="151"/>
      <c r="B108" s="3" t="s">
        <v>247</v>
      </c>
      <c r="C108" s="151"/>
      <c r="D108" s="3"/>
      <c r="E108" s="3"/>
      <c r="F108" s="3"/>
      <c r="G108" s="3"/>
      <c r="H108" s="3"/>
      <c r="I108" s="3"/>
    </row>
    <row r="109" spans="1:9" x14ac:dyDescent="0.25">
      <c r="A109" s="149" t="s">
        <v>248</v>
      </c>
      <c r="B109" s="3" t="s">
        <v>249</v>
      </c>
      <c r="C109" s="149" t="s">
        <v>250</v>
      </c>
      <c r="D109" s="3"/>
      <c r="E109" s="3"/>
      <c r="F109" s="3"/>
      <c r="G109" s="3"/>
      <c r="H109" s="3"/>
      <c r="I109" s="3"/>
    </row>
    <row r="110" spans="1:9" x14ac:dyDescent="0.25">
      <c r="A110" s="150"/>
      <c r="B110" s="3" t="s">
        <v>251</v>
      </c>
      <c r="C110" s="150"/>
      <c r="D110" s="3"/>
      <c r="E110" s="3"/>
      <c r="F110" s="3"/>
      <c r="G110" s="3"/>
      <c r="H110" s="3"/>
      <c r="I110" s="3"/>
    </row>
    <row r="111" spans="1:9" x14ac:dyDescent="0.25">
      <c r="A111" s="150"/>
      <c r="B111" s="3" t="s">
        <v>252</v>
      </c>
      <c r="C111" s="150"/>
      <c r="D111" s="3"/>
      <c r="E111" s="3"/>
      <c r="F111" s="3"/>
      <c r="G111" s="3"/>
      <c r="H111" s="3"/>
      <c r="I111" s="3"/>
    </row>
    <row r="112" spans="1:9" x14ac:dyDescent="0.25">
      <c r="A112" s="150"/>
      <c r="B112" s="3" t="s">
        <v>253</v>
      </c>
      <c r="C112" s="150"/>
      <c r="D112" s="3"/>
      <c r="E112" s="3"/>
      <c r="F112" s="3"/>
      <c r="G112" s="3"/>
      <c r="H112" s="3"/>
      <c r="I112" s="3"/>
    </row>
    <row r="113" spans="1:9" x14ac:dyDescent="0.25">
      <c r="A113" s="151"/>
      <c r="B113" s="3" t="s">
        <v>254</v>
      </c>
      <c r="C113" s="151"/>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9">
        <v>1</v>
      </c>
      <c r="C3" s="160" t="s">
        <v>88</v>
      </c>
      <c r="D3" s="25"/>
      <c r="E3" s="20"/>
      <c r="F3" s="149" t="s">
        <v>277</v>
      </c>
      <c r="G3" s="149" t="s">
        <v>278</v>
      </c>
      <c r="H3" s="154" t="s">
        <v>279</v>
      </c>
      <c r="I3" s="154" t="s">
        <v>280</v>
      </c>
      <c r="J3" s="22" t="str">
        <f>Model_Inputs!A1</f>
        <v>Run Label</v>
      </c>
      <c r="K3" s="23" t="s">
        <v>65</v>
      </c>
      <c r="L3" s="23" t="s">
        <v>66</v>
      </c>
      <c r="M3" s="23" t="s">
        <v>281</v>
      </c>
      <c r="N3" s="23" t="s">
        <v>282</v>
      </c>
      <c r="O3" s="26"/>
      <c r="P3" s="26"/>
    </row>
    <row r="4" spans="2:16" x14ac:dyDescent="0.25">
      <c r="B4" s="150"/>
      <c r="C4" s="150"/>
      <c r="D4" s="25"/>
      <c r="E4" s="20"/>
      <c r="F4" s="150"/>
      <c r="G4" s="150"/>
      <c r="H4" s="150"/>
      <c r="I4" s="150"/>
      <c r="J4" s="22" t="str">
        <f>Model_Inputs!B1</f>
        <v>Timesteps Per Hr</v>
      </c>
      <c r="K4" s="23" t="s">
        <v>97</v>
      </c>
      <c r="L4" s="23" t="s">
        <v>68</v>
      </c>
      <c r="M4" s="23" t="s">
        <v>98</v>
      </c>
      <c r="N4" s="23" t="s">
        <v>283</v>
      </c>
      <c r="O4" s="23" t="s">
        <v>283</v>
      </c>
      <c r="P4" s="26"/>
    </row>
    <row r="5" spans="2:16" x14ac:dyDescent="0.25">
      <c r="B5" s="151"/>
      <c r="C5" s="151"/>
      <c r="D5" s="25"/>
      <c r="E5" s="20"/>
      <c r="F5" s="151"/>
      <c r="G5" s="151"/>
      <c r="H5" s="151"/>
      <c r="I5" s="151"/>
      <c r="J5" s="22" t="str">
        <f>Model_Inputs!D1</f>
        <v>Bldg Orient [deg]</v>
      </c>
      <c r="K5" s="23" t="s">
        <v>93</v>
      </c>
      <c r="L5" s="23" t="s">
        <v>68</v>
      </c>
      <c r="M5" s="23" t="s">
        <v>71</v>
      </c>
      <c r="N5" s="23" t="s">
        <v>284</v>
      </c>
      <c r="O5" s="23" t="s">
        <v>284</v>
      </c>
      <c r="P5" s="26"/>
    </row>
    <row r="6" spans="2:16" x14ac:dyDescent="0.25">
      <c r="B6" s="159">
        <v>2</v>
      </c>
      <c r="C6" s="149" t="s">
        <v>285</v>
      </c>
      <c r="D6" s="19" t="s">
        <v>286</v>
      </c>
      <c r="E6" s="20"/>
      <c r="F6" s="149" t="s">
        <v>277</v>
      </c>
      <c r="G6" s="149" t="s">
        <v>278</v>
      </c>
      <c r="H6" s="154" t="s">
        <v>287</v>
      </c>
      <c r="I6" s="154" t="s">
        <v>288</v>
      </c>
      <c r="J6" s="163" t="str">
        <f>Model_Inputs!C1</f>
        <v>Weather File</v>
      </c>
      <c r="K6" s="154" t="s">
        <v>69</v>
      </c>
      <c r="L6" s="154" t="s">
        <v>66</v>
      </c>
      <c r="M6" s="154" t="s">
        <v>70</v>
      </c>
      <c r="N6" s="154" t="s">
        <v>282</v>
      </c>
      <c r="O6" s="162"/>
      <c r="P6" s="162"/>
    </row>
    <row r="7" spans="2:16" x14ac:dyDescent="0.25">
      <c r="B7" s="150"/>
      <c r="C7" s="150"/>
      <c r="D7" s="19" t="s">
        <v>289</v>
      </c>
      <c r="E7" s="20"/>
      <c r="F7" s="150"/>
      <c r="G7" s="150"/>
      <c r="H7" s="150"/>
      <c r="I7" s="150"/>
      <c r="J7" s="150"/>
      <c r="K7" s="150"/>
      <c r="L7" s="150"/>
      <c r="M7" s="150"/>
      <c r="N7" s="150"/>
      <c r="O7" s="150"/>
      <c r="P7" s="150"/>
    </row>
    <row r="8" spans="2:16" x14ac:dyDescent="0.25">
      <c r="B8" s="150"/>
      <c r="C8" s="150"/>
      <c r="D8" s="19" t="s">
        <v>290</v>
      </c>
      <c r="E8" s="20"/>
      <c r="F8" s="150"/>
      <c r="G8" s="150"/>
      <c r="H8" s="150"/>
      <c r="I8" s="150"/>
      <c r="J8" s="150"/>
      <c r="K8" s="150"/>
      <c r="L8" s="150"/>
      <c r="M8" s="150"/>
      <c r="N8" s="150"/>
      <c r="O8" s="150"/>
      <c r="P8" s="150"/>
    </row>
    <row r="9" spans="2:16" x14ac:dyDescent="0.25">
      <c r="B9" s="150"/>
      <c r="C9" s="150"/>
      <c r="D9" s="19" t="s">
        <v>291</v>
      </c>
      <c r="E9" s="20"/>
      <c r="F9" s="150"/>
      <c r="G9" s="150"/>
      <c r="H9" s="150"/>
      <c r="I9" s="150"/>
      <c r="J9" s="150"/>
      <c r="K9" s="150"/>
      <c r="L9" s="150"/>
      <c r="M9" s="150"/>
      <c r="N9" s="150"/>
      <c r="O9" s="150"/>
      <c r="P9" s="150"/>
    </row>
    <row r="10" spans="2:16" x14ac:dyDescent="0.25">
      <c r="B10" s="151"/>
      <c r="C10" s="151"/>
      <c r="D10" s="19" t="s">
        <v>292</v>
      </c>
      <c r="E10" s="20"/>
      <c r="F10" s="151"/>
      <c r="G10" s="151"/>
      <c r="H10" s="151"/>
      <c r="I10" s="151"/>
      <c r="J10" s="151"/>
      <c r="K10" s="151"/>
      <c r="L10" s="151"/>
      <c r="M10" s="151"/>
      <c r="N10" s="151"/>
      <c r="O10" s="151"/>
      <c r="P10" s="151"/>
    </row>
    <row r="11" spans="2:16" x14ac:dyDescent="0.25">
      <c r="B11" s="159">
        <v>3</v>
      </c>
      <c r="C11" s="164" t="s">
        <v>107</v>
      </c>
      <c r="D11" s="160" t="s">
        <v>293</v>
      </c>
      <c r="E11" s="20"/>
      <c r="F11" s="149" t="s">
        <v>278</v>
      </c>
      <c r="G11" s="149" t="s">
        <v>277</v>
      </c>
      <c r="H11" s="156"/>
      <c r="I11" s="156"/>
      <c r="J11" s="156"/>
      <c r="K11" s="156"/>
      <c r="L11" s="156"/>
      <c r="M11" s="156"/>
      <c r="N11" s="156"/>
      <c r="O11" s="153"/>
      <c r="P11" s="153"/>
    </row>
    <row r="12" spans="2:16" x14ac:dyDescent="0.25">
      <c r="B12" s="150"/>
      <c r="C12" s="150"/>
      <c r="D12" s="150"/>
      <c r="E12" s="20"/>
      <c r="F12" s="150"/>
      <c r="G12" s="150"/>
      <c r="H12" s="150"/>
      <c r="I12" s="150"/>
      <c r="J12" s="150"/>
      <c r="K12" s="150"/>
      <c r="L12" s="150"/>
      <c r="M12" s="150"/>
      <c r="N12" s="150"/>
      <c r="O12" s="150"/>
      <c r="P12" s="150"/>
    </row>
    <row r="13" spans="2:16" x14ac:dyDescent="0.25">
      <c r="B13" s="150"/>
      <c r="C13" s="150"/>
      <c r="D13" s="151"/>
      <c r="E13" s="20"/>
      <c r="F13" s="151"/>
      <c r="G13" s="151"/>
      <c r="H13" s="151"/>
      <c r="I13" s="151"/>
      <c r="J13" s="151"/>
      <c r="K13" s="151"/>
      <c r="L13" s="151"/>
      <c r="M13" s="151"/>
      <c r="N13" s="151"/>
      <c r="O13" s="151"/>
      <c r="P13" s="151"/>
    </row>
    <row r="14" spans="2:16" x14ac:dyDescent="0.25">
      <c r="B14" s="150"/>
      <c r="C14" s="150"/>
      <c r="D14" s="160" t="s">
        <v>109</v>
      </c>
      <c r="E14" s="20"/>
      <c r="F14" s="149" t="s">
        <v>277</v>
      </c>
      <c r="G14" s="149" t="s">
        <v>278</v>
      </c>
      <c r="H14" s="157" t="s">
        <v>279</v>
      </c>
      <c r="I14" s="157" t="s">
        <v>294</v>
      </c>
      <c r="J14" s="85" t="s">
        <v>24</v>
      </c>
      <c r="K14" s="84" t="s">
        <v>295</v>
      </c>
      <c r="L14" s="84" t="s">
        <v>66</v>
      </c>
      <c r="M14" s="84" t="s">
        <v>70</v>
      </c>
      <c r="N14" s="84" t="s">
        <v>282</v>
      </c>
      <c r="O14" s="82"/>
      <c r="P14" s="82"/>
    </row>
    <row r="15" spans="2:16" x14ac:dyDescent="0.25">
      <c r="B15" s="150"/>
      <c r="C15" s="150"/>
      <c r="D15" s="150"/>
      <c r="E15" s="20"/>
      <c r="F15" s="150"/>
      <c r="G15" s="150"/>
      <c r="H15" s="150"/>
      <c r="I15" s="150"/>
      <c r="J15" s="85" t="s">
        <v>25</v>
      </c>
      <c r="K15" s="84" t="s">
        <v>296</v>
      </c>
      <c r="L15" s="23" t="s">
        <v>66</v>
      </c>
      <c r="M15" s="84" t="s">
        <v>70</v>
      </c>
      <c r="N15" s="84" t="s">
        <v>282</v>
      </c>
      <c r="O15" s="82"/>
      <c r="P15" s="82"/>
    </row>
    <row r="16" spans="2:16" x14ac:dyDescent="0.25">
      <c r="B16" s="151"/>
      <c r="C16" s="151"/>
      <c r="D16" s="151"/>
      <c r="E16" s="20"/>
      <c r="F16" s="151"/>
      <c r="G16" s="151"/>
      <c r="H16" s="151"/>
      <c r="I16" s="151"/>
      <c r="J16" s="85" t="s">
        <v>27</v>
      </c>
      <c r="K16" s="84" t="s">
        <v>297</v>
      </c>
      <c r="L16" s="23" t="s">
        <v>66</v>
      </c>
      <c r="M16" s="84" t="s">
        <v>70</v>
      </c>
      <c r="N16" s="84" t="s">
        <v>282</v>
      </c>
      <c r="O16" s="25"/>
      <c r="P16" s="25"/>
    </row>
    <row r="17" spans="2:16" x14ac:dyDescent="0.25">
      <c r="B17" s="159">
        <v>4</v>
      </c>
      <c r="C17" s="149" t="s">
        <v>298</v>
      </c>
      <c r="D17" s="149" t="s">
        <v>299</v>
      </c>
      <c r="E17" s="33" t="s">
        <v>300</v>
      </c>
      <c r="F17" s="149" t="s">
        <v>277</v>
      </c>
      <c r="G17" s="149" t="s">
        <v>278</v>
      </c>
      <c r="H17" s="154" t="s">
        <v>287</v>
      </c>
      <c r="I17" s="154" t="s">
        <v>301</v>
      </c>
      <c r="J17" s="158" t="str">
        <f>Model_Inputs!H1</f>
        <v>Exterior Non-Foundation Wall Construction</v>
      </c>
      <c r="K17" s="154" t="s">
        <v>302</v>
      </c>
      <c r="L17" s="149" t="s">
        <v>66</v>
      </c>
      <c r="M17" s="154" t="s">
        <v>70</v>
      </c>
      <c r="N17" s="154" t="s">
        <v>282</v>
      </c>
      <c r="O17" s="155"/>
      <c r="P17" s="155"/>
    </row>
    <row r="18" spans="2:16" x14ac:dyDescent="0.25">
      <c r="B18" s="150"/>
      <c r="C18" s="150"/>
      <c r="D18" s="150"/>
      <c r="E18" s="33" t="s">
        <v>303</v>
      </c>
      <c r="F18" s="150"/>
      <c r="G18" s="150"/>
      <c r="H18" s="150"/>
      <c r="I18" s="150"/>
      <c r="J18" s="150"/>
      <c r="K18" s="150"/>
      <c r="L18" s="150"/>
      <c r="M18" s="150"/>
      <c r="N18" s="150"/>
      <c r="O18" s="150"/>
      <c r="P18" s="150"/>
    </row>
    <row r="19" spans="2:16" x14ac:dyDescent="0.25">
      <c r="B19" s="150"/>
      <c r="C19" s="150"/>
      <c r="D19" s="150"/>
      <c r="E19" s="33" t="s">
        <v>304</v>
      </c>
      <c r="F19" s="150"/>
      <c r="G19" s="150"/>
      <c r="H19" s="150"/>
      <c r="I19" s="150"/>
      <c r="J19" s="150"/>
      <c r="K19" s="150"/>
      <c r="L19" s="150"/>
      <c r="M19" s="150"/>
      <c r="N19" s="150"/>
      <c r="O19" s="150"/>
      <c r="P19" s="150"/>
    </row>
    <row r="20" spans="2:16" x14ac:dyDescent="0.25">
      <c r="B20" s="150"/>
      <c r="C20" s="150"/>
      <c r="D20" s="150"/>
      <c r="E20" s="33" t="s">
        <v>305</v>
      </c>
      <c r="F20" s="150"/>
      <c r="G20" s="150"/>
      <c r="H20" s="150"/>
      <c r="I20" s="150"/>
      <c r="J20" s="150"/>
      <c r="K20" s="150"/>
      <c r="L20" s="150"/>
      <c r="M20" s="150"/>
      <c r="N20" s="150"/>
      <c r="O20" s="150"/>
      <c r="P20" s="150"/>
    </row>
    <row r="21" spans="2:16" x14ac:dyDescent="0.25">
      <c r="B21" s="150"/>
      <c r="C21" s="150"/>
      <c r="D21" s="150"/>
      <c r="E21" s="33" t="s">
        <v>306</v>
      </c>
      <c r="F21" s="150"/>
      <c r="G21" s="150"/>
      <c r="H21" s="150"/>
      <c r="I21" s="150"/>
      <c r="J21" s="150"/>
      <c r="K21" s="150"/>
      <c r="L21" s="150"/>
      <c r="M21" s="150"/>
      <c r="N21" s="150"/>
      <c r="O21" s="150"/>
      <c r="P21" s="150"/>
    </row>
    <row r="22" spans="2:16" x14ac:dyDescent="0.25">
      <c r="B22" s="150"/>
      <c r="C22" s="150"/>
      <c r="D22" s="150"/>
      <c r="E22" s="33" t="s">
        <v>307</v>
      </c>
      <c r="F22" s="150"/>
      <c r="G22" s="150"/>
      <c r="H22" s="150"/>
      <c r="I22" s="150"/>
      <c r="J22" s="150"/>
      <c r="K22" s="150"/>
      <c r="L22" s="150"/>
      <c r="M22" s="150"/>
      <c r="N22" s="150"/>
      <c r="O22" s="150"/>
      <c r="P22" s="150"/>
    </row>
    <row r="23" spans="2:16" x14ac:dyDescent="0.25">
      <c r="B23" s="150"/>
      <c r="C23" s="150"/>
      <c r="D23" s="150"/>
      <c r="E23" s="33" t="s">
        <v>308</v>
      </c>
      <c r="F23" s="150"/>
      <c r="G23" s="150"/>
      <c r="H23" s="150"/>
      <c r="I23" s="150"/>
      <c r="J23" s="150"/>
      <c r="K23" s="150"/>
      <c r="L23" s="150"/>
      <c r="M23" s="150"/>
      <c r="N23" s="150"/>
      <c r="O23" s="150"/>
      <c r="P23" s="150"/>
    </row>
    <row r="24" spans="2:16" x14ac:dyDescent="0.25">
      <c r="B24" s="150"/>
      <c r="C24" s="150"/>
      <c r="D24" s="150"/>
      <c r="E24" s="33" t="s">
        <v>309</v>
      </c>
      <c r="F24" s="150"/>
      <c r="G24" s="150"/>
      <c r="H24" s="150"/>
      <c r="I24" s="150"/>
      <c r="J24" s="150"/>
      <c r="K24" s="150"/>
      <c r="L24" s="150"/>
      <c r="M24" s="150"/>
      <c r="N24" s="150"/>
      <c r="O24" s="150"/>
      <c r="P24" s="150"/>
    </row>
    <row r="25" spans="2:16" x14ac:dyDescent="0.25">
      <c r="B25" s="150"/>
      <c r="C25" s="150"/>
      <c r="D25" s="150"/>
      <c r="E25" s="33" t="s">
        <v>310</v>
      </c>
      <c r="F25" s="150"/>
      <c r="G25" s="150"/>
      <c r="H25" s="150"/>
      <c r="I25" s="150"/>
      <c r="J25" s="150"/>
      <c r="K25" s="150"/>
      <c r="L25" s="150"/>
      <c r="M25" s="150"/>
      <c r="N25" s="150"/>
      <c r="O25" s="150"/>
      <c r="P25" s="150"/>
    </row>
    <row r="26" spans="2:16" x14ac:dyDescent="0.25">
      <c r="B26" s="150"/>
      <c r="C26" s="150"/>
      <c r="D26" s="150"/>
      <c r="E26" s="33" t="s">
        <v>311</v>
      </c>
      <c r="F26" s="150"/>
      <c r="G26" s="150"/>
      <c r="H26" s="150"/>
      <c r="I26" s="150"/>
      <c r="J26" s="150"/>
      <c r="K26" s="150"/>
      <c r="L26" s="150"/>
      <c r="M26" s="150"/>
      <c r="N26" s="150"/>
      <c r="O26" s="150"/>
      <c r="P26" s="150"/>
    </row>
    <row r="27" spans="2:16" x14ac:dyDescent="0.25">
      <c r="B27" s="150"/>
      <c r="C27" s="150"/>
      <c r="D27" s="150"/>
      <c r="E27" s="33" t="s">
        <v>312</v>
      </c>
      <c r="F27" s="150"/>
      <c r="G27" s="150"/>
      <c r="H27" s="150"/>
      <c r="I27" s="150"/>
      <c r="J27" s="150"/>
      <c r="K27" s="150"/>
      <c r="L27" s="150"/>
      <c r="M27" s="150"/>
      <c r="N27" s="150"/>
      <c r="O27" s="150"/>
      <c r="P27" s="150"/>
    </row>
    <row r="28" spans="2:16" x14ac:dyDescent="0.25">
      <c r="B28" s="150"/>
      <c r="C28" s="150"/>
      <c r="D28" s="150"/>
      <c r="E28" s="33" t="s">
        <v>313</v>
      </c>
      <c r="F28" s="150"/>
      <c r="G28" s="150"/>
      <c r="H28" s="150"/>
      <c r="I28" s="150"/>
      <c r="J28" s="150"/>
      <c r="K28" s="150"/>
      <c r="L28" s="150"/>
      <c r="M28" s="150"/>
      <c r="N28" s="150"/>
      <c r="O28" s="150"/>
      <c r="P28" s="150"/>
    </row>
    <row r="29" spans="2:16" x14ac:dyDescent="0.25">
      <c r="B29" s="150"/>
      <c r="C29" s="150"/>
      <c r="D29" s="150"/>
      <c r="E29" s="33" t="s">
        <v>314</v>
      </c>
      <c r="F29" s="150"/>
      <c r="G29" s="150"/>
      <c r="H29" s="150"/>
      <c r="I29" s="150"/>
      <c r="J29" s="150"/>
      <c r="K29" s="150"/>
      <c r="L29" s="150"/>
      <c r="M29" s="150"/>
      <c r="N29" s="150"/>
      <c r="O29" s="150"/>
      <c r="P29" s="150"/>
    </row>
    <row r="30" spans="2:16" x14ac:dyDescent="0.25">
      <c r="B30" s="150"/>
      <c r="C30" s="150"/>
      <c r="D30" s="151"/>
      <c r="E30" s="33" t="s">
        <v>315</v>
      </c>
      <c r="F30" s="151"/>
      <c r="G30" s="151"/>
      <c r="H30" s="151"/>
      <c r="I30" s="151"/>
      <c r="J30" s="151"/>
      <c r="K30" s="151"/>
      <c r="L30" s="151"/>
      <c r="M30" s="151"/>
      <c r="N30" s="151"/>
      <c r="O30" s="151"/>
      <c r="P30" s="151"/>
    </row>
    <row r="31" spans="2:16" x14ac:dyDescent="0.25">
      <c r="B31" s="150"/>
      <c r="C31" s="150"/>
      <c r="D31" s="149" t="s">
        <v>316</v>
      </c>
      <c r="E31" s="33" t="s">
        <v>317</v>
      </c>
      <c r="F31" s="149" t="s">
        <v>277</v>
      </c>
      <c r="G31" s="149" t="s">
        <v>278</v>
      </c>
      <c r="H31" s="154" t="s">
        <v>287</v>
      </c>
      <c r="I31" s="154" t="s">
        <v>301</v>
      </c>
      <c r="J31" s="158" t="str">
        <f>Model_Inputs!I1</f>
        <v>Ceiling And Roof Construction</v>
      </c>
      <c r="K31" s="154" t="s">
        <v>318</v>
      </c>
      <c r="L31" s="149" t="s">
        <v>66</v>
      </c>
      <c r="M31" s="154" t="s">
        <v>70</v>
      </c>
      <c r="N31" s="154" t="s">
        <v>282</v>
      </c>
      <c r="O31" s="83"/>
      <c r="P31" s="83"/>
    </row>
    <row r="32" spans="2:16" ht="15" customHeight="1" x14ac:dyDescent="0.25">
      <c r="B32" s="150"/>
      <c r="C32" s="150"/>
      <c r="D32" s="150"/>
      <c r="E32" s="33" t="s">
        <v>319</v>
      </c>
      <c r="F32" s="150"/>
      <c r="G32" s="150"/>
      <c r="H32" s="150"/>
      <c r="I32" s="150"/>
      <c r="J32" s="150"/>
      <c r="K32" s="150"/>
      <c r="L32" s="150"/>
      <c r="M32" s="150"/>
      <c r="N32" s="150"/>
      <c r="O32" s="83"/>
      <c r="P32" s="83"/>
    </row>
    <row r="33" spans="2:16" x14ac:dyDescent="0.25">
      <c r="B33" s="150"/>
      <c r="C33" s="150"/>
      <c r="D33" s="150"/>
      <c r="E33" s="33" t="s">
        <v>320</v>
      </c>
      <c r="F33" s="150"/>
      <c r="G33" s="150"/>
      <c r="H33" s="150"/>
      <c r="I33" s="150"/>
      <c r="J33" s="150"/>
      <c r="K33" s="150"/>
      <c r="L33" s="150"/>
      <c r="M33" s="150"/>
      <c r="N33" s="150"/>
      <c r="O33" s="83"/>
      <c r="P33" s="83"/>
    </row>
    <row r="34" spans="2:16" x14ac:dyDescent="0.25">
      <c r="B34" s="150"/>
      <c r="C34" s="150"/>
      <c r="D34" s="150"/>
      <c r="E34" s="33" t="s">
        <v>321</v>
      </c>
      <c r="F34" s="150"/>
      <c r="G34" s="150"/>
      <c r="H34" s="150"/>
      <c r="I34" s="150"/>
      <c r="J34" s="150"/>
      <c r="K34" s="150"/>
      <c r="L34" s="150"/>
      <c r="M34" s="150"/>
      <c r="N34" s="150"/>
      <c r="O34" s="83"/>
      <c r="P34" s="83"/>
    </row>
    <row r="35" spans="2:16" x14ac:dyDescent="0.25">
      <c r="B35" s="150"/>
      <c r="C35" s="150"/>
      <c r="D35" s="151"/>
      <c r="E35" s="33" t="s">
        <v>322</v>
      </c>
      <c r="F35" s="151"/>
      <c r="G35" s="151"/>
      <c r="H35" s="151"/>
      <c r="I35" s="151"/>
      <c r="J35" s="151"/>
      <c r="K35" s="151"/>
      <c r="L35" s="151"/>
      <c r="M35" s="151"/>
      <c r="N35" s="151"/>
      <c r="O35" s="83"/>
      <c r="P35" s="83"/>
    </row>
    <row r="36" spans="2:16" x14ac:dyDescent="0.25">
      <c r="B36" s="150"/>
      <c r="C36" s="150"/>
      <c r="D36" s="149" t="s">
        <v>323</v>
      </c>
      <c r="E36" s="33" t="s">
        <v>324</v>
      </c>
      <c r="F36" s="149" t="s">
        <v>277</v>
      </c>
      <c r="G36" s="149" t="s">
        <v>278</v>
      </c>
      <c r="H36" s="154" t="s">
        <v>287</v>
      </c>
      <c r="I36" s="154" t="s">
        <v>301</v>
      </c>
      <c r="J36" s="158" t="str">
        <f>Model_Inputs!J1</f>
        <v>Foundation And Floor Construction</v>
      </c>
      <c r="K36" s="154" t="s">
        <v>318</v>
      </c>
      <c r="L36" s="149" t="s">
        <v>66</v>
      </c>
      <c r="M36" s="154" t="s">
        <v>70</v>
      </c>
      <c r="N36" s="154" t="s">
        <v>282</v>
      </c>
      <c r="O36" s="83"/>
      <c r="P36" s="83"/>
    </row>
    <row r="37" spans="2:16" x14ac:dyDescent="0.25">
      <c r="B37" s="150"/>
      <c r="C37" s="150"/>
      <c r="D37" s="150"/>
      <c r="E37" s="33" t="s">
        <v>325</v>
      </c>
      <c r="F37" s="150"/>
      <c r="G37" s="150"/>
      <c r="H37" s="150"/>
      <c r="I37" s="150"/>
      <c r="J37" s="150"/>
      <c r="K37" s="150"/>
      <c r="L37" s="150"/>
      <c r="M37" s="150"/>
      <c r="N37" s="150"/>
      <c r="O37" s="83"/>
      <c r="P37" s="83"/>
    </row>
    <row r="38" spans="2:16" x14ac:dyDescent="0.25">
      <c r="B38" s="150"/>
      <c r="C38" s="150"/>
      <c r="D38" s="150"/>
      <c r="E38" s="33" t="s">
        <v>326</v>
      </c>
      <c r="F38" s="150"/>
      <c r="G38" s="150"/>
      <c r="H38" s="150"/>
      <c r="I38" s="150"/>
      <c r="J38" s="150"/>
      <c r="K38" s="150"/>
      <c r="L38" s="150"/>
      <c r="M38" s="150"/>
      <c r="N38" s="150"/>
      <c r="O38" s="83"/>
      <c r="P38" s="83"/>
    </row>
    <row r="39" spans="2:16" x14ac:dyDescent="0.25">
      <c r="B39" s="150"/>
      <c r="C39" s="150"/>
      <c r="D39" s="150"/>
      <c r="E39" s="33" t="s">
        <v>327</v>
      </c>
      <c r="F39" s="150"/>
      <c r="G39" s="150"/>
      <c r="H39" s="150"/>
      <c r="I39" s="150"/>
      <c r="J39" s="150"/>
      <c r="K39" s="150"/>
      <c r="L39" s="150"/>
      <c r="M39" s="150"/>
      <c r="N39" s="150"/>
      <c r="O39" s="83"/>
      <c r="P39" s="83"/>
    </row>
    <row r="40" spans="2:16" x14ac:dyDescent="0.25">
      <c r="B40" s="150"/>
      <c r="C40" s="150"/>
      <c r="D40" s="151"/>
      <c r="E40" s="33" t="s">
        <v>328</v>
      </c>
      <c r="F40" s="151"/>
      <c r="G40" s="151"/>
      <c r="H40" s="151"/>
      <c r="I40" s="151"/>
      <c r="J40" s="151"/>
      <c r="K40" s="151"/>
      <c r="L40" s="151"/>
      <c r="M40" s="151"/>
      <c r="N40" s="151"/>
      <c r="O40" s="83"/>
      <c r="P40" s="83"/>
    </row>
    <row r="41" spans="2:16" x14ac:dyDescent="0.25">
      <c r="B41" s="151"/>
      <c r="C41" s="151"/>
      <c r="D41" s="29" t="s">
        <v>329</v>
      </c>
      <c r="E41" s="20"/>
      <c r="F41" s="3" t="s">
        <v>277</v>
      </c>
      <c r="G41" s="3" t="s">
        <v>277</v>
      </c>
      <c r="H41" s="25"/>
      <c r="I41" s="25"/>
      <c r="J41" s="25"/>
      <c r="K41" s="25"/>
      <c r="L41" s="25"/>
      <c r="M41" s="25"/>
      <c r="N41" s="25"/>
      <c r="O41" s="25"/>
      <c r="P41" s="25"/>
    </row>
    <row r="42" spans="2:16" ht="26.25" customHeight="1" x14ac:dyDescent="0.25">
      <c r="B42" s="159">
        <v>5</v>
      </c>
      <c r="C42" s="160" t="s">
        <v>123</v>
      </c>
      <c r="D42" s="25"/>
      <c r="E42" s="20"/>
      <c r="F42" s="149" t="s">
        <v>277</v>
      </c>
      <c r="G42" s="149" t="s">
        <v>278</v>
      </c>
      <c r="H42" s="154" t="s">
        <v>279</v>
      </c>
      <c r="I42" s="154" t="s">
        <v>330</v>
      </c>
      <c r="J42" s="31" t="str">
        <f>Model_Inputs!N1</f>
        <v>Window U-Value [Btu/h/ft^2/F]</v>
      </c>
      <c r="K42" s="30" t="s">
        <v>331</v>
      </c>
      <c r="L42" s="3" t="s">
        <v>72</v>
      </c>
      <c r="M42" s="3" t="s">
        <v>73</v>
      </c>
      <c r="N42" s="3" t="s">
        <v>332</v>
      </c>
      <c r="O42" s="3" t="s">
        <v>333</v>
      </c>
      <c r="P42" s="3">
        <v>5.6744658973887097</v>
      </c>
    </row>
    <row r="43" spans="2:16" ht="26.25" customHeight="1" x14ac:dyDescent="0.25">
      <c r="B43" s="151"/>
      <c r="C43" s="151"/>
      <c r="D43" s="25"/>
      <c r="E43" s="20"/>
      <c r="F43" s="151"/>
      <c r="G43" s="151"/>
      <c r="H43" s="151"/>
      <c r="I43" s="151"/>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9">
        <v>10</v>
      </c>
      <c r="C48" s="149" t="s">
        <v>169</v>
      </c>
      <c r="D48" s="149" t="s">
        <v>76</v>
      </c>
      <c r="E48" s="161" t="s">
        <v>338</v>
      </c>
      <c r="F48" s="149" t="s">
        <v>277</v>
      </c>
      <c r="G48" s="149" t="s">
        <v>278</v>
      </c>
      <c r="H48" s="154" t="s">
        <v>279</v>
      </c>
      <c r="I48" s="154" t="s">
        <v>334</v>
      </c>
      <c r="J48" s="31" t="str">
        <f>Model_Inputs!AA1</f>
        <v>ASHP Backup Heat Lockout Temp [deg F]</v>
      </c>
      <c r="K48" s="30" t="s">
        <v>339</v>
      </c>
      <c r="L48" s="3" t="s">
        <v>68</v>
      </c>
      <c r="M48" s="23" t="s">
        <v>281</v>
      </c>
      <c r="N48" s="32" t="s">
        <v>340</v>
      </c>
      <c r="O48" s="32" t="s">
        <v>341</v>
      </c>
      <c r="P48" s="48" t="s">
        <v>342</v>
      </c>
    </row>
    <row r="49" spans="2:16" ht="24" customHeight="1" x14ac:dyDescent="0.25">
      <c r="B49" s="150"/>
      <c r="C49" s="150"/>
      <c r="D49" s="150"/>
      <c r="E49" s="150"/>
      <c r="F49" s="150"/>
      <c r="G49" s="150"/>
      <c r="H49" s="151"/>
      <c r="I49" s="151"/>
      <c r="J49" s="31" t="str">
        <f>Model_Inputs!AB1</f>
        <v>ASHP Compressor Lockout Temp [deg F]</v>
      </c>
      <c r="K49" s="30" t="s">
        <v>343</v>
      </c>
      <c r="L49" s="3" t="s">
        <v>68</v>
      </c>
      <c r="M49" s="23" t="s">
        <v>281</v>
      </c>
      <c r="N49" s="32" t="s">
        <v>340</v>
      </c>
      <c r="O49" s="32" t="s">
        <v>341</v>
      </c>
      <c r="P49" s="48" t="s">
        <v>342</v>
      </c>
    </row>
    <row r="50" spans="2:16" x14ac:dyDescent="0.25">
      <c r="B50" s="150"/>
      <c r="C50" s="150"/>
      <c r="D50" s="150"/>
      <c r="E50" s="151"/>
      <c r="F50" s="150"/>
      <c r="G50" s="150"/>
      <c r="H50" s="154" t="s">
        <v>287</v>
      </c>
      <c r="I50" s="154" t="s">
        <v>301</v>
      </c>
      <c r="J50" s="158" t="str">
        <f>Model_Inputs!U1</f>
        <v>Primary HVAC Type</v>
      </c>
      <c r="K50" s="149" t="s">
        <v>344</v>
      </c>
      <c r="L50" s="149" t="s">
        <v>66</v>
      </c>
      <c r="M50" s="154" t="s">
        <v>70</v>
      </c>
      <c r="N50" s="149" t="s">
        <v>282</v>
      </c>
      <c r="O50" s="155"/>
      <c r="P50" s="155"/>
    </row>
    <row r="51" spans="2:16" x14ac:dyDescent="0.25">
      <c r="B51" s="150"/>
      <c r="C51" s="150"/>
      <c r="D51" s="150"/>
      <c r="E51" s="21" t="s">
        <v>345</v>
      </c>
      <c r="F51" s="150"/>
      <c r="G51" s="150"/>
      <c r="H51" s="150"/>
      <c r="I51" s="150"/>
      <c r="J51" s="150"/>
      <c r="K51" s="150"/>
      <c r="L51" s="150"/>
      <c r="M51" s="150"/>
      <c r="N51" s="150"/>
      <c r="O51" s="150"/>
      <c r="P51" s="150"/>
    </row>
    <row r="52" spans="2:16" x14ac:dyDescent="0.25">
      <c r="B52" s="150"/>
      <c r="C52" s="150"/>
      <c r="D52" s="150"/>
      <c r="E52" s="21" t="s">
        <v>346</v>
      </c>
      <c r="F52" s="150"/>
      <c r="G52" s="150"/>
      <c r="H52" s="150"/>
      <c r="I52" s="150"/>
      <c r="J52" s="150"/>
      <c r="K52" s="150"/>
      <c r="L52" s="150"/>
      <c r="M52" s="150"/>
      <c r="N52" s="150"/>
      <c r="O52" s="150"/>
      <c r="P52" s="150"/>
    </row>
    <row r="53" spans="2:16" x14ac:dyDescent="0.25">
      <c r="B53" s="150"/>
      <c r="C53" s="150"/>
      <c r="D53" s="150"/>
      <c r="E53" s="21" t="s">
        <v>347</v>
      </c>
      <c r="F53" s="150"/>
      <c r="G53" s="150"/>
      <c r="H53" s="150"/>
      <c r="I53" s="150"/>
      <c r="J53" s="150"/>
      <c r="K53" s="150"/>
      <c r="L53" s="150"/>
      <c r="M53" s="150"/>
      <c r="N53" s="150"/>
      <c r="O53" s="150"/>
      <c r="P53" s="150"/>
    </row>
    <row r="54" spans="2:16" x14ac:dyDescent="0.25">
      <c r="B54" s="150"/>
      <c r="C54" s="150"/>
      <c r="D54" s="151"/>
      <c r="E54" s="21" t="s">
        <v>348</v>
      </c>
      <c r="F54" s="151"/>
      <c r="G54" s="151"/>
      <c r="H54" s="151"/>
      <c r="I54" s="151"/>
      <c r="J54" s="151"/>
      <c r="K54" s="151"/>
      <c r="L54" s="151"/>
      <c r="M54" s="151"/>
      <c r="N54" s="151"/>
      <c r="O54" s="151"/>
      <c r="P54" s="151"/>
    </row>
    <row r="55" spans="2:16" x14ac:dyDescent="0.25">
      <c r="B55" s="151"/>
      <c r="C55" s="151"/>
      <c r="D55" s="29" t="s">
        <v>349</v>
      </c>
      <c r="E55" s="20"/>
      <c r="F55" s="3" t="s">
        <v>277</v>
      </c>
      <c r="G55" s="3" t="s">
        <v>277</v>
      </c>
      <c r="H55" s="25"/>
      <c r="I55" s="25"/>
      <c r="J55" s="25"/>
      <c r="K55" s="25"/>
      <c r="L55" s="25"/>
      <c r="M55" s="25"/>
      <c r="N55" s="25"/>
      <c r="O55" s="25"/>
      <c r="P55" s="25"/>
    </row>
    <row r="56" spans="2:16" ht="32.25" customHeight="1" x14ac:dyDescent="0.25">
      <c r="B56" s="159">
        <v>11</v>
      </c>
      <c r="C56" s="164" t="s">
        <v>350</v>
      </c>
      <c r="D56" s="165" t="s">
        <v>77</v>
      </c>
      <c r="E56" s="21" t="s">
        <v>34</v>
      </c>
      <c r="F56" s="165" t="s">
        <v>277</v>
      </c>
      <c r="G56" s="165" t="s">
        <v>278</v>
      </c>
      <c r="H56" s="166" t="s">
        <v>287</v>
      </c>
      <c r="I56" s="166" t="s">
        <v>301</v>
      </c>
      <c r="J56" s="168" t="s">
        <v>26</v>
      </c>
      <c r="K56" s="166" t="s">
        <v>351</v>
      </c>
      <c r="L56" s="165" t="s">
        <v>66</v>
      </c>
      <c r="M56" s="166" t="s">
        <v>70</v>
      </c>
      <c r="N56" s="165" t="s">
        <v>282</v>
      </c>
      <c r="O56" s="167"/>
      <c r="P56" s="167"/>
    </row>
    <row r="57" spans="2:16" ht="32.25" customHeight="1" x14ac:dyDescent="0.25">
      <c r="B57" s="150"/>
      <c r="C57" s="150"/>
      <c r="D57" s="150"/>
      <c r="E57" s="21" t="s">
        <v>352</v>
      </c>
      <c r="F57" s="150"/>
      <c r="G57" s="150"/>
      <c r="H57" s="150"/>
      <c r="I57" s="150"/>
      <c r="J57" s="150"/>
      <c r="K57" s="150"/>
      <c r="L57" s="150"/>
      <c r="M57" s="150"/>
      <c r="N57" s="150"/>
      <c r="O57" s="150"/>
      <c r="P57" s="150"/>
    </row>
    <row r="58" spans="2:16" x14ac:dyDescent="0.25">
      <c r="B58" s="151"/>
      <c r="C58" s="151"/>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9" t="s">
        <v>701</v>
      </c>
      <c r="B1" s="169"/>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9" t="s">
        <v>701</v>
      </c>
      <c r="B1" s="169"/>
      <c r="C1" s="169" t="s">
        <v>646</v>
      </c>
      <c r="D1" s="169"/>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9" t="s">
        <v>701</v>
      </c>
      <c r="B1" s="169"/>
      <c r="C1" s="171" t="s">
        <v>646</v>
      </c>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c r="AH1" s="171"/>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70" t="s">
        <v>648</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70" t="s">
        <v>648</v>
      </c>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70"/>
      <c r="AB15" s="170"/>
      <c r="AC15" s="170"/>
      <c r="AD15" s="170"/>
      <c r="AE15" s="170"/>
      <c r="AF15" s="170"/>
      <c r="AG15" s="170"/>
      <c r="AH15" s="170"/>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9" t="s">
        <v>701</v>
      </c>
      <c r="B1" s="169"/>
      <c r="C1" s="169" t="s">
        <v>646</v>
      </c>
      <c r="D1" s="169"/>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9" t="s">
        <v>701</v>
      </c>
      <c r="B1" s="169"/>
      <c r="C1" s="169" t="s">
        <v>646</v>
      </c>
      <c r="D1" s="169"/>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G23" sqref="G23"/>
    </sheetView>
  </sheetViews>
  <sheetFormatPr defaultRowHeight="15" x14ac:dyDescent="0.25"/>
  <cols>
    <col min="1" max="1" width="49.140625" style="16" bestFit="1" customWidth="1"/>
    <col min="2" max="2" width="22.42578125" bestFit="1" customWidth="1"/>
    <col min="3" max="3" width="18.7109375" bestFit="1" customWidth="1"/>
  </cols>
  <sheetData>
    <row r="1" spans="1:3" s="16" customFormat="1" x14ac:dyDescent="0.25">
      <c r="A1" s="169" t="s">
        <v>639</v>
      </c>
      <c r="B1" s="171" t="s">
        <v>646</v>
      </c>
      <c r="C1" s="171"/>
    </row>
    <row r="2" spans="1:3" s="16" customFormat="1" x14ac:dyDescent="0.25">
      <c r="A2" s="169"/>
      <c r="B2" s="92" t="s">
        <v>524</v>
      </c>
      <c r="C2" s="92" t="s">
        <v>530</v>
      </c>
    </row>
    <row r="3" spans="1:3" s="16" customFormat="1" x14ac:dyDescent="0.25">
      <c r="A3" s="90" t="s">
        <v>2404</v>
      </c>
      <c r="B3" s="92"/>
      <c r="C3" s="92"/>
    </row>
    <row r="4" spans="1:3" x14ac:dyDescent="0.25">
      <c r="A4" s="16" t="s">
        <v>2333</v>
      </c>
      <c r="B4" t="s">
        <v>643</v>
      </c>
      <c r="C4">
        <v>0</v>
      </c>
    </row>
    <row r="5" spans="1:3" x14ac:dyDescent="0.25">
      <c r="A5" s="16" t="s">
        <v>2334</v>
      </c>
    </row>
    <row r="6" spans="1:3" s="16" customFormat="1" x14ac:dyDescent="0.25">
      <c r="A6" s="16" t="s">
        <v>2343</v>
      </c>
    </row>
    <row r="7" spans="1:3" s="16" customFormat="1" x14ac:dyDescent="0.25">
      <c r="A7" s="16" t="s">
        <v>2342</v>
      </c>
    </row>
    <row r="8" spans="1:3" x14ac:dyDescent="0.25">
      <c r="A8" s="90" t="s">
        <v>2405</v>
      </c>
      <c r="B8" t="s">
        <v>644</v>
      </c>
      <c r="C8" s="16">
        <v>0</v>
      </c>
    </row>
    <row r="9" spans="1:3" x14ac:dyDescent="0.25">
      <c r="A9" t="s">
        <v>346</v>
      </c>
      <c r="B9" t="s">
        <v>632</v>
      </c>
      <c r="C9" s="16">
        <v>0</v>
      </c>
    </row>
    <row r="10" spans="1:3" x14ac:dyDescent="0.25">
      <c r="A10" t="s">
        <v>2336</v>
      </c>
      <c r="B10" s="16" t="s">
        <v>645</v>
      </c>
      <c r="C10" s="16">
        <v>0</v>
      </c>
    </row>
    <row r="11" spans="1:3" x14ac:dyDescent="0.25">
      <c r="A11" s="90" t="s">
        <v>2406</v>
      </c>
      <c r="B11" s="16" t="s">
        <v>645</v>
      </c>
      <c r="C11" s="16">
        <v>0</v>
      </c>
    </row>
    <row r="12" spans="1:3" x14ac:dyDescent="0.25">
      <c r="A12" t="s">
        <v>348</v>
      </c>
    </row>
    <row r="13" spans="1:3" x14ac:dyDescent="0.25">
      <c r="A13" t="s">
        <v>2335</v>
      </c>
    </row>
    <row r="14" spans="1:3" x14ac:dyDescent="0.25">
      <c r="A14" s="90" t="s">
        <v>2402</v>
      </c>
    </row>
    <row r="15" spans="1:3" x14ac:dyDescent="0.25">
      <c r="A15" s="16" t="s">
        <v>2341</v>
      </c>
    </row>
    <row r="16" spans="1:3" x14ac:dyDescent="0.25">
      <c r="A16" s="90" t="s">
        <v>2403</v>
      </c>
    </row>
    <row r="17" spans="1:1" x14ac:dyDescent="0.25">
      <c r="A17" s="16" t="s">
        <v>2407</v>
      </c>
    </row>
    <row r="18" spans="1:1" x14ac:dyDescent="0.25">
      <c r="A18" s="16" t="s">
        <v>2408</v>
      </c>
    </row>
    <row r="19" spans="1:1" x14ac:dyDescent="0.25">
      <c r="A19" s="16" t="s">
        <v>2409</v>
      </c>
    </row>
    <row r="20" spans="1:1" x14ac:dyDescent="0.25">
      <c r="A20" s="16" t="s">
        <v>2410</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 min="7" max="7" width="27.5703125" bestFit="1" customWidth="1"/>
  </cols>
  <sheetData>
    <row r="1" spans="1:5" x14ac:dyDescent="0.25">
      <c r="A1" t="s">
        <v>2345</v>
      </c>
      <c r="B1" t="s">
        <v>2346</v>
      </c>
      <c r="C1" t="s">
        <v>2392</v>
      </c>
      <c r="D1" t="s">
        <v>2347</v>
      </c>
      <c r="E1" t="s">
        <v>2348</v>
      </c>
    </row>
    <row r="2" spans="1:5" x14ac:dyDescent="0.25">
      <c r="A2" s="16">
        <v>0.5</v>
      </c>
      <c r="B2">
        <f>A2*12000/1000</f>
        <v>6</v>
      </c>
      <c r="C2" s="141">
        <f>A2*3.5169*1000</f>
        <v>1758.45</v>
      </c>
      <c r="D2" t="str">
        <f>B2&amp;" kBtuh ("&amp;TEXT(C2,"0.0")&amp;" W or "&amp;A2&amp;" ton)"</f>
        <v>6 kBtuh (1758.5 W or 0.5 ton)</v>
      </c>
      <c r="E2" t="str">
        <f>B2&amp;" kBtuh ("&amp;TEXT(C2,"0.0")&amp;" W)"</f>
        <v>6 kBtuh (1758.5 W)</v>
      </c>
    </row>
    <row r="3" spans="1:5" x14ac:dyDescent="0.25">
      <c r="A3" s="16">
        <v>1</v>
      </c>
      <c r="B3" s="16">
        <f t="shared" ref="B3:B21" si="0">A3*12000/1000</f>
        <v>12</v>
      </c>
      <c r="C3" s="141">
        <f t="shared" ref="C3:C21" si="1">A3*3.5169*1000</f>
        <v>3516.9</v>
      </c>
      <c r="D3" s="16" t="str">
        <f t="shared" ref="D3:D21" si="2">B3&amp;" kBtuh ("&amp;TEXT(C3,"0.0")&amp;" W or "&amp;A3&amp;" ton)"</f>
        <v>12 kBtuh (3516.9 W or 1 ton)</v>
      </c>
      <c r="E3" s="16" t="str">
        <f t="shared" ref="E3:E21" si="3">B3&amp;" kBtuh ("&amp;TEXT(C3,"0.0")&amp;" W)"</f>
        <v>12 kBtuh (3516.9 W)</v>
      </c>
    </row>
    <row r="4" spans="1:5" x14ac:dyDescent="0.25">
      <c r="A4" s="16">
        <v>1.5</v>
      </c>
      <c r="B4" s="16">
        <f t="shared" si="0"/>
        <v>18</v>
      </c>
      <c r="C4" s="141">
        <f t="shared" si="1"/>
        <v>5275.35</v>
      </c>
      <c r="D4" s="16" t="str">
        <f t="shared" si="2"/>
        <v>18 kBtuh (5275.4 W or 1.5 ton)</v>
      </c>
      <c r="E4" s="16" t="str">
        <f t="shared" si="3"/>
        <v>18 kBtuh (5275.4 W)</v>
      </c>
    </row>
    <row r="5" spans="1:5" x14ac:dyDescent="0.25">
      <c r="A5" s="16">
        <v>2</v>
      </c>
      <c r="B5" s="16">
        <f t="shared" si="0"/>
        <v>24</v>
      </c>
      <c r="C5" s="141">
        <f t="shared" si="1"/>
        <v>7033.8</v>
      </c>
      <c r="D5" s="16" t="str">
        <f t="shared" si="2"/>
        <v>24 kBtuh (7033.8 W or 2 ton)</v>
      </c>
      <c r="E5" s="16" t="str">
        <f t="shared" si="3"/>
        <v>24 kBtuh (7033.8 W)</v>
      </c>
    </row>
    <row r="6" spans="1:5" x14ac:dyDescent="0.25">
      <c r="A6" s="16">
        <v>2.5</v>
      </c>
      <c r="B6" s="16">
        <f t="shared" si="0"/>
        <v>30</v>
      </c>
      <c r="C6" s="141">
        <f t="shared" si="1"/>
        <v>8792.2500000000018</v>
      </c>
      <c r="D6" s="16" t="str">
        <f t="shared" si="2"/>
        <v>30 kBtuh (8792.3 W or 2.5 ton)</v>
      </c>
      <c r="E6" s="16" t="str">
        <f t="shared" si="3"/>
        <v>30 kBtuh (8792.3 W)</v>
      </c>
    </row>
    <row r="7" spans="1:5" x14ac:dyDescent="0.25">
      <c r="A7" s="16">
        <v>3</v>
      </c>
      <c r="B7" s="16">
        <f t="shared" si="0"/>
        <v>36</v>
      </c>
      <c r="C7" s="141">
        <f t="shared" si="1"/>
        <v>10550.7</v>
      </c>
      <c r="D7" s="16" t="str">
        <f t="shared" si="2"/>
        <v>36 kBtuh (10550.7 W or 3 ton)</v>
      </c>
      <c r="E7" s="16" t="str">
        <f t="shared" si="3"/>
        <v>36 kBtuh (10550.7 W)</v>
      </c>
    </row>
    <row r="8" spans="1:5" x14ac:dyDescent="0.25">
      <c r="A8" s="16">
        <v>3.5</v>
      </c>
      <c r="B8" s="16">
        <f t="shared" si="0"/>
        <v>42</v>
      </c>
      <c r="C8" s="141">
        <f t="shared" si="1"/>
        <v>12309.150000000001</v>
      </c>
      <c r="D8" s="16" t="str">
        <f t="shared" si="2"/>
        <v>42 kBtuh (12309.2 W or 3.5 ton)</v>
      </c>
      <c r="E8" s="16" t="str">
        <f t="shared" si="3"/>
        <v>42 kBtuh (12309.2 W)</v>
      </c>
    </row>
    <row r="9" spans="1:5" x14ac:dyDescent="0.25">
      <c r="A9" s="16">
        <v>4</v>
      </c>
      <c r="B9" s="16">
        <f t="shared" si="0"/>
        <v>48</v>
      </c>
      <c r="C9" s="141">
        <f t="shared" si="1"/>
        <v>14067.6</v>
      </c>
      <c r="D9" s="16" t="str">
        <f t="shared" si="2"/>
        <v>48 kBtuh (14067.6 W or 4 ton)</v>
      </c>
      <c r="E9" s="16" t="str">
        <f t="shared" si="3"/>
        <v>48 kBtuh (14067.6 W)</v>
      </c>
    </row>
    <row r="10" spans="1:5" x14ac:dyDescent="0.25">
      <c r="A10" s="16">
        <v>4.5</v>
      </c>
      <c r="B10" s="16">
        <f t="shared" si="0"/>
        <v>54</v>
      </c>
      <c r="C10" s="141">
        <f t="shared" si="1"/>
        <v>15826.050000000001</v>
      </c>
      <c r="D10" s="16" t="str">
        <f t="shared" si="2"/>
        <v>54 kBtuh (15826.1 W or 4.5 ton)</v>
      </c>
      <c r="E10" s="16" t="str">
        <f t="shared" si="3"/>
        <v>54 kBtuh (15826.1 W)</v>
      </c>
    </row>
    <row r="11" spans="1:5" x14ac:dyDescent="0.25">
      <c r="A11" s="16">
        <v>5</v>
      </c>
      <c r="B11" s="16">
        <f t="shared" si="0"/>
        <v>60</v>
      </c>
      <c r="C11" s="141">
        <f t="shared" si="1"/>
        <v>17584.500000000004</v>
      </c>
      <c r="D11" s="16" t="str">
        <f t="shared" si="2"/>
        <v>60 kBtuh (17584.5 W or 5 ton)</v>
      </c>
      <c r="E11" s="16" t="str">
        <f t="shared" si="3"/>
        <v>60 kBtuh (17584.5 W)</v>
      </c>
    </row>
    <row r="12" spans="1:5" x14ac:dyDescent="0.25">
      <c r="A12" s="16">
        <v>5.5</v>
      </c>
      <c r="B12" s="16">
        <f t="shared" si="0"/>
        <v>66</v>
      </c>
      <c r="C12" s="141">
        <f t="shared" si="1"/>
        <v>19342.95</v>
      </c>
      <c r="D12" s="16" t="str">
        <f t="shared" si="2"/>
        <v>66 kBtuh (19343.0 W or 5.5 ton)</v>
      </c>
      <c r="E12" s="16" t="str">
        <f t="shared" si="3"/>
        <v>66 kBtuh (19343.0 W)</v>
      </c>
    </row>
    <row r="13" spans="1:5" x14ac:dyDescent="0.25">
      <c r="A13" s="16">
        <v>6</v>
      </c>
      <c r="B13" s="16">
        <f t="shared" si="0"/>
        <v>72</v>
      </c>
      <c r="C13" s="141">
        <f t="shared" si="1"/>
        <v>21101.4</v>
      </c>
      <c r="D13" s="16" t="str">
        <f t="shared" si="2"/>
        <v>72 kBtuh (21101.4 W or 6 ton)</v>
      </c>
      <c r="E13" s="16" t="str">
        <f t="shared" si="3"/>
        <v>72 kBtuh (21101.4 W)</v>
      </c>
    </row>
    <row r="14" spans="1:5" x14ac:dyDescent="0.25">
      <c r="A14" s="16">
        <v>6.5</v>
      </c>
      <c r="B14" s="16">
        <f t="shared" si="0"/>
        <v>78</v>
      </c>
      <c r="C14" s="141">
        <f t="shared" si="1"/>
        <v>22859.850000000002</v>
      </c>
      <c r="D14" s="16" t="str">
        <f t="shared" si="2"/>
        <v>78 kBtuh (22859.9 W or 6.5 ton)</v>
      </c>
      <c r="E14" s="16" t="str">
        <f t="shared" si="3"/>
        <v>78 kBtuh (22859.9 W)</v>
      </c>
    </row>
    <row r="15" spans="1:5" x14ac:dyDescent="0.25">
      <c r="A15" s="16">
        <v>7</v>
      </c>
      <c r="B15" s="16">
        <f t="shared" si="0"/>
        <v>84</v>
      </c>
      <c r="C15" s="141">
        <f t="shared" si="1"/>
        <v>24618.300000000003</v>
      </c>
      <c r="D15" s="16" t="str">
        <f t="shared" si="2"/>
        <v>84 kBtuh (24618.3 W or 7 ton)</v>
      </c>
      <c r="E15" s="16" t="str">
        <f t="shared" si="3"/>
        <v>84 kBtuh (24618.3 W)</v>
      </c>
    </row>
    <row r="16" spans="1:5" x14ac:dyDescent="0.25">
      <c r="A16" s="16">
        <v>7.5</v>
      </c>
      <c r="B16" s="16">
        <f t="shared" si="0"/>
        <v>90</v>
      </c>
      <c r="C16" s="141">
        <f t="shared" si="1"/>
        <v>26376.75</v>
      </c>
      <c r="D16" s="16" t="str">
        <f t="shared" si="2"/>
        <v>90 kBtuh (26376.8 W or 7.5 ton)</v>
      </c>
      <c r="E16" s="16" t="str">
        <f t="shared" si="3"/>
        <v>90 kBtuh (26376.8 W)</v>
      </c>
    </row>
    <row r="17" spans="1:5" x14ac:dyDescent="0.25">
      <c r="A17" s="16">
        <v>8</v>
      </c>
      <c r="B17" s="16">
        <f t="shared" si="0"/>
        <v>96</v>
      </c>
      <c r="C17" s="141">
        <f t="shared" si="1"/>
        <v>28135.200000000001</v>
      </c>
      <c r="D17" s="16" t="str">
        <f t="shared" si="2"/>
        <v>96 kBtuh (28135.2 W or 8 ton)</v>
      </c>
      <c r="E17" s="16" t="str">
        <f t="shared" si="3"/>
        <v>96 kBtuh (28135.2 W)</v>
      </c>
    </row>
    <row r="18" spans="1:5" x14ac:dyDescent="0.25">
      <c r="A18" s="16">
        <v>8.5</v>
      </c>
      <c r="B18" s="16">
        <f t="shared" si="0"/>
        <v>102</v>
      </c>
      <c r="C18" s="141">
        <f t="shared" si="1"/>
        <v>29893.65</v>
      </c>
      <c r="D18" s="16" t="str">
        <f t="shared" si="2"/>
        <v>102 kBtuh (29893.7 W or 8.5 ton)</v>
      </c>
      <c r="E18" s="16" t="str">
        <f t="shared" si="3"/>
        <v>102 kBtuh (29893.7 W)</v>
      </c>
    </row>
    <row r="19" spans="1:5" x14ac:dyDescent="0.25">
      <c r="A19" s="16">
        <v>9</v>
      </c>
      <c r="B19" s="16">
        <f t="shared" si="0"/>
        <v>108</v>
      </c>
      <c r="C19" s="141">
        <f t="shared" si="1"/>
        <v>31652.100000000002</v>
      </c>
      <c r="D19" s="16" t="str">
        <f t="shared" si="2"/>
        <v>108 kBtuh (31652.1 W or 9 ton)</v>
      </c>
      <c r="E19" s="16" t="str">
        <f t="shared" si="3"/>
        <v>108 kBtuh (31652.1 W)</v>
      </c>
    </row>
    <row r="20" spans="1:5" x14ac:dyDescent="0.25">
      <c r="A20" s="16">
        <v>9.5</v>
      </c>
      <c r="B20" s="16">
        <f t="shared" si="0"/>
        <v>114</v>
      </c>
      <c r="C20" s="141">
        <f t="shared" si="1"/>
        <v>33410.550000000003</v>
      </c>
      <c r="D20" s="16" t="str">
        <f t="shared" si="2"/>
        <v>114 kBtuh (33410.6 W or 9.5 ton)</v>
      </c>
      <c r="E20" s="16" t="str">
        <f t="shared" si="3"/>
        <v>114 kBtuh (33410.6 W)</v>
      </c>
    </row>
    <row r="21" spans="1:5" x14ac:dyDescent="0.25">
      <c r="A21" s="16">
        <v>10</v>
      </c>
      <c r="B21" s="16">
        <f t="shared" si="0"/>
        <v>120</v>
      </c>
      <c r="C21" s="141">
        <f t="shared" si="1"/>
        <v>35169.000000000007</v>
      </c>
      <c r="D21" s="16" t="str">
        <f t="shared" si="2"/>
        <v>120 kBtuh (35169.0 W or 10 ton)</v>
      </c>
      <c r="E21" s="16" t="str">
        <f t="shared" si="3"/>
        <v>120 kBtuh (35169.0 W)</v>
      </c>
    </row>
    <row r="23" spans="1:5" x14ac:dyDescent="0.25">
      <c r="A23">
        <v>0.75</v>
      </c>
      <c r="C23" s="141">
        <f>A23*3.5169*1000</f>
        <v>2637.6750000000002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27"/>
  <sheetViews>
    <sheetView workbookViewId="0">
      <selection activeCell="G13" sqref="G13"/>
    </sheetView>
  </sheetViews>
  <sheetFormatPr defaultRowHeight="15" x14ac:dyDescent="0.25"/>
  <cols>
    <col min="1" max="1" width="23.42578125" bestFit="1" customWidth="1"/>
  </cols>
  <sheetData>
    <row r="1" spans="1:1" s="16" customFormat="1" x14ac:dyDescent="0.25">
      <c r="A1" s="90" t="s">
        <v>2399</v>
      </c>
    </row>
    <row r="2" spans="1:1" s="16" customFormat="1" x14ac:dyDescent="0.25">
      <c r="A2" s="140" t="s">
        <v>2351</v>
      </c>
    </row>
    <row r="3" spans="1:1" s="16" customFormat="1" x14ac:dyDescent="0.25">
      <c r="A3" s="140" t="s">
        <v>2355</v>
      </c>
    </row>
    <row r="4" spans="1:1" s="16" customFormat="1" x14ac:dyDescent="0.25">
      <c r="A4" s="140" t="s">
        <v>2357</v>
      </c>
    </row>
    <row r="5" spans="1:1" s="16" customFormat="1" x14ac:dyDescent="0.25">
      <c r="A5" s="140" t="s">
        <v>2359</v>
      </c>
    </row>
    <row r="6" spans="1:1" s="16" customFormat="1" x14ac:dyDescent="0.25">
      <c r="A6" s="140" t="s">
        <v>2400</v>
      </c>
    </row>
    <row r="7" spans="1:1" s="16" customFormat="1" x14ac:dyDescent="0.25">
      <c r="A7" s="140" t="s">
        <v>2360</v>
      </c>
    </row>
    <row r="8" spans="1:1" s="16" customFormat="1" x14ac:dyDescent="0.25">
      <c r="A8" s="140" t="s">
        <v>2401</v>
      </c>
    </row>
    <row r="9" spans="1:1" s="16" customFormat="1" x14ac:dyDescent="0.25">
      <c r="A9" s="140" t="s">
        <v>2361</v>
      </c>
    </row>
    <row r="10" spans="1:1" x14ac:dyDescent="0.25">
      <c r="A10" s="90" t="s">
        <v>2352</v>
      </c>
    </row>
    <row r="11" spans="1:1" x14ac:dyDescent="0.25">
      <c r="A11" s="140" t="s">
        <v>2351</v>
      </c>
    </row>
    <row r="12" spans="1:1" x14ac:dyDescent="0.25">
      <c r="A12" s="140" t="s">
        <v>2353</v>
      </c>
    </row>
    <row r="13" spans="1:1" x14ac:dyDescent="0.25">
      <c r="A13" s="140" t="s">
        <v>2354</v>
      </c>
    </row>
    <row r="14" spans="1:1" x14ac:dyDescent="0.25">
      <c r="A14" s="140" t="s">
        <v>2355</v>
      </c>
    </row>
    <row r="15" spans="1:1" x14ac:dyDescent="0.25">
      <c r="A15" s="140" t="s">
        <v>2356</v>
      </c>
    </row>
    <row r="16" spans="1:1" x14ac:dyDescent="0.25">
      <c r="A16" s="140" t="s">
        <v>2357</v>
      </c>
    </row>
    <row r="17" spans="1:3" x14ac:dyDescent="0.25">
      <c r="A17" s="140" t="s">
        <v>2358</v>
      </c>
    </row>
    <row r="18" spans="1:3" x14ac:dyDescent="0.25">
      <c r="A18" s="140" t="s">
        <v>2359</v>
      </c>
    </row>
    <row r="19" spans="1:3" x14ac:dyDescent="0.25">
      <c r="A19" s="140" t="s">
        <v>2360</v>
      </c>
    </row>
    <row r="20" spans="1:3" x14ac:dyDescent="0.25">
      <c r="A20" s="140" t="s">
        <v>2361</v>
      </c>
    </row>
    <row r="21" spans="1:3" x14ac:dyDescent="0.25">
      <c r="A21" s="90" t="s">
        <v>2362</v>
      </c>
      <c r="C21" s="98"/>
    </row>
    <row r="22" spans="1:3" x14ac:dyDescent="0.25">
      <c r="A22" s="140" t="s">
        <v>2363</v>
      </c>
      <c r="C22" s="98"/>
    </row>
    <row r="23" spans="1:3" x14ac:dyDescent="0.25">
      <c r="A23" s="140" t="s">
        <v>2364</v>
      </c>
      <c r="C23" s="98"/>
    </row>
    <row r="24" spans="1:3" x14ac:dyDescent="0.25">
      <c r="A24" s="140" t="s">
        <v>2365</v>
      </c>
      <c r="C24" s="98"/>
    </row>
    <row r="25" spans="1:3" x14ac:dyDescent="0.25">
      <c r="A25" s="140" t="s">
        <v>2366</v>
      </c>
      <c r="C25" s="98"/>
    </row>
    <row r="26" spans="1:3" x14ac:dyDescent="0.25">
      <c r="A26" s="140" t="s">
        <v>2367</v>
      </c>
      <c r="C26" s="98"/>
    </row>
    <row r="27" spans="1:3" x14ac:dyDescent="0.25">
      <c r="A27" s="140" t="s">
        <v>2368</v>
      </c>
      <c r="C27" s="98"/>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1"/>
  <sheetViews>
    <sheetView workbookViewId="0">
      <selection activeCell="E35" sqref="E35"/>
    </sheetView>
  </sheetViews>
  <sheetFormatPr defaultRowHeight="15" x14ac:dyDescent="0.25"/>
  <cols>
    <col min="1" max="1" width="16.8554687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s="16" t="s">
        <v>2378</v>
      </c>
    </row>
    <row r="11" spans="1:1" x14ac:dyDescent="0.25">
      <c r="A11" s="16" t="s">
        <v>2379</v>
      </c>
    </row>
  </sheetData>
  <phoneticPr fontId="2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8"/>
  <sheetViews>
    <sheetView workbookViewId="0">
      <selection sqref="A1:A8"/>
    </sheetView>
  </sheetViews>
  <sheetFormatPr defaultRowHeight="15" x14ac:dyDescent="0.25"/>
  <sheetData>
    <row r="1" spans="1:1" x14ac:dyDescent="0.25">
      <c r="A1" t="s">
        <v>2380</v>
      </c>
    </row>
    <row r="2" spans="1:1" x14ac:dyDescent="0.25">
      <c r="A2" t="s">
        <v>2381</v>
      </c>
    </row>
    <row r="3" spans="1:1" x14ac:dyDescent="0.25">
      <c r="A3" t="s">
        <v>2382</v>
      </c>
    </row>
    <row r="4" spans="1:1" x14ac:dyDescent="0.25">
      <c r="A4" t="s">
        <v>2383</v>
      </c>
    </row>
    <row r="5" spans="1:1" x14ac:dyDescent="0.25">
      <c r="A5" t="s">
        <v>2384</v>
      </c>
    </row>
    <row r="6" spans="1:1" x14ac:dyDescent="0.25">
      <c r="A6" t="s">
        <v>2385</v>
      </c>
    </row>
    <row r="7" spans="1:1" x14ac:dyDescent="0.25">
      <c r="A7" t="s">
        <v>2386</v>
      </c>
    </row>
    <row r="8" spans="1:1" x14ac:dyDescent="0.25">
      <c r="A8" t="s">
        <v>2387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8"/>
  <sheetViews>
    <sheetView workbookViewId="0">
      <selection activeCell="B15" sqref="B15"/>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90" t="s">
        <v>2331</v>
      </c>
      <c r="B1" s="92"/>
      <c r="C1" s="92"/>
    </row>
    <row r="2" spans="1:3" x14ac:dyDescent="0.25">
      <c r="A2" s="16" t="s">
        <v>2389</v>
      </c>
    </row>
    <row r="8" spans="1:3" x14ac:dyDescent="0.25">
      <c r="A8"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9" t="s">
        <v>639</v>
      </c>
      <c r="B1" s="171" t="s">
        <v>646</v>
      </c>
      <c r="C1" s="171"/>
    </row>
    <row r="2" spans="1:4" s="16" customFormat="1" x14ac:dyDescent="0.25">
      <c r="A2" s="169"/>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9" t="s">
        <v>701</v>
      </c>
      <c r="B1" s="169"/>
      <c r="C1" s="169" t="s">
        <v>646</v>
      </c>
      <c r="D1" s="169"/>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2022-09-28T18:44:16Z</dcterms:modified>
</cp:coreProperties>
</file>