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B8051573-AC98-499C-AD07-5187898CD33F}"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2" i="2"/>
  <c r="F3"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<sst xmlns="http://schemas.openxmlformats.org/spreadsheetml/2006/main" count="10408" uniqueCount="2412">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</sst>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90" zoomScaleNormal="90" workbookViewId="0">
      <pane xSplit="1" ySplit="1" topLeftCell="AB2" activePane="bottomRight" state="frozen"/>
      <selection pane="topRight" activeCell="B1" sqref="B1"/>
      <selection pane="bottomLeft" activeCell="A2" sqref="A2"/>
      <selection pane="bottomRight" activeCell="AH21" sqref="AH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7.7109375" style="12" customWidth="1"/>
    <col min="18" max="18" width="16.140625" style="12" customWidth="1"/>
    <col min="19" max="19" width="16.7109375" style="12" customWidth="1"/>
    <col min="20" max="20" width="18" style="12" customWidth="1"/>
    <col min="21" max="21" width="41.42578125" style="12" customWidth="1"/>
    <col min="22" max="22" width="25.85546875" style="12" customWidth="1"/>
    <col min="23" max="23" width="27" style="12" customWidth="1"/>
    <col min="24" max="24" width="15.28515625" style="12" customWidth="1"/>
    <col min="25" max="25" width="20.7109375" style="12" customWidth="1"/>
    <col min="26" max="26" width="18.7109375" style="12" customWidth="1"/>
    <col min="27" max="27" width="20" style="12" customWidth="1"/>
    <col min="28" max="28" width="21.5703125" style="12" customWidth="1"/>
    <col min="29" max="29" width="13.85546875" style="12" customWidth="1"/>
    <col min="30" max="30" width="16" style="12" customWidth="1"/>
    <col min="31" max="31" width="16.14062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2316</v>
      </c>
      <c r="R1" s="137" t="s">
        <v>2317</v>
      </c>
      <c r="S1" s="137" t="s">
        <v>2318</v>
      </c>
      <c r="T1" s="137" t="s">
        <v>2319</v>
      </c>
      <c r="U1" s="137" t="s">
        <v>2344</v>
      </c>
      <c r="V1" s="137" t="s">
        <v>2411</v>
      </c>
      <c r="W1" s="137" t="s">
        <v>2394</v>
      </c>
      <c r="X1" s="137" t="s">
        <v>2395</v>
      </c>
      <c r="Y1" s="137" t="s">
        <v>2396</v>
      </c>
      <c r="Z1" s="137" t="s">
        <v>2391</v>
      </c>
      <c r="AA1" s="137" t="s">
        <v>2398</v>
      </c>
      <c r="AB1" s="137" t="s">
        <v>2397</v>
      </c>
      <c r="AC1" s="137" t="s">
        <v>2332</v>
      </c>
      <c r="AD1" s="137" t="s">
        <v>2320</v>
      </c>
      <c r="AE1" s="137" t="s">
        <v>2321</v>
      </c>
      <c r="AF1" s="137" t="s">
        <v>2305</v>
      </c>
      <c r="AG1" s="137" t="s">
        <v>2306</v>
      </c>
      <c r="AH1" s="137" t="s">
        <v>2307</v>
      </c>
      <c r="AI1" s="137" t="s">
        <v>2308</v>
      </c>
      <c r="AJ1" s="138" t="s">
        <v>2309</v>
      </c>
      <c r="AK1" s="137" t="s">
        <v>2324</v>
      </c>
      <c r="AL1" s="137" t="s">
        <v>2325</v>
      </c>
      <c r="AM1" s="137" t="s">
        <v>414</v>
      </c>
      <c r="AN1" s="137" t="s">
        <v>415</v>
      </c>
      <c r="AO1" s="137" t="s">
        <v>413</v>
      </c>
      <c r="AP1" s="137" t="s">
        <v>416</v>
      </c>
      <c r="AQ1" s="137" t="s">
        <v>417</v>
      </c>
      <c r="AR1" s="137" t="s">
        <v>2326</v>
      </c>
      <c r="AS1" s="137" t="s">
        <v>2327</v>
      </c>
    </row>
    <row r="2" spans="1:45" x14ac:dyDescent="0.25">
      <c r="A2" s="12" t="str">
        <f>H2</f>
        <v>Wood-Framed - 2x6 - 24 in OC - R-19 Cavity - R-10 Header</v>
      </c>
      <c r="B2" s="18">
        <v>4</v>
      </c>
      <c r="C2" s="18" t="s">
        <v>2286</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30">
        <v>0.2</v>
      </c>
      <c r="R2" s="130">
        <v>0.2</v>
      </c>
      <c r="S2" s="130">
        <v>0.2</v>
      </c>
      <c r="T2" s="130">
        <v>0.2</v>
      </c>
      <c r="U2" s="18" t="s">
        <v>2334</v>
      </c>
      <c r="V2" s="18"/>
      <c r="W2" s="18" t="s">
        <v>2374</v>
      </c>
      <c r="X2" s="18" t="s">
        <v>2389</v>
      </c>
      <c r="Y2" s="18" t="s">
        <v>2365</v>
      </c>
      <c r="Z2" s="18"/>
      <c r="AA2" s="18">
        <v>35</v>
      </c>
      <c r="AB2" s="18">
        <v>-10</v>
      </c>
      <c r="AC2" s="130">
        <v>0.85</v>
      </c>
      <c r="AD2" s="136">
        <v>0.13</v>
      </c>
      <c r="AE2" s="136">
        <v>0.09</v>
      </c>
      <c r="AF2" s="18" t="s">
        <v>32</v>
      </c>
      <c r="AG2" s="18" t="s">
        <v>33</v>
      </c>
      <c r="AH2" s="18" t="s">
        <v>34</v>
      </c>
      <c r="AI2" s="18" t="s">
        <v>35</v>
      </c>
      <c r="AJ2" s="18">
        <v>0</v>
      </c>
      <c r="AK2" s="49">
        <v>0</v>
      </c>
      <c r="AL2" s="18">
        <v>0</v>
      </c>
      <c r="AM2" s="18" t="s">
        <v>2331</v>
      </c>
      <c r="AN2" s="18" t="s">
        <v>2331</v>
      </c>
      <c r="AO2" s="18" t="s">
        <v>67</v>
      </c>
      <c r="AP2" s="18" t="s">
        <v>67</v>
      </c>
      <c r="AQ2" s="18" t="s">
        <v>67</v>
      </c>
      <c r="AR2" s="18">
        <v>0</v>
      </c>
      <c r="AS2" s="18">
        <v>0</v>
      </c>
    </row>
    <row r="3" spans="1:45" x14ac:dyDescent="0.25">
      <c r="A3" s="12" t="str">
        <f>H3</f>
        <v>Wood-Framed - 2x6 - 24 in OC - R-0 Cavity</v>
      </c>
      <c r="B3" s="18">
        <v>4</v>
      </c>
      <c r="C3" s="18" t="s">
        <v>378</v>
      </c>
      <c r="D3" s="18">
        <v>0</v>
      </c>
      <c r="E3" s="132">
        <v>2000</v>
      </c>
      <c r="F3" s="132">
        <f t="shared" ref="F3" si="1">E3*9</f>
        <v>18000</v>
      </c>
      <c r="G3" s="18">
        <v>1.1499999999999999</v>
      </c>
      <c r="H3" s="18" t="s">
        <v>362</v>
      </c>
      <c r="I3" s="18" t="s">
        <v>31</v>
      </c>
      <c r="J3" s="18" t="s">
        <v>390</v>
      </c>
      <c r="K3" s="18">
        <v>0.6</v>
      </c>
      <c r="L3" s="18">
        <v>1.6</v>
      </c>
      <c r="M3" s="18" t="s">
        <v>777</v>
      </c>
      <c r="N3" s="18">
        <v>0.52</v>
      </c>
      <c r="O3" s="18">
        <v>0.47</v>
      </c>
      <c r="P3" s="18" t="s">
        <v>277</v>
      </c>
      <c r="Q3" s="130">
        <v>0.2</v>
      </c>
      <c r="R3" s="130">
        <v>0.2</v>
      </c>
      <c r="S3" s="130">
        <v>0.2</v>
      </c>
      <c r="T3" s="130">
        <v>0.2</v>
      </c>
      <c r="U3" s="18" t="s">
        <v>2334</v>
      </c>
      <c r="V3" s="18"/>
      <c r="W3" s="18" t="s">
        <v>2374</v>
      </c>
      <c r="X3" s="18" t="s">
        <v>2389</v>
      </c>
      <c r="Y3" s="18" t="s">
        <v>2365</v>
      </c>
      <c r="Z3" s="18"/>
      <c r="AA3" s="18">
        <v>35</v>
      </c>
      <c r="AB3" s="18">
        <v>35</v>
      </c>
      <c r="AC3" s="130">
        <v>0.85</v>
      </c>
      <c r="AD3" s="136">
        <v>0.13</v>
      </c>
      <c r="AE3" s="136">
        <v>0.09</v>
      </c>
      <c r="AF3" s="18" t="s">
        <v>32</v>
      </c>
      <c r="AG3" s="18" t="s">
        <v>33</v>
      </c>
      <c r="AH3" s="18" t="s">
        <v>352</v>
      </c>
      <c r="AI3" s="18" t="s">
        <v>35</v>
      </c>
      <c r="AJ3" s="18">
        <v>0</v>
      </c>
      <c r="AK3" s="49">
        <v>0</v>
      </c>
      <c r="AL3" s="18">
        <v>0</v>
      </c>
      <c r="AM3" s="18" t="s">
        <v>2389</v>
      </c>
      <c r="AN3" s="18" t="s">
        <v>2389</v>
      </c>
      <c r="AO3" s="18" t="s">
        <v>67</v>
      </c>
      <c r="AP3" s="18" t="s">
        <v>67</v>
      </c>
      <c r="AQ3" s="18" t="s">
        <v>67</v>
      </c>
      <c r="AR3" s="18">
        <v>0</v>
      </c>
      <c r="AS3" s="18">
        <v>0</v>
      </c>
    </row>
    <row r="4" spans="1:45" x14ac:dyDescent="0.25">
      <c r="B4" s="18"/>
      <c r="C4" s="18"/>
      <c r="D4" s="18"/>
      <c r="E4" s="132"/>
      <c r="F4" s="132"/>
      <c r="G4" s="18"/>
      <c r="H4" s="18"/>
      <c r="I4" s="18"/>
      <c r="J4" s="18"/>
      <c r="K4" s="18"/>
      <c r="L4" s="18"/>
      <c r="M4" s="18"/>
      <c r="N4" s="18"/>
      <c r="O4" s="18"/>
      <c r="P4" s="18"/>
      <c r="Q4" s="130"/>
      <c r="R4" s="130"/>
      <c r="S4" s="130"/>
      <c r="T4" s="130"/>
      <c r="U4" s="18"/>
      <c r="V4" s="18"/>
      <c r="W4" s="18"/>
      <c r="X4" s="18"/>
      <c r="Y4" s="18"/>
      <c r="Z4" s="18"/>
      <c r="AA4" s="18"/>
      <c r="AB4" s="18"/>
      <c r="AC4" s="130"/>
      <c r="AD4" s="136"/>
      <c r="AE4" s="136"/>
      <c r="AF4" s="18"/>
      <c r="AG4" s="18"/>
      <c r="AH4" s="18"/>
      <c r="AI4" s="18"/>
      <c r="AJ4" s="18"/>
      <c r="AK4" s="49"/>
      <c r="AL4" s="18"/>
      <c r="AM4" s="18"/>
      <c r="AN4" s="18"/>
      <c r="AO4" s="18"/>
      <c r="AP4" s="18"/>
      <c r="AQ4" s="18"/>
      <c r="AR4" s="18"/>
      <c r="AS4" s="18"/>
    </row>
    <row r="5" spans="1:45" x14ac:dyDescent="0.25">
      <c r="B5" s="18"/>
      <c r="C5" s="18"/>
      <c r="D5" s="18"/>
      <c r="E5" s="132"/>
      <c r="F5" s="132"/>
      <c r="G5" s="18"/>
      <c r="H5" s="18"/>
      <c r="I5" s="18"/>
      <c r="J5" s="18"/>
      <c r="K5" s="18"/>
      <c r="L5" s="18"/>
      <c r="M5" s="18"/>
      <c r="N5" s="18"/>
      <c r="O5" s="18"/>
      <c r="P5" s="18"/>
      <c r="Q5" s="130"/>
      <c r="R5" s="130"/>
      <c r="S5" s="130"/>
      <c r="T5" s="130"/>
      <c r="U5" s="18"/>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30"/>
      <c r="R6" s="130"/>
      <c r="S6" s="130"/>
      <c r="T6" s="130"/>
      <c r="U6" s="18"/>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30"/>
      <c r="R7" s="130"/>
      <c r="S7" s="130"/>
      <c r="T7" s="130"/>
      <c r="U7" s="18"/>
      <c r="V7" s="18"/>
      <c r="W7" s="18"/>
      <c r="X7" s="18"/>
      <c r="Y7" s="18"/>
      <c r="Z7" s="18"/>
      <c r="AA7" s="18"/>
      <c r="AB7" s="18"/>
      <c r="AC7" s="18"/>
      <c r="AD7" s="18"/>
      <c r="AE7" s="18"/>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30"/>
      <c r="R8" s="130"/>
      <c r="S8" s="130"/>
      <c r="T8" s="130"/>
      <c r="U8" s="18"/>
      <c r="V8" s="18"/>
      <c r="W8" s="18"/>
      <c r="X8" s="18"/>
      <c r="Y8" s="18"/>
      <c r="Z8" s="18"/>
      <c r="AA8" s="18"/>
      <c r="AB8" s="18"/>
      <c r="AC8" s="18"/>
      <c r="AD8" s="18"/>
      <c r="AE8" s="18"/>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30"/>
      <c r="R9" s="130"/>
      <c r="S9" s="130"/>
      <c r="T9" s="130"/>
      <c r="U9" s="18"/>
      <c r="V9" s="18"/>
      <c r="W9" s="18"/>
      <c r="X9" s="18"/>
      <c r="Y9" s="18"/>
      <c r="Z9" s="18"/>
      <c r="AA9" s="18"/>
      <c r="AB9" s="18"/>
      <c r="AC9" s="18"/>
      <c r="AD9" s="18"/>
      <c r="AE9" s="18"/>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30"/>
      <c r="R10" s="130"/>
      <c r="S10" s="130"/>
      <c r="T10" s="130"/>
      <c r="U10" s="18"/>
      <c r="V10" s="18"/>
      <c r="W10" s="18"/>
      <c r="X10" s="18"/>
      <c r="Y10" s="18"/>
      <c r="Z10" s="18"/>
      <c r="AA10" s="18"/>
      <c r="AB10" s="18"/>
      <c r="AC10" s="18"/>
      <c r="AD10" s="18"/>
      <c r="AE10" s="18"/>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30"/>
      <c r="R11" s="130"/>
      <c r="S11" s="130"/>
      <c r="T11" s="130"/>
      <c r="U11" s="18"/>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30"/>
      <c r="R12" s="130"/>
      <c r="S12" s="130"/>
      <c r="T12" s="130"/>
      <c r="U12" s="18"/>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30"/>
      <c r="R13" s="130"/>
      <c r="S13" s="130"/>
      <c r="T13" s="130"/>
      <c r="U13" s="18"/>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30"/>
      <c r="R14" s="130"/>
      <c r="S14" s="130"/>
      <c r="T14" s="130"/>
      <c r="U14" s="18"/>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30"/>
      <c r="R15" s="130"/>
      <c r="S15" s="130"/>
      <c r="T15" s="130"/>
      <c r="U15" s="18"/>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30"/>
      <c r="R16" s="130"/>
      <c r="S16" s="130"/>
      <c r="T16" s="130"/>
      <c r="U16" s="18"/>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30"/>
      <c r="R17" s="130"/>
      <c r="S17" s="130"/>
      <c r="T17" s="130"/>
      <c r="U17" s="18"/>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30"/>
      <c r="R18" s="130"/>
      <c r="S18" s="130"/>
      <c r="T18" s="130"/>
      <c r="U18" s="18"/>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30"/>
      <c r="R19" s="130"/>
      <c r="S19" s="130"/>
      <c r="T19" s="130"/>
      <c r="U19" s="18"/>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30"/>
      <c r="R20" s="130"/>
      <c r="S20" s="130"/>
      <c r="T20" s="130"/>
      <c r="U20" s="18"/>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30"/>
      <c r="R21" s="130"/>
      <c r="S21" s="130"/>
      <c r="T21" s="130"/>
      <c r="U21" s="18"/>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30"/>
      <c r="R22" s="130"/>
      <c r="S22" s="130"/>
      <c r="T22" s="130"/>
      <c r="U22" s="18"/>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30"/>
      <c r="R23" s="130"/>
      <c r="S23" s="130"/>
      <c r="T23" s="130"/>
      <c r="U23" s="18"/>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30"/>
      <c r="R24" s="130"/>
      <c r="S24" s="130"/>
      <c r="T24" s="130"/>
      <c r="U24" s="18"/>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30"/>
      <c r="R25" s="130"/>
      <c r="S25" s="130"/>
      <c r="T25" s="130"/>
      <c r="U25" s="18"/>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30"/>
      <c r="R26" s="130"/>
      <c r="S26" s="130"/>
      <c r="T26" s="130"/>
      <c r="U26" s="18"/>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30"/>
      <c r="R27" s="130"/>
      <c r="S27" s="130"/>
      <c r="T27" s="130"/>
      <c r="U27" s="18"/>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30"/>
      <c r="R28" s="130"/>
      <c r="S28" s="130"/>
      <c r="T28" s="130"/>
      <c r="U28" s="18"/>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30"/>
      <c r="R29" s="130"/>
      <c r="S29" s="130"/>
      <c r="T29" s="130"/>
      <c r="U29" s="18"/>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30"/>
      <c r="R30" s="130"/>
      <c r="S30" s="130"/>
      <c r="T30" s="130"/>
      <c r="U30" s="18"/>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30"/>
      <c r="R31" s="130"/>
      <c r="S31" s="130"/>
      <c r="T31" s="130"/>
      <c r="U31" s="18"/>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30"/>
      <c r="R32" s="130"/>
      <c r="S32" s="130"/>
      <c r="T32" s="130"/>
      <c r="U32" s="18"/>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30"/>
      <c r="R33" s="130"/>
      <c r="S33" s="130"/>
      <c r="T33" s="130"/>
      <c r="U33" s="18"/>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30"/>
      <c r="R34" s="130"/>
      <c r="S34" s="130"/>
      <c r="T34" s="130"/>
      <c r="U34" s="18"/>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30"/>
      <c r="R35" s="130"/>
      <c r="S35" s="130"/>
      <c r="T35" s="130"/>
      <c r="U35" s="18"/>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30"/>
      <c r="R36" s="130"/>
      <c r="S36" s="130"/>
      <c r="T36" s="130"/>
      <c r="U36" s="18"/>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30"/>
      <c r="R37" s="130"/>
      <c r="S37" s="130"/>
      <c r="T37" s="130"/>
      <c r="U37" s="18"/>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30"/>
      <c r="R38" s="130"/>
      <c r="S38" s="130"/>
      <c r="T38" s="130"/>
      <c r="U38" s="18"/>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30"/>
      <c r="R39" s="130"/>
      <c r="S39" s="130"/>
      <c r="T39" s="130"/>
      <c r="U39" s="18"/>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30"/>
      <c r="R40" s="130"/>
      <c r="S40" s="130"/>
      <c r="T40" s="130"/>
      <c r="U40" s="18"/>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30"/>
      <c r="R41" s="130"/>
      <c r="S41" s="130"/>
      <c r="T41" s="130"/>
      <c r="U41" s="18"/>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30"/>
      <c r="R42" s="130"/>
      <c r="S42" s="130"/>
      <c r="T42" s="130"/>
      <c r="U42" s="18"/>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30"/>
      <c r="R43" s="130"/>
      <c r="S43" s="130"/>
      <c r="T43" s="130"/>
      <c r="U43" s="18"/>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30"/>
      <c r="R44" s="130"/>
      <c r="S44" s="130"/>
      <c r="T44" s="130"/>
      <c r="U44" s="18"/>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30"/>
      <c r="R45" s="130"/>
      <c r="S45" s="130"/>
      <c r="T45" s="130"/>
      <c r="U45" s="18"/>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30"/>
      <c r="R46" s="130"/>
      <c r="S46" s="130"/>
      <c r="T46" s="130"/>
      <c r="U46" s="18"/>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30"/>
      <c r="R47" s="130"/>
      <c r="S47" s="130"/>
      <c r="T47" s="130"/>
      <c r="U47" s="18"/>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30"/>
      <c r="R48" s="130"/>
      <c r="S48" s="130"/>
      <c r="T48" s="130"/>
      <c r="U48" s="18"/>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30"/>
      <c r="R49" s="130"/>
      <c r="S49" s="130"/>
      <c r="T49" s="130"/>
      <c r="U49" s="18"/>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30"/>
      <c r="R50" s="130"/>
      <c r="S50" s="130"/>
      <c r="T50" s="130"/>
      <c r="U50" s="18"/>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30"/>
      <c r="R51" s="130"/>
      <c r="S51" s="130"/>
      <c r="T51" s="130"/>
      <c r="U51" s="18"/>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30"/>
      <c r="R52" s="130"/>
      <c r="S52" s="130"/>
      <c r="T52" s="130"/>
      <c r="U52" s="18"/>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30"/>
      <c r="R53" s="130"/>
      <c r="S53" s="130"/>
      <c r="T53" s="130"/>
      <c r="U53" s="18"/>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30"/>
      <c r="R54" s="130"/>
      <c r="S54" s="130"/>
      <c r="T54" s="130"/>
      <c r="U54" s="18"/>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30"/>
      <c r="R55" s="130"/>
      <c r="S55" s="130"/>
      <c r="T55" s="130"/>
      <c r="U55" s="18"/>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30"/>
      <c r="R56" s="130"/>
      <c r="S56" s="130"/>
      <c r="T56" s="130"/>
      <c r="U56" s="18"/>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30"/>
      <c r="R57" s="130"/>
      <c r="S57" s="130"/>
      <c r="T57" s="130"/>
      <c r="U57" s="18"/>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30"/>
      <c r="R58" s="130"/>
      <c r="S58" s="130"/>
      <c r="T58" s="130"/>
      <c r="U58" s="18"/>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30"/>
      <c r="R59" s="130"/>
      <c r="S59" s="130"/>
      <c r="T59" s="130"/>
      <c r="U59" s="18"/>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30"/>
      <c r="R60" s="130"/>
      <c r="S60" s="130"/>
      <c r="T60" s="130"/>
      <c r="U60" s="18"/>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30"/>
      <c r="R61" s="130"/>
      <c r="S61" s="130"/>
      <c r="T61" s="130"/>
      <c r="U61" s="18"/>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30"/>
      <c r="R62" s="130"/>
      <c r="S62" s="130"/>
      <c r="T62" s="130"/>
      <c r="U62" s="18"/>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30"/>
      <c r="R63" s="130"/>
      <c r="S63" s="130"/>
      <c r="T63" s="130"/>
      <c r="U63" s="18"/>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30"/>
      <c r="R64" s="130"/>
      <c r="S64" s="130"/>
      <c r="T64" s="130"/>
      <c r="U64" s="18"/>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30"/>
      <c r="R65" s="130"/>
      <c r="S65" s="130"/>
      <c r="T65" s="130"/>
      <c r="U65" s="18"/>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30"/>
      <c r="R66" s="130"/>
      <c r="S66" s="130"/>
      <c r="T66" s="130"/>
      <c r="U66" s="18"/>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30"/>
      <c r="R67" s="130"/>
      <c r="S67" s="130"/>
      <c r="T67" s="130"/>
      <c r="U67" s="18"/>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30"/>
      <c r="R68" s="130"/>
      <c r="S68" s="130"/>
      <c r="T68" s="130"/>
      <c r="U68" s="18"/>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30"/>
      <c r="R69" s="130"/>
      <c r="S69" s="130"/>
      <c r="T69" s="130"/>
      <c r="U69" s="18"/>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30"/>
      <c r="R70" s="130"/>
      <c r="S70" s="130"/>
      <c r="T70" s="130"/>
      <c r="U70" s="18"/>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30"/>
      <c r="R71" s="130"/>
      <c r="S71" s="130"/>
      <c r="T71" s="130"/>
      <c r="U71" s="18"/>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30"/>
      <c r="R72" s="130"/>
      <c r="S72" s="130"/>
      <c r="T72" s="130"/>
      <c r="U72" s="18"/>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30"/>
      <c r="R73" s="130"/>
      <c r="S73" s="130"/>
      <c r="T73" s="130"/>
      <c r="U73" s="18"/>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30"/>
      <c r="R74" s="130"/>
      <c r="S74" s="130"/>
      <c r="T74" s="130"/>
      <c r="U74" s="18"/>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30"/>
      <c r="R75" s="130"/>
      <c r="S75" s="130"/>
      <c r="T75" s="130"/>
      <c r="U75" s="18"/>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30"/>
      <c r="R76" s="130"/>
      <c r="S76" s="130"/>
      <c r="T76" s="130"/>
      <c r="U76" s="18"/>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30"/>
      <c r="R77" s="130"/>
      <c r="S77" s="130"/>
      <c r="T77" s="130"/>
      <c r="U77" s="18"/>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30"/>
      <c r="R78" s="130"/>
      <c r="S78" s="130"/>
      <c r="T78" s="130"/>
      <c r="U78" s="18"/>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30"/>
      <c r="R79" s="130"/>
      <c r="S79" s="130"/>
      <c r="T79" s="130"/>
      <c r="U79" s="18"/>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30"/>
      <c r="R80" s="130"/>
      <c r="S80" s="130"/>
      <c r="T80" s="130"/>
      <c r="U80" s="18"/>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30"/>
      <c r="R81" s="130"/>
      <c r="S81" s="130"/>
      <c r="T81" s="130"/>
      <c r="U81" s="18"/>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30"/>
      <c r="R82" s="130"/>
      <c r="S82" s="130"/>
      <c r="T82" s="130"/>
      <c r="U82" s="18"/>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30"/>
      <c r="R83" s="130"/>
      <c r="S83" s="130"/>
      <c r="T83" s="130"/>
      <c r="U83" s="18"/>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30"/>
      <c r="R84" s="130"/>
      <c r="S84" s="130"/>
      <c r="T84" s="130"/>
      <c r="U84" s="18"/>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30"/>
      <c r="R85" s="130"/>
      <c r="S85" s="130"/>
      <c r="T85" s="130"/>
      <c r="U85" s="18"/>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30"/>
      <c r="R86" s="130"/>
      <c r="S86" s="130"/>
      <c r="T86" s="130"/>
      <c r="U86" s="18"/>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30"/>
      <c r="R87" s="130"/>
      <c r="S87" s="130"/>
      <c r="T87" s="130"/>
      <c r="U87" s="18"/>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30"/>
      <c r="R88" s="130"/>
      <c r="S88" s="130"/>
      <c r="T88" s="130"/>
      <c r="U88" s="18"/>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30"/>
      <c r="R89" s="130"/>
      <c r="S89" s="130"/>
      <c r="T89" s="130"/>
      <c r="U89" s="18"/>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30"/>
      <c r="R90" s="130"/>
      <c r="S90" s="130"/>
      <c r="T90" s="130"/>
      <c r="U90" s="18"/>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30"/>
      <c r="R91" s="130"/>
      <c r="S91" s="130"/>
      <c r="T91" s="130"/>
      <c r="U91" s="18"/>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30"/>
      <c r="R92" s="130"/>
      <c r="S92" s="130"/>
      <c r="T92" s="130"/>
      <c r="U92" s="18"/>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30"/>
      <c r="R93" s="130"/>
      <c r="S93" s="130"/>
      <c r="T93" s="130"/>
      <c r="U93" s="18"/>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30"/>
      <c r="R94" s="130"/>
      <c r="S94" s="130"/>
      <c r="T94" s="130"/>
      <c r="U94" s="18"/>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30"/>
      <c r="R95" s="130"/>
      <c r="S95" s="130"/>
      <c r="T95" s="130"/>
      <c r="U95" s="18"/>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30"/>
      <c r="R96" s="130"/>
      <c r="S96" s="130"/>
      <c r="T96" s="130"/>
      <c r="U96" s="18"/>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30"/>
      <c r="R97" s="130"/>
      <c r="S97" s="130"/>
      <c r="T97" s="130"/>
      <c r="U97" s="18"/>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30"/>
      <c r="R98" s="130"/>
      <c r="S98" s="130"/>
      <c r="T98" s="130"/>
      <c r="U98" s="18"/>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30"/>
      <c r="R99" s="130"/>
      <c r="S99" s="130"/>
      <c r="T99" s="130"/>
      <c r="U99" s="18"/>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30"/>
      <c r="R100" s="130"/>
      <c r="S100" s="130"/>
      <c r="T100" s="130"/>
      <c r="U100" s="18"/>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30"/>
      <c r="R101" s="130"/>
      <c r="S101" s="130"/>
      <c r="T101" s="130"/>
      <c r="U101" s="18"/>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30"/>
      <c r="R102" s="130"/>
      <c r="S102" s="130"/>
      <c r="T102" s="130"/>
      <c r="U102" s="18"/>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30"/>
      <c r="R103" s="130"/>
      <c r="S103" s="130"/>
      <c r="T103" s="130"/>
      <c r="U103" s="18"/>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30"/>
      <c r="R104" s="130"/>
      <c r="S104" s="130"/>
      <c r="T104" s="130"/>
      <c r="U104" s="18"/>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30"/>
      <c r="R105" s="130"/>
      <c r="S105" s="130"/>
      <c r="T105" s="130"/>
      <c r="U105" s="18"/>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30"/>
      <c r="R106" s="130"/>
      <c r="S106" s="130"/>
      <c r="T106" s="130"/>
      <c r="U106" s="18"/>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30"/>
      <c r="R107" s="130"/>
      <c r="S107" s="130"/>
      <c r="T107" s="130"/>
      <c r="U107" s="18"/>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30"/>
      <c r="R108" s="130"/>
      <c r="S108" s="130"/>
      <c r="T108" s="130"/>
      <c r="U108" s="18"/>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30"/>
      <c r="R109" s="130"/>
      <c r="S109" s="130"/>
      <c r="T109" s="130"/>
      <c r="U109" s="18"/>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30"/>
      <c r="R110" s="130"/>
      <c r="S110" s="130"/>
      <c r="T110" s="130"/>
      <c r="U110" s="18"/>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30"/>
      <c r="R111" s="130"/>
      <c r="S111" s="130"/>
      <c r="T111" s="130"/>
      <c r="U111" s="18"/>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30"/>
      <c r="R112" s="130"/>
      <c r="S112" s="130"/>
      <c r="T112" s="130"/>
      <c r="U112" s="18"/>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30"/>
      <c r="R113" s="130"/>
      <c r="S113" s="130"/>
      <c r="T113" s="130"/>
      <c r="U113" s="18"/>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30"/>
      <c r="R114" s="130"/>
      <c r="S114" s="130"/>
      <c r="T114" s="130"/>
      <c r="U114" s="18"/>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30"/>
      <c r="R115" s="130"/>
      <c r="S115" s="130"/>
      <c r="T115" s="130"/>
      <c r="U115" s="18"/>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30"/>
      <c r="R116" s="130"/>
      <c r="S116" s="130"/>
      <c r="T116" s="130"/>
      <c r="U116" s="18"/>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30"/>
      <c r="R117" s="130"/>
      <c r="S117" s="130"/>
      <c r="T117" s="130"/>
      <c r="U117" s="18"/>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30"/>
      <c r="R118" s="130"/>
      <c r="S118" s="130"/>
      <c r="T118" s="130"/>
      <c r="U118" s="18"/>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30"/>
      <c r="R119" s="130"/>
      <c r="S119" s="130"/>
      <c r="T119" s="130"/>
      <c r="U119" s="18"/>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30"/>
      <c r="R120" s="130"/>
      <c r="S120" s="130"/>
      <c r="T120" s="130"/>
      <c r="U120" s="18"/>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30"/>
      <c r="R121" s="130"/>
      <c r="S121" s="130"/>
      <c r="T121" s="130"/>
      <c r="U121" s="18"/>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30"/>
      <c r="R122" s="130"/>
      <c r="S122" s="130"/>
      <c r="T122" s="130"/>
      <c r="U122" s="18"/>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30"/>
      <c r="R123" s="130"/>
      <c r="S123" s="130"/>
      <c r="T123" s="130"/>
      <c r="U123" s="18"/>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30"/>
      <c r="R124" s="130"/>
      <c r="S124" s="130"/>
      <c r="T124" s="130"/>
      <c r="U124" s="18"/>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30"/>
      <c r="R125" s="130"/>
      <c r="S125" s="130"/>
      <c r="T125" s="130"/>
      <c r="U125" s="18"/>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30"/>
      <c r="R126" s="130"/>
      <c r="S126" s="130"/>
      <c r="T126" s="130"/>
      <c r="U126" s="18"/>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30"/>
      <c r="R127" s="130"/>
      <c r="S127" s="130"/>
      <c r="T127" s="130"/>
      <c r="U127" s="18"/>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30"/>
      <c r="R128" s="130"/>
      <c r="S128" s="130"/>
      <c r="T128" s="130"/>
      <c r="U128" s="18"/>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30"/>
      <c r="R129" s="130"/>
      <c r="S129" s="130"/>
      <c r="T129" s="130"/>
      <c r="U129" s="18"/>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30"/>
      <c r="R130" s="130"/>
      <c r="S130" s="130"/>
      <c r="T130" s="130"/>
      <c r="U130" s="18"/>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30"/>
      <c r="R131" s="130"/>
      <c r="S131" s="130"/>
      <c r="T131" s="130"/>
      <c r="U131" s="18"/>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30"/>
      <c r="R132" s="130"/>
      <c r="S132" s="130"/>
      <c r="T132" s="130"/>
      <c r="U132" s="18"/>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30"/>
      <c r="R133" s="130"/>
      <c r="S133" s="130"/>
      <c r="T133" s="130"/>
      <c r="U133" s="18"/>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30"/>
      <c r="R134" s="130"/>
      <c r="S134" s="130"/>
      <c r="T134" s="130"/>
      <c r="U134" s="18"/>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30"/>
      <c r="R135" s="130"/>
      <c r="S135" s="130"/>
      <c r="T135" s="130"/>
      <c r="U135" s="18"/>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30"/>
      <c r="R136" s="130"/>
      <c r="S136" s="130"/>
      <c r="T136" s="130"/>
      <c r="U136" s="18"/>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30"/>
      <c r="R137" s="130"/>
      <c r="S137" s="130"/>
      <c r="T137" s="130"/>
      <c r="U137" s="18"/>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30"/>
      <c r="R138" s="130"/>
      <c r="S138" s="130"/>
      <c r="T138" s="130"/>
      <c r="U138" s="18"/>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30"/>
      <c r="R139" s="130"/>
      <c r="S139" s="130"/>
      <c r="T139" s="130"/>
      <c r="U139" s="18"/>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30"/>
      <c r="R140" s="130"/>
      <c r="S140" s="130"/>
      <c r="T140" s="130"/>
      <c r="U140" s="18"/>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30"/>
      <c r="R141" s="130"/>
      <c r="S141" s="130"/>
      <c r="T141" s="130"/>
      <c r="U141" s="18"/>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30"/>
      <c r="R142" s="130"/>
      <c r="S142" s="130"/>
      <c r="T142" s="130"/>
      <c r="U142" s="18"/>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30"/>
      <c r="R143" s="130"/>
      <c r="S143" s="130"/>
      <c r="T143" s="130"/>
      <c r="U143" s="18"/>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30"/>
      <c r="R144" s="130"/>
      <c r="S144" s="130"/>
      <c r="T144" s="130"/>
      <c r="U144" s="18"/>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30"/>
      <c r="R145" s="130"/>
      <c r="S145" s="130"/>
      <c r="T145" s="130"/>
      <c r="U145" s="18"/>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30"/>
      <c r="R146" s="130"/>
      <c r="S146" s="130"/>
      <c r="T146" s="130"/>
      <c r="U146" s="18"/>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30"/>
      <c r="R147" s="130"/>
      <c r="S147" s="130"/>
      <c r="T147" s="130"/>
      <c r="U147" s="18"/>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30"/>
      <c r="R148" s="130"/>
      <c r="S148" s="130"/>
      <c r="T148" s="130"/>
      <c r="U148" s="18"/>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30"/>
      <c r="R149" s="130"/>
      <c r="S149" s="130"/>
      <c r="T149" s="130"/>
      <c r="U149" s="18"/>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30"/>
      <c r="R150" s="130"/>
      <c r="S150" s="130"/>
      <c r="T150" s="130"/>
      <c r="U150" s="18"/>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30"/>
      <c r="R151" s="130"/>
      <c r="S151" s="130"/>
      <c r="T151" s="130"/>
      <c r="U151" s="18"/>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30"/>
      <c r="R152" s="130"/>
      <c r="S152" s="130"/>
      <c r="T152" s="130"/>
      <c r="U152" s="18"/>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30"/>
      <c r="R153" s="130"/>
      <c r="S153" s="130"/>
      <c r="T153" s="130"/>
      <c r="U153" s="18"/>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30"/>
      <c r="R154" s="130"/>
      <c r="S154" s="130"/>
      <c r="T154" s="130"/>
      <c r="U154" s="18"/>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30"/>
      <c r="R155" s="130"/>
      <c r="S155" s="130"/>
      <c r="T155" s="130"/>
      <c r="U155" s="18"/>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30"/>
      <c r="R156" s="130"/>
      <c r="S156" s="130"/>
      <c r="T156" s="130"/>
      <c r="U156" s="18"/>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30"/>
      <c r="R157" s="130"/>
      <c r="S157" s="130"/>
      <c r="T157" s="130"/>
      <c r="U157" s="18"/>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30"/>
      <c r="R158" s="130"/>
      <c r="S158" s="130"/>
      <c r="T158" s="130"/>
      <c r="U158" s="18"/>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30"/>
      <c r="R159" s="130"/>
      <c r="S159" s="130"/>
      <c r="T159" s="130"/>
      <c r="U159" s="18"/>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30"/>
      <c r="R160" s="130"/>
      <c r="S160" s="130"/>
      <c r="T160" s="130"/>
      <c r="U160" s="18"/>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30"/>
      <c r="R161" s="130"/>
      <c r="S161" s="130"/>
      <c r="T161" s="130"/>
      <c r="U161" s="18"/>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sheetData>
  <phoneticPr fontId="24" type="noConversion"/>
  <dataValidations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4">
        <x14:dataValidation type="list" allowBlank="1" showInputMessage="1" showErrorMessage="1" xr:uid="{30F9DCDC-E5DC-4BA5-B0D6-FD916D33C6A9}">
          <x14:formula1>
            <xm:f>Schedules_8760!$H$1:$P$1</xm:f>
          </x14:formula1>
          <xm:sqref>AI2:AI161 AF2:AG6</xm:sqref>
        </x14:dataValidation>
        <x14:dataValidation type="list" allowBlank="1" showInputMessage="1" showErrorMessage="1" xr:uid="{9314ED6E-9DDE-44FB-A776-114A54731BF3}">
          <x14:formula1>
            <xm:f>HVAC_Type!$A$3:$A$20</xm:f>
          </x14:formula1>
          <xm:sqref>U2:U6</xm:sqref>
        </x14:dataValidation>
        <x14:dataValidation type="list" allowBlank="1" showInputMessage="1" showErrorMessage="1" xr:uid="{57BD964B-C16F-4D23-A4C0-8DADEDF01A18}">
          <x14:formula1>
            <xm:f>'Baseboard Heating Capacity'!$A$1:$A$8</xm:f>
          </x14:formula1>
          <xm:sqref>Z2:Z6</xm:sqref>
        </x14:dataValidation>
        <x14:dataValidation type="list" allowBlank="1" showInputMessage="1" showErrorMessage="1" xr:uid="{0283BB36-B75B-4A98-A67B-7B142EB46F4D}">
          <x14:formula1>
            <xm:f>Supp_Heat_Type!$A$1:$A$2</xm:f>
          </x14:formula1>
          <xm:sqref>X2:X6</xm:sqref>
        </x14:dataValidation>
        <x14:dataValidation type="list" allowBlank="1" showInputMessage="1" showErrorMessage="1" xr:uid="{325F4A75-97A6-4576-B821-ACFC2B40F0E4}">
          <x14:formula1>
            <xm:f>'Heat Pump CAC Capacity'!$A$1:$A$11</xm:f>
          </x14:formula1>
          <xm:sqref>W2:W6</xm:sqref>
        </x14:dataValidation>
        <x14:dataValidation type="list" allowBlank="1" showInputMessage="1" showErrorMessage="1" xr:uid="{08C91590-DBE1-49D4-B8E5-6ADDBC4182AF}">
          <x14:formula1>
            <xm:f>'Furnace Heating Capacity'!$A$10:$A$27</xm:f>
          </x14:formula1>
          <xm:sqref>Y2:Z6</xm:sqref>
        </x14:dataValidation>
        <x14:dataValidation type="list" allowBlank="1" showInputMessage="1" showErrorMessage="1" xr:uid="{9F2748A2-774B-4256-B854-ED935A9C23A5}">
          <x14:formula1>
            <xm:f>'Furnace Heating Capacity'!$A$1:$A$27</xm:f>
          </x14:formula1>
          <xm:sqref>V2:V6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2349</v>
      </c>
      <c r="X1" s="137" t="s">
        <v>2350</v>
      </c>
      <c r="Y1" s="137" t="s">
        <v>2388</v>
      </c>
      <c r="Z1" s="137" t="s">
        <v>2390</v>
      </c>
      <c r="AA1" s="137" t="s">
        <v>2329</v>
      </c>
      <c r="AB1" s="137" t="s">
        <v>2330</v>
      </c>
      <c r="AC1" s="137" t="s">
        <v>2391</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V2&amp;" w Electric Backup"</f>
        <v>Single Speed ASHP (8.2 HSPF 14 SEER) w Electric Backup</v>
      </c>
      <c r="B2" s="18">
        <v>4</v>
      </c>
      <c r="C2" s="18" t="s">
        <v>2286</v>
      </c>
      <c r="D2" s="18">
        <v>0</v>
      </c>
      <c r="E2" s="132">
        <v>2000</v>
      </c>
      <c r="F2" s="132">
        <f t="shared" ref="F2:F26"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2333</v>
      </c>
      <c r="W2" s="18" t="s">
        <v>2351</v>
      </c>
      <c r="X2" s="18" t="s">
        <v>2374</v>
      </c>
      <c r="Y2" s="18" t="s">
        <v>2331</v>
      </c>
      <c r="Z2" s="18" t="s">
        <v>2357</v>
      </c>
      <c r="AA2" s="18">
        <v>30</v>
      </c>
      <c r="AB2" s="18">
        <v>-20</v>
      </c>
      <c r="AC2" s="18"/>
      <c r="AD2" s="130"/>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 t="shared" ref="A3:A5" si="1">V3&amp;" w Electric Backup"</f>
        <v>Single Speed ASHP (8.5 HSPF 15 SEER) w Electric Backup</v>
      </c>
      <c r="B3" s="18">
        <v>4</v>
      </c>
      <c r="C3" s="18" t="s">
        <v>2286</v>
      </c>
      <c r="D3" s="18">
        <v>0</v>
      </c>
      <c r="E3" s="132">
        <v>2000</v>
      </c>
      <c r="F3" s="132">
        <f t="shared" si="0"/>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2331</v>
      </c>
      <c r="Z3" s="18" t="s">
        <v>2357</v>
      </c>
      <c r="AA3" s="18">
        <v>30</v>
      </c>
      <c r="AB3" s="18">
        <v>-20</v>
      </c>
      <c r="AC3" s="18"/>
      <c r="AD3" s="130"/>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t="str">
        <f t="shared" si="1"/>
        <v>Dual Speed ASHP (9.5 HSPF 19 SEER) w Electric Backup</v>
      </c>
      <c r="B4" s="18">
        <v>4</v>
      </c>
      <c r="C4" s="18" t="s">
        <v>2286</v>
      </c>
      <c r="D4" s="18">
        <v>0</v>
      </c>
      <c r="E4" s="132">
        <v>2000</v>
      </c>
      <c r="F4" s="132">
        <f t="shared" si="0"/>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2343</v>
      </c>
      <c r="W4" s="18"/>
      <c r="X4" s="18" t="s">
        <v>2374</v>
      </c>
      <c r="Y4" s="18" t="s">
        <v>2331</v>
      </c>
      <c r="Z4" s="18" t="s">
        <v>2357</v>
      </c>
      <c r="AA4" s="18">
        <v>30</v>
      </c>
      <c r="AB4" s="18">
        <v>-20</v>
      </c>
      <c r="AC4" s="18"/>
      <c r="AD4" s="130"/>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t="str">
        <f t="shared" si="1"/>
        <v>Variable Speed ASHP (10 HSPF 22 SEER) w Electric Backup</v>
      </c>
      <c r="B5" s="18">
        <v>4</v>
      </c>
      <c r="C5" s="18" t="s">
        <v>2286</v>
      </c>
      <c r="D5" s="18">
        <v>0</v>
      </c>
      <c r="E5" s="132">
        <v>2000</v>
      </c>
      <c r="F5" s="132">
        <f t="shared" si="0"/>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2342</v>
      </c>
      <c r="W5" s="18"/>
      <c r="X5" s="18" t="s">
        <v>2374</v>
      </c>
      <c r="Y5" s="18" t="s">
        <v>2331</v>
      </c>
      <c r="Z5" s="18" t="s">
        <v>2357</v>
      </c>
      <c r="AA5" s="18">
        <v>30</v>
      </c>
      <c r="AB5" s="18">
        <v>-20</v>
      </c>
      <c r="AC5" s="18"/>
      <c r="AD5" s="130"/>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t="str">
        <f>V6&amp;" w Gas Backup"</f>
        <v>Single Speed ASHP (8.2 HSPF 14 SEER) w Gas Backup</v>
      </c>
      <c r="B6" s="18">
        <v>4</v>
      </c>
      <c r="C6" s="18" t="s">
        <v>2286</v>
      </c>
      <c r="D6" s="18">
        <v>0</v>
      </c>
      <c r="E6" s="132">
        <v>2000</v>
      </c>
      <c r="F6" s="132">
        <f t="shared" si="0"/>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2333</v>
      </c>
      <c r="W6" s="18"/>
      <c r="X6" s="18" t="s">
        <v>2374</v>
      </c>
      <c r="Y6" s="18" t="s">
        <v>2389</v>
      </c>
      <c r="Z6" s="18" t="s">
        <v>2365</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t="str">
        <f t="shared" ref="A7:A9" si="2">V7&amp;" w Gas Backup"</f>
        <v>Single Speed ASHP (8.5 HSPF 15 SEER) w Gas Backup</v>
      </c>
      <c r="B7" s="18">
        <v>4</v>
      </c>
      <c r="C7" s="18" t="s">
        <v>2286</v>
      </c>
      <c r="D7" s="18">
        <v>0</v>
      </c>
      <c r="E7" s="132">
        <v>2000</v>
      </c>
      <c r="F7" s="132">
        <f t="shared" si="0"/>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2334</v>
      </c>
      <c r="W7" s="18"/>
      <c r="X7" s="18" t="s">
        <v>2374</v>
      </c>
      <c r="Y7" s="18" t="s">
        <v>2389</v>
      </c>
      <c r="Z7" s="18" t="s">
        <v>2365</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t="str">
        <f t="shared" si="2"/>
        <v>Dual Speed ASHP (9.5 HSPF 19 SEER) w Gas Backup</v>
      </c>
      <c r="B8" s="18">
        <v>4</v>
      </c>
      <c r="C8" s="18" t="s">
        <v>2286</v>
      </c>
      <c r="D8" s="18">
        <v>0</v>
      </c>
      <c r="E8" s="132">
        <v>2000</v>
      </c>
      <c r="F8" s="132">
        <f t="shared" si="0"/>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2343</v>
      </c>
      <c r="W8" s="18"/>
      <c r="X8" s="18" t="s">
        <v>2374</v>
      </c>
      <c r="Y8" s="18" t="s">
        <v>2389</v>
      </c>
      <c r="Z8" s="18" t="s">
        <v>2365</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t="str">
        <f t="shared" si="2"/>
        <v>Variable Speed ASHP (10 HSPF 22 SEER) w Gas Backup</v>
      </c>
      <c r="B9" s="18">
        <v>4</v>
      </c>
      <c r="C9" s="18" t="s">
        <v>2286</v>
      </c>
      <c r="D9" s="18">
        <v>0</v>
      </c>
      <c r="E9" s="132">
        <v>2000</v>
      </c>
      <c r="F9" s="132">
        <f t="shared" si="0"/>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2342</v>
      </c>
      <c r="W9" s="18"/>
      <c r="X9" s="18" t="s">
        <v>2374</v>
      </c>
      <c r="Y9" s="18" t="s">
        <v>2389</v>
      </c>
      <c r="Z9" s="18" t="s">
        <v>2365</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t="str">
        <f>V10&amp;" w Gas Condensing Backup"</f>
        <v>Single Speed ASHP (8.2 HSPF 14 SEER) w Gas Condensing Backup</v>
      </c>
      <c r="B10" s="18">
        <v>4</v>
      </c>
      <c r="C10" s="18" t="s">
        <v>2286</v>
      </c>
      <c r="D10" s="18">
        <v>0</v>
      </c>
      <c r="E10" s="132">
        <v>2000</v>
      </c>
      <c r="F10" s="132">
        <f t="shared" si="0"/>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2333</v>
      </c>
      <c r="W10" s="18"/>
      <c r="X10" s="18" t="s">
        <v>2374</v>
      </c>
      <c r="Y10" s="18" t="s">
        <v>2389</v>
      </c>
      <c r="Z10" s="18" t="s">
        <v>2365</v>
      </c>
      <c r="AA10" s="18">
        <v>30</v>
      </c>
      <c r="AB10" s="18">
        <v>-20</v>
      </c>
      <c r="AC10" s="18"/>
      <c r="AD10" s="130">
        <v>0.95</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A11" s="12" t="str">
        <f t="shared" ref="A11:A13" si="3">V11&amp;" w Gas Condensing Backup"</f>
        <v>Single Speed ASHP (8.5 HSPF 15 SEER) w Gas Condensing Backup</v>
      </c>
      <c r="B11" s="18">
        <v>4</v>
      </c>
      <c r="C11" s="18" t="s">
        <v>2286</v>
      </c>
      <c r="D11" s="18">
        <v>0</v>
      </c>
      <c r="E11" s="132">
        <v>2000</v>
      </c>
      <c r="F11" s="132">
        <f t="shared" si="0"/>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2334</v>
      </c>
      <c r="W11" s="18"/>
      <c r="X11" s="18" t="s">
        <v>2374</v>
      </c>
      <c r="Y11" s="18" t="s">
        <v>2389</v>
      </c>
      <c r="Z11" s="18" t="s">
        <v>2365</v>
      </c>
      <c r="AA11" s="18">
        <v>30</v>
      </c>
      <c r="AB11" s="18">
        <v>-20</v>
      </c>
      <c r="AC11" s="18"/>
      <c r="AD11" s="130">
        <v>0.95</v>
      </c>
      <c r="AE11" s="136">
        <v>0.13</v>
      </c>
      <c r="AF11" s="136">
        <v>0.09</v>
      </c>
      <c r="AG11" s="18" t="s">
        <v>32</v>
      </c>
      <c r="AH11" s="18" t="s">
        <v>33</v>
      </c>
      <c r="AI11" s="18" t="s">
        <v>67</v>
      </c>
      <c r="AJ11" s="18" t="s">
        <v>35</v>
      </c>
      <c r="AK11" s="18">
        <v>0</v>
      </c>
      <c r="AL11" s="49">
        <v>0</v>
      </c>
      <c r="AM11" s="18">
        <v>0</v>
      </c>
      <c r="AN11" s="18" t="s">
        <v>67</v>
      </c>
      <c r="AO11" s="18" t="s">
        <v>67</v>
      </c>
      <c r="AP11" s="18" t="s">
        <v>67</v>
      </c>
      <c r="AQ11" s="18" t="s">
        <v>67</v>
      </c>
      <c r="AR11" s="18" t="s">
        <v>67</v>
      </c>
      <c r="AS11" s="18">
        <v>0</v>
      </c>
      <c r="AT11" s="18">
        <v>0</v>
      </c>
    </row>
    <row r="12" spans="1:46" x14ac:dyDescent="0.25">
      <c r="A12" s="12" t="str">
        <f t="shared" si="3"/>
        <v>Dual Speed ASHP (9.5 HSPF 19 SEER) w Gas Condensing Backup</v>
      </c>
      <c r="B12" s="18">
        <v>4</v>
      </c>
      <c r="C12" s="18" t="s">
        <v>2286</v>
      </c>
      <c r="D12" s="18">
        <v>0</v>
      </c>
      <c r="E12" s="132">
        <v>2000</v>
      </c>
      <c r="F12" s="132">
        <f t="shared" si="0"/>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2343</v>
      </c>
      <c r="W12" s="18"/>
      <c r="X12" s="18" t="s">
        <v>2374</v>
      </c>
      <c r="Y12" s="18" t="s">
        <v>2389</v>
      </c>
      <c r="Z12" s="18" t="s">
        <v>2365</v>
      </c>
      <c r="AA12" s="18">
        <v>30</v>
      </c>
      <c r="AB12" s="18">
        <v>-20</v>
      </c>
      <c r="AC12" s="18"/>
      <c r="AD12" s="130">
        <v>0.95</v>
      </c>
      <c r="AE12" s="136">
        <v>0.13</v>
      </c>
      <c r="AF12" s="136">
        <v>0.09</v>
      </c>
      <c r="AG12" s="18" t="s">
        <v>32</v>
      </c>
      <c r="AH12" s="18" t="s">
        <v>33</v>
      </c>
      <c r="AI12" s="18" t="s">
        <v>67</v>
      </c>
      <c r="AJ12" s="18" t="s">
        <v>35</v>
      </c>
      <c r="AK12" s="18">
        <v>0</v>
      </c>
      <c r="AL12" s="49">
        <v>0</v>
      </c>
      <c r="AM12" s="18">
        <v>0</v>
      </c>
      <c r="AN12" s="18" t="s">
        <v>67</v>
      </c>
      <c r="AO12" s="18" t="s">
        <v>67</v>
      </c>
      <c r="AP12" s="18" t="s">
        <v>67</v>
      </c>
      <c r="AQ12" s="18" t="s">
        <v>67</v>
      </c>
      <c r="AR12" s="18" t="s">
        <v>67</v>
      </c>
      <c r="AS12" s="18">
        <v>0</v>
      </c>
      <c r="AT12" s="18">
        <v>0</v>
      </c>
    </row>
    <row r="13" spans="1:46" x14ac:dyDescent="0.25">
      <c r="A13" s="12" t="str">
        <f t="shared" si="3"/>
        <v>Variable Speed ASHP (10 HSPF 22 SEER) w Gas Condensing Backup</v>
      </c>
      <c r="B13" s="18">
        <v>4</v>
      </c>
      <c r="C13" s="18" t="s">
        <v>2286</v>
      </c>
      <c r="D13" s="18">
        <v>0</v>
      </c>
      <c r="E13" s="132">
        <v>2000</v>
      </c>
      <c r="F13" s="132">
        <f t="shared" si="0"/>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2342</v>
      </c>
      <c r="W13" s="18"/>
      <c r="X13" s="18" t="s">
        <v>2374</v>
      </c>
      <c r="Y13" s="18" t="s">
        <v>2389</v>
      </c>
      <c r="Z13" s="18" t="s">
        <v>2365</v>
      </c>
      <c r="AA13" s="18">
        <v>30</v>
      </c>
      <c r="AB13" s="18">
        <v>-20</v>
      </c>
      <c r="AC13" s="18"/>
      <c r="AD13" s="130">
        <v>0.95</v>
      </c>
      <c r="AE13" s="136">
        <v>0.13</v>
      </c>
      <c r="AF13" s="136">
        <v>0.09</v>
      </c>
      <c r="AG13" s="18" t="s">
        <v>32</v>
      </c>
      <c r="AH13" s="18" t="s">
        <v>33</v>
      </c>
      <c r="AI13" s="18" t="s">
        <v>67</v>
      </c>
      <c r="AJ13" s="18" t="s">
        <v>35</v>
      </c>
      <c r="AK13" s="18">
        <v>0</v>
      </c>
      <c r="AL13" s="49">
        <v>0</v>
      </c>
      <c r="AM13" s="18">
        <v>0</v>
      </c>
      <c r="AN13" s="18" t="s">
        <v>67</v>
      </c>
      <c r="AO13" s="18" t="s">
        <v>67</v>
      </c>
      <c r="AP13" s="18" t="s">
        <v>67</v>
      </c>
      <c r="AQ13" s="18" t="s">
        <v>67</v>
      </c>
      <c r="AR13" s="18" t="s">
        <v>67</v>
      </c>
      <c r="AS13" s="18">
        <v>0</v>
      </c>
      <c r="AT13" s="18">
        <v>0</v>
      </c>
    </row>
    <row r="14" spans="1:46" x14ac:dyDescent="0.25">
      <c r="A14" s="12" t="s">
        <v>2393</v>
      </c>
      <c r="B14" s="18">
        <v>4</v>
      </c>
      <c r="C14" s="18" t="s">
        <v>2286</v>
      </c>
      <c r="D14" s="18">
        <v>0</v>
      </c>
      <c r="E14" s="132">
        <v>2000</v>
      </c>
      <c r="F14" s="132">
        <f t="shared" si="0"/>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2333</v>
      </c>
      <c r="W14" s="18"/>
      <c r="X14" s="18" t="s">
        <v>2374</v>
      </c>
      <c r="Y14" s="18" t="s">
        <v>2389</v>
      </c>
      <c r="Z14" s="18" t="s">
        <v>2365</v>
      </c>
      <c r="AA14" s="18">
        <v>30</v>
      </c>
      <c r="AB14" s="18">
        <v>-20</v>
      </c>
      <c r="AC14" s="18" t="s">
        <v>2381</v>
      </c>
      <c r="AD14" s="130">
        <v>0.95</v>
      </c>
      <c r="AE14" s="136">
        <v>0.13</v>
      </c>
      <c r="AF14" s="136">
        <v>0.09</v>
      </c>
      <c r="AG14" s="18" t="s">
        <v>32</v>
      </c>
      <c r="AH14" s="18" t="s">
        <v>33</v>
      </c>
      <c r="AI14" s="18" t="s">
        <v>67</v>
      </c>
      <c r="AJ14" s="18" t="s">
        <v>35</v>
      </c>
      <c r="AK14" s="18">
        <v>0</v>
      </c>
      <c r="AL14" s="49">
        <v>0</v>
      </c>
      <c r="AM14" s="18">
        <v>0</v>
      </c>
      <c r="AN14" s="18" t="s">
        <v>67</v>
      </c>
      <c r="AO14" s="18" t="s">
        <v>67</v>
      </c>
      <c r="AP14" s="18" t="s">
        <v>67</v>
      </c>
      <c r="AQ14" s="18" t="s">
        <v>67</v>
      </c>
      <c r="AR14" s="18" t="s">
        <v>67</v>
      </c>
      <c r="AS14" s="18">
        <v>0</v>
      </c>
      <c r="AT14" s="18">
        <v>0</v>
      </c>
    </row>
    <row r="15" spans="1:46" x14ac:dyDescent="0.25">
      <c r="A15" s="12" t="str">
        <f>V15</f>
        <v>Electric Furnace with No CAC</v>
      </c>
      <c r="B15" s="18">
        <v>4</v>
      </c>
      <c r="C15" s="18" t="s">
        <v>2286</v>
      </c>
      <c r="D15" s="18">
        <v>0</v>
      </c>
      <c r="E15" s="132">
        <v>2000</v>
      </c>
      <c r="F15" s="132">
        <f t="shared" si="0"/>
        <v>18000</v>
      </c>
      <c r="G15" s="18">
        <v>1.1499999999999999</v>
      </c>
      <c r="H15" s="18" t="s">
        <v>364</v>
      </c>
      <c r="I15" s="18" t="s">
        <v>31</v>
      </c>
      <c r="J15" s="18" t="s">
        <v>390</v>
      </c>
      <c r="K15" s="18">
        <v>0.6</v>
      </c>
      <c r="L15" s="18">
        <v>1.6</v>
      </c>
      <c r="M15" s="18" t="s">
        <v>777</v>
      </c>
      <c r="N15" s="18">
        <v>0.52</v>
      </c>
      <c r="O15" s="18">
        <v>0.47</v>
      </c>
      <c r="P15" s="18" t="s">
        <v>277</v>
      </c>
      <c r="Q15" s="18" t="s">
        <v>277</v>
      </c>
      <c r="R15" s="130">
        <v>0.2</v>
      </c>
      <c r="S15" s="130">
        <v>0.2</v>
      </c>
      <c r="T15" s="130">
        <v>0.2</v>
      </c>
      <c r="U15" s="130">
        <v>0.2</v>
      </c>
      <c r="V15" s="18" t="s">
        <v>346</v>
      </c>
      <c r="W15" s="18" t="s">
        <v>2359</v>
      </c>
      <c r="X15" s="18"/>
      <c r="Y15" s="18"/>
      <c r="Z15" s="18"/>
      <c r="AA15" s="18"/>
      <c r="AB15" s="18"/>
      <c r="AC15" s="18"/>
      <c r="AD15" s="130"/>
      <c r="AE15" s="136">
        <v>0.13</v>
      </c>
      <c r="AF15" s="136">
        <v>0.09</v>
      </c>
      <c r="AG15" s="18" t="s">
        <v>32</v>
      </c>
      <c r="AH15" s="18" t="s">
        <v>33</v>
      </c>
      <c r="AI15" s="18" t="s">
        <v>67</v>
      </c>
      <c r="AJ15" s="18" t="s">
        <v>35</v>
      </c>
      <c r="AK15" s="18">
        <v>0</v>
      </c>
      <c r="AL15" s="49">
        <v>0</v>
      </c>
      <c r="AM15" s="18">
        <v>0</v>
      </c>
      <c r="AN15" s="18" t="s">
        <v>67</v>
      </c>
      <c r="AO15" s="18" t="s">
        <v>67</v>
      </c>
      <c r="AP15" s="18" t="s">
        <v>67</v>
      </c>
      <c r="AQ15" s="18" t="s">
        <v>67</v>
      </c>
      <c r="AR15" s="18" t="s">
        <v>67</v>
      </c>
      <c r="AS15" s="18">
        <v>0</v>
      </c>
      <c r="AT15" s="18">
        <v>0</v>
      </c>
    </row>
    <row r="16" spans="1:46" x14ac:dyDescent="0.25">
      <c r="A16" s="12" t="str">
        <f>V16</f>
        <v>Electric Furnace with CAC (15 SEER)</v>
      </c>
      <c r="B16" s="18">
        <v>4</v>
      </c>
      <c r="C16" s="18" t="s">
        <v>2286</v>
      </c>
      <c r="D16" s="18">
        <v>0</v>
      </c>
      <c r="E16" s="132">
        <v>2000</v>
      </c>
      <c r="F16" s="132">
        <f t="shared" si="0"/>
        <v>18000</v>
      </c>
      <c r="G16" s="18">
        <v>1.1499999999999999</v>
      </c>
      <c r="H16" s="18" t="s">
        <v>364</v>
      </c>
      <c r="I16" s="18" t="s">
        <v>31</v>
      </c>
      <c r="J16" s="18" t="s">
        <v>390</v>
      </c>
      <c r="K16" s="18">
        <v>0.6</v>
      </c>
      <c r="L16" s="18">
        <v>1.6</v>
      </c>
      <c r="M16" s="18" t="s">
        <v>777</v>
      </c>
      <c r="N16" s="18">
        <v>0.52</v>
      </c>
      <c r="O16" s="18">
        <v>0.47</v>
      </c>
      <c r="P16" s="18" t="s">
        <v>277</v>
      </c>
      <c r="Q16" s="18" t="s">
        <v>277</v>
      </c>
      <c r="R16" s="130">
        <v>0.2</v>
      </c>
      <c r="S16" s="130">
        <v>0.2</v>
      </c>
      <c r="T16" s="130">
        <v>0.2</v>
      </c>
      <c r="U16" s="130">
        <v>0.2</v>
      </c>
      <c r="V16" s="18" t="s">
        <v>2336</v>
      </c>
      <c r="W16" s="18" t="s">
        <v>2359</v>
      </c>
      <c r="X16" s="18" t="s">
        <v>2374</v>
      </c>
      <c r="Y16" s="18"/>
      <c r="Z16" s="18"/>
      <c r="AA16" s="18"/>
      <c r="AB16" s="18"/>
      <c r="AC16" s="18"/>
      <c r="AD16" s="130"/>
      <c r="AE16" s="136">
        <v>0.13</v>
      </c>
      <c r="AF16" s="136">
        <v>0.09</v>
      </c>
      <c r="AG16" s="18" t="s">
        <v>32</v>
      </c>
      <c r="AH16" s="18" t="s">
        <v>33</v>
      </c>
      <c r="AI16" s="18" t="s">
        <v>67</v>
      </c>
      <c r="AJ16" s="18" t="s">
        <v>35</v>
      </c>
      <c r="AK16" s="18">
        <v>0</v>
      </c>
      <c r="AL16" s="49">
        <v>0</v>
      </c>
      <c r="AM16" s="18">
        <v>0</v>
      </c>
      <c r="AN16" s="18" t="s">
        <v>67</v>
      </c>
      <c r="AO16" s="18" t="s">
        <v>67</v>
      </c>
      <c r="AP16" s="18" t="s">
        <v>67</v>
      </c>
      <c r="AQ16" s="18" t="s">
        <v>67</v>
      </c>
      <c r="AR16" s="18" t="s">
        <v>67</v>
      </c>
      <c r="AS16" s="18">
        <v>0</v>
      </c>
      <c r="AT16" s="18">
        <v>0</v>
      </c>
    </row>
    <row r="17" spans="1:46" x14ac:dyDescent="0.25">
      <c r="A17" s="12" t="str">
        <f>V17&amp;" and baseboard heat"</f>
        <v>Gas Furnace with No CAC and baseboard heat</v>
      </c>
      <c r="B17" s="18">
        <v>4</v>
      </c>
      <c r="C17" s="18" t="s">
        <v>2286</v>
      </c>
      <c r="D17" s="18">
        <v>0</v>
      </c>
      <c r="E17" s="132">
        <v>2000</v>
      </c>
      <c r="F17" s="132">
        <f t="shared" si="0"/>
        <v>18000</v>
      </c>
      <c r="G17" s="18">
        <v>1.1499999999999999</v>
      </c>
      <c r="H17" s="18" t="s">
        <v>364</v>
      </c>
      <c r="I17" s="18" t="s">
        <v>31</v>
      </c>
      <c r="J17" s="18" t="s">
        <v>390</v>
      </c>
      <c r="K17" s="18">
        <v>0.6</v>
      </c>
      <c r="L17" s="18">
        <v>1.6</v>
      </c>
      <c r="M17" s="18" t="s">
        <v>777</v>
      </c>
      <c r="N17" s="18">
        <v>0.52</v>
      </c>
      <c r="O17" s="18">
        <v>0.47</v>
      </c>
      <c r="P17" s="18" t="s">
        <v>277</v>
      </c>
      <c r="Q17" s="18" t="s">
        <v>277</v>
      </c>
      <c r="R17" s="130">
        <v>0.2</v>
      </c>
      <c r="S17" s="130">
        <v>0.2</v>
      </c>
      <c r="T17" s="130">
        <v>0.2</v>
      </c>
      <c r="U17" s="130">
        <v>0.2</v>
      </c>
      <c r="V17" s="18" t="s">
        <v>348</v>
      </c>
      <c r="W17" s="18" t="s">
        <v>2366</v>
      </c>
      <c r="X17" s="18"/>
      <c r="Y17" s="18"/>
      <c r="Z17" s="18"/>
      <c r="AA17" s="18"/>
      <c r="AB17" s="18"/>
      <c r="AC17" s="18" t="s">
        <v>2381</v>
      </c>
      <c r="AD17" s="130">
        <v>0.95</v>
      </c>
      <c r="AE17" s="136">
        <v>0.13</v>
      </c>
      <c r="AF17" s="136">
        <v>0.09</v>
      </c>
      <c r="AG17" s="18" t="s">
        <v>32</v>
      </c>
      <c r="AH17" s="18" t="s">
        <v>33</v>
      </c>
      <c r="AI17" s="18" t="s">
        <v>67</v>
      </c>
      <c r="AJ17" s="18" t="s">
        <v>35</v>
      </c>
      <c r="AK17" s="18">
        <v>0</v>
      </c>
      <c r="AL17" s="49">
        <v>0</v>
      </c>
      <c r="AM17" s="18">
        <v>0</v>
      </c>
      <c r="AN17" s="18" t="s">
        <v>67</v>
      </c>
      <c r="AO17" s="18" t="s">
        <v>67</v>
      </c>
      <c r="AP17" s="18" t="s">
        <v>67</v>
      </c>
      <c r="AQ17" s="18" t="s">
        <v>67</v>
      </c>
      <c r="AR17" s="18" t="s">
        <v>67</v>
      </c>
      <c r="AS17" s="18">
        <v>0</v>
      </c>
      <c r="AT17" s="18">
        <v>0</v>
      </c>
    </row>
    <row r="18" spans="1:46" x14ac:dyDescent="0.25">
      <c r="A18" s="12" t="str">
        <f>V18</f>
        <v>Gas Furnace with CAC (15 SEER)</v>
      </c>
      <c r="B18" s="18">
        <v>4</v>
      </c>
      <c r="C18" s="18" t="s">
        <v>2286</v>
      </c>
      <c r="D18" s="18">
        <v>0</v>
      </c>
      <c r="E18" s="132">
        <v>2000</v>
      </c>
      <c r="F18" s="132">
        <f t="shared" si="0"/>
        <v>18000</v>
      </c>
      <c r="G18" s="18">
        <v>1.1499999999999999</v>
      </c>
      <c r="H18" s="18" t="s">
        <v>364</v>
      </c>
      <c r="I18" s="18" t="s">
        <v>31</v>
      </c>
      <c r="J18" s="18" t="s">
        <v>390</v>
      </c>
      <c r="K18" s="18">
        <v>0.6</v>
      </c>
      <c r="L18" s="18">
        <v>1.6</v>
      </c>
      <c r="M18" s="18" t="s">
        <v>777</v>
      </c>
      <c r="N18" s="18">
        <v>0.52</v>
      </c>
      <c r="O18" s="18">
        <v>0.47</v>
      </c>
      <c r="P18" s="18" t="s">
        <v>277</v>
      </c>
      <c r="Q18" s="18" t="s">
        <v>277</v>
      </c>
      <c r="R18" s="130">
        <v>0.2</v>
      </c>
      <c r="S18" s="130">
        <v>0.2</v>
      </c>
      <c r="T18" s="130">
        <v>0.2</v>
      </c>
      <c r="U18" s="130">
        <v>0.2</v>
      </c>
      <c r="V18" s="18" t="s">
        <v>2335</v>
      </c>
      <c r="W18" s="18" t="s">
        <v>2366</v>
      </c>
      <c r="X18" s="18" t="s">
        <v>2374</v>
      </c>
      <c r="Y18" s="18"/>
      <c r="Z18" s="18"/>
      <c r="AA18" s="18"/>
      <c r="AB18" s="18"/>
      <c r="AC18" s="18"/>
      <c r="AD18" s="130">
        <v>0.95</v>
      </c>
      <c r="AE18" s="136">
        <v>0.13</v>
      </c>
      <c r="AF18" s="136">
        <v>0.09</v>
      </c>
      <c r="AG18" s="18" t="s">
        <v>32</v>
      </c>
      <c r="AH18" s="18" t="s">
        <v>33</v>
      </c>
      <c r="AI18" s="18" t="s">
        <v>67</v>
      </c>
      <c r="AJ18" s="18" t="s">
        <v>35</v>
      </c>
      <c r="AK18" s="18">
        <v>0</v>
      </c>
      <c r="AL18" s="49">
        <v>0</v>
      </c>
      <c r="AM18" s="18">
        <v>0</v>
      </c>
      <c r="AN18" s="18" t="s">
        <v>67</v>
      </c>
      <c r="AO18" s="18" t="s">
        <v>67</v>
      </c>
      <c r="AP18" s="18" t="s">
        <v>67</v>
      </c>
      <c r="AQ18" s="18" t="s">
        <v>67</v>
      </c>
      <c r="AR18" s="18" t="s">
        <v>67</v>
      </c>
      <c r="AS18" s="18">
        <v>0</v>
      </c>
      <c r="AT18" s="18">
        <v>0</v>
      </c>
    </row>
    <row r="19" spans="1:46" x14ac:dyDescent="0.25">
      <c r="A19" s="12" t="str">
        <f>V19&amp;" and baseboard heat"</f>
        <v>Gas Furnace with CAC (15 SEER) and baseboard heat</v>
      </c>
      <c r="B19" s="18">
        <v>4</v>
      </c>
      <c r="C19" s="18" t="s">
        <v>2286</v>
      </c>
      <c r="D19" s="18">
        <v>0</v>
      </c>
      <c r="E19" s="132">
        <v>2000</v>
      </c>
      <c r="F19" s="132">
        <f t="shared" si="0"/>
        <v>18000</v>
      </c>
      <c r="G19" s="18">
        <v>1.1499999999999999</v>
      </c>
      <c r="H19" s="18" t="s">
        <v>364</v>
      </c>
      <c r="I19" s="18" t="s">
        <v>31</v>
      </c>
      <c r="J19" s="18" t="s">
        <v>390</v>
      </c>
      <c r="K19" s="18">
        <v>0.6</v>
      </c>
      <c r="L19" s="18">
        <v>1.6</v>
      </c>
      <c r="M19" s="18" t="s">
        <v>777</v>
      </c>
      <c r="N19" s="18">
        <v>0.52</v>
      </c>
      <c r="O19" s="18">
        <v>0.47</v>
      </c>
      <c r="P19" s="18" t="s">
        <v>277</v>
      </c>
      <c r="Q19" s="18" t="s">
        <v>277</v>
      </c>
      <c r="R19" s="130">
        <v>0.2</v>
      </c>
      <c r="S19" s="130">
        <v>0.2</v>
      </c>
      <c r="T19" s="130">
        <v>0.2</v>
      </c>
      <c r="U19" s="130">
        <v>0.2</v>
      </c>
      <c r="V19" s="18" t="s">
        <v>2335</v>
      </c>
      <c r="W19" s="18" t="s">
        <v>2366</v>
      </c>
      <c r="X19" s="18" t="s">
        <v>2374</v>
      </c>
      <c r="Y19" s="18"/>
      <c r="Z19" s="18"/>
      <c r="AA19" s="18"/>
      <c r="AB19" s="18"/>
      <c r="AC19" s="18" t="s">
        <v>2381</v>
      </c>
      <c r="AD19" s="130">
        <v>0.95</v>
      </c>
      <c r="AE19" s="136">
        <v>0.13</v>
      </c>
      <c r="AF19" s="136">
        <v>0.09</v>
      </c>
      <c r="AG19" s="18" t="s">
        <v>32</v>
      </c>
      <c r="AH19" s="18" t="s">
        <v>33</v>
      </c>
      <c r="AI19" s="18" t="s">
        <v>67</v>
      </c>
      <c r="AJ19" s="18" t="s">
        <v>35</v>
      </c>
      <c r="AK19" s="18">
        <v>0</v>
      </c>
      <c r="AL19" s="49">
        <v>0</v>
      </c>
      <c r="AM19" s="18">
        <v>0</v>
      </c>
      <c r="AN19" s="18" t="s">
        <v>67</v>
      </c>
      <c r="AO19" s="18" t="s">
        <v>67</v>
      </c>
      <c r="AP19" s="18" t="s">
        <v>67</v>
      </c>
      <c r="AQ19" s="18" t="s">
        <v>67</v>
      </c>
      <c r="AR19" s="18" t="s">
        <v>67</v>
      </c>
      <c r="AS19" s="18">
        <v>0</v>
      </c>
      <c r="AT19" s="18">
        <v>0</v>
      </c>
    </row>
    <row r="20" spans="1:46" x14ac:dyDescent="0.25">
      <c r="A20" s="12" t="str">
        <f>V20</f>
        <v>Ductless Heat Pump (10 HSPF 22 SEER)</v>
      </c>
      <c r="B20" s="18">
        <v>4</v>
      </c>
      <c r="C20" s="18" t="s">
        <v>2286</v>
      </c>
      <c r="D20" s="18">
        <v>0</v>
      </c>
      <c r="E20" s="132">
        <v>2000</v>
      </c>
      <c r="F20" s="132">
        <f t="shared" si="0"/>
        <v>18000</v>
      </c>
      <c r="G20" s="18">
        <v>1.1499999999999999</v>
      </c>
      <c r="H20" s="18" t="s">
        <v>364</v>
      </c>
      <c r="I20" s="18" t="s">
        <v>31</v>
      </c>
      <c r="J20" s="18" t="s">
        <v>390</v>
      </c>
      <c r="K20" s="18">
        <v>0.6</v>
      </c>
      <c r="L20" s="18">
        <v>1.6</v>
      </c>
      <c r="M20" s="18" t="s">
        <v>777</v>
      </c>
      <c r="N20" s="18">
        <v>0.52</v>
      </c>
      <c r="O20" s="18">
        <v>0.47</v>
      </c>
      <c r="P20" s="18" t="s">
        <v>277</v>
      </c>
      <c r="Q20" s="18" t="s">
        <v>277</v>
      </c>
      <c r="R20" s="130">
        <v>0.2</v>
      </c>
      <c r="S20" s="130">
        <v>0.2</v>
      </c>
      <c r="T20" s="130">
        <v>0.2</v>
      </c>
      <c r="U20" s="130">
        <v>0.2</v>
      </c>
      <c r="V20" s="18" t="s">
        <v>2341</v>
      </c>
      <c r="W20" s="18"/>
      <c r="X20" s="18" t="s">
        <v>2374</v>
      </c>
      <c r="Y20" s="18"/>
      <c r="Z20" s="18"/>
      <c r="AA20" s="18">
        <v>30</v>
      </c>
      <c r="AB20" s="18">
        <v>-20</v>
      </c>
      <c r="AC20" s="18"/>
      <c r="AD20" s="130"/>
      <c r="AE20" s="136"/>
      <c r="AF20" s="136"/>
      <c r="AG20" s="18" t="s">
        <v>32</v>
      </c>
      <c r="AH20" s="18" t="s">
        <v>33</v>
      </c>
      <c r="AI20" s="18" t="s">
        <v>67</v>
      </c>
      <c r="AJ20" s="18" t="s">
        <v>35</v>
      </c>
      <c r="AK20" s="18">
        <v>0</v>
      </c>
      <c r="AL20" s="49">
        <v>0</v>
      </c>
      <c r="AM20" s="18">
        <v>0</v>
      </c>
      <c r="AN20" s="18" t="s">
        <v>67</v>
      </c>
      <c r="AO20" s="18" t="s">
        <v>67</v>
      </c>
      <c r="AP20" s="18" t="s">
        <v>67</v>
      </c>
      <c r="AQ20" s="18" t="s">
        <v>67</v>
      </c>
      <c r="AR20" s="18" t="s">
        <v>67</v>
      </c>
      <c r="AS20" s="18">
        <v>0</v>
      </c>
      <c r="AT20" s="18">
        <v>0</v>
      </c>
    </row>
    <row r="21" spans="1:46" x14ac:dyDescent="0.25">
      <c r="A21" s="12" t="str">
        <f>V21&amp;" and baseboard heat"</f>
        <v>Ductless Heat Pump (10 HSPF 22 SEER) and baseboard heat</v>
      </c>
      <c r="B21" s="18">
        <v>4</v>
      </c>
      <c r="C21" s="18" t="s">
        <v>2286</v>
      </c>
      <c r="D21" s="18">
        <v>0</v>
      </c>
      <c r="E21" s="132">
        <v>2000</v>
      </c>
      <c r="F21" s="132">
        <f t="shared" si="0"/>
        <v>18000</v>
      </c>
      <c r="G21" s="18">
        <v>1.1499999999999999</v>
      </c>
      <c r="H21" s="18" t="s">
        <v>364</v>
      </c>
      <c r="I21" s="18" t="s">
        <v>31</v>
      </c>
      <c r="J21" s="18" t="s">
        <v>390</v>
      </c>
      <c r="K21" s="18">
        <v>0.6</v>
      </c>
      <c r="L21" s="18">
        <v>1.6</v>
      </c>
      <c r="M21" s="18" t="s">
        <v>777</v>
      </c>
      <c r="N21" s="18">
        <v>0.52</v>
      </c>
      <c r="O21" s="18">
        <v>0.47</v>
      </c>
      <c r="P21" s="18" t="s">
        <v>277</v>
      </c>
      <c r="Q21" s="18" t="s">
        <v>277</v>
      </c>
      <c r="R21" s="130">
        <v>0.2</v>
      </c>
      <c r="S21" s="130">
        <v>0.2</v>
      </c>
      <c r="T21" s="130">
        <v>0.2</v>
      </c>
      <c r="U21" s="130">
        <v>0.2</v>
      </c>
      <c r="V21" s="18" t="s">
        <v>2341</v>
      </c>
      <c r="W21" s="18"/>
      <c r="X21" s="18" t="s">
        <v>2374</v>
      </c>
      <c r="Y21" s="18"/>
      <c r="Z21" s="18"/>
      <c r="AA21" s="18">
        <v>30</v>
      </c>
      <c r="AB21" s="18">
        <v>-20</v>
      </c>
      <c r="AC21" s="18" t="s">
        <v>2382</v>
      </c>
      <c r="AD21" s="130"/>
      <c r="AE21" s="136"/>
      <c r="AF21" s="136"/>
      <c r="AG21" s="18" t="s">
        <v>32</v>
      </c>
      <c r="AH21" s="18" t="s">
        <v>33</v>
      </c>
      <c r="AI21" s="18" t="s">
        <v>67</v>
      </c>
      <c r="AJ21" s="18" t="s">
        <v>35</v>
      </c>
      <c r="AK21" s="18">
        <v>0</v>
      </c>
      <c r="AL21" s="49">
        <v>0</v>
      </c>
      <c r="AM21" s="18">
        <v>0</v>
      </c>
      <c r="AN21" s="18" t="s">
        <v>67</v>
      </c>
      <c r="AO21" s="18" t="s">
        <v>67</v>
      </c>
      <c r="AP21" s="18" t="s">
        <v>67</v>
      </c>
      <c r="AQ21" s="18" t="s">
        <v>67</v>
      </c>
      <c r="AR21" s="18" t="s">
        <v>67</v>
      </c>
      <c r="AS21" s="18">
        <v>0</v>
      </c>
      <c r="AT21" s="18">
        <v>0</v>
      </c>
    </row>
    <row r="22" spans="1:46" x14ac:dyDescent="0.25">
      <c r="A22" s="12" t="str">
        <f>V22</f>
        <v>Resistance Heat with No AC</v>
      </c>
      <c r="B22" s="18">
        <v>4</v>
      </c>
      <c r="C22" s="18" t="s">
        <v>2286</v>
      </c>
      <c r="D22" s="18">
        <v>0</v>
      </c>
      <c r="E22" s="132">
        <v>2000</v>
      </c>
      <c r="F22" s="132">
        <f t="shared" si="0"/>
        <v>18000</v>
      </c>
      <c r="G22" s="18">
        <v>1.1499999999999999</v>
      </c>
      <c r="H22" s="18" t="s">
        <v>364</v>
      </c>
      <c r="I22" s="18" t="s">
        <v>31</v>
      </c>
      <c r="J22" s="18" t="s">
        <v>390</v>
      </c>
      <c r="K22" s="18">
        <v>0.6</v>
      </c>
      <c r="L22" s="18">
        <v>1.6</v>
      </c>
      <c r="M22" s="18" t="s">
        <v>777</v>
      </c>
      <c r="N22" s="18">
        <v>0.52</v>
      </c>
      <c r="O22" s="18">
        <v>0.47</v>
      </c>
      <c r="P22" s="18" t="s">
        <v>277</v>
      </c>
      <c r="Q22" s="18" t="s">
        <v>277</v>
      </c>
      <c r="R22" s="130">
        <v>0.2</v>
      </c>
      <c r="S22" s="130">
        <v>0.2</v>
      </c>
      <c r="T22" s="130">
        <v>0.2</v>
      </c>
      <c r="U22" s="130">
        <v>0.2</v>
      </c>
      <c r="V22" s="18" t="s">
        <v>2337</v>
      </c>
      <c r="W22" s="18" t="s">
        <v>2357</v>
      </c>
      <c r="X22" s="18"/>
      <c r="Y22" s="18"/>
      <c r="Z22" s="18"/>
      <c r="AA22" s="18"/>
      <c r="AB22" s="18"/>
      <c r="AC22" s="18"/>
      <c r="AD22" s="130"/>
      <c r="AE22" s="136"/>
      <c r="AF22" s="136"/>
      <c r="AG22" s="18" t="s">
        <v>32</v>
      </c>
      <c r="AH22" s="18" t="s">
        <v>33</v>
      </c>
      <c r="AI22" s="18" t="s">
        <v>67</v>
      </c>
      <c r="AJ22" s="18" t="s">
        <v>35</v>
      </c>
      <c r="AK22" s="18">
        <v>0</v>
      </c>
      <c r="AL22" s="49">
        <v>0</v>
      </c>
      <c r="AM22" s="18">
        <v>0</v>
      </c>
      <c r="AN22" s="18" t="s">
        <v>67</v>
      </c>
      <c r="AO22" s="18" t="s">
        <v>67</v>
      </c>
      <c r="AP22" s="18" t="s">
        <v>67</v>
      </c>
      <c r="AQ22" s="18" t="s">
        <v>67</v>
      </c>
      <c r="AR22" s="18" t="s">
        <v>67</v>
      </c>
      <c r="AS22" s="18">
        <v>0</v>
      </c>
      <c r="AT22" s="18">
        <v>0</v>
      </c>
    </row>
    <row r="23" spans="1:46" x14ac:dyDescent="0.25">
      <c r="A23" s="12" t="str">
        <f>V23</f>
        <v>Resistance Heat with Room AC (8.5 EER)</v>
      </c>
      <c r="B23" s="18">
        <v>4</v>
      </c>
      <c r="C23" s="18" t="s">
        <v>2286</v>
      </c>
      <c r="D23" s="18">
        <v>0</v>
      </c>
      <c r="E23" s="132">
        <v>2000</v>
      </c>
      <c r="F23" s="132">
        <f t="shared" si="0"/>
        <v>18000</v>
      </c>
      <c r="G23" s="18">
        <v>1.1499999999999999</v>
      </c>
      <c r="H23" s="18" t="s">
        <v>364</v>
      </c>
      <c r="I23" s="18" t="s">
        <v>31</v>
      </c>
      <c r="J23" s="18" t="s">
        <v>390</v>
      </c>
      <c r="K23" s="18">
        <v>0.6</v>
      </c>
      <c r="L23" s="18">
        <v>1.6</v>
      </c>
      <c r="M23" s="18" t="s">
        <v>777</v>
      </c>
      <c r="N23" s="18">
        <v>0.52</v>
      </c>
      <c r="O23" s="18">
        <v>0.47</v>
      </c>
      <c r="P23" s="18" t="s">
        <v>277</v>
      </c>
      <c r="Q23" s="18" t="s">
        <v>277</v>
      </c>
      <c r="R23" s="130">
        <v>0.2</v>
      </c>
      <c r="S23" s="130">
        <v>0.2</v>
      </c>
      <c r="T23" s="130">
        <v>0.2</v>
      </c>
      <c r="U23" s="130">
        <v>0.2</v>
      </c>
      <c r="V23" s="18" t="s">
        <v>2338</v>
      </c>
      <c r="W23" s="18" t="s">
        <v>2357</v>
      </c>
      <c r="X23" s="18" t="s">
        <v>2374</v>
      </c>
      <c r="Y23" s="18"/>
      <c r="Z23" s="18"/>
      <c r="AA23" s="18"/>
      <c r="AB23" s="18"/>
      <c r="AC23" s="18"/>
      <c r="AD23" s="130"/>
      <c r="AE23" s="136"/>
      <c r="AF23" s="136"/>
      <c r="AG23" s="18" t="s">
        <v>32</v>
      </c>
      <c r="AH23" s="18" t="s">
        <v>33</v>
      </c>
      <c r="AI23" s="18" t="s">
        <v>67</v>
      </c>
      <c r="AJ23" s="18" t="s">
        <v>35</v>
      </c>
      <c r="AK23" s="18">
        <v>0</v>
      </c>
      <c r="AL23" s="49">
        <v>0</v>
      </c>
      <c r="AM23" s="18">
        <v>0</v>
      </c>
      <c r="AN23" s="18" t="s">
        <v>67</v>
      </c>
      <c r="AO23" s="18" t="s">
        <v>67</v>
      </c>
      <c r="AP23" s="18" t="s">
        <v>67</v>
      </c>
      <c r="AQ23" s="18" t="s">
        <v>67</v>
      </c>
      <c r="AR23" s="18" t="s">
        <v>67</v>
      </c>
      <c r="AS23" s="18">
        <v>0</v>
      </c>
      <c r="AT23" s="18">
        <v>0</v>
      </c>
    </row>
    <row r="24" spans="1:46" x14ac:dyDescent="0.25">
      <c r="A24" s="12" t="str">
        <f>V24</f>
        <v>Resistance Heat with Room AC (9.8 EER)</v>
      </c>
      <c r="B24" s="18">
        <v>4</v>
      </c>
      <c r="C24" s="18" t="s">
        <v>2286</v>
      </c>
      <c r="D24" s="18">
        <v>0</v>
      </c>
      <c r="E24" s="132">
        <v>2000</v>
      </c>
      <c r="F24" s="132">
        <f t="shared" si="0"/>
        <v>18000</v>
      </c>
      <c r="G24" s="18">
        <v>1.1499999999999999</v>
      </c>
      <c r="H24" s="18" t="s">
        <v>364</v>
      </c>
      <c r="I24" s="18" t="s">
        <v>31</v>
      </c>
      <c r="J24" s="18" t="s">
        <v>390</v>
      </c>
      <c r="K24" s="18">
        <v>0.6</v>
      </c>
      <c r="L24" s="18">
        <v>1.6</v>
      </c>
      <c r="M24" s="18" t="s">
        <v>777</v>
      </c>
      <c r="N24" s="18">
        <v>0.52</v>
      </c>
      <c r="O24" s="18">
        <v>0.47</v>
      </c>
      <c r="P24" s="18" t="s">
        <v>277</v>
      </c>
      <c r="Q24" s="18" t="s">
        <v>277</v>
      </c>
      <c r="R24" s="130">
        <v>0.2</v>
      </c>
      <c r="S24" s="130">
        <v>0.2</v>
      </c>
      <c r="T24" s="130">
        <v>0.2</v>
      </c>
      <c r="U24" s="130">
        <v>0.2</v>
      </c>
      <c r="V24" s="18" t="s">
        <v>2339</v>
      </c>
      <c r="W24" s="18" t="s">
        <v>2357</v>
      </c>
      <c r="X24" s="18" t="s">
        <v>2374</v>
      </c>
      <c r="Y24" s="18"/>
      <c r="Z24" s="18"/>
      <c r="AA24" s="18"/>
      <c r="AB24" s="18"/>
      <c r="AC24" s="18"/>
      <c r="AD24" s="130"/>
      <c r="AE24" s="136"/>
      <c r="AF24" s="136"/>
      <c r="AG24" s="18" t="s">
        <v>32</v>
      </c>
      <c r="AH24" s="18" t="s">
        <v>33</v>
      </c>
      <c r="AI24" s="18" t="s">
        <v>67</v>
      </c>
      <c r="AJ24" s="18" t="s">
        <v>35</v>
      </c>
      <c r="AK24" s="18">
        <v>0</v>
      </c>
      <c r="AL24" s="49">
        <v>0</v>
      </c>
      <c r="AM24" s="18">
        <v>0</v>
      </c>
      <c r="AN24" s="18" t="s">
        <v>67</v>
      </c>
      <c r="AO24" s="18" t="s">
        <v>67</v>
      </c>
      <c r="AP24" s="18" t="s">
        <v>67</v>
      </c>
      <c r="AQ24" s="18" t="s">
        <v>67</v>
      </c>
      <c r="AR24" s="18" t="s">
        <v>67</v>
      </c>
      <c r="AS24" s="18">
        <v>0</v>
      </c>
      <c r="AT24" s="18">
        <v>0</v>
      </c>
    </row>
    <row r="25" spans="1:46" x14ac:dyDescent="0.25">
      <c r="A25" s="12" t="str">
        <f>V25</f>
        <v>Resistance Heat with Room AC (10.7 EER)</v>
      </c>
      <c r="B25" s="18">
        <v>4</v>
      </c>
      <c r="C25" s="18" t="s">
        <v>2286</v>
      </c>
      <c r="D25" s="18">
        <v>0</v>
      </c>
      <c r="E25" s="132">
        <v>2000</v>
      </c>
      <c r="F25" s="132">
        <f t="shared" si="0"/>
        <v>18000</v>
      </c>
      <c r="G25" s="18">
        <v>1.1499999999999999</v>
      </c>
      <c r="H25" s="18" t="s">
        <v>364</v>
      </c>
      <c r="I25" s="18" t="s">
        <v>31</v>
      </c>
      <c r="J25" s="18" t="s">
        <v>390</v>
      </c>
      <c r="K25" s="18">
        <v>0.6</v>
      </c>
      <c r="L25" s="18">
        <v>1.6</v>
      </c>
      <c r="M25" s="18" t="s">
        <v>777</v>
      </c>
      <c r="N25" s="18">
        <v>0.52</v>
      </c>
      <c r="O25" s="18">
        <v>0.47</v>
      </c>
      <c r="P25" s="18" t="s">
        <v>277</v>
      </c>
      <c r="Q25" s="18" t="s">
        <v>277</v>
      </c>
      <c r="R25" s="130">
        <v>0.2</v>
      </c>
      <c r="S25" s="130">
        <v>0.2</v>
      </c>
      <c r="T25" s="130">
        <v>0.2</v>
      </c>
      <c r="U25" s="130">
        <v>0.2</v>
      </c>
      <c r="V25" s="18" t="s">
        <v>2340</v>
      </c>
      <c r="W25" s="18" t="s">
        <v>2357</v>
      </c>
      <c r="X25" s="18" t="s">
        <v>2374</v>
      </c>
      <c r="Y25" s="18"/>
      <c r="Z25" s="18"/>
      <c r="AA25" s="18"/>
      <c r="AB25" s="18"/>
      <c r="AC25" s="18"/>
      <c r="AD25" s="130"/>
      <c r="AE25" s="136"/>
      <c r="AF25" s="136"/>
      <c r="AG25" s="18" t="s">
        <v>32</v>
      </c>
      <c r="AH25" s="18" t="s">
        <v>33</v>
      </c>
      <c r="AI25" s="18" t="s">
        <v>67</v>
      </c>
      <c r="AJ25" s="18" t="s">
        <v>35</v>
      </c>
      <c r="AK25" s="18">
        <v>0</v>
      </c>
      <c r="AL25" s="49">
        <v>0</v>
      </c>
      <c r="AM25" s="18">
        <v>0</v>
      </c>
      <c r="AN25" s="18" t="s">
        <v>67</v>
      </c>
      <c r="AO25" s="18" t="s">
        <v>67</v>
      </c>
      <c r="AP25" s="18" t="s">
        <v>67</v>
      </c>
      <c r="AQ25" s="18" t="s">
        <v>67</v>
      </c>
      <c r="AR25" s="18" t="s">
        <v>67</v>
      </c>
      <c r="AS25" s="18">
        <v>0</v>
      </c>
      <c r="AT25" s="18">
        <v>0</v>
      </c>
    </row>
    <row r="26" spans="1:46" x14ac:dyDescent="0.25">
      <c r="A26" s="12" t="str">
        <f>V26&amp;" and baseboard heat"</f>
        <v>Resistance Heat with Room AC (10.7 EER) and baseboard heat</v>
      </c>
      <c r="B26" s="18">
        <v>4</v>
      </c>
      <c r="C26" s="18" t="s">
        <v>2286</v>
      </c>
      <c r="D26" s="18">
        <v>0</v>
      </c>
      <c r="E26" s="132">
        <v>2000</v>
      </c>
      <c r="F26" s="132">
        <f t="shared" si="0"/>
        <v>18000</v>
      </c>
      <c r="G26" s="18">
        <v>1.1499999999999999</v>
      </c>
      <c r="H26" s="18" t="s">
        <v>364</v>
      </c>
      <c r="I26" s="18" t="s">
        <v>31</v>
      </c>
      <c r="J26" s="18" t="s">
        <v>390</v>
      </c>
      <c r="K26" s="18">
        <v>0.6</v>
      </c>
      <c r="L26" s="18">
        <v>1.6</v>
      </c>
      <c r="M26" s="18" t="s">
        <v>777</v>
      </c>
      <c r="N26" s="18">
        <v>0.52</v>
      </c>
      <c r="O26" s="18">
        <v>0.47</v>
      </c>
      <c r="P26" s="18" t="s">
        <v>277</v>
      </c>
      <c r="Q26" s="18" t="s">
        <v>277</v>
      </c>
      <c r="R26" s="130">
        <v>0.2</v>
      </c>
      <c r="S26" s="130">
        <v>0.2</v>
      </c>
      <c r="T26" s="130">
        <v>0.2</v>
      </c>
      <c r="U26" s="130">
        <v>0.2</v>
      </c>
      <c r="V26" s="18" t="s">
        <v>2340</v>
      </c>
      <c r="W26" s="18" t="s">
        <v>2357</v>
      </c>
      <c r="X26" s="18" t="s">
        <v>2374</v>
      </c>
      <c r="Y26" s="18"/>
      <c r="Z26" s="18"/>
      <c r="AA26" s="18"/>
      <c r="AB26" s="18"/>
      <c r="AC26" s="18"/>
      <c r="AD26" s="130"/>
      <c r="AE26" s="136"/>
      <c r="AF26" s="136"/>
      <c r="AG26" s="18" t="s">
        <v>32</v>
      </c>
      <c r="AH26" s="18" t="s">
        <v>33</v>
      </c>
      <c r="AI26" s="18" t="s">
        <v>67</v>
      </c>
      <c r="AJ26" s="18" t="s">
        <v>35</v>
      </c>
      <c r="AK26" s="18">
        <v>0</v>
      </c>
      <c r="AL26" s="49">
        <v>0</v>
      </c>
      <c r="AM26" s="18">
        <v>0</v>
      </c>
      <c r="AN26" s="18" t="s">
        <v>67</v>
      </c>
      <c r="AO26" s="18" t="s">
        <v>67</v>
      </c>
      <c r="AP26" s="18" t="s">
        <v>67</v>
      </c>
      <c r="AQ26" s="18" t="s">
        <v>67</v>
      </c>
      <c r="AR26" s="18" t="s">
        <v>67</v>
      </c>
      <c r="AS26" s="18">
        <v>0</v>
      </c>
      <c r="AT26" s="18">
        <v>0</v>
      </c>
    </row>
    <row r="27" spans="1: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1: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1: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1: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1: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1: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USA_MT_Kalispell-Glacier.Park.Intl.AP.727790_TMY3</v>
      </c>
      <c r="D2" s="18">
        <f ca="1">RANDBETWEEN(0,359)</f>
        <v>161</v>
      </c>
      <c r="E2" s="132">
        <f ca="1">RANDBETWEEN(400,3000)</f>
        <v>679</v>
      </c>
      <c r="F2" s="132">
        <f ca="1">E2*RANDBETWEEN(8,12)</f>
        <v>6790</v>
      </c>
      <c r="G2" s="18">
        <f ca="1">RANDBETWEEN(50,200)/100</f>
        <v>0.67</v>
      </c>
      <c r="H2" s="18" t="str">
        <f ca="1">INDEX(Above_Ground_Wall_Con!$A$4:$A$19,MATCH(RANDBETWEEN(1,8),Above_Ground_Wall_Con!$D$4:$D$19,0),1)</f>
        <v>Wood-Framed - 2x6 - 24 in OC - R-21 Cavity - R-10 Header</v>
      </c>
      <c r="I2" s="18" t="str">
        <f ca="1">INDEX(Ceiling_And_Roof_Con!$A$3:$A$7,MATCH(RANDBETWEEN(1,5),Ceiling_And_Roof_Con!$D$3:$D$7,0),1)</f>
        <v>Attic - R0 Cavity Insulation</v>
      </c>
      <c r="J2" s="18" t="str">
        <f ca="1">INDEX(Foundation_And_Floor_Con!$A$4:$A$27,MATCH(RANDBETWEEN(1,19),Foundation_And_Floor_Con!$AI$4:$AI$27,0),1)</f>
        <v>Slab - R10 Perimeter with No Thermal Break</v>
      </c>
      <c r="K2" s="18">
        <f ca="1">RANDBETWEEN(5,15)/10*VLOOKUP(J2,Foundation_And_Floor_Con!$A$4:$AH$27,12,FALSE)</f>
        <v>0</v>
      </c>
      <c r="L2" s="18">
        <f ca="1">RANDBETWEEN(5,15)/10*VLOOKUP(J2,Foundation_And_Floor_Con!$A$4:$AH$27,14,FALSE)</f>
        <v>0</v>
      </c>
      <c r="M2" s="18" t="str">
        <f ca="1">INDEX(Windows!$A$4:$A$26,MATCH(RANDBETWEEN(1,20),Windows!$E$4:$E$26,0),1)</f>
        <v>Triple, low-e, high SHGC, argon, non-metal</v>
      </c>
      <c r="N2" s="18">
        <f ca="1">INDEX(Windows!$C$4:$C$26,MATCH(Rand_Model_Inputs!$M2,Windows!$A$4:$A$26,0),1)</f>
        <v>0.2</v>
      </c>
      <c r="O2" s="18">
        <f ca="1">INDEX(Windows!$D$4:$D$26,MATCH(Rand_Model_Inputs!$M2,Windows!$A$4:$A$26,0),1)</f>
        <v>0.41</v>
      </c>
      <c r="P2" s="18" t="s">
        <v>277</v>
      </c>
      <c r="Q2" s="18" t="s">
        <v>277</v>
      </c>
      <c r="R2" s="130">
        <f ca="1">RANDBETWEEN(1,99)/100</f>
        <v>0.47</v>
      </c>
      <c r="S2" s="130">
        <f t="shared" ref="S2:U2" ca="1" si="0">RANDBETWEEN(1,99)/100</f>
        <v>0.28999999999999998</v>
      </c>
      <c r="T2" s="130">
        <f t="shared" ca="1" si="0"/>
        <v>0.99</v>
      </c>
      <c r="U2" s="130">
        <f t="shared" ca="1" si="0"/>
        <v>0.74</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Model_Inputs!AK1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3">
        <v>1</v>
      </c>
      <c r="C3" s="159" t="s">
        <v>88</v>
      </c>
      <c r="D3" s="25"/>
      <c r="E3" s="20"/>
      <c r="F3" s="149" t="s">
        <v>277</v>
      </c>
      <c r="G3" s="149" t="s">
        <v>278</v>
      </c>
      <c r="H3" s="160" t="s">
        <v>279</v>
      </c>
      <c r="I3" s="160"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3">
        <v>2</v>
      </c>
      <c r="C6" s="149" t="s">
        <v>285</v>
      </c>
      <c r="D6" s="19" t="s">
        <v>286</v>
      </c>
      <c r="E6" s="20"/>
      <c r="F6" s="149" t="s">
        <v>277</v>
      </c>
      <c r="G6" s="149" t="s">
        <v>278</v>
      </c>
      <c r="H6" s="160" t="s">
        <v>287</v>
      </c>
      <c r="I6" s="160" t="s">
        <v>288</v>
      </c>
      <c r="J6" s="166" t="str">
        <f>Model_Inputs!C1</f>
        <v>Weather File</v>
      </c>
      <c r="K6" s="160" t="s">
        <v>69</v>
      </c>
      <c r="L6" s="160" t="s">
        <v>66</v>
      </c>
      <c r="M6" s="160" t="s">
        <v>70</v>
      </c>
      <c r="N6" s="160"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3">
        <v>3</v>
      </c>
      <c r="C11" s="154" t="s">
        <v>107</v>
      </c>
      <c r="D11" s="159" t="s">
        <v>293</v>
      </c>
      <c r="E11" s="20"/>
      <c r="F11" s="149" t="s">
        <v>278</v>
      </c>
      <c r="G11" s="149" t="s">
        <v>277</v>
      </c>
      <c r="H11" s="161"/>
      <c r="I11" s="161"/>
      <c r="J11" s="161"/>
      <c r="K11" s="161"/>
      <c r="L11" s="161"/>
      <c r="M11" s="161"/>
      <c r="N11" s="161"/>
      <c r="O11" s="165"/>
      <c r="P11" s="165"/>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59" t="s">
        <v>109</v>
      </c>
      <c r="E14" s="20"/>
      <c r="F14" s="149" t="s">
        <v>277</v>
      </c>
      <c r="G14" s="149" t="s">
        <v>278</v>
      </c>
      <c r="H14" s="164" t="s">
        <v>279</v>
      </c>
      <c r="I14" s="164"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3">
        <v>4</v>
      </c>
      <c r="C17" s="149" t="s">
        <v>298</v>
      </c>
      <c r="D17" s="149" t="s">
        <v>299</v>
      </c>
      <c r="E17" s="33" t="s">
        <v>300</v>
      </c>
      <c r="F17" s="149" t="s">
        <v>277</v>
      </c>
      <c r="G17" s="149" t="s">
        <v>278</v>
      </c>
      <c r="H17" s="160" t="s">
        <v>287</v>
      </c>
      <c r="I17" s="160" t="s">
        <v>301</v>
      </c>
      <c r="J17" s="167" t="str">
        <f>Model_Inputs!H1</f>
        <v>Exterior Non-Foundation Wall Construction</v>
      </c>
      <c r="K17" s="160" t="s">
        <v>302</v>
      </c>
      <c r="L17" s="149" t="s">
        <v>66</v>
      </c>
      <c r="M17" s="160" t="s">
        <v>70</v>
      </c>
      <c r="N17" s="160" t="s">
        <v>282</v>
      </c>
      <c r="O17" s="163"/>
      <c r="P17" s="163"/>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60" t="s">
        <v>287</v>
      </c>
      <c r="I31" s="160" t="s">
        <v>301</v>
      </c>
      <c r="J31" s="167" t="str">
        <f>Model_Inputs!I1</f>
        <v>Ceiling And Roof Construction</v>
      </c>
      <c r="K31" s="160" t="s">
        <v>318</v>
      </c>
      <c r="L31" s="149" t="s">
        <v>66</v>
      </c>
      <c r="M31" s="160" t="s">
        <v>70</v>
      </c>
      <c r="N31" s="160"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60" t="s">
        <v>287</v>
      </c>
      <c r="I36" s="160" t="s">
        <v>301</v>
      </c>
      <c r="J36" s="167" t="str">
        <f>Model_Inputs!J1</f>
        <v>Foundation And Floor Construction</v>
      </c>
      <c r="K36" s="160" t="s">
        <v>318</v>
      </c>
      <c r="L36" s="149" t="s">
        <v>66</v>
      </c>
      <c r="M36" s="160" t="s">
        <v>70</v>
      </c>
      <c r="N36" s="160"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3">
        <v>5</v>
      </c>
      <c r="C42" s="159" t="s">
        <v>123</v>
      </c>
      <c r="D42" s="25"/>
      <c r="E42" s="20"/>
      <c r="F42" s="149" t="s">
        <v>277</v>
      </c>
      <c r="G42" s="149" t="s">
        <v>278</v>
      </c>
      <c r="H42" s="160" t="s">
        <v>279</v>
      </c>
      <c r="I42" s="160"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3">
        <v>10</v>
      </c>
      <c r="C48" s="149" t="s">
        <v>169</v>
      </c>
      <c r="D48" s="149" t="s">
        <v>76</v>
      </c>
      <c r="E48" s="168" t="s">
        <v>338</v>
      </c>
      <c r="F48" s="149" t="s">
        <v>277</v>
      </c>
      <c r="G48" s="149" t="s">
        <v>278</v>
      </c>
      <c r="H48" s="160" t="s">
        <v>279</v>
      </c>
      <c r="I48" s="160" t="s">
        <v>334</v>
      </c>
      <c r="J48" s="31" t="str">
        <f>Model_Inputs!AA1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Model_Inputs!AB1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60" t="s">
        <v>287</v>
      </c>
      <c r="I50" s="160" t="s">
        <v>301</v>
      </c>
      <c r="J50" s="167" t="str">
        <f>Model_Inputs!U1</f>
        <v>Primary HVAC Type</v>
      </c>
      <c r="K50" s="149" t="s">
        <v>344</v>
      </c>
      <c r="L50" s="149" t="s">
        <v>66</v>
      </c>
      <c r="M50" s="160" t="s">
        <v>70</v>
      </c>
      <c r="N50" s="149" t="s">
        <v>282</v>
      </c>
      <c r="O50" s="163"/>
      <c r="P50" s="163"/>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3">
        <v>11</v>
      </c>
      <c r="C56" s="154" t="s">
        <v>350</v>
      </c>
      <c r="D56" s="155" t="s">
        <v>77</v>
      </c>
      <c r="E56" s="21" t="s">
        <v>34</v>
      </c>
      <c r="F56" s="155" t="s">
        <v>277</v>
      </c>
      <c r="G56" s="155" t="s">
        <v>278</v>
      </c>
      <c r="H56" s="156" t="s">
        <v>287</v>
      </c>
      <c r="I56" s="156" t="s">
        <v>301</v>
      </c>
      <c r="J56" s="158" t="s">
        <v>26</v>
      </c>
      <c r="K56" s="156" t="s">
        <v>351</v>
      </c>
      <c r="L56" s="155" t="s">
        <v>66</v>
      </c>
      <c r="M56" s="156" t="s">
        <v>70</v>
      </c>
      <c r="N56" s="155" t="s">
        <v>282</v>
      </c>
      <c r="O56" s="157"/>
      <c r="P56" s="15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2404</v>
      </c>
      <c r="B3" s="92"/>
      <c r="C3" s="92"/>
    </row>
    <row r="4" spans="1:3" x14ac:dyDescent="0.25">
      <c r="A4" s="16" t="s">
        <v>2333</v>
      </c>
      <c r="B4" t="s">
        <v>643</v>
      </c>
      <c r="C4">
        <v>0</v>
      </c>
    </row>
    <row r="5" spans="1:3" x14ac:dyDescent="0.25">
      <c r="A5" s="16" t="s">
        <v>2334</v>
      </c>
    </row>
    <row r="6" spans="1:3" s="16" customFormat="1" x14ac:dyDescent="0.25">
      <c r="A6" s="16" t="s">
        <v>2343</v>
      </c>
    </row>
    <row r="7" spans="1:3" s="16" customFormat="1" x14ac:dyDescent="0.25">
      <c r="A7" s="16" t="s">
        <v>2342</v>
      </c>
    </row>
    <row r="8" spans="1:3" x14ac:dyDescent="0.25">
      <c r="A8" s="90" t="s">
        <v>2405</v>
      </c>
      <c r="B8" t="s">
        <v>644</v>
      </c>
      <c r="C8" s="16">
        <v>0</v>
      </c>
    </row>
    <row r="9" spans="1:3" x14ac:dyDescent="0.25">
      <c r="A9" t="s">
        <v>346</v>
      </c>
      <c r="B9" t="s">
        <v>632</v>
      </c>
      <c r="C9" s="16">
        <v>0</v>
      </c>
    </row>
    <row r="10" spans="1:3" x14ac:dyDescent="0.25">
      <c r="A10" t="s">
        <v>2336</v>
      </c>
      <c r="B10" s="16" t="s">
        <v>645</v>
      </c>
      <c r="C10" s="16">
        <v>0</v>
      </c>
    </row>
    <row r="11" spans="1:3" x14ac:dyDescent="0.25">
      <c r="A11" s="90" t="s">
        <v>2406</v>
      </c>
      <c r="B11" s="16" t="s">
        <v>645</v>
      </c>
      <c r="C11" s="16">
        <v>0</v>
      </c>
    </row>
    <row r="12" spans="1:3" x14ac:dyDescent="0.25">
      <c r="A12" t="s">
        <v>348</v>
      </c>
    </row>
    <row r="13" spans="1:3" x14ac:dyDescent="0.25">
      <c r="A13" t="s">
        <v>2335</v>
      </c>
    </row>
    <row r="14" spans="1:3" x14ac:dyDescent="0.25">
      <c r="A14" s="90" t="s">
        <v>2402</v>
      </c>
    </row>
    <row r="15" spans="1:3" x14ac:dyDescent="0.25">
      <c r="A15" s="16" t="s">
        <v>2341</v>
      </c>
    </row>
    <row r="16" spans="1:3" x14ac:dyDescent="0.25">
      <c r="A16" s="90" t="s">
        <v>2403</v>
      </c>
    </row>
    <row r="17" spans="1:1" x14ac:dyDescent="0.25">
      <c r="A17" s="16" t="s">
        <v>2407</v>
      </c>
    </row>
    <row r="18" spans="1:1" x14ac:dyDescent="0.25">
      <c r="A18" s="16" t="s">
        <v>2408</v>
      </c>
    </row>
    <row r="19" spans="1:1" x14ac:dyDescent="0.25">
      <c r="A19" s="16" t="s">
        <v>2409</v>
      </c>
    </row>
    <row r="20" spans="1:1" x14ac:dyDescent="0.25">
      <c r="A20" s="16"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2345</v>
      </c>
      <c r="B1" t="s">
        <v>2346</v>
      </c>
      <c r="C1" t="s">
        <v>2392</v>
      </c>
      <c r="D1" t="s">
        <v>2347</v>
      </c>
      <c r="E1" t="s">
        <v>2348</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2399</v>
      </c>
    </row>
    <row r="2" spans="1:1" s="16" customFormat="1" x14ac:dyDescent="0.25">
      <c r="A2" s="140" t="s">
        <v>2351</v>
      </c>
    </row>
    <row r="3" spans="1:1" s="16" customFormat="1" x14ac:dyDescent="0.25">
      <c r="A3" s="140" t="s">
        <v>2355</v>
      </c>
    </row>
    <row r="4" spans="1:1" s="16" customFormat="1" x14ac:dyDescent="0.25">
      <c r="A4" s="140" t="s">
        <v>2357</v>
      </c>
    </row>
    <row r="5" spans="1:1" s="16" customFormat="1" x14ac:dyDescent="0.25">
      <c r="A5" s="140" t="s">
        <v>2359</v>
      </c>
    </row>
    <row r="6" spans="1:1" s="16" customFormat="1" x14ac:dyDescent="0.25">
      <c r="A6" s="140" t="s">
        <v>2400</v>
      </c>
    </row>
    <row r="7" spans="1:1" s="16" customFormat="1" x14ac:dyDescent="0.25">
      <c r="A7" s="140" t="s">
        <v>2360</v>
      </c>
    </row>
    <row r="8" spans="1:1" s="16" customFormat="1" x14ac:dyDescent="0.25">
      <c r="A8" s="140" t="s">
        <v>2401</v>
      </c>
    </row>
    <row r="9" spans="1:1" s="16" customFormat="1" x14ac:dyDescent="0.25">
      <c r="A9" s="140" t="s">
        <v>2361</v>
      </c>
    </row>
    <row r="10" spans="1:1" x14ac:dyDescent="0.25">
      <c r="A10" s="90" t="s">
        <v>2352</v>
      </c>
    </row>
    <row r="11" spans="1:1" x14ac:dyDescent="0.25">
      <c r="A11" s="140" t="s">
        <v>2351</v>
      </c>
    </row>
    <row r="12" spans="1:1" x14ac:dyDescent="0.25">
      <c r="A12" s="140" t="s">
        <v>2353</v>
      </c>
    </row>
    <row r="13" spans="1:1" x14ac:dyDescent="0.25">
      <c r="A13" s="140" t="s">
        <v>2354</v>
      </c>
    </row>
    <row r="14" spans="1:1" x14ac:dyDescent="0.25">
      <c r="A14" s="140" t="s">
        <v>2355</v>
      </c>
    </row>
    <row r="15" spans="1:1" x14ac:dyDescent="0.25">
      <c r="A15" s="140" t="s">
        <v>2356</v>
      </c>
    </row>
    <row r="16" spans="1:1" x14ac:dyDescent="0.25">
      <c r="A16" s="140" t="s">
        <v>2357</v>
      </c>
    </row>
    <row r="17" spans="1:3" x14ac:dyDescent="0.25">
      <c r="A17" s="140" t="s">
        <v>2358</v>
      </c>
    </row>
    <row r="18" spans="1:3" x14ac:dyDescent="0.25">
      <c r="A18" s="140" t="s">
        <v>2359</v>
      </c>
    </row>
    <row r="19" spans="1:3" x14ac:dyDescent="0.25">
      <c r="A19" s="140" t="s">
        <v>2360</v>
      </c>
    </row>
    <row r="20" spans="1:3" x14ac:dyDescent="0.25">
      <c r="A20" s="140" t="s">
        <v>2361</v>
      </c>
    </row>
    <row r="21" spans="1:3" x14ac:dyDescent="0.25">
      <c r="A21" s="90" t="s">
        <v>2362</v>
      </c>
      <c r="C21" s="98"/>
    </row>
    <row r="22" spans="1:3" x14ac:dyDescent="0.25">
      <c r="A22" s="140" t="s">
        <v>2363</v>
      </c>
      <c r="C22" s="98"/>
    </row>
    <row r="23" spans="1:3" x14ac:dyDescent="0.25">
      <c r="A23" s="140" t="s">
        <v>2364</v>
      </c>
      <c r="C23" s="98"/>
    </row>
    <row r="24" spans="1:3" x14ac:dyDescent="0.25">
      <c r="A24" s="140" t="s">
        <v>2365</v>
      </c>
      <c r="C24" s="98"/>
    </row>
    <row r="25" spans="1:3" x14ac:dyDescent="0.25">
      <c r="A25" s="140" t="s">
        <v>2366</v>
      </c>
      <c r="C25" s="98"/>
    </row>
    <row r="26" spans="1:3" x14ac:dyDescent="0.25">
      <c r="A26" s="140" t="s">
        <v>2367</v>
      </c>
      <c r="C26" s="98"/>
    </row>
    <row r="27" spans="1:3" x14ac:dyDescent="0.25">
      <c r="A27" s="140" t="s">
        <v>2368</v>
      </c>
      <c r="C27"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s="16" t="s">
        <v>2378</v>
      </c>
    </row>
    <row r="11" spans="1:1" x14ac:dyDescent="0.25">
      <c r="A11" s="16"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2380</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2331</v>
      </c>
      <c r="B1" s="92"/>
      <c r="C1" s="92"/>
    </row>
    <row r="2" spans="1:3" x14ac:dyDescent="0.25">
      <c r="A2" s="16" t="s">
        <v>2389</v>
      </c>
    </row>
    <row r="8" spans="1:3" x14ac:dyDescent="0.25">
      <c r="A8"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2022-09-28T22:33:00Z</dcterms:modified>
</cp:coreProperties>
</file>