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FD6CCDCB-36BA-45F4-AA1F-E5DE4112A82E}"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Water_Heater_Type" sheetId="18" r:id="rId24"/>
    <sheet name="WeatherFiles" sheetId="19" r:id="rId25"/>
  </sheets>
  <functionGroups builtInGroupCount="19"/>
  <externalReferences>
    <externalReference r:id="rId26"/>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5" i="2" l="1"/>
  <c r="A6" i="2"/>
  <c r="A7" i="2"/>
  <c r="A8" i="2"/>
  <c r="A9" i="2"/>
  <c r="A4" i="2"/>
  <c r="A3" i="2"/>
  <c r="A2" i="2"/>
  <c r="U2" i="28"/>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G1" authorId="0" shapeId="0" xr:uid="{37AC4868-D228-4E24-885A-AE0955879D0D}">
      <text>
        <r>
          <rPr>
            <sz val="9"/>
            <color indexed="81"/>
            <rFont val="Tahoma"/>
            <family val="2"/>
          </rPr>
          <t>Interior lighting power density.</t>
        </r>
      </text>
    </comment>
    <comment ref="AH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<sst xmlns="http://schemas.openxmlformats.org/spreadsheetml/2006/main" count="10106" uniqueCount="2346">
  <si>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</si>
  <si>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</si>
  <si>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</si>
  <si>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</si>
  <si>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</si>
  <si>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</si>
  <si>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</si>
  <si>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</si>
  <si>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</si>
  <si>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</si>
  <si>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</si>
  <si>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</si>
  <si>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</si>
  <si>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</si>
  <si>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</si>
  <si>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</si>
  <si>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</si>
  <si>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</si>
  <si>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</si>
  <si>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</si>
  <si>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</si>
  <si>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</si>
  <si>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</si>
  <si>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</si>
  <si>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</si>
  <si>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</si>
  <si>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</si>
  <si>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</si>
  <si>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</si>
  <si>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</si>
  <si>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</si>
  <si>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</si>
  <si>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</si>
  <si>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</si>
  <si>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</si>
  <si>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</si>
  <si>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</si>
  <si>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</si>
  <si>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</si>
  <si>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</si>
  <si>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</si>
  <si>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</si>
  <si>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</si>
  <si>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</si>
  <si>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</si>
  <si>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</si>
  <si>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</si>
  <si>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</si>
  <si>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</si>
  <si>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</si>
  <si>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</si>
  <si>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</si>
  <si>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</si>
  <si>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</si>
  <si>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</si>
  <si>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</si>
  <si>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</si>
  <si>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</si>
  <si>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</si>
  <si>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</si>
  <si>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</si>
  <si>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</si>
  <si>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</si>
  <si>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</si>
  <si>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</si>
  <si>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</si>
  <si>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</si>
  <si>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</si>
  <si>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</si>
  <si>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</si>
  <si>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</si>
  <si>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</si>
  <si>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</si>
  <si>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</si>
  <si>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</si>
  <si>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</si>
  <si>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</si>
  <si>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</si>
  <si>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</si>
  <si>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</si>
  <si>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</si>
  <si>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</si>
  <si>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</si>
  <si>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</si>
  <si>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</si>
  <si>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</si>
  <si>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</si>
  <si>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</si>
  <si>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</si>
  <si>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</si>
  <si>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</si>
  <si>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</si>
  <si>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</si>
  <si>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</si>
  <si>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</si>
  <si>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</si>
  <si>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</si>
  <si>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</si>
  <si>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</si>
  <si>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</si>
  <si>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</si>
  <si>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</si>
  <si>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</si>
  <si>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</si>
  <si>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</si>
  <si>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</si>
  <si>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</si>
  <si>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</si>
  <si>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</si>
  <si>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</si>
  <si>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</si>
  <si>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</si>
  <si>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</si>
  <si>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</si>
  <si>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</si>
  <si>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</si>
  <si>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</si>
  <si>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</si>
  <si>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</si>
  <si>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</si>
  <si>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</si>
  <si>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</si>
  <si>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</si>
  <si>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</si>
  <si>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</si>
  <si>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</si>
  <si>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</si>
  <si>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</si>
  <si>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</si>
  <si>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</si>
  <si>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</si>
  <si>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</si>
  <si>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</si>
  <si>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</si>
  <si>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</si>
  <si>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</si>
  <si>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</si>
  <si>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</si>
  <si>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</si>
  <si>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</si>
  <si>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</si>
  <si>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</si>
  <si>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</si>
  <si>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</si>
  <si>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</si>
  <si>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</si>
  <si>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</si>
  <si>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</si>
  <si>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</si>
  <si>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</si>
  <si>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</si>
  <si>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</si>
  <si>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</si>
  <si>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</si>
  <si>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</si>
  <si>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</si>
  <si>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</si>
  <si>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</si>
  <si>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</si>
  <si>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</si>
  <si>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</si>
  <si>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</si>
  <si>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</si>
  <si>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</si>
  <si>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</si>
  <si>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</si>
  <si>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</si>
  <si>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</si>
  <si>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</si>
  <si>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</si>
  <si>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</si>
  <si>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</si>
  <si>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</si>
  <si>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</si>
  <si>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</si>
  <si>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</si>
  <si>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</si>
  <si>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</si>
  <si>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</si>
  <si>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</si>
  <si>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</si>
  <si>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</si>
  <si>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</si>
  <si>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</si>
  <si>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</si>
  <si>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</si>
  <si>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</si>
  <si>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</si>
  <si>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</si>
  <si>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</si>
  <si>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</si>
  <si>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</si>
  <si>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</si>
  <si>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</si>
  <si>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</si>
  <si>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</si>
  <si>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</si>
  <si>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</si>
  <si>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</si>
  <si>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</si>
  <si>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</si>
  <si>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</si>
  <si>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</si>
  <si>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</si>
  <si>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</si>
  <si>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</si>
  <si>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</si>
  <si>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</si>
  <si>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</si>
  <si>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</si>
  <si>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</si>
  <si>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</si>
  <si>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</si>
  <si>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</si>
  <si>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</si>
  <si>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</si>
  <si>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</si>
  <si>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</si>
  <si>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</si>
  <si>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</si>
  <si>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</si>
  <si>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</si>
  <si>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</si>
  <si>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</si>
  <si>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</si>
  <si>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</si>
  <si>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</si>
  <si>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</si>
  <si>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</si>
  <si>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</si>
  <si>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</si>
  <si>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</si>
  <si>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</si>
  <si>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</si>
  <si>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</si>
  <si>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</si>
  <si>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</si>
  <si>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</si>
  <si>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</si>
  <si>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</si>
  <si>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</si>
  <si>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</si>
  <si>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</si>
  <si>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</si>
  <si>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</si>
  <si>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</si>
  <si>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</si>
  <si>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</si>
  <si>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</si>
  <si>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</si>
  <si>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</si>
  <si>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</si>
  <si>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</si>
  <si>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</si>
  <si>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</si>
  <si>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</si>
  <si>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</si>
  <si>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</si>
  <si>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</si>
  <si>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</si>
  <si>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</si>
  <si>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</si>
  <si>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</si>
  <si>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</si>
  <si>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</si>
  <si>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</si>
  <si>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</si>
  <si>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</si>
  <si>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</si>
  <si>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</si>
  <si>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</si>
  <si>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</si>
  <si>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</si>
  <si>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</si>
  <si>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</si>
  <si>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</si>
  <si>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</si>
  <si>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</si>
  <si>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</si>
  <si>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</si>
  <si>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</si>
  <si>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</si>
  <si>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</si>
  <si>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</si>
  <si>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</si>
  <si>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</si>
  <si>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</si>
  <si>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</si>
  <si>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</si>
  <si>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</si>
  <si>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</si>
  <si>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</si>
  <si>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</si>
  <si>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</si>
  <si>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</si>
  <si>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</si>
  <si>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</si>
  <si>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</si>
  <si>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</si>
  <si>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</si>
  <si>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</si>
  <si>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</si>
  <si>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</si>
  <si>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</si>
  <si>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</si>
  <si>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</si>
  <si>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</si>
  <si>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</si>
  <si>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</si>
  <si>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</si>
  <si>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</si>
  <si>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</si>
  <si>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</si>
  <si>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</si>
  <si>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</si>
  <si>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</si>
  <si>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</si>
  <si>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</si>
  <si>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</si>
  <si>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</si>
  <si>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</si>
  <si>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</si>
  <si>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</si>
  <si>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</si>
  <si>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</si>
  <si>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</si>
  <si>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</si>
  <si>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</si>
  <si>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</si>
  <si>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</si>
  <si>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</si>
  <si>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</si>
  <si>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</si>
  <si>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</si>
  <si>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</si>
  <si>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</si>
  <si>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</si>
  <si>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</si>
  <si>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</si>
  <si>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</si>
  <si>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</si>
  <si>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</si>
  <si>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</si>
  <si>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</si>
  <si>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</si>
  <si>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</si>
  <si>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</si>
  <si>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</si>
  <si>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</si>
  <si>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</si>
  <si>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</si>
  <si>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</si>
  <si>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</si>
  <si>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</si>
  <si>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</si>
  <si>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</si>
  <si>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</si>
  <si>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</si>
  <si>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</si>
  <si>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</si>
  <si>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</si>
  <si>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</si>
  <si>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</si>
  <si>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</si>
  <si>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</si>
  <si>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</si>
  <si>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</si>
  <si>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</si>
  <si>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</si>
  <si>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</si>
  <si>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</si>
  <si>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</si>
  <si>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</si>
  <si>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</si>
  <si>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</si>
  <si>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</si>
  <si>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</si>
  <si>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</si>
  <si>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</si>
  <si>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</si>
  <si>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</si>
  <si>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</si>
  <si>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</si>
  <si>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</si>
  <si>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</si>
  <si>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</si>
  <si>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</si>
  <si>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</si>
  <si>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</si>
  <si>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</si>
  <si>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</si>
  <si>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</si>
  <si>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</si>
  <si>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</si>
  <si>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</si>
  <si>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</si>
  <si>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</si>
  <si>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</si>
  <si>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</si>
  <si>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</si>
  <si>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</si>
  <si>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</si>
  <si>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</si>
  <si>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</si>
  <si>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</si>
  <si>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</si>
  <si>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</si>
  <si>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</si>
  <si>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</si>
  <si>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</si>
  <si>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</si>
  <si>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</si>
  <si>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</si>
  <si>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</si>
  <si>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</si>
  <si>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</si>
  <si>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</si>
  <si>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</si>
  <si>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</si>
  <si>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</si>
  <si>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</si>
  <si>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</si>
  <si>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</si>
  <si>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</si>
  <si>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</si>
  <si>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</si>
  <si>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</si>
  <si>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</si>
  <si>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</si>
  <si>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</si>
  <si>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</si>
  <si>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</si>
  <si>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</si>
  <si>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</si>
  <si>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</si>
  <si>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</si>
  <si>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</si>
  <si>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</si>
  <si>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</si>
  <si>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</si>
  <si>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</si>
  <si>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</si>
  <si>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</si>
  <si>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</si>
  <si>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</si>
  <si>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</si>
  <si>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</si>
  <si>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</si>
  <si>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</si>
  <si>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</si>
  <si>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</si>
  <si>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</si>
  <si>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</si>
  <si>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</si>
  <si>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</si>
  <si>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</si>
  <si>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</si>
  <si>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</si>
  <si>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</si>
  <si>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</si>
  <si>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</si>
  <si>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</si>
  <si>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</si>
  <si>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</si>
  <si>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</si>
  <si>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</si>
  <si>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</si>
  <si>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</si>
  <si>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</si>
  <si>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</si>
  <si>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</si>
  <si>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</si>
  <si>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</si>
  <si>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</si>
  <si>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</si>
  <si>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</si>
  <si>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</si>
  <si>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</si>
  <si>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</si>
  <si>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</si>
  <si>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</si>
  <si>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</si>
  <si>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</si>
  <si>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</si>
  <si>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</si>
  <si>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</si>
  <si>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</si>
  <si>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</si>
  <si>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</si>
  <si>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</si>
  <si>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</si>
  <si>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</si>
  <si>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</si>
  <si>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</si>
  <si>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</si>
  <si>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</si>
  <si>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</si>
  <si>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</si>
  <si>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</si>
  <si>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</si>
  <si>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</si>
  <si>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</si>
  <si>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</si>
  <si>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</si>
  <si>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</si>
  <si>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</si>
  <si>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</si>
  <si>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</si>
  <si>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</si>
  <si>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</si>
  <si>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</si>
  <si>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</si>
  <si>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</si>
  <si>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</si>
  <si>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</si>
  <si>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</si>
  <si>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</si>
  <si>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</si>
  <si>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</si>
  <si>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</si>
  <si>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</si>
  <si>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</si>
  <si>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</si>
  <si>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</si>
  <si>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</si>
  <si>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</si>
  <si>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</si>
  <si>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</si>
  <si>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</si>
  <si>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</si>
  <si>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</si>
  <si>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</si>
  <si>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</si>
  <si>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</si>
  <si>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</si>
  <si>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</si>
  <si>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</si>
  <si>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</si>
  <si>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</si>
  <si>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</si>
  <si>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</si>
  <si>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</si>
  <si>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</si>
  <si>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</si>
  <si>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</si>
  <si>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</si>
  <si>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</si>
  <si>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</si>
  <si>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</si>
  <si>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</si>
  <si>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</si>
  <si>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</si>
  <si>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</si>
  <si>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</si>
  <si>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</si>
  <si>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</si>
  <si>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</si>
  <si>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</si>
  <si>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</si>
  <si>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</si>
  <si>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</si>
  <si>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</si>
  <si>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</si>
  <si>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</si>
  <si>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</si>
  <si>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</si>
  <si>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</si>
  <si>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</si>
  <si>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</si>
  <si>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</si>
  <si>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</si>
  <si>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</si>
  <si>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</si>
  <si>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</si>
  <si>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</si>
  <si>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</si>
  <si>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</si>
  <si>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</si>
  <si>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</si>
  <si>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</si>
  <si>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</si>
  <si>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</si>
  <si>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</si>
  <si>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</si>
  <si>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</si>
  <si>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</si>
  <si>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</si>
  <si>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</si>
  <si>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</si>
  <si>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</si>
  <si>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</si>
  <si>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</si>
  <si>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</si>
  <si>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</si>
  <si>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</si>
  <si>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</si>
  <si>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</si>
  <si>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</si>
  <si>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</si>
  <si>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</si>
  <si>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</si>
  <si>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</si>
  <si>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</si>
  <si>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</si>
  <si>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</si>
  <si>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</si>
  <si>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</si>
  <si>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</si>
  <si>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</si>
  <si>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</si>
  <si>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</si>
  <si>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</si>
  <si>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</si>
  <si>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</si>
  <si>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</si>
  <si>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</si>
  <si>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</si>
  <si>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</si>
  <si>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</si>
  <si>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</si>
  <si>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</si>
  <si>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</si>
  <si>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</si>
  <si>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</si>
  <si>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</si>
  <si>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</si>
  <si>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</si>
  <si>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</si>
  <si>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</si>
  <si>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</si>
  <si>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</si>
  <si>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</si>
  <si>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</si>
  <si>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</si>
  <si>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</si>
  <si>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</si>
  <si>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</si>
  <si>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</si>
  <si>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</si>
  <si>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</si>
  <si>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</si>
  <si>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</si>
  <si>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</si>
  <si>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</si>
  <si>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</si>
  <si>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</si>
  <si>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</si>
  <si>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</si>
  <si>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</si>
  <si>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</si>
  <si>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</si>
  <si>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</si>
  <si>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</si>
  <si>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</si>
  <si>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</si>
  <si>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</si>
  <si>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</si>
  <si>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</si>
  <si>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</si>
  <si>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</si>
  <si>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</si>
  <si>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</si>
  <si>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</si>
  <si>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</si>
  <si>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</si>
  <si>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</si>
  <si>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</si>
  <si>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</si>
  <si>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</si>
  <si>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</si>
  <si>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</si>
  <si>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</si>
  <si>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</si>
  <si>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</si>
  <si>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</si>
  <si>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</si>
  <si>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</si>
  <si>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</si>
  <si>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</si>
  <si>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</si>
  <si>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</si>
  <si>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</si>
  <si>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</si>
  <si>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</si>
  <si>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</si>
  <si>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</si>
  <si>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</si>
  <si>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</si>
  <si>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</si>
  <si>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</si>
  <si>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</si>
  <si>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</si>
  <si>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</si>
  <si>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</si>
  <si>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</si>
  <si>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</si>
  <si>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</si>
  <si>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</si>
  <si>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</si>
  <si>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</si>
  <si>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</si>
  <si>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</si>
  <si>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</si>
  <si>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</si>
  <si>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</si>
  <si>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</si>
  <si>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</si>
  <si>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</si>
  <si>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</si>
  <si>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</si>
  <si>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</si>
  <si>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</si>
  <si>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</si>
  <si>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</si>
  <si>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</si>
  <si>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</si>
  <si>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</si>
  <si>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</si>
  <si>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</si>
  <si>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</si>
  <si>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</si>
  <si>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</si>
  <si>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</si>
  <si>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</si>
  <si>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</si>
  <si>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</si>
  <si>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</si>
  <si>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</si>
  <si>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</si>
  <si>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</si>
  <si>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</si>
  <si>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</si>
  <si>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</si>
  <si>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</si>
  <si>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</si>
  <si>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</si>
  <si>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</si>
  <si>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</si>
  <si>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</si>
  <si>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</si>
  <si>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</si>
  <si>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</si>
  <si>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</si>
  <si>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</si>
  <si>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</si>
  <si>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</si>
  <si>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</si>
  <si>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</si>
  <si>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</si>
  <si>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</si>
  <si>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</si>
  <si>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</si>
  <si>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</si>
  <si>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</si>
  <si>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</si>
  <si>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</si>
  <si>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</si>
  <si>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</si>
  <si>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</si>
  <si>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</si>
  <si>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</si>
  <si>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</si>
  <si>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</si>
  <si>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</si>
  <si>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</si>
  <si>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</si>
  <si>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</si>
  <si>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</si>
  <si>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</si>
  <si>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</si>
  <si>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</si>
  <si>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</si>
  <si>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</si>
  <si>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</si>
  <si>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</si>
  <si>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</si>
  <si>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</si>
  <si>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</si>
  <si>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</si>
  <si>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</si>
  <si>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</si>
  <si>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</si>
  <si>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</si>
  <si>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</si>
  <si>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</si>
  <si>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</si>
  <si>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</si>
  <si>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</si>
  <si>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</si>
  <si>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</si>
  <si>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</si>
  <si>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</si>
  <si>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</si>
  <si>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</si>
  <si>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</si>
  <si>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</si>
  <si>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</si>
  <si>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</si>
  <si>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</si>
  <si>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</si>
  <si>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</si>
  <si>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</si>
  <si>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</si>
  <si>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</si>
  <si>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</si>
  <si>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</si>
  <si>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</si>
  <si>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</si>
  <si>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</si>
  <si>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</si>
  <si>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</si>
  <si>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</si>
  <si>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</si>
  <si>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</si>
  <si>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</si>
  <si>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</si>
  <si>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</si>
  <si>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</si>
  <si>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</si>
  <si>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</si>
  <si>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</si>
  <si>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</si>
  <si>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</si>
  <si>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</si>
  <si>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</si>
  <si>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</si>
  <si>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</si>
  <si>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</si>
  <si>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</si>
  <si>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</si>
  <si>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</si>
  <si>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</si>
  <si>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</si>
  <si>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</si>
  <si>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</si>
  <si>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</si>
  <si>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</si>
  <si>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</si>
  <si>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</si>
  <si>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</si>
  <si>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</si>
  <si>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</si>
  <si>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</si>
  <si>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</si>
  <si>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</si>
  <si>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</si>
  <si>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</si>
  <si>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</si>
  <si>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</si>
  <si>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</si>
  <si>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</si>
  <si>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</si>
  <si>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</si>
  <si>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</si>
  <si>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</si>
  <si>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</si>
  <si>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</si>
  <si>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</si>
  <si>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</si>
  <si>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</si>
  <si>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</si>
  <si>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</si>
  <si>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</si>
  <si>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</si>
  <si>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</si>
  <si>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</si>
  <si>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</si>
  <si>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</si>
  <si>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</si>
  <si>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</si>
  <si>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</si>
  <si>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</si>
  <si>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</si>
  <si>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</si>
  <si>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</si>
  <si>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</si>
  <si>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</si>
  <si>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</si>
  <si>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</si>
  <si>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</si>
  <si>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</si>
  <si>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</si>
  <si>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</si>
  <si>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</si>
  <si>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</si>
  <si>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</si>
  <si>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</si>
  <si>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</si>
  <si>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</si>
  <si>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</si>
  <si>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</si>
  <si>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</si>
  <si>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</si>
  <si>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</si>
  <si>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</si>
  <si>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</si>
  <si>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</si>
  <si>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</si>
  <si>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</si>
  <si>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</si>
  <si>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</si>
  <si>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</si>
  <si>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</si>
  <si>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</si>
  <si>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</si>
  <si>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</si>
  <si>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</si>
  <si>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</si>
  <si>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</si>
  <si>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</si>
  <si>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</si>
  <si>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</si>
  <si>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</si>
  <si>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</si>
  <si>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</si>
  <si>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</si>
  <si>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</si>
  <si>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</si>
  <si>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</si>
  <si>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</si>
  <si>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</si>
  <si>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</si>
  <si>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</si>
  <si>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</si>
  <si>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</si>
  <si>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</si>
  <si>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</si>
  <si>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</si>
  <si>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</si>
  <si>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</si>
  <si>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</si>
  <si>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</si>
  <si>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</si>
  <si>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</si>
  <si>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</si>
  <si>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</si>
  <si>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</si>
  <si>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</si>
  <si>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</si>
  <si>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</si>
  <si>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</si>
  <si>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</si>
  <si>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</si>
  <si>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</si>
  <si>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</si>
  <si>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</si>
  <si>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</si>
  <si>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</si>
  <si>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</si>
  <si>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</si>
  <si>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</si>
  <si>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</si>
  <si>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</si>
  <si>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</si>
  <si>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</si>
  <si>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</si>
  <si>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</si>
  <si>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</si>
  <si>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</si>
  <si>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</si>
  <si>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</si>
  <si>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</si>
  <si>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</si>
  <si>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</si>
  <si>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</si>
  <si>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</si>
  <si>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</si>
  <si>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</si>
  <si>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</si>
  <si>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</si>
  <si>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</si>
  <si>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</si>
  <si>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</si>
  <si>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</si>
  <si>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</si>
  <si>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</si>
  <si>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</si>
  <si>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</si>
  <si>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</si>
  <si>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</si>
  <si>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</si>
  <si>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</si>
  <si>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</si>
  <si>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</si>
  <si>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</si>
  <si>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</si>
  <si>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</si>
  <si>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</si>
  <si>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</si>
  <si>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</si>
  <si>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</si>
  <si>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</si>
  <si>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</si>
  <si>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</si>
  <si>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</si>
  <si>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</si>
  <si>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</si>
  <si>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</si>
  <si>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</si>
  <si>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</si>
  <si>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</si>
  <si>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</si>
  <si>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</si>
  <si>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</si>
  <si>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</si>
  <si>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</si>
  <si>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</si>
  <si>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</si>
  <si>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</si>
  <si>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</si>
  <si>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</si>
  <si>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</si>
  <si>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</si>
  <si>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</si>
  <si>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</si>
  <si>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</si>
  <si>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</si>
  <si>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</si>
  <si>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</si>
  <si>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</si>
  <si>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</si>
  <si>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</si>
  <si>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</si>
  <si>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</si>
  <si>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</si>
  <si>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</si>
  <si>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</si>
  <si>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</si>
  <si>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</si>
  <si>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</si>
  <si>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</si>
  <si>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</si>
  <si>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</si>
  <si>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</si>
  <si>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</si>
  <si>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</si>
  <si>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</si>
  <si>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</si>
  <si>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</si>
  <si>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</si>
  <si>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</si>
  <si>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</si>
  <si>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</si>
  <si>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</si>
  <si>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</si>
  <si>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</si>
  <si>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</si>
  <si>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</si>
  <si>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</si>
  <si>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</si>
  <si>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</si>
  <si>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</si>
  <si>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</si>
  <si>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</si>
  <si>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</si>
  <si>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</si>
  <si>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</si>
  <si>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</si>
  <si>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</si>
  <si>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</si>
  <si>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</si>
  <si>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</si>
  <si>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</si>
  <si>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</si>
  <si>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</si>
  <si>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</si>
  <si>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</si>
  <si>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</si>
  <si>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</si>
  <si>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</si>
  <si>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</si>
  <si>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</si>
  <si>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</si>
  <si>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</si>
  <si>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</si>
  <si>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</si>
  <si>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</si>
  <si>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</si>
  <si>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</si>
  <si>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</si>
  <si>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</si>
  <si>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</si>
  <si>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</si>
  <si>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</si>
  <si>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</si>
  <si>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</si>
  <si>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</si>
  <si>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</si>
  <si>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</si>
  <si>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</si>
  <si>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</si>
  <si>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</si>
  <si>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</si>
  <si>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</si>
  <si>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</si>
  <si>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</si>
  <si>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</si>
  <si>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</si>
  <si>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</si>
  <si>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</si>
  <si>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</si>
  <si>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</si>
  <si>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</si>
  <si>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</si>
  <si>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</si>
  <si>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</si>
  <si>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</si>
  <si>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</si>
  <si>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</si>
  <si>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</si>
  <si>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</si>
  <si>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</si>
  <si>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</si>
  <si>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</si>
  <si>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</si>
  <si>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</si>
  <si>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</si>
  <si>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</si>
  <si>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</si>
  <si>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</si>
  <si>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</si>
  <si>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</si>
  <si>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</si>
  <si>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</si>
  <si>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</si>
  <si>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</si>
  <si>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</si>
  <si>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</si>
  <si>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</si>
  <si>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</si>
  <si>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</si>
  <si>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</si>
  <si>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</si>
  <si>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</si>
  <si>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</si>
  <si>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</si>
  <si>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</si>
  <si>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</si>
  <si>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</si>
  <si>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</si>
  <si>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</si>
  <si>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</si>
  <si>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</si>
  <si>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</si>
  <si>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</si>
  <si>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</si>
  <si>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</si>
  <si>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</si>
  <si>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</si>
  <si>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</si>
  <si>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</si>
  <si>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</si>
  <si>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</si>
  <si>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</si>
  <si>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</si>
  <si>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</si>
  <si>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</si>
  <si>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</si>
  <si>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</si>
  <si>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</si>
  <si>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</si>
  <si>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</si>
  <si>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</si>
  <si>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</si>
  <si>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</si>
  <si>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</si>
  <si>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</si>
  <si>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</si>
  <si>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</si>
  <si>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</si>
  <si>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</si>
  <si>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</si>
  <si>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</si>
  <si>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</si>
  <si>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</si>
  <si>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</si>
  <si>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</si>
  <si>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</si>
  <si>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</si>
  <si>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</si>
  <si>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</si>
  <si>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</si>
  <si>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</si>
  <si>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</si>
  <si>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</si>
  <si>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</si>
  <si>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</si>
  <si>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</si>
  <si>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</si>
  <si>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</si>
  <si>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</si>
  <si>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</si>
  <si>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</si>
  <si>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</si>
  <si>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</si>
  <si>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</si>
  <si>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</si>
  <si>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</si>
  <si>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</si>
  <si>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</si>
  <si>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</si>
  <si>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</si>
  <si>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</si>
  <si>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</si>
  <si>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</si>
  <si>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</si>
  <si>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</si>
  <si>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</si>
  <si>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</si>
  <si>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</si>
  <si>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</si>
  <si>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</si>
  <si>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</si>
  <si>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</si>
  <si>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</si>
  <si>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</si>
  <si>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</si>
  <si>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</si>
  <si>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</si>
  <si>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</si>
  <si>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</si>
  <si>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</si>
  <si>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</si>
  <si>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</si>
  <si>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</si>
  <si>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</si>
  <si>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</si>
  <si>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</si>
  <si>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</si>
  <si>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</si>
  <si>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</si>
  <si>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</si>
  <si>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</si>
  <si>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</si>
  <si>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</si>
  <si>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</si>
  <si>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</si>
  <si>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</si>
  <si>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</si>
  <si>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</si>
  <si>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</si>
  <si>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</si>
  <si>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</si>
  <si>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</si>
  <si>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</si>
  <si>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</si>
  <si>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</si>
  <si>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</si>
  <si>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</si>
  <si>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</si>
  <si>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</si>
  <si>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</si>
  <si>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</si>
  <si>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</si>
  <si>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</si>
  <si>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</si>
  <si>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</si>
  <si>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</si>
  <si>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</si>
  <si>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</si>
  <si>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</si>
  <si>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</si>
  <si>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</si>
  <si>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</si>
  <si>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</si>
  <si>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</si>
  <si>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</si>
  <si>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</si>
  <si>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</si>
  <si>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</si>
  <si>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</si>
  <si>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</si>
  <si>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</si>
  <si>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</si>
  <si>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</si>
  <si>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</si>
  <si>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</si>
  <si>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</si>
  <si>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</si>
  <si>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</si>
  <si>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</si>
  <si>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</si>
  <si>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</si>
  <si>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</si>
  <si>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</si>
  <si>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</si>
  <si>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</si>
  <si>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</si>
  <si>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</si>
  <si>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</si>
  <si>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</si>
  <si>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</si>
  <si>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</si>
  <si>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</si>
  <si>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</si>
  <si>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</si>
  <si>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</si>
  <si>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</si>
  <si>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</si>
  <si>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</si>
  <si>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</si>
  <si>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</si>
  <si>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</si>
  <si>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</si>
  <si>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</si>
  <si>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</si>
  <si>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</si>
  <si>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</si>
  <si>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</si>
  <si>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</si>
  <si>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</si>
  <si>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</si>
  <si>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</si>
  <si>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</si>
  <si>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</si>
  <si>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</si>
  <si>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</si>
  <si>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</si>
  <si>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</si>
  <si>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</si>
  <si>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</si>
  <si>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</si>
  <si>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</si>
  <si>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</si>
  <si>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</si>
  <si>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</si>
  <si>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</si>
  <si>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</si>
  <si>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</si>
  <si>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</si>
  <si>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</si>
  <si>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</si>
  <si>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</si>
  <si>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</si>
  <si>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</si>
  <si>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</si>
  <si>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</si>
  <si>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</si>
  <si>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</si>
  <si>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</si>
  <si>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</si>
  <si>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</si>
  <si>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</si>
  <si>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</si>
  <si>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</si>
  <si>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</si>
  <si>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</si>
  <si>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</si>
  <si>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</si>
  <si>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</si>
  <si>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</si>
  <si>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</si>
  <si>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</si>
  <si>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</si>
  <si>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</si>
  <si>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</si>
  <si>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</si>
  <si>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</si>
  <si>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</si>
  <si>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</si>
  <si>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</si>
  <si>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</si>
  <si>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</si>
  <si>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</si>
  <si>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</si>
  <si>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</si>
  <si>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</si>
  <si>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</si>
  <si>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</si>
  <si>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</si>
  <si>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</si>
  <si>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</si>
  <si>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</si>
  <si>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</si>
  <si>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</si>
  <si>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</si>
  <si>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</si>
  <si>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</si>
  <si>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</si>
  <si>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</si>
  <si>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</si>
  <si>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</si>
  <si>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</si>
  <si>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</si>
  <si>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</si>
  <si>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</si>
  <si>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</si>
  <si>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</si>
  <si>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</si>
  <si>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</si>
  <si>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</si>
  <si>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</si>
  <si>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</si>
  <si>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</si>
  <si>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</si>
  <si>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</si>
  <si>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</si>
  <si>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</si>
  <si>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</si>
  <si>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</si>
  <si>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</si>
  <si>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</si>
  <si>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</si>
  <si>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</si>
  <si>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</si>
  <si>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</si>
  <si>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</si>
  <si>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</si>
  <si>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</si>
  <si>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</si>
  <si>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</si>
  <si>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</si>
  <si>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</si>
  <si>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</si>
  <si>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</si>
  <si>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</si>
  <si>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</si>
  <si>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</si>
  <si>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</si>
  <si>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</si>
  <si>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</si>
  <si>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</si>
  <si>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</si>
  <si>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</si>
  <si>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</si>
  <si>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</si>
  <si>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</si>
  <si>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</si>
  <si>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</si>
  <si>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</si>
  <si>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</si>
  <si>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</si>
  <si>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</si>
  <si>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</si>
  <si>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</si>
  <si>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</si>
  <si>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</si>
  <si>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</si>
  <si>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</si>
  <si>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</si>
  <si>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</si>
  <si>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</si>
  <si>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</si>
  <si>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</si>
  <si>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</si>
  <si>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</si>
  <si>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</si>
  <si>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</si>
  <si>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</si>
  <si>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</si>
  <si>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</si>
  <si>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</si>
  <si>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</si>
  <si>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</si>
  <si>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</si>
  <si>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</si>
  <si>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</si>
  <si>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</si>
  <si>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</si>
  <si>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</si>
  <si>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</si>
  <si>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</si>
  <si>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</si>
  <si>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</si>
  <si>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</si>
  <si>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</si>
  <si>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</si>
  <si>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</si>
  <si>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</si>
  <si>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</si>
  <si>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</si>
  <si>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</si>
  <si>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</si>
  <si>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</si>
  <si>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</si>
  <si>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</si>
  <si>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</si>
  <si>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</si>
  <si>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</si>
  <si>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</si>
  <si>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</si>
  <si>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</si>
  <si>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</si>
  <si>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</si>
  <si>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</si>
  <si>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</si>
  <si>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</si>
  <si>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</si>
  <si>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</si>
  <si>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</si>
  <si>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</si>
  <si>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</si>
  <si>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</si>
  <si>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</si>
  <si>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</si>
  <si>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</si>
  <si>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</si>
  <si>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</si>
  <si>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</si>
  <si>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</si>
  <si>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</si>
  <si>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</si>
  <si>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</si>
  <si>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</si>
  <si>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</si>
  <si>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</si>
  <si>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</si>
  <si>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</si>
  <si>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</si>
  <si>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</si>
  <si>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</si>
  <si>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</si>
  <si>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</si>
  <si>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</si>
  <si>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</si>
  <si>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</si>
  <si>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</si>
  <si>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</si>
  <si>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</si>
  <si>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</si>
  <si>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</si>
  <si>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</si>
  <si>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</si>
  <si>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</si>
  <si>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</si>
  <si>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</si>
  <si>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</si>
  <si>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</si>
  <si>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</si>
  <si>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</si>
  <si>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</si>
  <si>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</si>
  <si>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</si>
  <si>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</si>
  <si>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</si>
  <si>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</si>
  <si>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</si>
  <si>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</si>
  <si>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</si>
  <si>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</si>
  <si>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</si>
  <si>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</si>
  <si>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</si>
  <si>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</si>
  <si>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</si>
  <si>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</si>
  <si>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</si>
  <si>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</si>
  <si>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</si>
  <si>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</si>
  <si>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</si>
  <si>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</si>
  <si>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</si>
  <si>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</si>
  <si>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</si>
  <si>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</si>
  <si>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</si>
  <si>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</si>
  <si>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</si>
  <si>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</si>
  <si>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</si>
  <si>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</si>
  <si>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</si>
  <si>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</si>
  <si>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</si>
  <si>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</si>
  <si>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</si>
  <si>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</si>
  <si>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</si>
  <si>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</si>
  <si>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</si>
  <si>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</si>
  <si>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</si>
  <si>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</si>
  <si>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</si>
  <si>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</si>
  <si>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</si>
  <si>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</si>
  <si>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</si>
  <si>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</si>
  <si>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</si>
  <si>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</si>
  <si>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</si>
  <si>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</si>
  <si>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</si>
  <si>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</si>
  <si>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</si>
  <si>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</si>
  <si>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</si>
  <si>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</si>
  <si>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</si>
  <si>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</si>
  <si>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</si>
  <si>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</si>
  <si>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</si>
  <si>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</si>
  <si>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</si>
  <si>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</si>
  <si>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</si>
  <si>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</si>
  <si>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</si>
  <si>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</si>
  <si>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</si>
  <si>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</si>
  <si>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</si>
  <si>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</si>
  <si>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</si>
  <si>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</si>
  <si>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</si>
  <si>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</si>
  <si>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</si>
  <si>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</si>
  <si>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</si>
  <si>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</si>
  <si>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</si>
  <si>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</si>
  <si>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</si>
  <si>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</si>
  <si>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</si>
  <si>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</si>
  <si>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</si>
  <si>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</si>
  <si>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</si>
  <si>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</si>
  <si>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</si>
  <si>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</si>
  <si>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</si>
  <si>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</si>
  <si>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</si>
  <si>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</si>
  <si>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</si>
  <si>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</si>
  <si>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</si>
  <si>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</si>
  <si>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</si>
  <si>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</si>
  <si>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</si>
  <si>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</si>
  <si>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</si>
  <si>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</si>
  <si>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</si>
  <si>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</si>
  <si>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</si>
  <si>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</si>
  <si>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</si>
  <si>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</si>
  <si>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</si>
  <si>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</si>
  <si>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</si>
  <si>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</si>
  <si>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</si>
  <si>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</si>
  <si>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</si>
  <si>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</si>
  <si>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</si>
  <si>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</si>
  <si>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</si>
  <si>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</si>
  <si>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</si>
  <si>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</si>
  <si>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</si>
  <si>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</si>
  <si>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</si>
  <si>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</si>
  <si>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</si>
  <si>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</si>
  <si>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</si>
  <si>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</si>
  <si>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</si>
  <si>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</si>
  <si>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</si>
  <si>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</si>
  <si>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</si>
  <si>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</si>
  <si>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</si>
  <si>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</si>
  <si>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</si>
  <si>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</si>
  <si>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</si>
  <si>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</si>
  <si>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</si>
  <si>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</si>
  <si>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</si>
  <si>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</si>
  <si>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</si>
  <si>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</si>
  <si>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</si>
  <si>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</si>
  <si>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</si>
  <si>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</si>
  <si>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</si>
  <si>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</si>
  <si>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</si>
  <si>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</si>
  <si>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</si>
  <si>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</si>
  <si>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</si>
  <si>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</si>
  <si>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</si>
  <si>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</si>
  <si>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</si>
  <si>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</si>
  <si>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</si>
  <si>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</si>
  <si>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</si>
  <si>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</si>
  <si>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</si>
  <si>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</si>
  <si>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</si>
  <si>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</si>
  <si>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</si>
  <si>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</si>
  <si>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</si>
  <si>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</si>
  <si>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</si>
  <si>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</si>
  <si>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</si>
  <si>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</si>
  <si>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</si>
  <si>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</si>
  <si>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</si>
  <si>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</si>
  <si>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</si>
  <si>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</si>
  <si>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</si>
  <si>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</si>
  <si>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</si>
  <si>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</si>
  <si>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</si>
  <si>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</si>
  <si>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</si>
  <si>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</si>
  <si>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</si>
  <si>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</si>
  <si>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</si>
  <si>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</si>
  <si>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</si>
  <si>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</si>
  <si>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</si>
  <si>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</si>
  <si>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</si>
  <si>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</si>
  <si>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</si>
  <si>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</si>
  <si>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</si>
  <si>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</si>
  <si>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</si>
  <si>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</si>
  <si>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</si>
  <si>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</si>
  <si>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</si>
  <si>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</si>
  <si>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</si>
  <si>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</si>
  <si>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</si>
  <si>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</si>
  <si>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</si>
  <si>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</si>
  <si>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</si>
  <si>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</si>
  <si>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</si>
  <si>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</si>
  <si>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</si>
  <si>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</si>
  <si>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</si>
  <si>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</si>
  <si>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</si>
  <si>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</si>
  <si>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</si>
  <si>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</si>
  <si>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</si>
  <si>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</si>
  <si>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</si>
  <si>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</si>
  <si>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</si>
  <si>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</si>
  <si>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</si>
  <si>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</si>
  <si>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</si>
  <si>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</si>
  <si>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</si>
  <si>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</si>
  <si>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</si>
  <si>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</si>
  <si>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</si>
  <si>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</si>
  <si>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</si>
  <si>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</si>
  <si>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</si>
  <si>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</si>
  <si>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</si>
  <si>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</si>
  <si>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</si>
  <si>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</si>
  <si>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</si>
  <si>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</si>
  <si>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</si>
  <si>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</si>
  <si>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</si>
  <si>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</si>
  <si>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</si>
  <si>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</si>
  <si>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</si>
  <si>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</si>
  <si>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</si>
  <si>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</si>
  <si>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</si>
  <si>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</si>
  <si>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</si>
  <si>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</si>
  <si>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</si>
  <si>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</si>
  <si>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</si>
  <si>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</si>
  <si>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</si>
  <si>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</si>
  <si>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</si>
  <si>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</si>
  <si>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</si>
  <si>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</si>
  <si>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</si>
  <si>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</si>
  <si>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</si>
  <si>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</si>
  <si>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</si>
  <si>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</si>
  <si>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</si>
  <si>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</si>
  <si>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</si>
  <si>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</si>
  <si>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</si>
  <si>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</si>
  <si>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</si>
  <si>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</si>
  <si>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</si>
  <si>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</si>
  <si>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</si>
  <si>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</si>
  <si>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</si>
  <si>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</si>
  <si>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</si>
  <si>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</si>
  <si>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</si>
  <si>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</si>
  <si>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</si>
  <si>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</si>
  <si>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</si>
  <si>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</si>
  <si>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</si>
  <si>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</si>
  <si>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</si>
  <si>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</si>
  <si>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</si>
  <si>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</si>
  <si>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</si>
  <si>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</si>
  <si>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</si>
  <si>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</si>
  <si>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</si>
  <si>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</si>
  <si>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</si>
  <si>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</si>
  <si>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</si>
  <si>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</si>
  <si>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</si>
  <si>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</si>
  <si>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</si>
  <si>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</si>
  <si>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</si>
  <si>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</si>
  <si>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</si>
  <si>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</si>
  <si>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</si>
  <si>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</si>
  <si>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</si>
  <si>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</si>
  <si>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</si>
  <si>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</si>
  <si>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</si>
  <si>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</si>
  <si>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</si>
  <si>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</si>
  <si>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</si>
  <si>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</si>
  <si>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</si>
  <si>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</si>
  <si>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</si>
  <si>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</si>
  <si>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</si>
  <si>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</si>
  <si>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</si>
  <si>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</si>
  <si>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</si>
  <si>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</si>
  <si>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</si>
  <si>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</si>
  <si>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</si>
  <si>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</si>
  <si>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</si>
  <si>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</si>
  <si>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</si>
  <si>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</si>
  <si>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</si>
  <si>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</si>
  <si>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</si>
  <si>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</si>
  <si>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</si>
  <si>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</si>
  <si>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</si>
  <si>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</si>
  <si>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</si>
  <si>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</si>
  <si>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</si>
  <si>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</si>
  <si>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</si>
  <si>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</si>
  <si>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</si>
  <si>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</si>
  <si>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</si>
  <si>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</si>
  <si>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</si>
  <si>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</si>
  <si>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</si>
  <si>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</si>
  <si>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</si>
  <si>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</si>
  <si>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</si>
  <si>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</si>
  <si>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</si>
  <si>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</si>
  <si>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</si>
  <si>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</si>
  <si>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</si>
  <si>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</si>
  <si>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</si>
  <si>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</si>
  <si>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</si>
  <si>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</si>
  <si>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</si>
  <si>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</si>
  <si>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</si>
  <si>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</si>
  <si>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</si>
  <si>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</si>
  <si>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</si>
  <si>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</si>
  <si>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</si>
  <si>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</si>
  <si>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</si>
  <si>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</si>
  <si>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</si>
  <si>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</si>
  <si>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</si>
  <si>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</si>
  <si>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</si>
  <si>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</si>
  <si>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</si>
  <si>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</si>
  <si>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</si>
  <si>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</si>
  <si>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</si>
  <si>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</si>
  <si>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</si>
  <si>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</si>
  <si>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</si>
  <si>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</si>
  <si>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</si>
  <si>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</si>
  <si>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</si>
  <si>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</si>
  <si>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</si>
  <si>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</si>
  <si>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</si>
  <si>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</si>
  <si>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</si>
  <si>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</si>
  <si>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</si>
  <si>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</si>
  <si>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</si>
  <si>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</si>
  <si>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</si>
  <si>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</si>
  <si>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</si>
  <si>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</si>
  <si>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</si>
  <si>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</si>
  <si>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</si>
  <si>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</si>
  <si>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</si>
  <si>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</si>
  <si>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</si>
  <si>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</si>
  <si>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</si>
  <si>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</si>
  <si>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</si>
  <si>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</si>
  <si>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</si>
  <si>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</si>
  <si>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</si>
  <si>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</si>
  <si>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</si>
  <si>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</si>
  <si>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</si>
  <si>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</si>
  <si>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</si>
  <si>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</si>
  <si>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</si>
  <si>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</si>
  <si>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</si>
  <si>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</si>
  <si>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</si>
  <si>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</si>
  <si>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</si>
  <si>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</si>
  <si>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</si>
  <si>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</si>
  <si>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</si>
  <si>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</si>
  <si>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</si>
  <si>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</si>
  <si>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</si>
  <si>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</si>
  <si>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</si>
  <si>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</si>
  <si>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</si>
  <si>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</si>
  <si>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</si>
  <si>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</si>
  <si>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</si>
  <si>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</si>
  <si>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</si>
  <si>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</si>
  <si>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</si>
  <si>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</si>
  <si>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</si>
  <si>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</si>
  <si>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</si>
  <si>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</si>
  <si>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</si>
  <si>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</si>
  <si>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</si>
  <si>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</si>
  <si>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</si>
  <si>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</si>
  <si>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</si>
  <si>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</si>
  <si>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</si>
  <si>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</si>
  <si>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</si>
  <si>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</si>
  <si>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</si>
  <si>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</si>
  <si>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</si>
  <si>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</si>
  <si>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</si>
  <si>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</si>
  <si>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</si>
  <si>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</si>
  <si>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</si>
  <si>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</si>
  <si>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</si>
  <si>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</si>
  <si>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</si>
  <si>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</si>
  <si>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</si>
  <si>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</si>
  <si>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</si>
  <si>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</si>
  <si>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</si>
  <si>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</si>
  <si>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</si>
  <si>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</si>
  <si>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</si>
  <si>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</si>
  <si>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</si>
  <si>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</si>
  <si>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</si>
  <si>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</si>
  <si>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</si>
  <si>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</si>
  <si>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</si>
  <si>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</si>
  <si>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</si>
  <si>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</si>
  <si>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</si>
  <si>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</si>
  <si>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</si>
  <si>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</si>
  <si>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</si>
  <si>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</si>
  <si>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</si>
  <si>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</si>
  <si>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</si>
  <si>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</si>
  <si>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</si>
  <si>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</si>
  <si>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</si>
  <si>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</si>
  <si>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</si>
  <si>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</si>
  <si>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</si>
  <si>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</si>
  <si>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</si>
  <si>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</si>
  <si>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</si>
  <si>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</si>
  <si>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</si>
  <si>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</si>
  <si>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</si>
  <si>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</si>
  <si>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</si>
  <si>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</si>
  <si>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</si>
  <si>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</si>
  <si>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</si>
  <si>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</si>
  <si>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</si>
  <si>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</si>
  <si>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</si>
  <si>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</si>
  <si>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</si>
  <si>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</si>
  <si>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</si>
  <si>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</si>
  <si>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</si>
  <si>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</si>
  <si>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</si>
  <si>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</si>
  <si>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</si>
  <si>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</si>
  <si>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</si>
  <si>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</si>
  <si>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</si>
  <si>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</si>
  <si>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</si>
  <si>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</si>
  <si>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</si>
  <si>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</si>
  <si>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</si>
  <si>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</si>
  <si>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</si>
  <si>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</si>
  <si>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</si>
  <si>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</si>
  <si>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</si>
  <si>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</si>
  <si>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</si>
  <si>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</si>
  <si>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</si>
  <si>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</si>
  <si>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</si>
  <si>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</si>
  <si>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</si>
  <si>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</si>
  <si>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</si>
  <si>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</si>
  <si>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</si>
  <si>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</si>
  <si>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</si>
  <si>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</si>
  <si>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</si>
  <si>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</si>
  <si>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</si>
  <si>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</si>
  <si>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</si>
  <si>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</si>
  <si>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</si>
  <si>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</si>
  <si>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</si>
  <si>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</si>
  <si>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</si>
  <si>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</si>
  <si>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</si>
  <si>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</si>
  <si>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</si>
  <si>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</si>
  <si>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</si>
  <si>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</si>
  <si>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</si>
  <si>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</si>
  <si>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</si>
  <si>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</si>
  <si>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</si>
  <si>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</si>
  <si>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</si>
  <si>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</si>
  <si>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</si>
  <si>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</si>
  <si>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</si>
  <si>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</si>
  <si>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</si>
  <si>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</si>
  <si>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</si>
  <si>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</si>
  <si>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</si>
  <si>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</si>
  <si>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</si>
  <si>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</si>
  <si>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</si>
  <si>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</si>
  <si>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</si>
  <si>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</si>
  <si>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</si>
  <si>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</si>
  <si>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</si>
  <si>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</si>
  <si>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</si>
  <si>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</si>
  <si>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</si>
  <si>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</si>
  <si>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</si>
  <si>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</si>
  <si>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</si>
  <si>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</si>
  <si>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</si>
  <si>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</si>
  <si>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</si>
  <si>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</si>
  <si>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</si>
  <si>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</si>
  <si>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</si>
  <si>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</si>
  <si>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</si>
  <si>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</si>
  <si>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</si>
  <si>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</si>
  <si>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</si>
  <si>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</si>
  <si>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</si>
  <si>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</si>
  <si>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</si>
  <si>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</si>
  <si>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</si>
  <si>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</si>
  <si>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</si>
  <si>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</si>
  <si>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</si>
  <si>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</si>
  <si>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</si>
  <si>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</si>
  <si>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</si>
  <si>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</si>
  <si>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</si>
  <si>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</si>
  <si>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</si>
  <si>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</si>
  <si>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</si>
  <si>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</si>
  <si>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</si>
  <si>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</si>
  <si>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</si>
  <si>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</si>
  <si>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</si>
  <si>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</si>
  <si>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</si>
  <si>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</si>
  <si>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</si>
  <si>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</si>
  <si>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</si>
  <si>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</si>
  <si>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</si>
  <si>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</si>
  <si>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</si>
  <si>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</si>
  <si>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</si>
  <si>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</si>
  <si>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</si>
  <si>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</si>
  <si>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</si>
  <si>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</si>
  <si>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</si>
  <si>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</si>
  <si>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</si>
  <si>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</si>
  <si>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</si>
  <si>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</si>
  <si>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</si>
  <si>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</si>
  <si>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</si>
  <si>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</si>
  <si>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</si>
  <si>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</si>
  <si>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</si>
  <si>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</si>
  <si>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</si>
  <si>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</si>
  <si>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</si>
  <si>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</si>
  <si>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</si>
  <si>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</si>
  <si>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</si>
  <si>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</si>
  <si>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</si>
  <si>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</si>
  <si>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</si>
  <si>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</si>
  <si>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</si>
  <si>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</si>
  <si>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</si>
  <si>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</si>
  <si>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</si>
  <si>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</si>
  <si>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</si>
  <si>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</si>
  <si>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</si>
  <si>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</si>
  <si>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</si>
  <si>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</si>
  <si>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</si>
  <si>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</si>
  <si>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</si>
  <si>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</si>
  <si>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</si>
  <si>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</si>
  <si>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</si>
  <si>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</si>
  <si>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</si>
  <si>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</si>
  <si>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</si>
  <si>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</si>
  <si>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</si>
  <si>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</si>
  <si>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</si>
  <si>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</si>
  <si>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</si>
  <si>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</si>
  <si>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</si>
  <si>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</si>
  <si>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</si>
  <si>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</si>
  <si>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</si>
  <si>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</si>
  <si>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 Central, Ducted HVAC ------------------</t>
  </si>
  <si>
    <t>----------------- Zonal, Unducted HVAC -----------------</t>
  </si>
  <si>
    <t>ASHP Max Supp Heat Temp [deg F]</t>
  </si>
  <si>
    <t>ASHP Min Compressor Temp [deg F]</t>
  </si>
  <si>
    <t>ASHP Supp Heat Type</t>
  </si>
  <si>
    <t>Electric</t>
  </si>
  <si>
    <t>Gas</t>
  </si>
  <si>
    <t>Run_2</t>
  </si>
  <si>
    <t>Run_3</t>
  </si>
  <si>
    <t>Run_4</t>
  </si>
  <si>
    <t>Run_5</t>
  </si>
  <si>
    <t>Run_6</t>
  </si>
  <si>
    <t>Run_7</t>
  </si>
  <si>
    <t>Run_8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</si>
</sst>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8" t="s">
        <v>0</v>
      </c>
      <c r="M2" s="68"/>
    </row>
    <row r="3" spans="2:13" ht="18.75" customHeight="1" thickBot="1" x14ac:dyDescent="0.3">
      <c r="B3" s="68"/>
      <c r="C3" s="68"/>
      <c r="D3" s="69"/>
      <c r="E3" s="69"/>
      <c r="F3" s="69"/>
      <c r="G3" s="69"/>
      <c r="H3" s="69"/>
      <c r="I3" s="56"/>
      <c r="K3" s="68"/>
      <c r="L3" s="139"/>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O244"/>
  <sheetViews>
    <sheetView tabSelected="1" workbookViewId="0">
      <pane xSplit="1" ySplit="1" topLeftCell="R2" activePane="bottomRight" state="frozen"/>
      <selection pane="topRight" activeCell="B1" sqref="B1"/>
      <selection pane="bottomLeft" activeCell="A2" sqref="A2"/>
      <selection pane="bottomRight" activeCell="W18" sqref="W18"/>
    </sheetView>
  </sheetViews>
  <sheetFormatPr defaultColWidth="9.140625" defaultRowHeight="15" x14ac:dyDescent="0.25"/>
  <cols>
    <col min="1" max="1" width="46.4257812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2336</v>
      </c>
      <c r="X1" s="133" t="s">
        <v>2334</v>
      </c>
      <c r="Y1" s="133" t="s">
        <v>2335</v>
      </c>
      <c r="Z1" s="133" t="s">
        <v>2321</v>
      </c>
      <c r="AA1" s="133" t="s">
        <v>2322</v>
      </c>
      <c r="AB1" s="133" t="s">
        <v>2306</v>
      </c>
      <c r="AC1" s="133" t="s">
        <v>2307</v>
      </c>
      <c r="AD1" s="133" t="s">
        <v>2308</v>
      </c>
      <c r="AE1" s="133" t="s">
        <v>2309</v>
      </c>
      <c r="AF1" s="135" t="s">
        <v>2310</v>
      </c>
      <c r="AG1" s="133" t="s">
        <v>2325</v>
      </c>
      <c r="AH1" s="133" t="s">
        <v>2326</v>
      </c>
      <c r="AI1" s="133" t="s">
        <v>415</v>
      </c>
      <c r="AJ1" s="133" t="s">
        <v>416</v>
      </c>
      <c r="AK1" s="133" t="s">
        <v>414</v>
      </c>
      <c r="AL1" s="133" t="s">
        <v>417</v>
      </c>
      <c r="AM1" s="133" t="s">
        <v>418</v>
      </c>
      <c r="AN1" s="133" t="s">
        <v>2327</v>
      </c>
      <c r="AO1" s="133" t="s">
        <v>2328</v>
      </c>
    </row>
    <row r="2" spans="1:41" x14ac:dyDescent="0.25">
      <c r="A2" s="12" t="str">
        <f>V2&amp;"_"&amp;W2</f>
        <v>Air Source Heat Pump_Single Speed_Electric</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0.2</v>
      </c>
      <c r="S2" s="132">
        <v>0.2</v>
      </c>
      <c r="T2" s="132">
        <v>0.2</v>
      </c>
      <c r="U2" s="132">
        <v>0.2</v>
      </c>
      <c r="V2" s="18" t="s">
        <v>32</v>
      </c>
      <c r="W2" s="18" t="s">
        <v>2337</v>
      </c>
      <c r="X2" s="18">
        <v>30</v>
      </c>
      <c r="Y2" s="18">
        <v>30</v>
      </c>
      <c r="Z2" s="93">
        <v>0.127</v>
      </c>
      <c r="AA2" s="93">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tr">
        <f>V3&amp;"_"&amp;W3</f>
        <v>Air Source Heat Pump_Single Speed_Gas</v>
      </c>
      <c r="B3" s="18">
        <v>1</v>
      </c>
      <c r="C3" s="18" t="s">
        <v>29</v>
      </c>
      <c r="D3" s="18">
        <v>266</v>
      </c>
      <c r="E3" s="134">
        <v>2035</v>
      </c>
      <c r="F3" s="134">
        <v>16280</v>
      </c>
      <c r="G3" s="18">
        <v>1.1499999999999999</v>
      </c>
      <c r="H3" s="18" t="s">
        <v>365</v>
      </c>
      <c r="I3" s="18" t="s">
        <v>31</v>
      </c>
      <c r="J3" s="18" t="s">
        <v>391</v>
      </c>
      <c r="K3" s="18">
        <v>0.6</v>
      </c>
      <c r="L3" s="18">
        <v>1.6</v>
      </c>
      <c r="M3" s="18" t="s">
        <v>778</v>
      </c>
      <c r="N3" s="18">
        <v>0.52</v>
      </c>
      <c r="O3" s="18">
        <v>0.47</v>
      </c>
      <c r="P3" s="18" t="s">
        <v>278</v>
      </c>
      <c r="Q3" s="18" t="s">
        <v>278</v>
      </c>
      <c r="R3" s="132">
        <v>0.2</v>
      </c>
      <c r="S3" s="132">
        <v>0.2</v>
      </c>
      <c r="T3" s="132">
        <v>0.2</v>
      </c>
      <c r="U3" s="132">
        <v>0.2</v>
      </c>
      <c r="V3" s="18" t="s">
        <v>32</v>
      </c>
      <c r="W3" s="18" t="s">
        <v>2338</v>
      </c>
      <c r="X3" s="18">
        <v>30</v>
      </c>
      <c r="Y3" s="18">
        <v>30</v>
      </c>
      <c r="Z3" s="93">
        <v>0.127</v>
      </c>
      <c r="AA3" s="93">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tr">
        <f>V4</f>
        <v>Electric Furnace with CAC</v>
      </c>
      <c r="B4" s="18">
        <v>1</v>
      </c>
      <c r="C4" s="18" t="s">
        <v>29</v>
      </c>
      <c r="D4" s="18">
        <v>266</v>
      </c>
      <c r="E4" s="134">
        <v>2035</v>
      </c>
      <c r="F4" s="134">
        <v>16280</v>
      </c>
      <c r="G4" s="18">
        <v>1.1499999999999999</v>
      </c>
      <c r="H4" s="18" t="s">
        <v>365</v>
      </c>
      <c r="I4" s="18" t="s">
        <v>31</v>
      </c>
      <c r="J4" s="18" t="s">
        <v>391</v>
      </c>
      <c r="K4" s="18">
        <v>0.6</v>
      </c>
      <c r="L4" s="18">
        <v>1.6</v>
      </c>
      <c r="M4" s="18" t="s">
        <v>778</v>
      </c>
      <c r="N4" s="18">
        <v>0.52</v>
      </c>
      <c r="O4" s="18">
        <v>0.47</v>
      </c>
      <c r="P4" s="18" t="s">
        <v>278</v>
      </c>
      <c r="Q4" s="18" t="s">
        <v>278</v>
      </c>
      <c r="R4" s="132">
        <v>0.2</v>
      </c>
      <c r="S4" s="132">
        <v>0.2</v>
      </c>
      <c r="T4" s="132">
        <v>0.2</v>
      </c>
      <c r="U4" s="132">
        <v>0.2</v>
      </c>
      <c r="V4" s="18" t="s">
        <v>346</v>
      </c>
      <c r="W4" s="18" t="s">
        <v>2338</v>
      </c>
      <c r="X4" s="18">
        <v>30</v>
      </c>
      <c r="Y4" s="18">
        <v>30</v>
      </c>
      <c r="Z4" s="93">
        <v>0.127</v>
      </c>
      <c r="AA4" s="93">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tr">
        <f t="shared" ref="A5:A9" si="0">V5</f>
        <v>Electric Furnace with No CAC</v>
      </c>
      <c r="B5" s="18">
        <v>1</v>
      </c>
      <c r="C5" s="18" t="s">
        <v>29</v>
      </c>
      <c r="D5" s="18">
        <v>266</v>
      </c>
      <c r="E5" s="134">
        <v>2035</v>
      </c>
      <c r="F5" s="134">
        <v>16280</v>
      </c>
      <c r="G5" s="18">
        <v>1.1499999999999999</v>
      </c>
      <c r="H5" s="18" t="s">
        <v>365</v>
      </c>
      <c r="I5" s="18" t="s">
        <v>31</v>
      </c>
      <c r="J5" s="18" t="s">
        <v>391</v>
      </c>
      <c r="K5" s="18">
        <v>0.6</v>
      </c>
      <c r="L5" s="18">
        <v>1.6</v>
      </c>
      <c r="M5" s="18" t="s">
        <v>778</v>
      </c>
      <c r="N5" s="18">
        <v>0.52</v>
      </c>
      <c r="O5" s="18">
        <v>0.47</v>
      </c>
      <c r="P5" s="18" t="s">
        <v>278</v>
      </c>
      <c r="Q5" s="18" t="s">
        <v>278</v>
      </c>
      <c r="R5" s="132">
        <v>0.2</v>
      </c>
      <c r="S5" s="132">
        <v>0.2</v>
      </c>
      <c r="T5" s="132">
        <v>0.2</v>
      </c>
      <c r="U5" s="132">
        <v>0.2</v>
      </c>
      <c r="V5" s="18" t="s">
        <v>347</v>
      </c>
      <c r="W5" s="18" t="s">
        <v>2338</v>
      </c>
      <c r="X5" s="18">
        <v>30</v>
      </c>
      <c r="Y5" s="18">
        <v>30</v>
      </c>
      <c r="Z5" s="93">
        <v>0.127</v>
      </c>
      <c r="AA5" s="93">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tr">
        <f t="shared" si="0"/>
        <v>Gas Furnace with CAC</v>
      </c>
      <c r="B6" s="18">
        <v>1</v>
      </c>
      <c r="C6" s="18" t="s">
        <v>29</v>
      </c>
      <c r="D6" s="18">
        <v>266</v>
      </c>
      <c r="E6" s="134">
        <v>2035</v>
      </c>
      <c r="F6" s="134">
        <v>16280</v>
      </c>
      <c r="G6" s="18">
        <v>1.1499999999999999</v>
      </c>
      <c r="H6" s="18" t="s">
        <v>365</v>
      </c>
      <c r="I6" s="18" t="s">
        <v>31</v>
      </c>
      <c r="J6" s="18" t="s">
        <v>391</v>
      </c>
      <c r="K6" s="18">
        <v>0.6</v>
      </c>
      <c r="L6" s="18">
        <v>1.6</v>
      </c>
      <c r="M6" s="18" t="s">
        <v>778</v>
      </c>
      <c r="N6" s="18">
        <v>0.52</v>
      </c>
      <c r="O6" s="18">
        <v>0.47</v>
      </c>
      <c r="P6" s="18" t="s">
        <v>278</v>
      </c>
      <c r="Q6" s="18" t="s">
        <v>278</v>
      </c>
      <c r="R6" s="132">
        <v>0.2</v>
      </c>
      <c r="S6" s="132">
        <v>0.2</v>
      </c>
      <c r="T6" s="132">
        <v>0.2</v>
      </c>
      <c r="U6" s="132">
        <v>0.2</v>
      </c>
      <c r="V6" s="18" t="s">
        <v>348</v>
      </c>
      <c r="W6" s="18" t="s">
        <v>2338</v>
      </c>
      <c r="X6" s="18">
        <v>30</v>
      </c>
      <c r="Y6" s="18">
        <v>30</v>
      </c>
      <c r="Z6" s="93">
        <v>0.127</v>
      </c>
      <c r="AA6" s="93">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tr">
        <f t="shared" si="0"/>
        <v>Gas Furnace with No CAC</v>
      </c>
      <c r="B7" s="18">
        <v>1</v>
      </c>
      <c r="C7" s="18" t="s">
        <v>29</v>
      </c>
      <c r="D7" s="18">
        <v>266</v>
      </c>
      <c r="E7" s="134">
        <v>2035</v>
      </c>
      <c r="F7" s="134">
        <v>16280</v>
      </c>
      <c r="G7" s="18">
        <v>1.1499999999999999</v>
      </c>
      <c r="H7" s="18" t="s">
        <v>365</v>
      </c>
      <c r="I7" s="18" t="s">
        <v>31</v>
      </c>
      <c r="J7" s="18" t="s">
        <v>391</v>
      </c>
      <c r="K7" s="18">
        <v>0.6</v>
      </c>
      <c r="L7" s="18">
        <v>1.6</v>
      </c>
      <c r="M7" s="18" t="s">
        <v>778</v>
      </c>
      <c r="N7" s="18">
        <v>0.52</v>
      </c>
      <c r="O7" s="18">
        <v>0.47</v>
      </c>
      <c r="P7" s="18" t="s">
        <v>278</v>
      </c>
      <c r="Q7" s="18" t="s">
        <v>278</v>
      </c>
      <c r="R7" s="132">
        <v>0.2</v>
      </c>
      <c r="S7" s="132">
        <v>0.2</v>
      </c>
      <c r="T7" s="132">
        <v>0.2</v>
      </c>
      <c r="U7" s="132">
        <v>0.2</v>
      </c>
      <c r="V7" s="18" t="s">
        <v>349</v>
      </c>
      <c r="W7" s="18" t="s">
        <v>2338</v>
      </c>
      <c r="X7" s="18">
        <v>30</v>
      </c>
      <c r="Y7" s="18">
        <v>30</v>
      </c>
      <c r="Z7" s="93">
        <v>0.127</v>
      </c>
      <c r="AA7" s="93">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tr">
        <f t="shared" si="0"/>
        <v>Zonal Resistance Baseboard Heat with No AC</v>
      </c>
      <c r="B8" s="18">
        <v>1</v>
      </c>
      <c r="C8" s="18" t="s">
        <v>29</v>
      </c>
      <c r="D8" s="18">
        <v>266</v>
      </c>
      <c r="E8" s="134">
        <v>2035</v>
      </c>
      <c r="F8" s="134">
        <v>16280</v>
      </c>
      <c r="G8" s="18">
        <v>1.1499999999999999</v>
      </c>
      <c r="H8" s="18" t="s">
        <v>365</v>
      </c>
      <c r="I8" s="18" t="s">
        <v>31</v>
      </c>
      <c r="J8" s="18" t="s">
        <v>391</v>
      </c>
      <c r="K8" s="18">
        <v>0.6</v>
      </c>
      <c r="L8" s="18">
        <v>1.6</v>
      </c>
      <c r="M8" s="18" t="s">
        <v>778</v>
      </c>
      <c r="N8" s="18">
        <v>0.52</v>
      </c>
      <c r="O8" s="18">
        <v>0.47</v>
      </c>
      <c r="P8" s="18" t="s">
        <v>278</v>
      </c>
      <c r="Q8" s="18" t="s">
        <v>278</v>
      </c>
      <c r="R8" s="132">
        <v>0.2</v>
      </c>
      <c r="S8" s="132">
        <v>0.2</v>
      </c>
      <c r="T8" s="132">
        <v>0.2</v>
      </c>
      <c r="U8" s="132">
        <v>0.2</v>
      </c>
      <c r="V8" s="18" t="s">
        <v>2330</v>
      </c>
      <c r="W8" s="18" t="s">
        <v>2338</v>
      </c>
      <c r="X8" s="18">
        <v>30</v>
      </c>
      <c r="Y8" s="18">
        <v>30</v>
      </c>
      <c r="Z8" s="93">
        <v>0.127</v>
      </c>
      <c r="AA8" s="93">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tr">
        <f t="shared" si="0"/>
        <v>Zonal Resistance Baseboard Heat with Window AC</v>
      </c>
      <c r="B9" s="18">
        <v>1</v>
      </c>
      <c r="C9" s="18" t="s">
        <v>29</v>
      </c>
      <c r="D9" s="18">
        <v>266</v>
      </c>
      <c r="E9" s="134">
        <v>2035</v>
      </c>
      <c r="F9" s="134">
        <v>16280</v>
      </c>
      <c r="G9" s="18">
        <v>1.1499999999999999</v>
      </c>
      <c r="H9" s="18" t="s">
        <v>365</v>
      </c>
      <c r="I9" s="18" t="s">
        <v>31</v>
      </c>
      <c r="J9" s="18" t="s">
        <v>391</v>
      </c>
      <c r="K9" s="18">
        <v>0.6</v>
      </c>
      <c r="L9" s="18">
        <v>1.6</v>
      </c>
      <c r="M9" s="18" t="s">
        <v>778</v>
      </c>
      <c r="N9" s="18">
        <v>0.52</v>
      </c>
      <c r="O9" s="18">
        <v>0.47</v>
      </c>
      <c r="P9" s="18" t="s">
        <v>278</v>
      </c>
      <c r="Q9" s="18" t="s">
        <v>278</v>
      </c>
      <c r="R9" s="132">
        <v>0.2</v>
      </c>
      <c r="S9" s="132">
        <v>0.2</v>
      </c>
      <c r="T9" s="132">
        <v>0.2</v>
      </c>
      <c r="U9" s="132">
        <v>0.2</v>
      </c>
      <c r="V9" s="18" t="s">
        <v>2331</v>
      </c>
      <c r="W9" s="18" t="s">
        <v>2338</v>
      </c>
      <c r="X9" s="18">
        <v>30</v>
      </c>
      <c r="Y9" s="18">
        <v>30</v>
      </c>
      <c r="Z9" s="93">
        <v>0.127</v>
      </c>
      <c r="AA9" s="93">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18"/>
      <c r="Z244" s="18"/>
      <c r="AA244" s="18"/>
      <c r="AB244" s="18"/>
      <c r="AC244" s="18"/>
      <c r="AD244" s="18"/>
      <c r="AE244" s="18"/>
      <c r="AF244" s="18"/>
      <c r="AG244" s="49"/>
      <c r="AH244" s="18"/>
      <c r="AI244" s="18"/>
      <c r="AJ244" s="18"/>
      <c r="AK244" s="18"/>
      <c r="AL244" s="18"/>
      <c r="AM244" s="18"/>
      <c r="AN244" s="18"/>
      <c r="AO244" s="18"/>
    </row>
  </sheetData>
  <phoneticPr fontId="24" type="noConversion"/>
  <dataValidations count="4">
    <dataValidation type="list" allowBlank="1" showInputMessage="1" showErrorMessage="1" sqref="AI2:AJ244" xr:uid="{6924AB11-4612-4CE3-B3D5-E9ED02EA769E}">
      <formula1>"Electric, Gas, None"</formula1>
    </dataValidation>
    <dataValidation type="list" allowBlank="1" showInputMessage="1" showErrorMessage="1" sqref="AK2:AM244" xr:uid="{38B4A3CB-FC65-4F13-B497-920263D9769B}">
      <formula1>"Yes, None"</formula1>
    </dataValidation>
    <dataValidation type="list" allowBlank="1" showInputMessage="1" showErrorMessage="1" sqref="P2:Q244" xr:uid="{90450FAB-BFD9-49C9-9C17-FA3E5CEF1566}">
      <formula1>"Yes,No"</formula1>
    </dataValidation>
    <dataValidation type="list" allowBlank="1" showInputMessage="1" showErrorMessage="1" sqref="W2:W9" xr:uid="{FA22E7FF-00F5-472E-B906-FE6EC672B3F2}">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B1C937B-6618-491F-8A3D-A8A96CA4F087}">
          <x14:formula1>
            <xm:f>HVAC_Type!$A$3:$A$11</xm:f>
          </x14:formula1>
          <xm:sqref>V31 V2:V9</xm:sqref>
        </x14:dataValidation>
        <x14:dataValidation type="list" allowBlank="1" showInputMessage="1" showErrorMessage="1" xr:uid="{4A2F2D09-AF14-4AE9-BFD7-67E466800225}">
          <x14:formula1>
            <xm:f>Timesteps_Per_Hr!$A$1:$A$12</xm:f>
          </x14:formula1>
          <xm:sqref>B2:B244</xm:sqref>
        </x14:dataValidation>
        <x14:dataValidation type="list" allowBlank="1" showInputMessage="1" showErrorMessage="1" xr:uid="{589E65A2-A9E4-4D3B-A397-8D6C2207486B}">
          <x14:formula1>
            <xm:f>Ceiling_And_Roof_Con!$A$3:$A$7</xm:f>
          </x14:formula1>
          <xm:sqref>I2:I244</xm:sqref>
        </x14:dataValidation>
        <x14:dataValidation type="list" allowBlank="1" showInputMessage="1" showErrorMessage="1" xr:uid="{30F9DCDC-E5DC-4BA5-B0D6-FD916D33C6A9}">
          <x14:formula1>
            <xm:f>Schedules_8760!$H$1:$P$1</xm:f>
          </x14:formula1>
          <xm:sqref>AE2:AE244 AB2:AC9</xm:sqref>
        </x14:dataValidation>
        <x14:dataValidation type="list" allowBlank="1" showInputMessage="1" showErrorMessage="1" xr:uid="{2F3CE4CF-DB61-42EF-AB1A-042E89E940F2}">
          <x14:formula1>
            <xm:f>Water_Heater_Type!$A$3:$A$5</xm:f>
          </x14:formula1>
          <xm:sqref>AD2:AD244</xm:sqref>
        </x14:dataValidation>
        <x14:dataValidation type="list" allowBlank="1" showInputMessage="1" showErrorMessage="1" xr:uid="{4AEC093B-4C2C-485A-9ECB-9714328B0EB0}">
          <x14:formula1>
            <xm:f>Above_Ground_Wall_Con!$A$3:$A$19</xm:f>
          </x14:formula1>
          <xm:sqref>H2:H244</xm:sqref>
        </x14:dataValidation>
        <x14:dataValidation type="list" allowBlank="1" showInputMessage="1" showErrorMessage="1" xr:uid="{03456BA9-DD40-4237-B165-15305215BE46}">
          <x14:formula1>
            <xm:f>Foundation_And_Floor_Con!$A$3:$A$27</xm:f>
          </x14:formula1>
          <xm:sqref>J2:J244</xm:sqref>
        </x14:dataValidation>
        <x14:dataValidation type="list" allowBlank="1" showInputMessage="1" showErrorMessage="1" xr:uid="{1F688F62-251F-4B88-AE53-1E7F3DE4DD69}">
          <x14:formula1>
            <xm:f>WeatherFiles!$A$3:$A$17</xm:f>
          </x14:formula1>
          <xm:sqref>C2:C244</xm:sqref>
        </x14:dataValidation>
        <x14:dataValidation type="list" allowBlank="1" showInputMessage="1" showErrorMessage="1" xr:uid="{4BF15728-9728-4627-8D09-F6B252DF6F35}">
          <x14:formula1>
            <xm:f>Windows!$A$3:$A$26</xm:f>
          </x14:formula1>
          <xm:sqref>M2:M244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2" sqref="A2: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2336</v>
      </c>
      <c r="X1" s="133" t="s">
        <v>2334</v>
      </c>
      <c r="Y1" s="133" t="s">
        <v>2335</v>
      </c>
      <c r="Z1" s="133" t="s">
        <v>2321</v>
      </c>
      <c r="AA1" s="133" t="s">
        <v>2322</v>
      </c>
      <c r="AB1" s="133" t="s">
        <v>2306</v>
      </c>
      <c r="AC1" s="133" t="s">
        <v>2307</v>
      </c>
      <c r="AD1" s="133" t="s">
        <v>2308</v>
      </c>
      <c r="AE1" s="133" t="s">
        <v>2309</v>
      </c>
      <c r="AF1" s="135" t="s">
        <v>2310</v>
      </c>
      <c r="AG1" s="133" t="s">
        <v>2325</v>
      </c>
      <c r="AH1" s="133" t="s">
        <v>2326</v>
      </c>
      <c r="AI1" s="133" t="s">
        <v>415</v>
      </c>
      <c r="AJ1" s="133" t="s">
        <v>416</v>
      </c>
      <c r="AK1" s="133" t="s">
        <v>414</v>
      </c>
      <c r="AL1" s="133" t="s">
        <v>417</v>
      </c>
      <c r="AM1" s="133" t="s">
        <v>418</v>
      </c>
      <c r="AN1" s="133" t="s">
        <v>2327</v>
      </c>
      <c r="AO1" s="133" t="s">
        <v>2328</v>
      </c>
    </row>
    <row r="2" spans="1:41" x14ac:dyDescent="0.25">
      <c r="A2" s="12" t="s">
        <v>2329</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0.2</v>
      </c>
      <c r="S2" s="132">
        <v>0.2</v>
      </c>
      <c r="T2" s="132">
        <v>0.2</v>
      </c>
      <c r="U2" s="132">
        <v>0.2</v>
      </c>
      <c r="V2" s="18" t="s">
        <v>32</v>
      </c>
      <c r="W2" s="18" t="s">
        <v>2337</v>
      </c>
      <c r="X2" s="18">
        <v>30</v>
      </c>
      <c r="Y2" s="18">
        <v>30</v>
      </c>
      <c r="Z2" s="93">
        <v>0.127</v>
      </c>
      <c r="AA2" s="93">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2339</v>
      </c>
      <c r="B3" s="18">
        <v>1</v>
      </c>
      <c r="C3" s="18" t="s">
        <v>29</v>
      </c>
      <c r="D3" s="18">
        <v>266</v>
      </c>
      <c r="E3" s="134">
        <v>2035</v>
      </c>
      <c r="F3" s="134">
        <v>16280</v>
      </c>
      <c r="G3" s="18">
        <v>1.1499999999999999</v>
      </c>
      <c r="H3" s="18" t="s">
        <v>365</v>
      </c>
      <c r="I3" s="18" t="s">
        <v>31</v>
      </c>
      <c r="J3" s="18" t="s">
        <v>391</v>
      </c>
      <c r="K3" s="18">
        <v>0.6</v>
      </c>
      <c r="L3" s="18">
        <v>1.6</v>
      </c>
      <c r="M3" s="18" t="s">
        <v>778</v>
      </c>
      <c r="N3" s="18">
        <v>0.52</v>
      </c>
      <c r="O3" s="18">
        <v>0.47</v>
      </c>
      <c r="P3" s="18" t="s">
        <v>278</v>
      </c>
      <c r="Q3" s="18" t="s">
        <v>278</v>
      </c>
      <c r="R3" s="132">
        <v>0.2</v>
      </c>
      <c r="S3" s="132">
        <v>0.2</v>
      </c>
      <c r="T3" s="132">
        <v>0.2</v>
      </c>
      <c r="U3" s="132">
        <v>0.2</v>
      </c>
      <c r="V3" s="18" t="s">
        <v>32</v>
      </c>
      <c r="W3" s="18" t="s">
        <v>2338</v>
      </c>
      <c r="X3" s="18">
        <v>30</v>
      </c>
      <c r="Y3" s="18">
        <v>30</v>
      </c>
      <c r="Z3" s="93">
        <v>0.127</v>
      </c>
      <c r="AA3" s="93">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2340</v>
      </c>
      <c r="B4" s="18">
        <v>1</v>
      </c>
      <c r="C4" s="18" t="s">
        <v>29</v>
      </c>
      <c r="D4" s="18">
        <v>266</v>
      </c>
      <c r="E4" s="134">
        <v>2035</v>
      </c>
      <c r="F4" s="134">
        <v>16280</v>
      </c>
      <c r="G4" s="18">
        <v>1.1499999999999999</v>
      </c>
      <c r="H4" s="18" t="s">
        <v>365</v>
      </c>
      <c r="I4" s="18" t="s">
        <v>31</v>
      </c>
      <c r="J4" s="18" t="s">
        <v>391</v>
      </c>
      <c r="K4" s="18">
        <v>0.6</v>
      </c>
      <c r="L4" s="18">
        <v>1.6</v>
      </c>
      <c r="M4" s="18" t="s">
        <v>778</v>
      </c>
      <c r="N4" s="18">
        <v>0.52</v>
      </c>
      <c r="O4" s="18">
        <v>0.47</v>
      </c>
      <c r="P4" s="18" t="s">
        <v>278</v>
      </c>
      <c r="Q4" s="18" t="s">
        <v>278</v>
      </c>
      <c r="R4" s="132">
        <v>0.2</v>
      </c>
      <c r="S4" s="132">
        <v>0.2</v>
      </c>
      <c r="T4" s="132">
        <v>0.2</v>
      </c>
      <c r="U4" s="132">
        <v>0.2</v>
      </c>
      <c r="V4" s="18" t="s">
        <v>346</v>
      </c>
      <c r="W4" s="18" t="s">
        <v>2338</v>
      </c>
      <c r="X4" s="18">
        <v>30</v>
      </c>
      <c r="Y4" s="18">
        <v>30</v>
      </c>
      <c r="Z4" s="93">
        <v>0.127</v>
      </c>
      <c r="AA4" s="93">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2341</v>
      </c>
      <c r="B5" s="18">
        <v>1</v>
      </c>
      <c r="C5" s="18" t="s">
        <v>29</v>
      </c>
      <c r="D5" s="18">
        <v>266</v>
      </c>
      <c r="E5" s="134">
        <v>2035</v>
      </c>
      <c r="F5" s="134">
        <v>16280</v>
      </c>
      <c r="G5" s="18">
        <v>1.1499999999999999</v>
      </c>
      <c r="H5" s="18" t="s">
        <v>365</v>
      </c>
      <c r="I5" s="18" t="s">
        <v>31</v>
      </c>
      <c r="J5" s="18" t="s">
        <v>391</v>
      </c>
      <c r="K5" s="18">
        <v>0.6</v>
      </c>
      <c r="L5" s="18">
        <v>1.6</v>
      </c>
      <c r="M5" s="18" t="s">
        <v>778</v>
      </c>
      <c r="N5" s="18">
        <v>0.52</v>
      </c>
      <c r="O5" s="18">
        <v>0.47</v>
      </c>
      <c r="P5" s="18" t="s">
        <v>278</v>
      </c>
      <c r="Q5" s="18" t="s">
        <v>278</v>
      </c>
      <c r="R5" s="132">
        <v>0.2</v>
      </c>
      <c r="S5" s="132">
        <v>0.2</v>
      </c>
      <c r="T5" s="132">
        <v>0.2</v>
      </c>
      <c r="U5" s="132">
        <v>0.2</v>
      </c>
      <c r="V5" s="18" t="s">
        <v>347</v>
      </c>
      <c r="W5" s="18" t="s">
        <v>2338</v>
      </c>
      <c r="X5" s="18">
        <v>30</v>
      </c>
      <c r="Y5" s="18">
        <v>30</v>
      </c>
      <c r="Z5" s="93">
        <v>0.127</v>
      </c>
      <c r="AA5" s="93">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2342</v>
      </c>
      <c r="B6" s="18">
        <v>1</v>
      </c>
      <c r="C6" s="18" t="s">
        <v>29</v>
      </c>
      <c r="D6" s="18">
        <v>266</v>
      </c>
      <c r="E6" s="134">
        <v>2035</v>
      </c>
      <c r="F6" s="134">
        <v>16280</v>
      </c>
      <c r="G6" s="18">
        <v>1.1499999999999999</v>
      </c>
      <c r="H6" s="18" t="s">
        <v>365</v>
      </c>
      <c r="I6" s="18" t="s">
        <v>31</v>
      </c>
      <c r="J6" s="18" t="s">
        <v>391</v>
      </c>
      <c r="K6" s="18">
        <v>0.6</v>
      </c>
      <c r="L6" s="18">
        <v>1.6</v>
      </c>
      <c r="M6" s="18" t="s">
        <v>778</v>
      </c>
      <c r="N6" s="18">
        <v>0.52</v>
      </c>
      <c r="O6" s="18">
        <v>0.47</v>
      </c>
      <c r="P6" s="18" t="s">
        <v>278</v>
      </c>
      <c r="Q6" s="18" t="s">
        <v>278</v>
      </c>
      <c r="R6" s="132">
        <v>0.2</v>
      </c>
      <c r="S6" s="132">
        <v>0.2</v>
      </c>
      <c r="T6" s="132">
        <v>0.2</v>
      </c>
      <c r="U6" s="132">
        <v>0.2</v>
      </c>
      <c r="V6" s="18" t="s">
        <v>348</v>
      </c>
      <c r="W6" s="18" t="s">
        <v>2338</v>
      </c>
      <c r="X6" s="18">
        <v>30</v>
      </c>
      <c r="Y6" s="18">
        <v>30</v>
      </c>
      <c r="Z6" s="93">
        <v>0.127</v>
      </c>
      <c r="AA6" s="93">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2343</v>
      </c>
      <c r="B7" s="18">
        <v>1</v>
      </c>
      <c r="C7" s="18" t="s">
        <v>29</v>
      </c>
      <c r="D7" s="18">
        <v>266</v>
      </c>
      <c r="E7" s="134">
        <v>2035</v>
      </c>
      <c r="F7" s="134">
        <v>16280</v>
      </c>
      <c r="G7" s="18">
        <v>1.1499999999999999</v>
      </c>
      <c r="H7" s="18" t="s">
        <v>365</v>
      </c>
      <c r="I7" s="18" t="s">
        <v>31</v>
      </c>
      <c r="J7" s="18" t="s">
        <v>391</v>
      </c>
      <c r="K7" s="18">
        <v>0.6</v>
      </c>
      <c r="L7" s="18">
        <v>1.6</v>
      </c>
      <c r="M7" s="18" t="s">
        <v>778</v>
      </c>
      <c r="N7" s="18">
        <v>0.52</v>
      </c>
      <c r="O7" s="18">
        <v>0.47</v>
      </c>
      <c r="P7" s="18" t="s">
        <v>278</v>
      </c>
      <c r="Q7" s="18" t="s">
        <v>278</v>
      </c>
      <c r="R7" s="132">
        <v>0.2</v>
      </c>
      <c r="S7" s="132">
        <v>0.2</v>
      </c>
      <c r="T7" s="132">
        <v>0.2</v>
      </c>
      <c r="U7" s="132">
        <v>0.2</v>
      </c>
      <c r="V7" s="18" t="s">
        <v>349</v>
      </c>
      <c r="W7" s="18" t="s">
        <v>2338</v>
      </c>
      <c r="X7" s="18">
        <v>30</v>
      </c>
      <c r="Y7" s="18">
        <v>30</v>
      </c>
      <c r="Z7" s="93">
        <v>0.127</v>
      </c>
      <c r="AA7" s="93">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2344</v>
      </c>
      <c r="B8" s="18">
        <v>1</v>
      </c>
      <c r="C8" s="18" t="s">
        <v>29</v>
      </c>
      <c r="D8" s="18">
        <v>266</v>
      </c>
      <c r="E8" s="134">
        <v>2035</v>
      </c>
      <c r="F8" s="134">
        <v>16280</v>
      </c>
      <c r="G8" s="18">
        <v>1.1499999999999999</v>
      </c>
      <c r="H8" s="18" t="s">
        <v>365</v>
      </c>
      <c r="I8" s="18" t="s">
        <v>31</v>
      </c>
      <c r="J8" s="18" t="s">
        <v>391</v>
      </c>
      <c r="K8" s="18">
        <v>0.6</v>
      </c>
      <c r="L8" s="18">
        <v>1.6</v>
      </c>
      <c r="M8" s="18" t="s">
        <v>778</v>
      </c>
      <c r="N8" s="18">
        <v>0.52</v>
      </c>
      <c r="O8" s="18">
        <v>0.47</v>
      </c>
      <c r="P8" s="18" t="s">
        <v>278</v>
      </c>
      <c r="Q8" s="18" t="s">
        <v>278</v>
      </c>
      <c r="R8" s="132">
        <v>0.2</v>
      </c>
      <c r="S8" s="132">
        <v>0.2</v>
      </c>
      <c r="T8" s="132">
        <v>0.2</v>
      </c>
      <c r="U8" s="132">
        <v>0.2</v>
      </c>
      <c r="V8" s="18" t="s">
        <v>2330</v>
      </c>
      <c r="W8" s="18" t="s">
        <v>2338</v>
      </c>
      <c r="X8" s="18">
        <v>30</v>
      </c>
      <c r="Y8" s="18">
        <v>30</v>
      </c>
      <c r="Z8" s="93">
        <v>0.127</v>
      </c>
      <c r="AA8" s="93">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2345</v>
      </c>
      <c r="B9" s="18">
        <v>1</v>
      </c>
      <c r="C9" s="18" t="s">
        <v>29</v>
      </c>
      <c r="D9" s="18">
        <v>266</v>
      </c>
      <c r="E9" s="134">
        <v>2035</v>
      </c>
      <c r="F9" s="134">
        <v>16280</v>
      </c>
      <c r="G9" s="18">
        <v>1.1499999999999999</v>
      </c>
      <c r="H9" s="18" t="s">
        <v>365</v>
      </c>
      <c r="I9" s="18" t="s">
        <v>31</v>
      </c>
      <c r="J9" s="18" t="s">
        <v>391</v>
      </c>
      <c r="K9" s="18">
        <v>0.6</v>
      </c>
      <c r="L9" s="18">
        <v>1.6</v>
      </c>
      <c r="M9" s="18" t="s">
        <v>778</v>
      </c>
      <c r="N9" s="18">
        <v>0.52</v>
      </c>
      <c r="O9" s="18">
        <v>0.47</v>
      </c>
      <c r="P9" s="18" t="s">
        <v>278</v>
      </c>
      <c r="Q9" s="18" t="s">
        <v>278</v>
      </c>
      <c r="R9" s="132">
        <v>0.2</v>
      </c>
      <c r="S9" s="132">
        <v>0.2</v>
      </c>
      <c r="T9" s="132">
        <v>0.2</v>
      </c>
      <c r="U9" s="132">
        <v>0.2</v>
      </c>
      <c r="V9" s="18" t="s">
        <v>2331</v>
      </c>
      <c r="W9" s="18" t="s">
        <v>2338</v>
      </c>
      <c r="X9" s="18">
        <v>30</v>
      </c>
      <c r="Y9" s="18">
        <v>30</v>
      </c>
      <c r="Z9" s="93">
        <v>0.127</v>
      </c>
      <c r="AA9" s="93">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3D7C187-D602-4BCD-982A-CC083939617D}">
          <x14:formula1>
            <xm:f>HVAC_Type!$A$3:$A$11</xm:f>
          </x14:formula1>
          <xm:sqref>V38 V2:V9</xm:sqref>
        </x14:dataValidation>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4</v>
      </c>
      <c r="C2" s="18" t="str">
        <f ca="1">INDEX(WeatherFiles!$A$14:$A$17,MATCH(RANDBETWEEN(1,4),WeatherFiles!$D$14:$D$17,0),1)</f>
        <v>USA_ID_Boise.AP-Gowen.Field.ANGB.726810_TMY3</v>
      </c>
      <c r="D2" s="18">
        <f ca="1">RANDBETWEEN(0,359)</f>
        <v>153</v>
      </c>
      <c r="E2" s="134">
        <f ca="1">RANDBETWEEN(400,3000)</f>
        <v>934</v>
      </c>
      <c r="F2" s="134">
        <f ca="1">E2*RANDBETWEEN(8,12)</f>
        <v>11208</v>
      </c>
      <c r="G2" s="18">
        <f ca="1">RANDBETWEEN(50,200)/100</f>
        <v>1.77</v>
      </c>
      <c r="H2" s="18" t="str">
        <f ca="1">INDEX(Above_Ground_Wall_Con!$A$4:$A$19,MATCH(RANDBETWEEN(1,8),Above_Ground_Wall_Con!$D$4:$D$19,0),1)</f>
        <v>Wood-Framed - 2x4 - 16 in OC - R-13 Cavity</v>
      </c>
      <c r="I2" s="18" t="str">
        <f ca="1">INDEX(Ceiling_And_Roof_Con!$A$3:$A$7,MATCH(RANDBETWEEN(1,5),Ceiling_And_Roof_Con!$D$3:$D$7,0),1)</f>
        <v>Attic - R49 Cavity Insulation</v>
      </c>
      <c r="J2" s="18" t="str">
        <f ca="1">INDEX(Foundation_And_Floor_Con!$A$4:$A$27,MATCH(RANDBETWEEN(1,19),Foundation_And_Floor_Con!$AI$4:$AI$27,0),1)</f>
        <v>Heated Basement - R5 Exterior Insulation</v>
      </c>
      <c r="K2" s="18">
        <f ca="1">RANDBETWEEN(5,15)/10*VLOOKUP(J2,Foundation_And_Floor_Con!$A$4:$AH$27,12,FALSE)</f>
        <v>0.45</v>
      </c>
      <c r="L2" s="18">
        <f ca="1">RANDBETWEEN(5,15)/10*VLOOKUP(J2,Foundation_And_Floor_Con!$A$4:$AH$27,14,FALSE)</f>
        <v>5.8500000000000005</v>
      </c>
      <c r="M2" s="18" t="str">
        <f ca="1">INDEX(Windows!$A$4:$A$26,MATCH(RANDBETWEEN(1,20),Windows!$E$4:$E$26,0),1)</f>
        <v>Double, low-e, medium SHGC, argon, non-metal</v>
      </c>
      <c r="N2" s="18">
        <f ca="1">INDEX(Windows!$C$4:$C$26,MATCH(Rand_Model_Inputs!$M2,Windows!$A$4:$A$26,0),1)</f>
        <v>0.28000000000000003</v>
      </c>
      <c r="O2" s="18">
        <f ca="1">INDEX(Windows!$D$4:$D$26,MATCH(Rand_Model_Inputs!$M2,Windows!$A$4:$A$26,0),1)</f>
        <v>0.31</v>
      </c>
      <c r="P2" s="18" t="s">
        <v>278</v>
      </c>
      <c r="Q2" s="18" t="s">
        <v>278</v>
      </c>
      <c r="R2" s="132">
        <f ca="1">RANDBETWEEN(1,99)/100</f>
        <v>0.56000000000000005</v>
      </c>
      <c r="S2" s="132">
        <f t="shared" ref="S2:U2" ca="1" si="0">RANDBETWEEN(1,99)/100</f>
        <v>0.3</v>
      </c>
      <c r="T2" s="132">
        <f t="shared" ca="1" si="0"/>
        <v>0.86</v>
      </c>
      <c r="U2" s="132">
        <f t="shared" ca="1" si="0"/>
        <v>0.03</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HVAC_Type!$A$4:$A$8</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HVAC_Type!$A$4:$A$8</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e">
        <f>Model_Inputs!#REF!</f>
        <v>#REF!</v>
      </c>
      <c r="B7" s="95" t="e">
        <f>VLOOKUP(Model_Inputs!#REF!,WeatherFiles!$A$14:$C$17,2,FALSE)</f>
        <v>#REF!</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e">
        <f>VLOOKUP(Model_Inputs!#REF!,HVAC_Type!$A$4:$B$8,2,FALSE)</f>
        <v>#REF!</v>
      </c>
      <c r="P7" s="95">
        <v>3.5</v>
      </c>
      <c r="Q7" s="95">
        <v>25</v>
      </c>
      <c r="R7" s="95">
        <v>1</v>
      </c>
      <c r="S7" s="95">
        <v>4</v>
      </c>
      <c r="T7" s="95">
        <v>30</v>
      </c>
      <c r="U7" s="95" t="e">
        <f>VLOOKUP(Model_Inputs!#REF!,HVAC_Type!$A$4:$C$8,3,FALSE)</f>
        <v>#REF!</v>
      </c>
      <c r="V7" s="95" t="e">
        <f>INDEX(Foundation_And_Floor_Con!$C$3:$AH$27,MATCH(Model_Inputs!#REF!,Foundation_And_Floor_Con!$A$3:$A$27,0),MATCH('SEEM Input Converter'!V$5,Foundation_And_Floor_Con!$C$2:$AH$2,0))</f>
        <v>#REF!</v>
      </c>
      <c r="W7" s="95" t="e">
        <f>Model_Inputs!#REF!</f>
        <v>#REF!</v>
      </c>
      <c r="X7" s="95" t="e">
        <f>INDEX(Foundation_And_Floor_Con!$C$3:$AH$27,MATCH(Model_Inputs!#REF!,Foundation_And_Floor_Con!$A$3:$A$27,0),MATCH('SEEM Input Converter'!X$5,Foundation_And_Floor_Con!$C$2:$AH$2,0))</f>
        <v>#REF!</v>
      </c>
      <c r="Y7" s="95" t="e">
        <f>INDEX(Foundation_And_Floor_Con!$C$3:$AH$27,MATCH(Model_Inputs!#REF!,Foundation_And_Floor_Con!$A$3:$A$27,0),MATCH('SEEM Input Converter'!Y$5,Foundation_And_Floor_Con!$C$2:$AH$2,0))</f>
        <v>#REF!</v>
      </c>
      <c r="Z7" s="95" t="e">
        <f>INDEX(Foundation_And_Floor_Con!$C$3:$AH$27,MATCH(Model_Inputs!#REF!,Foundation_And_Floor_Con!$A$3:$A$27,0),MATCH('SEEM Input Converter'!Z$5,Foundation_And_Floor_Con!$C$2:$AH$2,0))</f>
        <v>#REF!</v>
      </c>
      <c r="AA7" s="95" t="e">
        <f>Model_Inputs!#REF!</f>
        <v>#REF!</v>
      </c>
      <c r="AB7" s="95" t="e">
        <f>INDEX(Foundation_And_Floor_Con!$C$3:$AH$27,MATCH(Model_Inputs!#REF!,Foundation_And_Floor_Con!$A$3:$A$27,0),MATCH('SEEM Input Converter'!AB$5,Foundation_And_Floor_Con!$C$2:$AH$2,0))</f>
        <v>#REF!</v>
      </c>
      <c r="AC7" s="95" t="e">
        <f>INDEX(Foundation_And_Floor_Con!$C$3:$AH$27,MATCH(Model_Inputs!#REF!,Foundation_And_Floor_Con!$A$3:$A$27,0),MATCH('SEEM Input Converter'!AC$5,Foundation_And_Floor_Con!$C$2:$AH$2,0))</f>
        <v>#REF!</v>
      </c>
      <c r="AD7" s="105" t="e">
        <f>INDEX(Foundation_And_Floor_Con!$C$3:$AH$27,MATCH(Model_Inputs!#REF!,Foundation_And_Floor_Con!$A$3:$A$27,0),MATCH('SEEM Input Converter'!AD$5,Foundation_And_Floor_Con!$C$2:$AH$2,0))</f>
        <v>#REF!</v>
      </c>
      <c r="AE7" s="105" t="e">
        <f>INDEX(Foundation_And_Floor_Con!$C$3:$AH$27,MATCH(Model_Inputs!#REF!,Foundation_And_Floor_Con!$A$3:$A$27,0),MATCH('SEEM Input Converter'!AE$5,Foundation_And_Floor_Con!$C$2:$AH$2,0))</f>
        <v>#REF!</v>
      </c>
      <c r="AF7" s="95" t="e">
        <f>INDEX(Foundation_And_Floor_Con!$C$3:$AH$27,MATCH(Model_Inputs!#REF!,Foundation_And_Floor_Con!$A$3:$A$27,0),MATCH('SEEM Input Converter'!AF$5,Foundation_And_Floor_Con!$C$2:$AH$2,0))</f>
        <v>#REF!</v>
      </c>
      <c r="AG7" s="95" t="e">
        <f>INDEX(Foundation_And_Floor_Con!$C$3:$AH$27,MATCH(Model_Inputs!#REF!,Foundation_And_Floor_Con!$A$3:$A$27,0),MATCH('SEEM Input Converter'!AG$5,Foundation_And_Floor_Con!$C$2:$AH$2,0))</f>
        <v>#REF!</v>
      </c>
      <c r="AH7" s="105" t="e">
        <f>INDEX(Foundation_And_Floor_Con!$C$3:$AH$27,MATCH(Model_Inputs!#REF!,Foundation_And_Floor_Con!$A$3:$A$27,0),MATCH('SEEM Input Converter'!AH$5,Foundation_And_Floor_Con!$C$2:$AH$2,0))</f>
        <v>#REF!</v>
      </c>
      <c r="AI7" s="95" t="e">
        <f>INDEX(Above_Ground_Wall_Con!$C$3:$C$19,MATCH(Model_Inputs!#REF!,Above_Ground_Wall_Con!$A$3:$A$19,0),1)</f>
        <v>#REF!</v>
      </c>
      <c r="AJ7" s="95">
        <v>1188.55</v>
      </c>
      <c r="AK7" s="95" t="e">
        <f>INDEX(Ceiling_And_Roof_Con!$C$3:$C$7,MATCH(Model_Inputs!#REF!,Ceiling_And_Roof_Con!$A$3:$A$7,0),1)</f>
        <v>#REF!</v>
      </c>
      <c r="AL7" s="95">
        <v>0.75</v>
      </c>
      <c r="AM7" s="104" t="e">
        <f>INDEX(Foundation_And_Floor_Con!$C$3:$AH$27,MATCH(Model_Inputs!#REF!,Foundation_And_Floor_Con!$A$3:$A$27,0),MATCH('SEEM Input Converter'!AM$5,Foundation_And_Floor_Con!$C$2:$AH$2,0))</f>
        <v>#REF!</v>
      </c>
      <c r="AN7" s="104" t="e">
        <f>INDEX(Foundation_And_Floor_Con!$C$3:$AH$27,MATCH(Model_Inputs!#REF!,Foundation_And_Floor_Con!$A$3:$A$27,0),MATCH('SEEM Input Converter'!AN$5,Foundation_And_Floor_Con!$C$2:$AH$2,0))</f>
        <v>#REF!</v>
      </c>
      <c r="AO7" s="104" t="e">
        <f>INDEX(Foundation_And_Floor_Con!$C$3:$AH$27,MATCH(Model_Inputs!#REF!,Foundation_And_Floor_Con!$A$3:$A$27,0),MATCH('SEEM Input Converter'!AO$5,Foundation_And_Floor_Con!$C$2:$AH$2,0))</f>
        <v>#REF!</v>
      </c>
      <c r="AP7" s="104" t="e">
        <f>INDEX(Foundation_And_Floor_Con!$C$3:$AH$27,MATCH(Model_Inputs!#REF!,Foundation_And_Floor_Con!$A$3:$A$27,0),MATCH('SEEM Input Converter'!AP$5,Foundation_And_Floor_Con!$C$2:$AH$2,0))</f>
        <v>#REF!</v>
      </c>
      <c r="AQ7" s="95" t="e">
        <f>Model_Inputs!#REF!</f>
        <v>#REF!</v>
      </c>
      <c r="AR7" s="95" t="e">
        <f>Model_Inputs!#REF!</f>
        <v>#REF!</v>
      </c>
      <c r="AS7" s="95">
        <v>0.54</v>
      </c>
      <c r="AT7" s="95">
        <v>40</v>
      </c>
      <c r="AU7" s="95">
        <v>2.8571428571428572</v>
      </c>
      <c r="AV7" s="107" t="e">
        <f>INDEX(Foundation_And_Floor_Con!$C$3:$AH$27,MATCH(Model_Inputs!#REF!,Foundation_And_Floor_Con!$A$3:$A$27,0),MATCH('SEEM Input Converter'!AV$5,Foundation_And_Floor_Con!$C$2:$AH$2,0))</f>
        <v>#REF!</v>
      </c>
      <c r="AW7" s="107" t="e">
        <f>INDEX(Foundation_And_Floor_Con!$C$3:$AH$27,MATCH(Model_Inputs!#REF!,Foundation_And_Floor_Con!$A$3:$A$27,0),MATCH('SEEM Input Converter'!AW$5,Foundation_And_Floor_Con!$C$2:$AH$2,0))</f>
        <v>#REF!</v>
      </c>
      <c r="AX7" s="107" t="e">
        <f>INDEX(Foundation_And_Floor_Con!$C$3:$AH$27,MATCH(Model_Inputs!#REF!,Foundation_And_Floor_Con!$A$3:$A$27,0),MATCH('SEEM Input Converter'!AX$5,Foundation_And_Floor_Con!$C$2:$AH$2,0))</f>
        <v>#REF!</v>
      </c>
      <c r="AY7" s="106" t="e">
        <f>INDEX(Foundation_And_Floor_Con!$C$3:$AH$27,MATCH(Model_Inputs!#REF!,Foundation_And_Floor_Con!$A$3:$A$27,0),MATCH('SEEM Input Converter'!AY$5,Foundation_And_Floor_Con!$C$2:$AH$2,0))</f>
        <v>#REF!</v>
      </c>
      <c r="AZ7" s="107" t="e">
        <f>INDEX(Foundation_And_Floor_Con!$C$3:$AH$27,MATCH(Model_Inputs!#REF!,Foundation_And_Floor_Con!$A$3:$A$27,0),MATCH('SEEM Input Converter'!AZ$5,Foundation_And_Floor_Con!$C$2:$AH$2,0))</f>
        <v>#REF!</v>
      </c>
      <c r="BA7" s="107" t="e">
        <f>INDEX(Foundation_And_Floor_Con!$C$3:$AH$27,MATCH(Model_Inputs!#REF!,Foundation_And_Floor_Con!$A$3:$A$27,0),MATCH('SEEM Input Converter'!BA$5,Foundation_And_Floor_Con!$C$2:$AH$2,0))</f>
        <v>#REF!</v>
      </c>
      <c r="BB7" s="107" t="e">
        <f>INDEX(Foundation_And_Floor_Con!$C$3:$AH$27,MATCH(Model_Inputs!#REF!,Foundation_And_Floor_Con!$A$3:$A$27,0),MATCH('SEEM Input Converter'!BB$5,Foundation_And_Floor_Con!$C$2:$AH$2,0))</f>
        <v>#REF!</v>
      </c>
      <c r="BC7" s="107" t="e">
        <f>INDEX(Foundation_And_Floor_Con!$C$3:$AH$27,MATCH(Model_Inputs!#REF!,Foundation_And_Floor_Con!$A$3:$A$27,0),MATCH('SEEM Input Converter'!BC$5,Foundation_And_Floor_Con!$C$2:$AH$2,0))</f>
        <v>#REF!</v>
      </c>
      <c r="BD7" s="107" t="e">
        <f>INDEX(Foundation_And_Floor_Con!$C$3:$AH$27,MATCH(Model_Inputs!#REF!,Foundation_And_Floor_Con!$A$3:$A$27,0),MATCH('SEEM Input Converter'!BD$5,Foundation_And_Floor_Con!$C$2:$AH$2,0))</f>
        <v>#REF!</v>
      </c>
      <c r="BE7" s="95">
        <v>1.04</v>
      </c>
      <c r="BF7" s="106" t="e">
        <f>INDEX(Foundation_And_Floor_Con!$C$3:$AH$27,MATCH(Model_Inputs!#REF!,Foundation_And_Floor_Con!$A$3:$A$27,0),MATCH('SEEM Input Converter'!BF$5,Foundation_And_Floor_Con!$C$2:$AH$2,0))</f>
        <v>#REF!</v>
      </c>
      <c r="BG7" s="114" t="e">
        <f>INDEX(Foundation_And_Floor_Con!$C$3:$AH$27,MATCH(Model_Inputs!#REF!,Foundation_And_Floor_Con!$A$3:$A$27,0),MATCH('SEEM Input Converter'!BG$5,Foundation_And_Floor_Con!$C$2:$AH$2,0))</f>
        <v>#REF!</v>
      </c>
      <c r="BH7" s="114" t="e">
        <f>INDEX(Foundation_And_Floor_Con!$C$3:$AH$27,MATCH(Model_Inputs!#REF!,Foundation_And_Floor_Con!$A$3:$A$27,0),MATCH('SEEM Input Converter'!BH$5,Foundation_And_Floor_Con!$C$2:$AH$2,0))</f>
        <v>#REF!</v>
      </c>
      <c r="BI7" s="114" t="e">
        <f>INDEX(Foundation_And_Floor_Con!$C$3:$AH$27,MATCH(Model_Inputs!#REF!,Foundation_And_Floor_Con!$A$3:$A$27,0),MATCH('SEEM Input Converter'!BI$5,Foundation_And_Floor_Con!$C$2:$AH$2,0))</f>
        <v>#REF!</v>
      </c>
      <c r="BJ7" s="112" t="e">
        <f>INDEX(Foundation_And_Floor_Con!$C$3:$AH$27,MATCH(Model_Inputs!#REF!,Foundation_And_Floor_Con!$A$3:$A$27,0),MATCH('SEEM Input Converter'!BJ$5,Foundation_And_Floor_Con!$C$2:$AH$2,0))</f>
        <v>#REF!</v>
      </c>
      <c r="BK7" s="107" t="e">
        <f>INDEX(Foundation_And_Floor_Con!$C$3:$AH$27,MATCH(Model_Inputs!#REF!,Foundation_And_Floor_Con!$A$3:$A$27,0),MATCH('SEEM Input Converter'!BK$5,Foundation_And_Floor_Con!$C$2:$AH$2,0))</f>
        <v>#REF!</v>
      </c>
      <c r="BL7" s="95" t="s">
        <v>68</v>
      </c>
      <c r="BM7" s="95">
        <v>50</v>
      </c>
      <c r="BN7" s="95">
        <v>4</v>
      </c>
      <c r="BO7" s="95" t="s">
        <v>636</v>
      </c>
      <c r="BP7" s="95">
        <v>5</v>
      </c>
      <c r="BQ7" s="95">
        <v>0</v>
      </c>
      <c r="BR7" s="110" t="e">
        <f>INDEX(Foundation_And_Floor_Con!$C$3:$AH$27,MATCH(Model_Inputs!#REF!,Foundation_And_Floor_Con!$A$3:$A$27,0),MATCH('SEEM Input Converter'!BR$5,Foundation_And_Floor_Con!$C$2:$AH$2,0))</f>
        <v>#REF!</v>
      </c>
      <c r="BS7" s="110" t="e">
        <f>INDEX(Foundation_And_Floor_Con!$C$3:$AH$27,MATCH(Model_Inputs!#REF!,Foundation_And_Floor_Con!$A$3:$A$27,0),MATCH('SEEM Input Converter'!BS$5,Foundation_And_Floor_Con!$C$2:$AH$2,0))</f>
        <v>#REF!</v>
      </c>
      <c r="BT7" s="95" t="e">
        <f>INDEX(Water_Heater_Type!$D$3:$D$5,MATCH(Model_Inputs!#REF!,Water_Heater_Type!$A$3:$A$5,0),1)</f>
        <v>#REF!</v>
      </c>
      <c r="BU7" s="95" t="e">
        <f>INDEX(Water_Heater_Type!$C$3:$C$5,MATCH(Model_Inputs!#REF!,Water_Heater_Type!$A$3:$A$5,0),1)</f>
        <v>#REF!</v>
      </c>
      <c r="BV7" s="95" t="e">
        <f>INDEX(Water_Heater_Type!$B$3:$B$5,MATCH(Model_Inputs!#REF!,Water_Heater_Type!$A$3:$A$5,0),1)</f>
        <v>#REF!</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Model_Inputs!AG1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9">
        <v>1</v>
      </c>
      <c r="C3" s="155" t="s">
        <v>89</v>
      </c>
      <c r="D3" s="25"/>
      <c r="E3" s="20"/>
      <c r="F3" s="145" t="s">
        <v>278</v>
      </c>
      <c r="G3" s="145" t="s">
        <v>279</v>
      </c>
      <c r="H3" s="156" t="s">
        <v>280</v>
      </c>
      <c r="I3" s="156"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49">
        <v>2</v>
      </c>
      <c r="C6" s="145" t="s">
        <v>286</v>
      </c>
      <c r="D6" s="19" t="s">
        <v>287</v>
      </c>
      <c r="E6" s="20"/>
      <c r="F6" s="145" t="s">
        <v>278</v>
      </c>
      <c r="G6" s="145" t="s">
        <v>279</v>
      </c>
      <c r="H6" s="156" t="s">
        <v>288</v>
      </c>
      <c r="I6" s="156" t="s">
        <v>289</v>
      </c>
      <c r="J6" s="162" t="str">
        <f>Model_Inputs!C1</f>
        <v>Weather File</v>
      </c>
      <c r="K6" s="156" t="s">
        <v>70</v>
      </c>
      <c r="L6" s="156" t="s">
        <v>67</v>
      </c>
      <c r="M6" s="156" t="s">
        <v>71</v>
      </c>
      <c r="N6" s="156"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49">
        <v>3</v>
      </c>
      <c r="C11" s="150" t="s">
        <v>108</v>
      </c>
      <c r="D11" s="155" t="s">
        <v>294</v>
      </c>
      <c r="E11" s="20"/>
      <c r="F11" s="145" t="s">
        <v>279</v>
      </c>
      <c r="G11" s="145" t="s">
        <v>278</v>
      </c>
      <c r="H11" s="157"/>
      <c r="I11" s="157"/>
      <c r="J11" s="157"/>
      <c r="K11" s="157"/>
      <c r="L11" s="157"/>
      <c r="M11" s="157"/>
      <c r="N11" s="157"/>
      <c r="O11" s="161"/>
      <c r="P11" s="161"/>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5" t="s">
        <v>110</v>
      </c>
      <c r="E14" s="20"/>
      <c r="F14" s="145" t="s">
        <v>278</v>
      </c>
      <c r="G14" s="145" t="s">
        <v>279</v>
      </c>
      <c r="H14" s="160" t="s">
        <v>280</v>
      </c>
      <c r="I14" s="160" t="s">
        <v>295</v>
      </c>
      <c r="J14" s="87" t="s">
        <v>24</v>
      </c>
      <c r="K14" s="86" t="s">
        <v>296</v>
      </c>
      <c r="L14" s="86" t="s">
        <v>67</v>
      </c>
      <c r="M14" s="86" t="s">
        <v>71</v>
      </c>
      <c r="N14" s="86" t="s">
        <v>283</v>
      </c>
      <c r="O14" s="84"/>
      <c r="P14" s="84"/>
    </row>
    <row r="15" spans="2:16" x14ac:dyDescent="0.25">
      <c r="B15" s="146"/>
      <c r="C15" s="146"/>
      <c r="D15" s="146"/>
      <c r="E15" s="20"/>
      <c r="F15" s="146"/>
      <c r="G15" s="146"/>
      <c r="H15" s="146"/>
      <c r="I15" s="146"/>
      <c r="J15" s="87" t="s">
        <v>25</v>
      </c>
      <c r="K15" s="86" t="s">
        <v>297</v>
      </c>
      <c r="L15" s="23" t="s">
        <v>67</v>
      </c>
      <c r="M15" s="86" t="s">
        <v>71</v>
      </c>
      <c r="N15" s="86" t="s">
        <v>283</v>
      </c>
      <c r="O15" s="84"/>
      <c r="P15" s="84"/>
    </row>
    <row r="16" spans="2:16" x14ac:dyDescent="0.25">
      <c r="B16" s="147"/>
      <c r="C16" s="147"/>
      <c r="D16" s="147"/>
      <c r="E16" s="20"/>
      <c r="F16" s="147"/>
      <c r="G16" s="147"/>
      <c r="H16" s="147"/>
      <c r="I16" s="147"/>
      <c r="J16" s="87" t="s">
        <v>27</v>
      </c>
      <c r="K16" s="86" t="s">
        <v>298</v>
      </c>
      <c r="L16" s="23" t="s">
        <v>67</v>
      </c>
      <c r="M16" s="86" t="s">
        <v>71</v>
      </c>
      <c r="N16" s="86" t="s">
        <v>283</v>
      </c>
      <c r="O16" s="25"/>
      <c r="P16" s="25"/>
    </row>
    <row r="17" spans="2:16" x14ac:dyDescent="0.25">
      <c r="B17" s="149">
        <v>4</v>
      </c>
      <c r="C17" s="145" t="s">
        <v>299</v>
      </c>
      <c r="D17" s="145" t="s">
        <v>300</v>
      </c>
      <c r="E17" s="33" t="s">
        <v>301</v>
      </c>
      <c r="F17" s="145" t="s">
        <v>278</v>
      </c>
      <c r="G17" s="145" t="s">
        <v>279</v>
      </c>
      <c r="H17" s="156" t="s">
        <v>288</v>
      </c>
      <c r="I17" s="156" t="s">
        <v>302</v>
      </c>
      <c r="J17" s="163" t="str">
        <f>Model_Inputs!H1</f>
        <v>Exterior Non-Foundation Wall Construction</v>
      </c>
      <c r="K17" s="156" t="s">
        <v>303</v>
      </c>
      <c r="L17" s="145" t="s">
        <v>67</v>
      </c>
      <c r="M17" s="156" t="s">
        <v>71</v>
      </c>
      <c r="N17" s="156" t="s">
        <v>283</v>
      </c>
      <c r="O17" s="159"/>
      <c r="P17" s="159"/>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6" t="s">
        <v>288</v>
      </c>
      <c r="I31" s="156" t="s">
        <v>302</v>
      </c>
      <c r="J31" s="163" t="str">
        <f>Model_Inputs!I1</f>
        <v>Ceiling And Roof Construction</v>
      </c>
      <c r="K31" s="156" t="s">
        <v>319</v>
      </c>
      <c r="L31" s="145" t="s">
        <v>67</v>
      </c>
      <c r="M31" s="156" t="s">
        <v>71</v>
      </c>
      <c r="N31" s="156" t="s">
        <v>283</v>
      </c>
      <c r="O31" s="85"/>
      <c r="P31" s="85"/>
    </row>
    <row r="32" spans="2:16" ht="15" customHeight="1" x14ac:dyDescent="0.25">
      <c r="B32" s="146"/>
      <c r="C32" s="146"/>
      <c r="D32" s="146"/>
      <c r="E32" s="33" t="s">
        <v>320</v>
      </c>
      <c r="F32" s="146"/>
      <c r="G32" s="146"/>
      <c r="H32" s="146"/>
      <c r="I32" s="146"/>
      <c r="J32" s="146"/>
      <c r="K32" s="146"/>
      <c r="L32" s="146"/>
      <c r="M32" s="146"/>
      <c r="N32" s="146"/>
      <c r="O32" s="85"/>
      <c r="P32" s="85"/>
    </row>
    <row r="33" spans="2:16" x14ac:dyDescent="0.25">
      <c r="B33" s="146"/>
      <c r="C33" s="146"/>
      <c r="D33" s="146"/>
      <c r="E33" s="33" t="s">
        <v>321</v>
      </c>
      <c r="F33" s="146"/>
      <c r="G33" s="146"/>
      <c r="H33" s="146"/>
      <c r="I33" s="146"/>
      <c r="J33" s="146"/>
      <c r="K33" s="146"/>
      <c r="L33" s="146"/>
      <c r="M33" s="146"/>
      <c r="N33" s="146"/>
      <c r="O33" s="85"/>
      <c r="P33" s="85"/>
    </row>
    <row r="34" spans="2:16" x14ac:dyDescent="0.25">
      <c r="B34" s="146"/>
      <c r="C34" s="146"/>
      <c r="D34" s="146"/>
      <c r="E34" s="33" t="s">
        <v>322</v>
      </c>
      <c r="F34" s="146"/>
      <c r="G34" s="146"/>
      <c r="H34" s="146"/>
      <c r="I34" s="146"/>
      <c r="J34" s="146"/>
      <c r="K34" s="146"/>
      <c r="L34" s="146"/>
      <c r="M34" s="146"/>
      <c r="N34" s="146"/>
      <c r="O34" s="85"/>
      <c r="P34" s="85"/>
    </row>
    <row r="35" spans="2:16" x14ac:dyDescent="0.25">
      <c r="B35" s="146"/>
      <c r="C35" s="146"/>
      <c r="D35" s="147"/>
      <c r="E35" s="33" t="s">
        <v>323</v>
      </c>
      <c r="F35" s="147"/>
      <c r="G35" s="147"/>
      <c r="H35" s="147"/>
      <c r="I35" s="147"/>
      <c r="J35" s="147"/>
      <c r="K35" s="147"/>
      <c r="L35" s="147"/>
      <c r="M35" s="147"/>
      <c r="N35" s="147"/>
      <c r="O35" s="85"/>
      <c r="P35" s="85"/>
    </row>
    <row r="36" spans="2:16" x14ac:dyDescent="0.25">
      <c r="B36" s="146"/>
      <c r="C36" s="146"/>
      <c r="D36" s="145" t="s">
        <v>324</v>
      </c>
      <c r="E36" s="33" t="s">
        <v>325</v>
      </c>
      <c r="F36" s="145" t="s">
        <v>278</v>
      </c>
      <c r="G36" s="145" t="s">
        <v>279</v>
      </c>
      <c r="H36" s="156" t="s">
        <v>288</v>
      </c>
      <c r="I36" s="156" t="s">
        <v>302</v>
      </c>
      <c r="J36" s="163" t="str">
        <f>Model_Inputs!J1</f>
        <v>Foundation And Floor Construction</v>
      </c>
      <c r="K36" s="156" t="s">
        <v>319</v>
      </c>
      <c r="L36" s="145" t="s">
        <v>67</v>
      </c>
      <c r="M36" s="156" t="s">
        <v>71</v>
      </c>
      <c r="N36" s="156" t="s">
        <v>283</v>
      </c>
      <c r="O36" s="85"/>
      <c r="P36" s="85"/>
    </row>
    <row r="37" spans="2:16" x14ac:dyDescent="0.25">
      <c r="B37" s="146"/>
      <c r="C37" s="146"/>
      <c r="D37" s="146"/>
      <c r="E37" s="33" t="s">
        <v>326</v>
      </c>
      <c r="F37" s="146"/>
      <c r="G37" s="146"/>
      <c r="H37" s="146"/>
      <c r="I37" s="146"/>
      <c r="J37" s="146"/>
      <c r="K37" s="146"/>
      <c r="L37" s="146"/>
      <c r="M37" s="146"/>
      <c r="N37" s="146"/>
      <c r="O37" s="85"/>
      <c r="P37" s="85"/>
    </row>
    <row r="38" spans="2:16" x14ac:dyDescent="0.25">
      <c r="B38" s="146"/>
      <c r="C38" s="146"/>
      <c r="D38" s="146"/>
      <c r="E38" s="33" t="s">
        <v>327</v>
      </c>
      <c r="F38" s="146"/>
      <c r="G38" s="146"/>
      <c r="H38" s="146"/>
      <c r="I38" s="146"/>
      <c r="J38" s="146"/>
      <c r="K38" s="146"/>
      <c r="L38" s="146"/>
      <c r="M38" s="146"/>
      <c r="N38" s="146"/>
      <c r="O38" s="85"/>
      <c r="P38" s="85"/>
    </row>
    <row r="39" spans="2:16" x14ac:dyDescent="0.25">
      <c r="B39" s="146"/>
      <c r="C39" s="146"/>
      <c r="D39" s="146"/>
      <c r="E39" s="33" t="s">
        <v>328</v>
      </c>
      <c r="F39" s="146"/>
      <c r="G39" s="146"/>
      <c r="H39" s="146"/>
      <c r="I39" s="146"/>
      <c r="J39" s="146"/>
      <c r="K39" s="146"/>
      <c r="L39" s="146"/>
      <c r="M39" s="146"/>
      <c r="N39" s="146"/>
      <c r="O39" s="85"/>
      <c r="P39" s="85"/>
    </row>
    <row r="40" spans="2:16" x14ac:dyDescent="0.25">
      <c r="B40" s="146"/>
      <c r="C40" s="146"/>
      <c r="D40" s="147"/>
      <c r="E40" s="33" t="s">
        <v>329</v>
      </c>
      <c r="F40" s="147"/>
      <c r="G40" s="147"/>
      <c r="H40" s="147"/>
      <c r="I40" s="147"/>
      <c r="J40" s="147"/>
      <c r="K40" s="147"/>
      <c r="L40" s="147"/>
      <c r="M40" s="147"/>
      <c r="N40" s="147"/>
      <c r="O40" s="85"/>
      <c r="P40" s="85"/>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49">
        <v>5</v>
      </c>
      <c r="C42" s="155" t="s">
        <v>124</v>
      </c>
      <c r="D42" s="25"/>
      <c r="E42" s="20"/>
      <c r="F42" s="145" t="s">
        <v>278</v>
      </c>
      <c r="G42" s="145" t="s">
        <v>279</v>
      </c>
      <c r="H42" s="156" t="s">
        <v>280</v>
      </c>
      <c r="I42" s="156"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Model_Inputs!AG1</f>
        <v>Interior LPD [W/ft^2]</v>
      </c>
      <c r="K47" s="30" t="s">
        <v>336</v>
      </c>
      <c r="L47" s="30" t="s">
        <v>73</v>
      </c>
      <c r="M47" s="30" t="s">
        <v>79</v>
      </c>
      <c r="N47" s="3" t="s">
        <v>337</v>
      </c>
      <c r="O47" s="3" t="s">
        <v>338</v>
      </c>
      <c r="P47" s="3">
        <v>10.76</v>
      </c>
    </row>
    <row r="48" spans="2:16" ht="24" customHeight="1" x14ac:dyDescent="0.25">
      <c r="B48" s="149">
        <v>10</v>
      </c>
      <c r="C48" s="145" t="s">
        <v>170</v>
      </c>
      <c r="D48" s="145" t="s">
        <v>77</v>
      </c>
      <c r="E48" s="164" t="s">
        <v>339</v>
      </c>
      <c r="F48" s="145" t="s">
        <v>278</v>
      </c>
      <c r="G48" s="145" t="s">
        <v>279</v>
      </c>
      <c r="H48" s="156" t="s">
        <v>280</v>
      </c>
      <c r="I48" s="156" t="s">
        <v>335</v>
      </c>
      <c r="J48" s="31" t="str">
        <f>Model_Inputs!X1</f>
        <v>ASHP Max Supp Heat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Model_Inputs!Y1</f>
        <v>ASHP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6" t="s">
        <v>288</v>
      </c>
      <c r="I50" s="156" t="s">
        <v>302</v>
      </c>
      <c r="J50" s="163" t="str">
        <f>Model_Inputs!V1</f>
        <v>HVAC Type</v>
      </c>
      <c r="K50" s="145" t="s">
        <v>345</v>
      </c>
      <c r="L50" s="145" t="s">
        <v>67</v>
      </c>
      <c r="M50" s="156" t="s">
        <v>71</v>
      </c>
      <c r="N50" s="145" t="s">
        <v>283</v>
      </c>
      <c r="O50" s="159"/>
      <c r="P50" s="159"/>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49">
        <v>11</v>
      </c>
      <c r="C56" s="150" t="s">
        <v>351</v>
      </c>
      <c r="D56" s="151" t="s">
        <v>78</v>
      </c>
      <c r="E56" s="21" t="s">
        <v>35</v>
      </c>
      <c r="F56" s="151" t="s">
        <v>278</v>
      </c>
      <c r="G56" s="151" t="s">
        <v>279</v>
      </c>
      <c r="H56" s="152" t="s">
        <v>288</v>
      </c>
      <c r="I56" s="152" t="s">
        <v>302</v>
      </c>
      <c r="J56" s="154" t="s">
        <v>26</v>
      </c>
      <c r="K56" s="152" t="s">
        <v>352</v>
      </c>
      <c r="L56" s="151" t="s">
        <v>67</v>
      </c>
      <c r="M56" s="152" t="s">
        <v>71</v>
      </c>
      <c r="N56" s="151" t="s">
        <v>283</v>
      </c>
      <c r="O56" s="153"/>
      <c r="P56" s="15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1"/>
  <sheetViews>
    <sheetView workbookViewId="0">
      <selection activeCell="A18" sqref="A18"/>
    </sheetView>
  </sheetViews>
  <sheetFormatPr defaultRowHeight="15" x14ac:dyDescent="0.25"/>
  <cols>
    <col min="1" max="1" width="51.42578125" style="16"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4" t="s">
        <v>525</v>
      </c>
      <c r="C2" s="94" t="s">
        <v>531</v>
      </c>
    </row>
    <row r="3" spans="1:3" s="16" customFormat="1" x14ac:dyDescent="0.25">
      <c r="A3" s="92" t="s">
        <v>2332</v>
      </c>
      <c r="B3" s="94"/>
      <c r="C3" s="94"/>
    </row>
    <row r="4" spans="1:3" x14ac:dyDescent="0.25">
      <c r="A4" s="16" t="s">
        <v>32</v>
      </c>
      <c r="B4" t="s">
        <v>644</v>
      </c>
      <c r="C4">
        <v>0</v>
      </c>
    </row>
    <row r="5" spans="1:3" x14ac:dyDescent="0.25">
      <c r="A5" t="s">
        <v>346</v>
      </c>
      <c r="B5" t="s">
        <v>645</v>
      </c>
      <c r="C5" s="16">
        <v>0</v>
      </c>
    </row>
    <row r="6" spans="1:3" x14ac:dyDescent="0.25">
      <c r="A6" t="s">
        <v>347</v>
      </c>
      <c r="B6" t="s">
        <v>633</v>
      </c>
      <c r="C6" s="16">
        <v>0</v>
      </c>
    </row>
    <row r="7" spans="1:3" x14ac:dyDescent="0.25">
      <c r="A7" t="s">
        <v>348</v>
      </c>
      <c r="B7" s="16" t="s">
        <v>646</v>
      </c>
      <c r="C7" s="16">
        <v>0</v>
      </c>
    </row>
    <row r="8" spans="1:3" x14ac:dyDescent="0.25">
      <c r="A8" t="s">
        <v>349</v>
      </c>
      <c r="B8" s="16" t="s">
        <v>646</v>
      </c>
      <c r="C8" s="16">
        <v>0</v>
      </c>
    </row>
    <row r="9" spans="1:3" x14ac:dyDescent="0.25">
      <c r="A9" s="92" t="s">
        <v>2333</v>
      </c>
    </row>
    <row r="10" spans="1:3" x14ac:dyDescent="0.25">
      <c r="A10" s="16" t="s">
        <v>2330</v>
      </c>
    </row>
    <row r="11" spans="1:3" x14ac:dyDescent="0.25">
      <c r="A11" s="16" t="s">
        <v>2331</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5" t="s">
        <v>703</v>
      </c>
      <c r="B2" s="113" t="s">
        <v>704</v>
      </c>
      <c r="C2" s="94" t="s">
        <v>512</v>
      </c>
      <c r="D2" s="94" t="s">
        <v>705</v>
      </c>
    </row>
    <row r="3" spans="1:5" s="16" customFormat="1" x14ac:dyDescent="0.25">
      <c r="A3" s="92" t="s">
        <v>2283</v>
      </c>
      <c r="B3" s="130"/>
      <c r="C3" s="94"/>
      <c r="D3" s="94"/>
    </row>
    <row r="4" spans="1:5" s="16" customFormat="1" x14ac:dyDescent="0.25">
      <c r="A4" s="16" t="s">
        <v>2285</v>
      </c>
      <c r="B4" s="130"/>
      <c r="C4" s="94"/>
      <c r="D4" s="94"/>
      <c r="E4" s="137">
        <v>1</v>
      </c>
    </row>
    <row r="5" spans="1:5" s="16" customFormat="1" x14ac:dyDescent="0.25">
      <c r="A5" s="16" t="s">
        <v>2286</v>
      </c>
      <c r="B5" s="130"/>
      <c r="C5" s="94"/>
      <c r="D5" s="94"/>
      <c r="E5" s="137">
        <v>2</v>
      </c>
    </row>
    <row r="6" spans="1:5" s="16" customFormat="1" x14ac:dyDescent="0.25">
      <c r="A6" s="16" t="s">
        <v>2287</v>
      </c>
      <c r="B6" s="130"/>
      <c r="C6" s="94"/>
      <c r="D6" s="94"/>
      <c r="E6" s="137">
        <v>3</v>
      </c>
    </row>
    <row r="7" spans="1:5" s="16" customFormat="1" x14ac:dyDescent="0.25">
      <c r="A7" s="16" t="s">
        <v>2288</v>
      </c>
      <c r="B7" s="130"/>
      <c r="C7" s="94"/>
      <c r="D7" s="94"/>
      <c r="E7" s="137">
        <v>4</v>
      </c>
    </row>
    <row r="8" spans="1:5" s="16" customFormat="1" x14ac:dyDescent="0.25">
      <c r="A8" s="16" t="s">
        <v>2289</v>
      </c>
      <c r="B8" s="130"/>
      <c r="C8" s="94"/>
      <c r="D8" s="94"/>
      <c r="E8" s="137">
        <v>5</v>
      </c>
    </row>
    <row r="9" spans="1:5" s="16" customFormat="1" x14ac:dyDescent="0.25">
      <c r="A9" s="16" t="s">
        <v>2290</v>
      </c>
      <c r="B9" s="130"/>
      <c r="C9" s="94"/>
      <c r="D9" s="94"/>
      <c r="E9" s="137">
        <v>6</v>
      </c>
    </row>
    <row r="10" spans="1:5" s="16" customFormat="1" x14ac:dyDescent="0.25">
      <c r="A10" s="16" t="s">
        <v>2291</v>
      </c>
      <c r="B10" s="130"/>
      <c r="C10" s="94"/>
      <c r="D10" s="94"/>
      <c r="E10" s="137">
        <v>7</v>
      </c>
    </row>
    <row r="11" spans="1:5" s="16" customFormat="1" x14ac:dyDescent="0.25">
      <c r="A11" s="16" t="s">
        <v>2292</v>
      </c>
      <c r="B11" s="130"/>
      <c r="C11" s="94"/>
      <c r="D11" s="94"/>
      <c r="E11" s="137">
        <v>8</v>
      </c>
    </row>
    <row r="12" spans="1:5" s="16" customFormat="1" x14ac:dyDescent="0.25">
      <c r="A12" s="16" t="s">
        <v>2293</v>
      </c>
      <c r="B12" s="130"/>
      <c r="C12" s="94"/>
      <c r="D12" s="94"/>
      <c r="E12" s="137">
        <v>9</v>
      </c>
    </row>
    <row r="13" spans="1:5" s="16" customFormat="1" x14ac:dyDescent="0.25">
      <c r="A13" s="92" t="s">
        <v>2284</v>
      </c>
      <c r="B13" s="130"/>
      <c r="C13" s="94"/>
      <c r="D13" s="94"/>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9</vt:i4>
      </vt:variant>
    </vt:vector>
  </HeadingPairs>
  <TitlesOfParts>
    <vt:vector size="34"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2022-08-31T23:58:42Z</dcterms:modified>
</cp:coreProperties>
</file>