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prima/Dropbox/Document/2016 業務/講義/高性能計算特論/"/>
    </mc:Choice>
  </mc:AlternateContent>
  <xr:revisionPtr revIDLastSave="0" documentId="11_2A2EDE5868A2FBB683CB1B9B95B00B5CA0121A47" xr6:coauthVersionLast="47" xr6:coauthVersionMax="47" xr10:uidLastSave="{00000000-0000-0000-0000-000000000000}"/>
  <bookViews>
    <workbookView xWindow="580" yWindow="1420" windowWidth="37000" windowHeight="214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M13" i="1"/>
  <c r="Q13" i="1"/>
  <c r="T13" i="1"/>
  <c r="Y13" i="1"/>
  <c r="N13" i="1"/>
  <c r="R13" i="1"/>
  <c r="S13" i="1"/>
  <c r="U13" i="1"/>
  <c r="V13" i="1"/>
  <c r="W13" i="1"/>
  <c r="X13" i="1"/>
  <c r="Z13" i="1"/>
  <c r="AA13" i="1"/>
  <c r="AB13" i="1"/>
  <c r="O13" i="1"/>
  <c r="AC13" i="1"/>
  <c r="AD13" i="1"/>
  <c r="AE13" i="1"/>
  <c r="AF13" i="1"/>
  <c r="AG13" i="1"/>
  <c r="P13" i="1"/>
  <c r="AH13" i="1"/>
  <c r="AI13" i="1"/>
  <c r="AJ13" i="1"/>
  <c r="AK13" i="1"/>
  <c r="AL13" i="1"/>
  <c r="J24" i="1"/>
  <c r="N8" i="1"/>
  <c r="P8" i="1"/>
  <c r="AL8" i="1"/>
  <c r="N12" i="1"/>
  <c r="P12" i="1"/>
  <c r="AL12" i="1"/>
  <c r="N6" i="1"/>
  <c r="P6" i="1"/>
  <c r="AL6" i="1"/>
  <c r="M8" i="1"/>
  <c r="AK8" i="1"/>
  <c r="M12" i="1"/>
  <c r="AK12" i="1"/>
  <c r="M6" i="1"/>
  <c r="AK6" i="1"/>
  <c r="AJ8" i="1"/>
  <c r="AJ12" i="1"/>
  <c r="AJ6" i="1"/>
  <c r="AI8" i="1"/>
  <c r="AI12" i="1"/>
  <c r="AI6" i="1"/>
  <c r="AH8" i="1"/>
  <c r="AH12" i="1"/>
  <c r="AH6" i="1"/>
  <c r="O8" i="1"/>
  <c r="AG8" i="1"/>
  <c r="O12" i="1"/>
  <c r="AG12" i="1"/>
  <c r="O6" i="1"/>
  <c r="AG6" i="1"/>
  <c r="AF8" i="1"/>
  <c r="AF12" i="1"/>
  <c r="AF6" i="1"/>
  <c r="AE8" i="1"/>
  <c r="AE12" i="1"/>
  <c r="AE6" i="1"/>
  <c r="AD8" i="1"/>
  <c r="AD12" i="1"/>
  <c r="AD6" i="1"/>
  <c r="AC8" i="1"/>
  <c r="AC12" i="1"/>
  <c r="AC6" i="1"/>
  <c r="AB8" i="1"/>
  <c r="AB12" i="1"/>
  <c r="AB6" i="1"/>
  <c r="AA8" i="1"/>
  <c r="AA12" i="1"/>
  <c r="AA6" i="1"/>
  <c r="Z8" i="1"/>
  <c r="Z12" i="1"/>
  <c r="Z6" i="1"/>
  <c r="Y8" i="1"/>
  <c r="Y12" i="1"/>
  <c r="Y6" i="1"/>
  <c r="X8" i="1"/>
  <c r="X12" i="1"/>
  <c r="X6" i="1"/>
  <c r="W8" i="1"/>
  <c r="W12" i="1"/>
  <c r="W6" i="1"/>
  <c r="V8" i="1"/>
  <c r="V12" i="1"/>
  <c r="V6" i="1"/>
  <c r="U8" i="1"/>
  <c r="U12" i="1"/>
  <c r="U6" i="1"/>
  <c r="T8" i="1"/>
  <c r="T12" i="1"/>
  <c r="T6" i="1"/>
  <c r="S8" i="1"/>
  <c r="S12" i="1"/>
  <c r="S6" i="1"/>
  <c r="R8" i="1"/>
  <c r="R12" i="1"/>
  <c r="R6" i="1"/>
  <c r="Q8" i="1"/>
  <c r="Q12" i="1"/>
  <c r="Q6" i="1"/>
  <c r="P7" i="1"/>
  <c r="P9" i="1"/>
  <c r="P10" i="1"/>
  <c r="P11" i="1"/>
  <c r="P14" i="1"/>
  <c r="O7" i="1"/>
  <c r="O9" i="1"/>
  <c r="O10" i="1"/>
  <c r="O11" i="1"/>
  <c r="O14" i="1"/>
  <c r="N7" i="1"/>
  <c r="AL7" i="1"/>
  <c r="N9" i="1"/>
  <c r="AL9" i="1"/>
  <c r="N10" i="1"/>
  <c r="AG10" i="1"/>
  <c r="N11" i="1"/>
  <c r="AL11" i="1"/>
  <c r="N14" i="1"/>
  <c r="AL14" i="1"/>
  <c r="M7" i="1"/>
  <c r="AK7" i="1"/>
  <c r="M9" i="1"/>
  <c r="AK9" i="1"/>
  <c r="M10" i="1"/>
  <c r="AF10" i="1"/>
  <c r="M11" i="1"/>
  <c r="AK11" i="1"/>
  <c r="M14" i="1"/>
  <c r="AK14" i="1"/>
  <c r="AL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O15" i="1"/>
  <c r="L32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L15" i="1"/>
  <c r="L35" i="1"/>
  <c r="M15" i="1"/>
  <c r="N15" i="1"/>
  <c r="Q7" i="1"/>
  <c r="Q15" i="1"/>
  <c r="R7" i="1"/>
  <c r="R15" i="1"/>
  <c r="S7" i="1"/>
  <c r="S15" i="1"/>
  <c r="T7" i="1"/>
  <c r="T15" i="1"/>
  <c r="U7" i="1"/>
  <c r="U15" i="1"/>
  <c r="V7" i="1"/>
  <c r="V15" i="1"/>
  <c r="W7" i="1"/>
  <c r="W15" i="1"/>
  <c r="X7" i="1"/>
  <c r="X15" i="1"/>
  <c r="Y7" i="1"/>
  <c r="Y15" i="1"/>
  <c r="E19" i="1"/>
  <c r="Z7" i="1"/>
  <c r="Z15" i="1"/>
  <c r="F20" i="1"/>
  <c r="AA7" i="1"/>
  <c r="AA15" i="1"/>
  <c r="AB7" i="1"/>
  <c r="AB15" i="1"/>
  <c r="AC7" i="1"/>
  <c r="AC15" i="1"/>
  <c r="L30" i="1"/>
  <c r="AD7" i="1"/>
  <c r="AD15" i="1"/>
  <c r="L31" i="1"/>
  <c r="AE7" i="1"/>
  <c r="AE15" i="1"/>
  <c r="L29" i="1"/>
  <c r="AF7" i="1"/>
  <c r="AF15" i="1"/>
  <c r="L27" i="1"/>
  <c r="AG7" i="1"/>
  <c r="AG15" i="1"/>
  <c r="L28" i="1"/>
  <c r="AH7" i="1"/>
  <c r="AI7" i="1"/>
  <c r="AJ7" i="1"/>
  <c r="P15" i="1"/>
  <c r="L39" i="1"/>
  <c r="AH10" i="1"/>
  <c r="AH15" i="1"/>
  <c r="L37" i="1"/>
  <c r="AI10" i="1"/>
  <c r="AI15" i="1"/>
  <c r="L38" i="1"/>
  <c r="AJ10" i="1"/>
  <c r="AJ15" i="1"/>
  <c r="L36" i="1"/>
  <c r="AK10" i="1"/>
  <c r="AK15" i="1"/>
  <c r="L34" i="1"/>
  <c r="E21" i="1"/>
  <c r="G19" i="1"/>
  <c r="F21" i="1"/>
  <c r="G20" i="1"/>
  <c r="E20" i="1"/>
  <c r="G21" i="1"/>
  <c r="F19" i="1"/>
  <c r="I19" i="1"/>
  <c r="H21" i="1"/>
  <c r="E23" i="1"/>
  <c r="G22" i="1"/>
  <c r="I21" i="1"/>
  <c r="H20" i="1"/>
  <c r="F22" i="1"/>
  <c r="G23" i="1"/>
  <c r="I20" i="1"/>
  <c r="F23" i="1"/>
  <c r="H19" i="1"/>
  <c r="E22" i="1"/>
  <c r="J21" i="1"/>
  <c r="I22" i="1"/>
  <c r="H23" i="1"/>
  <c r="G24" i="1"/>
  <c r="J20" i="1"/>
  <c r="I23" i="1"/>
  <c r="F24" i="1"/>
  <c r="J19" i="1"/>
  <c r="H22" i="1"/>
  <c r="E24" i="1"/>
  <c r="J23" i="1"/>
  <c r="I24" i="1"/>
  <c r="J22" i="1"/>
  <c r="H24" i="1"/>
  <c r="E27" i="1" a="1"/>
  <c r="E27" i="1"/>
  <c r="F27" i="1"/>
  <c r="G27" i="1"/>
  <c r="H27" i="1"/>
  <c r="I27" i="1"/>
  <c r="J27" i="1"/>
  <c r="N27" i="1"/>
  <c r="E28" i="1"/>
  <c r="F28" i="1"/>
  <c r="G28" i="1"/>
  <c r="H28" i="1"/>
  <c r="I28" i="1"/>
  <c r="J28" i="1"/>
  <c r="N28" i="1"/>
  <c r="E29" i="1"/>
  <c r="F29" i="1"/>
  <c r="G29" i="1"/>
  <c r="H29" i="1"/>
  <c r="I29" i="1"/>
  <c r="J29" i="1"/>
  <c r="N29" i="1"/>
  <c r="E30" i="1"/>
  <c r="F30" i="1"/>
  <c r="G30" i="1"/>
  <c r="H30" i="1"/>
  <c r="I30" i="1"/>
  <c r="J30" i="1"/>
  <c r="N30" i="1"/>
  <c r="E31" i="1"/>
  <c r="F31" i="1"/>
  <c r="G31" i="1"/>
  <c r="H31" i="1"/>
  <c r="I31" i="1"/>
  <c r="J31" i="1"/>
  <c r="N31" i="1"/>
  <c r="E32" i="1"/>
  <c r="F32" i="1"/>
  <c r="G32" i="1"/>
  <c r="H32" i="1"/>
  <c r="I32" i="1"/>
  <c r="J32" i="1"/>
  <c r="N32" i="1"/>
  <c r="G6" i="1"/>
  <c r="I6" i="1"/>
  <c r="G14" i="1"/>
  <c r="I14" i="1"/>
  <c r="G12" i="1"/>
  <c r="I12" i="1"/>
  <c r="G11" i="1"/>
  <c r="I11" i="1"/>
  <c r="G10" i="1"/>
  <c r="I10" i="1"/>
  <c r="G9" i="1"/>
  <c r="I9" i="1"/>
  <c r="G8" i="1"/>
  <c r="I8" i="1"/>
  <c r="G7" i="1"/>
  <c r="I7" i="1"/>
  <c r="E34" i="1" a="1"/>
  <c r="E34" i="1"/>
  <c r="F34" i="1"/>
  <c r="G34" i="1"/>
  <c r="H34" i="1"/>
  <c r="I34" i="1"/>
  <c r="J34" i="1"/>
  <c r="N34" i="1"/>
  <c r="E35" i="1"/>
  <c r="F35" i="1"/>
  <c r="G35" i="1"/>
  <c r="H35" i="1"/>
  <c r="I35" i="1"/>
  <c r="J35" i="1"/>
  <c r="N35" i="1"/>
  <c r="E36" i="1"/>
  <c r="F36" i="1"/>
  <c r="G36" i="1"/>
  <c r="H36" i="1"/>
  <c r="I36" i="1"/>
  <c r="J36" i="1"/>
  <c r="N36" i="1"/>
  <c r="E37" i="1"/>
  <c r="F37" i="1"/>
  <c r="G37" i="1"/>
  <c r="H37" i="1"/>
  <c r="I37" i="1"/>
  <c r="J37" i="1"/>
  <c r="N37" i="1"/>
  <c r="E38" i="1"/>
  <c r="F38" i="1"/>
  <c r="G38" i="1"/>
  <c r="H38" i="1"/>
  <c r="I38" i="1"/>
  <c r="J38" i="1"/>
  <c r="N38" i="1"/>
  <c r="E39" i="1"/>
  <c r="F39" i="1"/>
  <c r="G39" i="1"/>
  <c r="H39" i="1"/>
  <c r="I39" i="1"/>
  <c r="J39" i="1"/>
  <c r="N39" i="1"/>
  <c r="H6" i="1"/>
  <c r="J6" i="1"/>
  <c r="H14" i="1"/>
  <c r="J14" i="1"/>
  <c r="H12" i="1"/>
  <c r="J12" i="1"/>
  <c r="H11" i="1"/>
  <c r="J11" i="1"/>
  <c r="H10" i="1"/>
  <c r="J10" i="1"/>
  <c r="H9" i="1"/>
  <c r="J9" i="1"/>
  <c r="H8" i="1"/>
  <c r="J8" i="1"/>
  <c r="H7" i="1"/>
  <c r="J7" i="1"/>
  <c r="H13" i="1"/>
  <c r="J13" i="1"/>
  <c r="G13" i="1"/>
  <c r="I13" i="1"/>
</calcChain>
</file>

<file path=xl/sharedStrings.xml><?xml version="1.0" encoding="utf-8"?>
<sst xmlns="http://schemas.openxmlformats.org/spreadsheetml/2006/main" count="76" uniqueCount="72">
  <si>
    <t>2次アフィン変換</t>
    <phoneticPr fontId="1"/>
  </si>
  <si>
    <t>No</t>
    <phoneticPr fontId="1"/>
  </si>
  <si>
    <t>元の座標</t>
    <rPh sb="0" eb="1">
      <t>モト</t>
    </rPh>
    <rPh sb="2" eb="4">
      <t>ザヒョウ</t>
    </rPh>
    <phoneticPr fontId="1"/>
  </si>
  <si>
    <t>目的の座標</t>
    <rPh sb="0" eb="2">
      <t>モクテキ</t>
    </rPh>
    <rPh sb="3" eb="5">
      <t>ザヒョウ</t>
    </rPh>
    <phoneticPr fontId="1"/>
  </si>
  <si>
    <t>変換後の座標</t>
    <rPh sb="0" eb="2">
      <t>ヘンカン</t>
    </rPh>
    <rPh sb="2" eb="3">
      <t>ゴ</t>
    </rPh>
    <rPh sb="4" eb="6">
      <t>ザヒョウ</t>
    </rPh>
    <phoneticPr fontId="1"/>
  </si>
  <si>
    <t>残差</t>
    <rPh sb="0" eb="1">
      <t>ザン</t>
    </rPh>
    <rPh sb="1" eb="2">
      <t>サ</t>
    </rPh>
    <phoneticPr fontId="1"/>
  </si>
  <si>
    <r>
      <t xml:space="preserve">状態
</t>
    </r>
    <r>
      <rPr>
        <sz val="8"/>
        <color theme="1"/>
        <rFont val="Yu Gothic"/>
        <family val="3"/>
        <charset val="128"/>
        <scheme val="minor"/>
      </rPr>
      <t>(0:不採用, 1:採用)</t>
    </r>
    <rPh sb="0" eb="2">
      <t>ジョウタイ</t>
    </rPh>
    <rPh sb="6" eb="9">
      <t>フサイヨウ</t>
    </rPh>
    <rPh sb="13" eb="15">
      <t>サイヨウ</t>
    </rPh>
    <phoneticPr fontId="1"/>
  </si>
  <si>
    <t>計算用</t>
    <rPh sb="0" eb="2">
      <t>ケイサン</t>
    </rPh>
    <rPh sb="2" eb="3">
      <t>ヨウ</t>
    </rPh>
    <phoneticPr fontId="1"/>
  </si>
  <si>
    <r>
      <t>x</t>
    </r>
    <r>
      <rPr>
        <i/>
        <vertAlign val="subscript"/>
        <sz val="11"/>
        <rFont val="Times New Roman"/>
        <family val="1"/>
      </rPr>
      <t>i</t>
    </r>
    <phoneticPr fontId="2"/>
  </si>
  <si>
    <r>
      <t>y</t>
    </r>
    <r>
      <rPr>
        <i/>
        <vertAlign val="subscript"/>
        <sz val="11"/>
        <rFont val="Times New Roman"/>
        <family val="1"/>
      </rPr>
      <t>i</t>
    </r>
    <phoneticPr fontId="2"/>
  </si>
  <si>
    <r>
      <t>x'</t>
    </r>
    <r>
      <rPr>
        <i/>
        <vertAlign val="subscript"/>
        <sz val="11"/>
        <rFont val="Times New Roman"/>
        <family val="1"/>
      </rPr>
      <t>i</t>
    </r>
    <phoneticPr fontId="2"/>
  </si>
  <si>
    <r>
      <t>y'</t>
    </r>
    <r>
      <rPr>
        <i/>
        <vertAlign val="subscript"/>
        <sz val="11"/>
        <rFont val="Times New Roman"/>
        <family val="1"/>
      </rPr>
      <t>i</t>
    </r>
    <phoneticPr fontId="2"/>
  </si>
  <si>
    <r>
      <t>pred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x</t>
    </r>
    <r>
      <rPr>
        <i/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</t>
    </r>
    <phoneticPr fontId="2"/>
  </si>
  <si>
    <r>
      <t>pred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y</t>
    </r>
    <r>
      <rPr>
        <i/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</t>
    </r>
    <phoneticPr fontId="2"/>
  </si>
  <si>
    <r>
      <t>|Δ</t>
    </r>
    <r>
      <rPr>
        <i/>
        <sz val="11"/>
        <rFont val="Times New Roman"/>
        <family val="1"/>
      </rPr>
      <t>x</t>
    </r>
    <r>
      <rPr>
        <i/>
        <vertAlign val="subscript"/>
        <sz val="11"/>
        <rFont val="Times New Roman"/>
        <family val="1"/>
      </rPr>
      <t xml:space="preserve">i </t>
    </r>
    <r>
      <rPr>
        <sz val="11"/>
        <rFont val="Times New Roman"/>
        <family val="1"/>
      </rPr>
      <t>|</t>
    </r>
    <phoneticPr fontId="2"/>
  </si>
  <si>
    <r>
      <t>|Δ</t>
    </r>
    <r>
      <rPr>
        <i/>
        <sz val="11"/>
        <rFont val="Times New Roman"/>
        <family val="1"/>
      </rPr>
      <t>y</t>
    </r>
    <r>
      <rPr>
        <i/>
        <vertAlign val="subscript"/>
        <sz val="11"/>
        <rFont val="Times New Roman"/>
        <family val="1"/>
      </rPr>
      <t xml:space="preserve">i </t>
    </r>
    <r>
      <rPr>
        <sz val="11"/>
        <rFont val="Times New Roman"/>
        <family val="1"/>
      </rPr>
      <t>|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</si>
  <si>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</si>
  <si>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bscript"/>
        <sz val="10"/>
        <rFont val="Times New Roman"/>
        <family val="1"/>
      </rPr>
      <t>i</t>
    </r>
    <phoneticPr fontId="2"/>
  </si>
  <si>
    <r>
      <t>x'</t>
    </r>
    <r>
      <rPr>
        <i/>
        <vertAlign val="subscript"/>
        <sz val="10"/>
        <rFont val="Times New Roman"/>
        <family val="1"/>
      </rPr>
      <t>i</t>
    </r>
    <phoneticPr fontId="2"/>
  </si>
  <si>
    <r>
      <t>y'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</si>
  <si>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</si>
  <si>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</si>
  <si>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</si>
  <si>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perscript"/>
        <sz val="10"/>
        <rFont val="Times New Roman"/>
        <family val="1"/>
      </rPr>
      <t>3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</si>
  <si>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perscript"/>
        <sz val="10"/>
        <rFont val="Times New Roman"/>
        <family val="1"/>
      </rPr>
      <t>3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</si>
  <si>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phoneticPr fontId="1"/>
  </si>
  <si>
    <r>
      <t>x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bscript"/>
        <sz val="10"/>
        <rFont val="Times New Roman"/>
        <family val="1"/>
      </rPr>
      <t>i</t>
    </r>
    <phoneticPr fontId="1"/>
  </si>
  <si>
    <r>
      <t>x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phoneticPr fontId="1"/>
  </si>
  <si>
    <r>
      <t>x</t>
    </r>
    <r>
      <rPr>
        <i/>
        <vertAlign val="superscript"/>
        <sz val="10"/>
        <rFont val="Times New Roman"/>
        <family val="1"/>
      </rPr>
      <t>4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</si>
  <si>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perscript"/>
        <sz val="10"/>
        <rFont val="Times New Roman"/>
        <family val="1"/>
      </rPr>
      <t>4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</si>
  <si>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perscript"/>
        <sz val="10"/>
        <rFont val="Times New Roman"/>
        <family val="1"/>
      </rPr>
      <t>3</t>
    </r>
    <r>
      <rPr>
        <i/>
        <vertAlign val="subscript"/>
        <sz val="10"/>
        <rFont val="Times New Roman"/>
        <family val="1"/>
      </rPr>
      <t>i</t>
    </r>
    <phoneticPr fontId="1"/>
  </si>
  <si>
    <r>
      <t>x</t>
    </r>
    <r>
      <rPr>
        <i/>
        <vertAlign val="superscript"/>
        <sz val="10"/>
        <rFont val="Times New Roman"/>
        <family val="1"/>
      </rPr>
      <t>3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bscript"/>
        <sz val="10"/>
        <rFont val="Times New Roman"/>
        <family val="1"/>
      </rPr>
      <t>i</t>
    </r>
    <phoneticPr fontId="1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</si>
  <si>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x'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</si>
  <si>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x'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</si>
  <si>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x'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</si>
  <si>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x'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</si>
  <si>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x'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</si>
  <si>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y'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</si>
  <si>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y'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</si>
  <si>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y'</t>
    </r>
    <r>
      <rPr>
        <i/>
        <vertAlign val="subscript"/>
        <sz val="10"/>
        <rFont val="Times New Roman"/>
        <family val="1"/>
      </rPr>
      <t>i</t>
    </r>
    <phoneticPr fontId="2"/>
  </si>
  <si>
    <r>
      <t>x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y'</t>
    </r>
    <r>
      <rPr>
        <i/>
        <vertAlign val="subscript"/>
        <sz val="10"/>
        <rFont val="Times New Roman"/>
        <family val="1"/>
      </rPr>
      <t>i</t>
    </r>
    <phoneticPr fontId="2"/>
  </si>
  <si>
    <r>
      <t>y</t>
    </r>
    <r>
      <rPr>
        <i/>
        <vertAlign val="superscript"/>
        <sz val="10"/>
        <rFont val="Times New Roman"/>
        <family val="1"/>
      </rPr>
      <t>2</t>
    </r>
    <r>
      <rPr>
        <i/>
        <vertAlign val="subscript"/>
        <sz val="10"/>
        <rFont val="Times New Roman"/>
        <family val="1"/>
      </rPr>
      <t>i</t>
    </r>
    <r>
      <rPr>
        <i/>
        <sz val="10"/>
        <rFont val="Times New Roman"/>
        <family val="1"/>
      </rPr>
      <t>y'</t>
    </r>
    <r>
      <rPr>
        <i/>
        <vertAlign val="subscript"/>
        <sz val="10"/>
        <rFont val="Times New Roman"/>
        <family val="1"/>
      </rPr>
      <t>i</t>
    </r>
    <phoneticPr fontId="2"/>
  </si>
  <si>
    <t>∑</t>
    <phoneticPr fontId="1"/>
  </si>
  <si>
    <t>入力データ</t>
    <rPh sb="0" eb="2">
      <t>ニュウリョクデータ</t>
    </rPh>
    <phoneticPr fontId="1"/>
  </si>
  <si>
    <t>係数行列</t>
    <rPh sb="0" eb="2">
      <t>ケイスウ</t>
    </rPh>
    <rPh sb="2" eb="4">
      <t>ギョウレツ</t>
    </rPh>
    <phoneticPr fontId="1"/>
  </si>
  <si>
    <t>Pupil X</t>
  </si>
  <si>
    <t xml:space="preserve"> Pupil Y</t>
  </si>
  <si>
    <t xml:space="preserve"> distance X</t>
  </si>
  <si>
    <t xml:space="preserve"> distance Y</t>
  </si>
  <si>
    <t xml:space="preserve"> Target X</t>
  </si>
  <si>
    <t xml:space="preserve"> Target Y</t>
  </si>
  <si>
    <t xml:space="preserve"> Calc X</t>
  </si>
  <si>
    <t xml:space="preserve"> Calc Y</t>
  </si>
  <si>
    <t>a</t>
    <phoneticPr fontId="1"/>
  </si>
  <si>
    <t>＝</t>
    <phoneticPr fontId="1"/>
  </si>
  <si>
    <t>×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</si>
  <si>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</si>
  <si>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</si>
  <si>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</si>
  <si>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</si>
  <si>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</si>
  <si>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</si>
  <si>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</si>
  <si>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</si>
  <si>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</si>
  <si>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</si>
  <si>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</si>
  <si>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メモ</t>
    <phoneticPr fontId="1"/>
  </si>
  <si>
    <t>逆行列を求める</t>
    <rPh sb="0" eb="3">
      <t>ギャクギョウレツ</t>
    </rPh>
    <rPh sb="4" eb="5">
      <t>モト</t>
    </rPh>
    <phoneticPr fontId="1"/>
  </si>
  <si>
    <t>①minverse(参照セル)
②Shift + Ctrl + Enterキーを押す</t>
    <rPh sb="10" eb="12">
      <t>サンショウ</t>
    </rPh>
    <phoneticPr fontId="1"/>
  </si>
  <si>
    <t>ドラッグコピーする時、縦のセルを固定する</t>
    <rPh sb="9" eb="10">
      <t>トキ</t>
    </rPh>
    <rPh sb="11" eb="12">
      <t>タテ</t>
    </rPh>
    <rPh sb="16" eb="18">
      <t>コテイ</t>
    </rPh>
    <phoneticPr fontId="1"/>
  </si>
  <si>
    <t>①固定させたいセルの英字を$で囲む</t>
    <rPh sb="1" eb="3">
      <t>コテイ</t>
    </rPh>
    <rPh sb="10" eb="12">
      <t>エイジ</t>
    </rPh>
    <rPh sb="15" eb="16">
      <t>カコ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</si>
</sst>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i/>
      <sz val="11"/>
      <name val="Times New Roman"/>
      <family val="1"/>
    </font>
    <font>
      <i/>
      <vertAlign val="subscript"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color theme="1"/>
      <name val="Yu Gothic"/>
      <family val="3"/>
      <charset val="128"/>
      <scheme val="minor"/>
    </font>
    <font>
      <i/>
      <vertAlign val="superscript"/>
      <sz val="10"/>
      <name val="Times New Roman"/>
      <family val="1"/>
    </font>
    <font>
      <sz val="11"/>
      <color theme="1"/>
      <name val="ＭＳ Ｐ明朝"/>
      <family val="1"/>
      <charset val="128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20" fontId="0" fillId="0" borderId="0" xfId="0" applyNumberFormat="1">
      <alignment vertical="center"/>
    </xf>
    <xf numFmtId="0" fontId="6" fillId="0" borderId="4" xfId="0" applyFont="1" applyBorder="1">
      <alignment vertical="center"/>
    </xf>
    <xf numFmtId="0" fontId="7" fillId="0" borderId="7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16" xfId="0" applyFont="1" applyBorder="1" applyAlignment="1">
      <alignment horizont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4" fillId="0" borderId="21" xfId="0" applyFont="1" applyBorder="1" applyAlignment="1">
      <alignment horizont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8" fillId="0" borderId="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32" xfId="0" applyFont="1" applyBorder="1">
      <alignment vertical="center"/>
    </xf>
    <xf numFmtId="0" fontId="0" fillId="0" borderId="36" xfId="0" applyBorder="1">
      <alignment vertical="center"/>
    </xf>
    <xf numFmtId="176" fontId="6" fillId="0" borderId="24" xfId="0" applyNumberFormat="1" applyFont="1" applyBorder="1">
      <alignment vertical="center"/>
    </xf>
    <xf numFmtId="176" fontId="6" fillId="0" borderId="43" xfId="0" applyNumberFormat="1" applyFont="1" applyBorder="1">
      <alignment vertical="center"/>
    </xf>
    <xf numFmtId="176" fontId="6" fillId="0" borderId="25" xfId="0" applyNumberFormat="1" applyFont="1" applyBorder="1">
      <alignment vertic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176" fontId="6" fillId="0" borderId="44" xfId="0" applyNumberFormat="1" applyFont="1" applyBorder="1">
      <alignment vertical="center"/>
    </xf>
    <xf numFmtId="176" fontId="6" fillId="0" borderId="5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176" fontId="6" fillId="0" borderId="48" xfId="0" applyNumberFormat="1" applyFont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6" xfId="0" applyBorder="1" applyAlignment="1"/>
    <xf numFmtId="0" fontId="0" fillId="0" borderId="0" xfId="0" applyAlignment="1"/>
    <xf numFmtId="0" fontId="0" fillId="0" borderId="37" xfId="0" applyBorder="1" applyAlignment="1"/>
    <xf numFmtId="0" fontId="0" fillId="0" borderId="33" xfId="0" applyBorder="1" applyAlignment="1"/>
    <xf numFmtId="2" fontId="0" fillId="0" borderId="0" xfId="0" applyNumberFormat="1" applyAlignment="1"/>
    <xf numFmtId="2" fontId="0" fillId="0" borderId="54" xfId="0" applyNumberFormat="1" applyBorder="1" applyAlignment="1"/>
    <xf numFmtId="2" fontId="0" fillId="0" borderId="33" xfId="0" applyNumberFormat="1" applyBorder="1" applyAlignment="1"/>
    <xf numFmtId="2" fontId="0" fillId="0" borderId="38" xfId="0" applyNumberFormat="1" applyBorder="1" applyAlignment="1"/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37" xfId="0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8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74459502300294E-2"/>
          <c:y val="0.2315241601994"/>
          <c:w val="0.84066981525350504"/>
          <c:h val="0.65727192734001805"/>
        </c:manualLayout>
      </c:layout>
      <c:scatterChart>
        <c:scatterStyle val="lineMarker"/>
        <c:varyColors val="0"/>
        <c:ser>
          <c:idx val="0"/>
          <c:order val="0"/>
          <c:tx>
            <c:v>瞳孔中心との距離からなる座標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</c:spPr>
          </c:marker>
          <c:xVal>
            <c:numRef>
              <c:f>Sheet1!$M$6:$M$14</c:f>
              <c:numCache>
                <c:formatCode>General</c:formatCode>
                <c:ptCount val="9"/>
                <c:pt idx="0">
                  <c:v>100</c:v>
                </c:pt>
                <c:pt idx="1">
                  <c:v>300</c:v>
                </c:pt>
                <c:pt idx="2">
                  <c:v>590</c:v>
                </c:pt>
                <c:pt idx="3">
                  <c:v>90</c:v>
                </c:pt>
                <c:pt idx="4">
                  <c:v>310</c:v>
                </c:pt>
                <c:pt idx="5">
                  <c:v>550</c:v>
                </c:pt>
                <c:pt idx="6">
                  <c:v>105</c:v>
                </c:pt>
                <c:pt idx="7">
                  <c:v>290</c:v>
                </c:pt>
                <c:pt idx="8">
                  <c:v>560</c:v>
                </c:pt>
              </c:numCache>
            </c:numRef>
          </c:xVal>
          <c:yVal>
            <c:numRef>
              <c:f>Sheet1!$N$6:$N$14</c:f>
              <c:numCache>
                <c:formatCode>General</c:formatCode>
                <c:ptCount val="9"/>
                <c:pt idx="0">
                  <c:v>100</c:v>
                </c:pt>
                <c:pt idx="1">
                  <c:v>110</c:v>
                </c:pt>
                <c:pt idx="2">
                  <c:v>115</c:v>
                </c:pt>
                <c:pt idx="3">
                  <c:v>250</c:v>
                </c:pt>
                <c:pt idx="4">
                  <c:v>240</c:v>
                </c:pt>
                <c:pt idx="5">
                  <c:v>230</c:v>
                </c:pt>
                <c:pt idx="6">
                  <c:v>400</c:v>
                </c:pt>
                <c:pt idx="7">
                  <c:v>380</c:v>
                </c:pt>
                <c:pt idx="8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E-4F9A-8666-618BA49613CE}"/>
            </c:ext>
          </c:extLst>
        </c:ser>
        <c:ser>
          <c:idx val="1"/>
          <c:order val="1"/>
          <c:tx>
            <c:v>ディスプレイ上の地点座標</c:v>
          </c:tx>
          <c:spPr>
            <a:ln w="28575">
              <a:noFill/>
            </a:ln>
          </c:spPr>
          <c:marker>
            <c:symbol val="star"/>
            <c:size val="12"/>
            <c:spPr>
              <a:noFill/>
              <a:ln>
                <a:solidFill>
                  <a:srgbClr val="FF00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Sheet1!$O$6:$O$14</c:f>
              <c:numCache>
                <c:formatCode>General</c:formatCode>
                <c:ptCount val="9"/>
                <c:pt idx="0">
                  <c:v>40</c:v>
                </c:pt>
                <c:pt idx="1">
                  <c:v>512</c:v>
                </c:pt>
                <c:pt idx="2">
                  <c:v>1024</c:v>
                </c:pt>
                <c:pt idx="3">
                  <c:v>40</c:v>
                </c:pt>
                <c:pt idx="4">
                  <c:v>512</c:v>
                </c:pt>
                <c:pt idx="5">
                  <c:v>1024</c:v>
                </c:pt>
                <c:pt idx="6">
                  <c:v>40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Sheet1!$P$6:$P$14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768</c:v>
                </c:pt>
                <c:pt idx="7">
                  <c:v>768</c:v>
                </c:pt>
                <c:pt idx="8">
                  <c:v>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0E-4F9A-8666-618BA49613CE}"/>
            </c:ext>
          </c:extLst>
        </c:ser>
        <c:ser>
          <c:idx val="2"/>
          <c:order val="2"/>
          <c:tx>
            <c:v>推定した座標（変換後の座標）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66"/>
              </a:solidFill>
              <a:ln>
                <a:solidFill>
                  <a:srgbClr val="FF0066"/>
                </a:solidFill>
              </a:ln>
            </c:spPr>
          </c:marker>
          <c:xVal>
            <c:numRef>
              <c:f>Sheet1!$G$6:$G$14</c:f>
              <c:numCache>
                <c:formatCode>0.00_ </c:formatCode>
                <c:ptCount val="9"/>
                <c:pt idx="0">
                  <c:v>43.316080571796476</c:v>
                </c:pt>
                <c:pt idx="1">
                  <c:v>499.45067587232666</c:v>
                </c:pt>
                <c:pt idx="2">
                  <c:v>1033.0297619555283</c:v>
                </c:pt>
                <c:pt idx="3">
                  <c:v>31.469000170133825</c:v>
                </c:pt>
                <c:pt idx="4">
                  <c:v>544.37266814023496</c:v>
                </c:pt>
                <c:pt idx="5">
                  <c:v>1002.9856895558266</c:v>
                </c:pt>
                <c:pt idx="6">
                  <c:v>46.004378678337901</c:v>
                </c:pt>
                <c:pt idx="7">
                  <c:v>494.97360651713609</c:v>
                </c:pt>
                <c:pt idx="8">
                  <c:v>1032.3981385387849</c:v>
                </c:pt>
              </c:numCache>
            </c:numRef>
          </c:xVal>
          <c:yVal>
            <c:numRef>
              <c:f>Sheet1!$H$6:$H$14</c:f>
              <c:numCache>
                <c:formatCode>0.00_ </c:formatCode>
                <c:ptCount val="9"/>
                <c:pt idx="0">
                  <c:v>23.064505995995376</c:v>
                </c:pt>
                <c:pt idx="1">
                  <c:v>55.36615587425797</c:v>
                </c:pt>
                <c:pt idx="2">
                  <c:v>44.524912202430357</c:v>
                </c:pt>
                <c:pt idx="3">
                  <c:v>398.31177483892452</c:v>
                </c:pt>
                <c:pt idx="4">
                  <c:v>392.91671632650616</c:v>
                </c:pt>
                <c:pt idx="5">
                  <c:v>360.48846415908429</c:v>
                </c:pt>
                <c:pt idx="6">
                  <c:v>769.3963376892134</c:v>
                </c:pt>
                <c:pt idx="7">
                  <c:v>747.90719457226908</c:v>
                </c:pt>
                <c:pt idx="8">
                  <c:v>784.02393834139934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0E-4F9A-8666-618BA4961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30512272"/>
        <c:axId val="-1206272544"/>
      </c:scatterChart>
      <c:valAx>
        <c:axId val="-133051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i="1">
                    <a:latin typeface="Times New Roman" pitchFamily="18" charset="0"/>
                    <a:cs typeface="Times New Roman" pitchFamily="18" charset="0"/>
                  </a:rPr>
                  <a:t>x</a:t>
                </a:r>
                <a:endParaRPr lang="ja-JP" altLang="en-US" i="1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0.73174015748031596"/>
              <c:y val="0.8680555555555560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-1206272544"/>
        <c:crosses val="autoZero"/>
        <c:crossBetween val="midCat"/>
      </c:valAx>
      <c:valAx>
        <c:axId val="-120627254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ja-JP" i="1">
                    <a:latin typeface="Times New Roman" pitchFamily="18" charset="0"/>
                    <a:cs typeface="Times New Roman" pitchFamily="18" charset="0"/>
                  </a:rPr>
                  <a:t>y</a:t>
                </a:r>
                <a:endParaRPr lang="ja-JP" altLang="en-US" i="1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4.4444444444444502E-2"/>
              <c:y val="2.5700277048702199E-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-1330512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9533103845952198"/>
          <c:y val="2.2842123151872201E-2"/>
          <c:w val="0.47138164217442202"/>
          <c:h val="0.16318726174075901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 </a:t>
            </a:r>
            <a:r>
              <a:rPr lang="ja-JP" altLang="en-US"/>
              <a:t>瞳孔と各角膜反射点との距離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Sheet1!$AE$18</c:f>
              <c:strCache>
                <c:ptCount val="1"/>
                <c:pt idx="0">
                  <c:v> distance Y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Sheet1!$AD$19:$AD$27</c:f>
              <c:numCache>
                <c:formatCode>0.00</c:formatCode>
                <c:ptCount val="9"/>
                <c:pt idx="0">
                  <c:v>5</c:v>
                </c:pt>
                <c:pt idx="1">
                  <c:v>20.615500000000001</c:v>
                </c:pt>
                <c:pt idx="2">
                  <c:v>40.311300000000003</c:v>
                </c:pt>
                <c:pt idx="3">
                  <c:v>15</c:v>
                </c:pt>
                <c:pt idx="4">
                  <c:v>25</c:v>
                </c:pt>
                <c:pt idx="5">
                  <c:v>42.72</c:v>
                </c:pt>
                <c:pt idx="6">
                  <c:v>25</c:v>
                </c:pt>
                <c:pt idx="7">
                  <c:v>32.015599999999999</c:v>
                </c:pt>
                <c:pt idx="8">
                  <c:v>47.169899999999998</c:v>
                </c:pt>
              </c:numCache>
            </c:numRef>
          </c:xVal>
          <c:yVal>
            <c:numRef>
              <c:f>Sheet1!$AE$19:$AE$27</c:f>
              <c:numCache>
                <c:formatCode>0.00</c:formatCode>
                <c:ptCount val="9"/>
                <c:pt idx="0">
                  <c:v>40.311300000000003</c:v>
                </c:pt>
                <c:pt idx="1">
                  <c:v>20.615500000000001</c:v>
                </c:pt>
                <c:pt idx="2">
                  <c:v>5</c:v>
                </c:pt>
                <c:pt idx="3">
                  <c:v>42.72</c:v>
                </c:pt>
                <c:pt idx="4">
                  <c:v>25</c:v>
                </c:pt>
                <c:pt idx="5">
                  <c:v>15</c:v>
                </c:pt>
                <c:pt idx="6">
                  <c:v>47.169899999999998</c:v>
                </c:pt>
                <c:pt idx="7">
                  <c:v>32.015599999999999</c:v>
                </c:pt>
                <c:pt idx="8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E-456C-8500-E39F774C0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6236576"/>
        <c:axId val="-1206234528"/>
      </c:scatterChart>
      <c:valAx>
        <c:axId val="-120623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6234528"/>
        <c:crosses val="autoZero"/>
        <c:crossBetween val="midCat"/>
      </c:valAx>
      <c:valAx>
        <c:axId val="-12062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623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 </a:t>
            </a:r>
            <a:r>
              <a:rPr lang="ja-JP" altLang="en-US"/>
              <a:t>ディスプレイ上の地点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Sheet1!$AG$18</c:f>
              <c:strCache>
                <c:ptCount val="1"/>
                <c:pt idx="0">
                  <c:v> Target Y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Sheet1!$AF$19:$AF$27</c:f>
              <c:numCache>
                <c:formatCode>0.00</c:formatCode>
                <c:ptCount val="9"/>
                <c:pt idx="0">
                  <c:v>40</c:v>
                </c:pt>
                <c:pt idx="1">
                  <c:v>960</c:v>
                </c:pt>
                <c:pt idx="2">
                  <c:v>1880</c:v>
                </c:pt>
                <c:pt idx="3">
                  <c:v>40</c:v>
                </c:pt>
                <c:pt idx="4">
                  <c:v>960</c:v>
                </c:pt>
                <c:pt idx="5">
                  <c:v>1880</c:v>
                </c:pt>
                <c:pt idx="6">
                  <c:v>40</c:v>
                </c:pt>
                <c:pt idx="7">
                  <c:v>960</c:v>
                </c:pt>
                <c:pt idx="8">
                  <c:v>1880</c:v>
                </c:pt>
              </c:numCache>
            </c:numRef>
          </c:xVal>
          <c:yVal>
            <c:numRef>
              <c:f>Sheet1!$AG$19:$AG$27</c:f>
              <c:numCache>
                <c:formatCode>0.00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540</c:v>
                </c:pt>
                <c:pt idx="4">
                  <c:v>540</c:v>
                </c:pt>
                <c:pt idx="5">
                  <c:v>540</c:v>
                </c:pt>
                <c:pt idx="6">
                  <c:v>1040</c:v>
                </c:pt>
                <c:pt idx="7">
                  <c:v>1040</c:v>
                </c:pt>
                <c:pt idx="8">
                  <c:v>1040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9-4FAA-A6E5-B97015177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6214512"/>
        <c:axId val="-1388008016"/>
      </c:scatterChart>
      <c:valAx>
        <c:axId val="-12062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8008016"/>
        <c:crosses val="autoZero"/>
        <c:crossBetween val="midCat"/>
      </c:valAx>
      <c:valAx>
        <c:axId val="-13880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621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618517</xdr:colOff>
      <xdr:row>17</xdr:row>
      <xdr:rowOff>9524</xdr:rowOff>
    </xdr:from>
    <xdr:to>
      <xdr:col>25</xdr:col>
      <xdr:colOff>527977</xdr:colOff>
      <xdr:row>45</xdr:row>
      <xdr:rowOff>12699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679450</xdr:colOff>
      <xdr:row>27</xdr:row>
      <xdr:rowOff>120650</xdr:rowOff>
    </xdr:from>
    <xdr:to>
      <xdr:col>32</xdr:col>
      <xdr:colOff>215900</xdr:colOff>
      <xdr:row>41</xdr:row>
      <xdr:rowOff>38100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342900</xdr:colOff>
      <xdr:row>27</xdr:row>
      <xdr:rowOff>120650</xdr:rowOff>
    </xdr:from>
    <xdr:to>
      <xdr:col>38</xdr:col>
      <xdr:colOff>635000</xdr:colOff>
      <xdr:row>41</xdr:row>
      <xdr:rowOff>50800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47"/>
  <sheetViews>
    <sheetView tabSelected="1" zoomScale="125" workbookViewId="0">
      <selection activeCell="C9" sqref="C9"/>
    </sheetView>
  </sheetViews>
  <sheetFormatPr defaultColWidth="8.875" defaultRowHeight="18"/>
  <cols>
    <col min="1" max="1" width="2.625" customWidth="1"/>
    <col min="2" max="2" width="3.625" customWidth="1"/>
    <col min="3" max="10" width="9.625" customWidth="1"/>
    <col min="11" max="11" width="12.125" customWidth="1"/>
    <col min="13" max="27" width="9.625" customWidth="1"/>
    <col min="28" max="31" width="12.5" bestFit="1" customWidth="1"/>
    <col min="32" max="38" width="9.625" customWidth="1"/>
  </cols>
  <sheetData>
    <row r="2" spans="2:38" ht="29.25" customHeight="1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</row>
    <row r="3" spans="2:38" ht="18.95" thickBot="1"/>
    <row r="4" spans="2:38" ht="13.5" customHeight="1">
      <c r="B4" s="74" t="s">
        <v>1</v>
      </c>
      <c r="C4" s="60" t="s">
        <v>2</v>
      </c>
      <c r="D4" s="60"/>
      <c r="E4" s="60" t="s">
        <v>3</v>
      </c>
      <c r="F4" s="75"/>
      <c r="G4" s="61" t="s">
        <v>4</v>
      </c>
      <c r="H4" s="60"/>
      <c r="I4" s="60" t="s">
        <v>5</v>
      </c>
      <c r="J4" s="62"/>
      <c r="K4" s="70" t="s">
        <v>6</v>
      </c>
      <c r="M4" s="72" t="s">
        <v>7</v>
      </c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6"/>
      <c r="AH4" s="76"/>
      <c r="AI4" s="76"/>
      <c r="AJ4" s="76"/>
      <c r="AK4" s="76"/>
      <c r="AL4" s="77"/>
    </row>
    <row r="5" spans="2:38" ht="16.5" customHeight="1" thickBot="1">
      <c r="B5" s="78"/>
      <c r="C5" s="12" t="s">
        <v>8</v>
      </c>
      <c r="D5" s="12" t="s">
        <v>9</v>
      </c>
      <c r="E5" s="12" t="s">
        <v>10</v>
      </c>
      <c r="F5" s="16" t="s">
        <v>11</v>
      </c>
      <c r="G5" s="37" t="s">
        <v>12</v>
      </c>
      <c r="H5" s="36" t="s">
        <v>13</v>
      </c>
      <c r="I5" s="38" t="s">
        <v>14</v>
      </c>
      <c r="J5" s="39" t="s">
        <v>15</v>
      </c>
      <c r="K5" s="71"/>
      <c r="M5" s="19" t="s">
        <v>16</v>
      </c>
      <c r="N5" s="20" t="s">
        <v>17</v>
      </c>
      <c r="O5" s="20" t="s">
        <v>18</v>
      </c>
      <c r="P5" s="20" t="s">
        <v>19</v>
      </c>
      <c r="Q5" s="20" t="s">
        <v>20</v>
      </c>
      <c r="R5" s="20" t="s">
        <v>21</v>
      </c>
      <c r="S5" s="20" t="s">
        <v>22</v>
      </c>
      <c r="T5" s="20" t="s">
        <v>23</v>
      </c>
      <c r="U5" s="20" t="s">
        <v>24</v>
      </c>
      <c r="V5" s="20" t="s">
        <v>25</v>
      </c>
      <c r="W5" s="20" t="s">
        <v>26</v>
      </c>
      <c r="X5" s="20" t="s">
        <v>27</v>
      </c>
      <c r="Y5" s="20" t="s">
        <v>28</v>
      </c>
      <c r="Z5" s="20" t="s">
        <v>29</v>
      </c>
      <c r="AA5" s="20" t="s">
        <v>30</v>
      </c>
      <c r="AB5" s="20" t="s">
        <v>31</v>
      </c>
      <c r="AC5" s="20" t="s">
        <v>32</v>
      </c>
      <c r="AD5" s="20" t="s">
        <v>33</v>
      </c>
      <c r="AE5" s="20" t="s">
        <v>34</v>
      </c>
      <c r="AF5" s="20" t="s">
        <v>35</v>
      </c>
      <c r="AG5" s="20" t="s">
        <v>36</v>
      </c>
      <c r="AH5" s="20" t="s">
        <v>37</v>
      </c>
      <c r="AI5" s="20" t="s">
        <v>38</v>
      </c>
      <c r="AJ5" s="20" t="s">
        <v>39</v>
      </c>
      <c r="AK5" s="20" t="s">
        <v>40</v>
      </c>
      <c r="AL5" s="21" t="s">
        <v>41</v>
      </c>
    </row>
    <row r="6" spans="2:38">
      <c r="B6" s="6">
        <v>1</v>
      </c>
      <c r="C6" s="1">
        <v>100</v>
      </c>
      <c r="D6" s="1">
        <v>100</v>
      </c>
      <c r="E6" s="1">
        <v>40</v>
      </c>
      <c r="F6" s="2">
        <v>40</v>
      </c>
      <c r="G6" s="34">
        <f t="shared" ref="G6:G14" si="0">$K6*($N$27*C6*C6+$N$28*D6*D6+$N$29*C6*D6+$N$30*C6+$N$31*D6+$N$32)</f>
        <v>43.316080571796476</v>
      </c>
      <c r="H6" s="43">
        <f t="shared" ref="H6:H14" si="1">$K6*($N$34*C6*C6+$N$35*D6*D6+$N$36*C6*D6+$N$37*C6+$N$38*D6+$N$39)</f>
        <v>23.064505995995376</v>
      </c>
      <c r="I6" s="40">
        <f>$K6*ABS(G6-E6)</f>
        <v>3.3160805717964763</v>
      </c>
      <c r="J6" s="43">
        <f>$K6*ABS(H6-F6)</f>
        <v>16.935494004004624</v>
      </c>
      <c r="K6" s="46">
        <v>1</v>
      </c>
      <c r="M6" s="17">
        <f>$K6*(C6)</f>
        <v>100</v>
      </c>
      <c r="N6" s="8">
        <f>$K6*(D6)</f>
        <v>100</v>
      </c>
      <c r="O6" s="8">
        <f>$K6*(E6)</f>
        <v>40</v>
      </c>
      <c r="P6" s="8">
        <f>$K6*(F6)</f>
        <v>40</v>
      </c>
      <c r="Q6" s="8">
        <f>K6*M6*M6</f>
        <v>10000</v>
      </c>
      <c r="R6" s="8">
        <f>K6*N6*N6</f>
        <v>10000</v>
      </c>
      <c r="S6" s="8">
        <f>K6*M6*N6</f>
        <v>10000</v>
      </c>
      <c r="T6" s="8">
        <f>K6*M6*M6*M6</f>
        <v>1000000</v>
      </c>
      <c r="U6" s="8">
        <f>K6*N6*N6*N6</f>
        <v>1000000</v>
      </c>
      <c r="V6" s="8">
        <f>K6*M6*N6*N6</f>
        <v>1000000</v>
      </c>
      <c r="W6" s="8">
        <f>K6*M6*M6*N6</f>
        <v>1000000</v>
      </c>
      <c r="X6" s="8">
        <f>K6*M6*M6*N6*N6</f>
        <v>100000000</v>
      </c>
      <c r="Y6" s="8">
        <f>K6*M6*M6*M6*M6</f>
        <v>100000000</v>
      </c>
      <c r="Z6" s="8">
        <f>K6*N6*N6*N6*N6</f>
        <v>100000000</v>
      </c>
      <c r="AA6" s="8">
        <f>K6*M6*N6*N6*N6</f>
        <v>100000000</v>
      </c>
      <c r="AB6" s="8">
        <f>K6*M6*M6*M6*N6</f>
        <v>100000000</v>
      </c>
      <c r="AC6" s="8">
        <f>K6*M6*O6</f>
        <v>4000</v>
      </c>
      <c r="AD6" s="8">
        <f>K6*N6*O6</f>
        <v>4000</v>
      </c>
      <c r="AE6" s="8">
        <f>K6*M6*N6*O6</f>
        <v>400000</v>
      </c>
      <c r="AF6" s="8">
        <f>K6*M6*M6*O6</f>
        <v>400000</v>
      </c>
      <c r="AG6" s="8">
        <f>K6*N6*N6*O6</f>
        <v>400000</v>
      </c>
      <c r="AH6" s="8">
        <f>K6*M6*P6</f>
        <v>4000</v>
      </c>
      <c r="AI6" s="8">
        <f>K6*N6*P6</f>
        <v>4000</v>
      </c>
      <c r="AJ6" s="8">
        <f>K6*M6*N6*P6</f>
        <v>400000</v>
      </c>
      <c r="AK6" s="8">
        <f>K6*M6*M6*P6</f>
        <v>400000</v>
      </c>
      <c r="AL6" s="9">
        <f>K6*N6*N6*P6</f>
        <v>400000</v>
      </c>
    </row>
    <row r="7" spans="2:38">
      <c r="B7" s="6">
        <v>2</v>
      </c>
      <c r="C7" s="1">
        <v>300</v>
      </c>
      <c r="D7" s="1">
        <v>110</v>
      </c>
      <c r="E7" s="1">
        <v>512</v>
      </c>
      <c r="F7" s="2">
        <v>40</v>
      </c>
      <c r="G7" s="33">
        <f t="shared" si="0"/>
        <v>499.45067587232666</v>
      </c>
      <c r="H7" s="44">
        <f t="shared" si="1"/>
        <v>55.36615587425797</v>
      </c>
      <c r="I7" s="41">
        <f t="shared" ref="I7:I14" si="2">$K7*ABS(G7-E7)</f>
        <v>12.549324127673344</v>
      </c>
      <c r="J7" s="44">
        <f t="shared" ref="J7:J14" si="3">$K7*ABS(H7-F7)</f>
        <v>15.36615587425797</v>
      </c>
      <c r="K7" s="47">
        <v>1</v>
      </c>
      <c r="M7" s="17">
        <f t="shared" ref="M7:M14" si="4">$K7*(C7)</f>
        <v>300</v>
      </c>
      <c r="N7" s="8">
        <f t="shared" ref="N7:N14" si="5">$K7*(D7)</f>
        <v>110</v>
      </c>
      <c r="O7" s="8">
        <f t="shared" ref="O7:O14" si="6">$K7*(E7)</f>
        <v>512</v>
      </c>
      <c r="P7" s="8">
        <f t="shared" ref="P7:P14" si="7">$K7*(F7)</f>
        <v>40</v>
      </c>
      <c r="Q7" s="8">
        <f t="shared" ref="Q7:Q14" si="8">K7*M7*M7</f>
        <v>90000</v>
      </c>
      <c r="R7" s="8">
        <f t="shared" ref="R7:R14" si="9">K7*N7*N7</f>
        <v>12100</v>
      </c>
      <c r="S7" s="8">
        <f t="shared" ref="S7:S14" si="10">K7*M7*N7</f>
        <v>33000</v>
      </c>
      <c r="T7" s="8">
        <f t="shared" ref="T7:T14" si="11">K7*M7*M7*M7</f>
        <v>27000000</v>
      </c>
      <c r="U7" s="8">
        <f t="shared" ref="U7:U14" si="12">K7*N7*N7*N7</f>
        <v>1331000</v>
      </c>
      <c r="V7" s="8">
        <f t="shared" ref="V7:V14" si="13">K7*M7*N7*N7</f>
        <v>3630000</v>
      </c>
      <c r="W7" s="8">
        <f t="shared" ref="W7:W14" si="14">K7*M7*M7*N7</f>
        <v>9900000</v>
      </c>
      <c r="X7" s="8">
        <f t="shared" ref="X7:X14" si="15">K7*M7*M7*N7*N7</f>
        <v>1089000000</v>
      </c>
      <c r="Y7" s="8">
        <f t="shared" ref="Y7:Y14" si="16">K7*M7*M7*M7*M7</f>
        <v>8100000000</v>
      </c>
      <c r="Z7" s="8">
        <f t="shared" ref="Z7:Z14" si="17">K7*N7*N7*N7*N7</f>
        <v>146410000</v>
      </c>
      <c r="AA7" s="8">
        <f t="shared" ref="AA7:AA14" si="18">K7*M7*N7*N7*N7</f>
        <v>399300000</v>
      </c>
      <c r="AB7" s="8">
        <f t="shared" ref="AB7:AB14" si="19">K7*M7*M7*M7*N7</f>
        <v>2970000000</v>
      </c>
      <c r="AC7" s="8">
        <f t="shared" ref="AC7:AC14" si="20">K7*M7*O7</f>
        <v>153600</v>
      </c>
      <c r="AD7" s="8">
        <f t="shared" ref="AD7:AD14" si="21">K7*N7*O7</f>
        <v>56320</v>
      </c>
      <c r="AE7" s="8">
        <f t="shared" ref="AE7:AE14" si="22">K7*M7*N7*O7</f>
        <v>16896000</v>
      </c>
      <c r="AF7" s="8">
        <f t="shared" ref="AF7:AF14" si="23">K7*M7*M7*O7</f>
        <v>46080000</v>
      </c>
      <c r="AG7" s="8">
        <f t="shared" ref="AG7:AG14" si="24">K7*N7*N7*O7</f>
        <v>6195200</v>
      </c>
      <c r="AH7" s="8">
        <f t="shared" ref="AH7:AH14" si="25">K7*M7*P7</f>
        <v>12000</v>
      </c>
      <c r="AI7" s="8">
        <f t="shared" ref="AI7:AI14" si="26">K7*N7*P7</f>
        <v>4400</v>
      </c>
      <c r="AJ7" s="8">
        <f t="shared" ref="AJ7:AJ14" si="27">K7*M7*N7*P7</f>
        <v>1320000</v>
      </c>
      <c r="AK7" s="8">
        <f t="shared" ref="AK7:AK14" si="28">K7*M7*M7*P7</f>
        <v>3600000</v>
      </c>
      <c r="AL7" s="9">
        <f t="shared" ref="AL7:AL14" si="29">K7*N7*N7*P7</f>
        <v>484000</v>
      </c>
    </row>
    <row r="8" spans="2:38">
      <c r="B8" s="6">
        <v>3</v>
      </c>
      <c r="C8" s="1">
        <v>590</v>
      </c>
      <c r="D8" s="1">
        <v>115</v>
      </c>
      <c r="E8" s="1">
        <v>1024</v>
      </c>
      <c r="F8" s="2">
        <v>40</v>
      </c>
      <c r="G8" s="33">
        <f t="shared" si="0"/>
        <v>1033.0297619555283</v>
      </c>
      <c r="H8" s="44">
        <f t="shared" si="1"/>
        <v>44.524912202430357</v>
      </c>
      <c r="I8" s="41">
        <f t="shared" si="2"/>
        <v>9.0297619555283291</v>
      </c>
      <c r="J8" s="44">
        <f t="shared" si="3"/>
        <v>4.5249122024303574</v>
      </c>
      <c r="K8" s="47">
        <v>1</v>
      </c>
      <c r="M8" s="17">
        <f t="shared" si="4"/>
        <v>590</v>
      </c>
      <c r="N8" s="8">
        <f t="shared" si="5"/>
        <v>115</v>
      </c>
      <c r="O8" s="8">
        <f t="shared" si="6"/>
        <v>1024</v>
      </c>
      <c r="P8" s="8">
        <f t="shared" si="7"/>
        <v>40</v>
      </c>
      <c r="Q8" s="8">
        <f t="shared" si="8"/>
        <v>348100</v>
      </c>
      <c r="R8" s="8">
        <f t="shared" si="9"/>
        <v>13225</v>
      </c>
      <c r="S8" s="8">
        <f t="shared" si="10"/>
        <v>67850</v>
      </c>
      <c r="T8" s="8">
        <f t="shared" si="11"/>
        <v>205379000</v>
      </c>
      <c r="U8" s="8">
        <f t="shared" si="12"/>
        <v>1520875</v>
      </c>
      <c r="V8" s="8">
        <f t="shared" si="13"/>
        <v>7802750</v>
      </c>
      <c r="W8" s="8">
        <f t="shared" si="14"/>
        <v>40031500</v>
      </c>
      <c r="X8" s="8">
        <f t="shared" si="15"/>
        <v>4603622500</v>
      </c>
      <c r="Y8" s="8">
        <f t="shared" si="16"/>
        <v>121173610000</v>
      </c>
      <c r="Z8" s="8">
        <f t="shared" si="17"/>
        <v>174900625</v>
      </c>
      <c r="AA8" s="8">
        <f t="shared" si="18"/>
        <v>897316250</v>
      </c>
      <c r="AB8" s="8">
        <f t="shared" si="19"/>
        <v>23618585000</v>
      </c>
      <c r="AC8" s="8">
        <f t="shared" si="20"/>
        <v>604160</v>
      </c>
      <c r="AD8" s="8">
        <f t="shared" si="21"/>
        <v>117760</v>
      </c>
      <c r="AE8" s="8">
        <f t="shared" si="22"/>
        <v>69478400</v>
      </c>
      <c r="AF8" s="8">
        <f t="shared" si="23"/>
        <v>356454400</v>
      </c>
      <c r="AG8" s="8">
        <f t="shared" si="24"/>
        <v>13542400</v>
      </c>
      <c r="AH8" s="8">
        <f t="shared" si="25"/>
        <v>23600</v>
      </c>
      <c r="AI8" s="8">
        <f t="shared" si="26"/>
        <v>4600</v>
      </c>
      <c r="AJ8" s="8">
        <f t="shared" si="27"/>
        <v>2714000</v>
      </c>
      <c r="AK8" s="8">
        <f t="shared" si="28"/>
        <v>13924000</v>
      </c>
      <c r="AL8" s="9">
        <f t="shared" si="29"/>
        <v>529000</v>
      </c>
    </row>
    <row r="9" spans="2:38">
      <c r="B9" s="6">
        <v>4</v>
      </c>
      <c r="C9" s="1">
        <v>90</v>
      </c>
      <c r="D9" s="1">
        <v>250</v>
      </c>
      <c r="E9" s="1">
        <v>40</v>
      </c>
      <c r="F9" s="2">
        <v>384</v>
      </c>
      <c r="G9" s="33">
        <f t="shared" si="0"/>
        <v>31.469000170133825</v>
      </c>
      <c r="H9" s="44">
        <f t="shared" si="1"/>
        <v>398.31177483892452</v>
      </c>
      <c r="I9" s="41">
        <f t="shared" si="2"/>
        <v>8.5309998298661753</v>
      </c>
      <c r="J9" s="44">
        <f t="shared" si="3"/>
        <v>14.311774838924521</v>
      </c>
      <c r="K9" s="47">
        <v>1</v>
      </c>
      <c r="M9" s="17">
        <f t="shared" si="4"/>
        <v>90</v>
      </c>
      <c r="N9" s="8">
        <f t="shared" si="5"/>
        <v>250</v>
      </c>
      <c r="O9" s="8">
        <f t="shared" si="6"/>
        <v>40</v>
      </c>
      <c r="P9" s="8">
        <f t="shared" si="7"/>
        <v>384</v>
      </c>
      <c r="Q9" s="8">
        <f t="shared" si="8"/>
        <v>8100</v>
      </c>
      <c r="R9" s="8">
        <f t="shared" si="9"/>
        <v>62500</v>
      </c>
      <c r="S9" s="8">
        <f t="shared" si="10"/>
        <v>22500</v>
      </c>
      <c r="T9" s="8">
        <f t="shared" si="11"/>
        <v>729000</v>
      </c>
      <c r="U9" s="8">
        <f t="shared" si="12"/>
        <v>15625000</v>
      </c>
      <c r="V9" s="8">
        <f t="shared" si="13"/>
        <v>5625000</v>
      </c>
      <c r="W9" s="8">
        <f t="shared" si="14"/>
        <v>2025000</v>
      </c>
      <c r="X9" s="8">
        <f t="shared" si="15"/>
        <v>506250000</v>
      </c>
      <c r="Y9" s="8">
        <f t="shared" si="16"/>
        <v>65610000</v>
      </c>
      <c r="Z9" s="8">
        <f t="shared" si="17"/>
        <v>3906250000</v>
      </c>
      <c r="AA9" s="8">
        <f t="shared" si="18"/>
        <v>1406250000</v>
      </c>
      <c r="AB9" s="8">
        <f t="shared" si="19"/>
        <v>182250000</v>
      </c>
      <c r="AC9" s="8">
        <f t="shared" si="20"/>
        <v>3600</v>
      </c>
      <c r="AD9" s="8">
        <f t="shared" si="21"/>
        <v>10000</v>
      </c>
      <c r="AE9" s="8">
        <f t="shared" si="22"/>
        <v>900000</v>
      </c>
      <c r="AF9" s="8">
        <f t="shared" si="23"/>
        <v>324000</v>
      </c>
      <c r="AG9" s="8">
        <f t="shared" si="24"/>
        <v>2500000</v>
      </c>
      <c r="AH9" s="8">
        <f t="shared" si="25"/>
        <v>34560</v>
      </c>
      <c r="AI9" s="8">
        <f t="shared" si="26"/>
        <v>96000</v>
      </c>
      <c r="AJ9" s="8">
        <f t="shared" si="27"/>
        <v>8640000</v>
      </c>
      <c r="AK9" s="8">
        <f t="shared" si="28"/>
        <v>3110400</v>
      </c>
      <c r="AL9" s="9">
        <f t="shared" si="29"/>
        <v>24000000</v>
      </c>
    </row>
    <row r="10" spans="2:38">
      <c r="B10" s="6">
        <v>5</v>
      </c>
      <c r="C10" s="1">
        <v>310</v>
      </c>
      <c r="D10" s="1">
        <v>240</v>
      </c>
      <c r="E10" s="1">
        <v>512</v>
      </c>
      <c r="F10" s="2">
        <v>384</v>
      </c>
      <c r="G10" s="33">
        <f t="shared" si="0"/>
        <v>544.37266814023496</v>
      </c>
      <c r="H10" s="44">
        <f t="shared" si="1"/>
        <v>392.91671632650616</v>
      </c>
      <c r="I10" s="41">
        <f t="shared" si="2"/>
        <v>32.372668140234964</v>
      </c>
      <c r="J10" s="44">
        <f t="shared" si="3"/>
        <v>8.9167163265061617</v>
      </c>
      <c r="K10" s="47">
        <v>1</v>
      </c>
      <c r="M10" s="17">
        <f t="shared" si="4"/>
        <v>310</v>
      </c>
      <c r="N10" s="8">
        <f t="shared" si="5"/>
        <v>240</v>
      </c>
      <c r="O10" s="8">
        <f t="shared" si="6"/>
        <v>512</v>
      </c>
      <c r="P10" s="8">
        <f t="shared" si="7"/>
        <v>384</v>
      </c>
      <c r="Q10" s="8">
        <f t="shared" si="8"/>
        <v>96100</v>
      </c>
      <c r="R10" s="8">
        <f t="shared" si="9"/>
        <v>57600</v>
      </c>
      <c r="S10" s="8">
        <f t="shared" si="10"/>
        <v>74400</v>
      </c>
      <c r="T10" s="8">
        <f t="shared" si="11"/>
        <v>29791000</v>
      </c>
      <c r="U10" s="8">
        <f t="shared" si="12"/>
        <v>13824000</v>
      </c>
      <c r="V10" s="8">
        <f t="shared" si="13"/>
        <v>17856000</v>
      </c>
      <c r="W10" s="8">
        <f t="shared" si="14"/>
        <v>23064000</v>
      </c>
      <c r="X10" s="8">
        <f t="shared" si="15"/>
        <v>5535360000</v>
      </c>
      <c r="Y10" s="8">
        <f t="shared" si="16"/>
        <v>9235210000</v>
      </c>
      <c r="Z10" s="8">
        <f t="shared" si="17"/>
        <v>3317760000</v>
      </c>
      <c r="AA10" s="8">
        <f t="shared" si="18"/>
        <v>4285440000</v>
      </c>
      <c r="AB10" s="8">
        <f t="shared" si="19"/>
        <v>7149840000</v>
      </c>
      <c r="AC10" s="8">
        <f t="shared" si="20"/>
        <v>158720</v>
      </c>
      <c r="AD10" s="8">
        <f t="shared" si="21"/>
        <v>122880</v>
      </c>
      <c r="AE10" s="8">
        <f t="shared" si="22"/>
        <v>38092800</v>
      </c>
      <c r="AF10" s="8">
        <f t="shared" si="23"/>
        <v>49203200</v>
      </c>
      <c r="AG10" s="8">
        <f t="shared" si="24"/>
        <v>29491200</v>
      </c>
      <c r="AH10" s="8">
        <f t="shared" si="25"/>
        <v>119040</v>
      </c>
      <c r="AI10" s="8">
        <f t="shared" si="26"/>
        <v>92160</v>
      </c>
      <c r="AJ10" s="8">
        <f t="shared" si="27"/>
        <v>28569600</v>
      </c>
      <c r="AK10" s="8">
        <f t="shared" si="28"/>
        <v>36902400</v>
      </c>
      <c r="AL10" s="9">
        <f t="shared" si="29"/>
        <v>22118400</v>
      </c>
    </row>
    <row r="11" spans="2:38">
      <c r="B11" s="6">
        <v>6</v>
      </c>
      <c r="C11" s="1">
        <v>550</v>
      </c>
      <c r="D11" s="1">
        <v>230</v>
      </c>
      <c r="E11" s="1">
        <v>1024</v>
      </c>
      <c r="F11" s="2">
        <v>384</v>
      </c>
      <c r="G11" s="33">
        <f t="shared" si="0"/>
        <v>1002.9856895558266</v>
      </c>
      <c r="H11" s="44">
        <f t="shared" si="1"/>
        <v>360.48846415908429</v>
      </c>
      <c r="I11" s="41">
        <f t="shared" si="2"/>
        <v>21.014310444173361</v>
      </c>
      <c r="J11" s="44">
        <f t="shared" si="3"/>
        <v>23.511535840915712</v>
      </c>
      <c r="K11" s="47">
        <v>1</v>
      </c>
      <c r="M11" s="17">
        <f t="shared" si="4"/>
        <v>550</v>
      </c>
      <c r="N11" s="8">
        <f t="shared" si="5"/>
        <v>230</v>
      </c>
      <c r="O11" s="8">
        <f t="shared" si="6"/>
        <v>1024</v>
      </c>
      <c r="P11" s="8">
        <f t="shared" si="7"/>
        <v>384</v>
      </c>
      <c r="Q11" s="8">
        <f t="shared" si="8"/>
        <v>302500</v>
      </c>
      <c r="R11" s="8">
        <f t="shared" si="9"/>
        <v>52900</v>
      </c>
      <c r="S11" s="8">
        <f t="shared" si="10"/>
        <v>126500</v>
      </c>
      <c r="T11" s="8">
        <f t="shared" si="11"/>
        <v>166375000</v>
      </c>
      <c r="U11" s="8">
        <f t="shared" si="12"/>
        <v>12167000</v>
      </c>
      <c r="V11" s="8">
        <f t="shared" si="13"/>
        <v>29095000</v>
      </c>
      <c r="W11" s="8">
        <f t="shared" si="14"/>
        <v>69575000</v>
      </c>
      <c r="X11" s="8">
        <f t="shared" si="15"/>
        <v>16002250000</v>
      </c>
      <c r="Y11" s="8">
        <f t="shared" si="16"/>
        <v>91506250000</v>
      </c>
      <c r="Z11" s="8">
        <f t="shared" si="17"/>
        <v>2798410000</v>
      </c>
      <c r="AA11" s="8">
        <f t="shared" si="18"/>
        <v>6691850000</v>
      </c>
      <c r="AB11" s="8">
        <f t="shared" si="19"/>
        <v>38266250000</v>
      </c>
      <c r="AC11" s="8">
        <f t="shared" si="20"/>
        <v>563200</v>
      </c>
      <c r="AD11" s="8">
        <f t="shared" si="21"/>
        <v>235520</v>
      </c>
      <c r="AE11" s="8">
        <f t="shared" si="22"/>
        <v>129536000</v>
      </c>
      <c r="AF11" s="8">
        <f t="shared" si="23"/>
        <v>309760000</v>
      </c>
      <c r="AG11" s="8">
        <f t="shared" si="24"/>
        <v>54169600</v>
      </c>
      <c r="AH11" s="8">
        <f t="shared" si="25"/>
        <v>211200</v>
      </c>
      <c r="AI11" s="8">
        <f t="shared" si="26"/>
        <v>88320</v>
      </c>
      <c r="AJ11" s="8">
        <f t="shared" si="27"/>
        <v>48576000</v>
      </c>
      <c r="AK11" s="8">
        <f t="shared" si="28"/>
        <v>116160000</v>
      </c>
      <c r="AL11" s="9">
        <f t="shared" si="29"/>
        <v>20313600</v>
      </c>
    </row>
    <row r="12" spans="2:38">
      <c r="B12" s="6">
        <v>7</v>
      </c>
      <c r="C12" s="1">
        <v>105</v>
      </c>
      <c r="D12" s="1">
        <v>400</v>
      </c>
      <c r="E12" s="1">
        <v>40</v>
      </c>
      <c r="F12" s="2">
        <v>768</v>
      </c>
      <c r="G12" s="33">
        <f t="shared" si="0"/>
        <v>46.004378678337901</v>
      </c>
      <c r="H12" s="44">
        <f t="shared" si="1"/>
        <v>769.3963376892134</v>
      </c>
      <c r="I12" s="41">
        <f t="shared" si="2"/>
        <v>6.0043786783379005</v>
      </c>
      <c r="J12" s="44">
        <f t="shared" si="3"/>
        <v>1.3963376892133965</v>
      </c>
      <c r="K12" s="47">
        <v>1</v>
      </c>
      <c r="M12" s="17">
        <f t="shared" si="4"/>
        <v>105</v>
      </c>
      <c r="N12" s="8">
        <f t="shared" si="5"/>
        <v>400</v>
      </c>
      <c r="O12" s="8">
        <f t="shared" si="6"/>
        <v>40</v>
      </c>
      <c r="P12" s="8">
        <f t="shared" si="7"/>
        <v>768</v>
      </c>
      <c r="Q12" s="8">
        <f t="shared" si="8"/>
        <v>11025</v>
      </c>
      <c r="R12" s="8">
        <f t="shared" si="9"/>
        <v>160000</v>
      </c>
      <c r="S12" s="8">
        <f t="shared" si="10"/>
        <v>42000</v>
      </c>
      <c r="T12" s="8">
        <f t="shared" si="11"/>
        <v>1157625</v>
      </c>
      <c r="U12" s="8">
        <f t="shared" si="12"/>
        <v>64000000</v>
      </c>
      <c r="V12" s="8">
        <f t="shared" si="13"/>
        <v>16800000</v>
      </c>
      <c r="W12" s="8">
        <f t="shared" si="14"/>
        <v>4410000</v>
      </c>
      <c r="X12" s="8">
        <f t="shared" si="15"/>
        <v>1764000000</v>
      </c>
      <c r="Y12" s="8">
        <f t="shared" si="16"/>
        <v>121550625</v>
      </c>
      <c r="Z12" s="8">
        <f t="shared" si="17"/>
        <v>25600000000</v>
      </c>
      <c r="AA12" s="8">
        <f t="shared" si="18"/>
        <v>6720000000</v>
      </c>
      <c r="AB12" s="8">
        <f t="shared" si="19"/>
        <v>463050000</v>
      </c>
      <c r="AC12" s="8">
        <f t="shared" si="20"/>
        <v>4200</v>
      </c>
      <c r="AD12" s="8">
        <f t="shared" si="21"/>
        <v>16000</v>
      </c>
      <c r="AE12" s="8">
        <f t="shared" si="22"/>
        <v>1680000</v>
      </c>
      <c r="AF12" s="8">
        <f t="shared" si="23"/>
        <v>441000</v>
      </c>
      <c r="AG12" s="8">
        <f t="shared" si="24"/>
        <v>6400000</v>
      </c>
      <c r="AH12" s="8">
        <f t="shared" si="25"/>
        <v>80640</v>
      </c>
      <c r="AI12" s="8">
        <f t="shared" si="26"/>
        <v>307200</v>
      </c>
      <c r="AJ12" s="8">
        <f t="shared" si="27"/>
        <v>32256000</v>
      </c>
      <c r="AK12" s="8">
        <f t="shared" si="28"/>
        <v>8467200</v>
      </c>
      <c r="AL12" s="9">
        <f t="shared" si="29"/>
        <v>122880000</v>
      </c>
    </row>
    <row r="13" spans="2:38">
      <c r="B13" s="6">
        <v>8</v>
      </c>
      <c r="C13" s="1">
        <v>290</v>
      </c>
      <c r="D13" s="1">
        <v>380</v>
      </c>
      <c r="E13" s="1">
        <v>512</v>
      </c>
      <c r="F13" s="2">
        <v>768</v>
      </c>
      <c r="G13" s="33">
        <f t="shared" si="0"/>
        <v>494.97360651713609</v>
      </c>
      <c r="H13" s="44">
        <f t="shared" si="1"/>
        <v>747.90719457226908</v>
      </c>
      <c r="I13" s="41">
        <f t="shared" ref="I13" si="30">$K13*ABS(G13-E13)</f>
        <v>17.026393482863909</v>
      </c>
      <c r="J13" s="44">
        <f t="shared" ref="J13" si="31">$K13*ABS(H13-F13)</f>
        <v>20.092805427730923</v>
      </c>
      <c r="K13" s="47">
        <v>1</v>
      </c>
      <c r="M13" s="17">
        <f t="shared" si="4"/>
        <v>290</v>
      </c>
      <c r="N13" s="8">
        <f t="shared" si="5"/>
        <v>380</v>
      </c>
      <c r="O13" s="8">
        <f t="shared" si="6"/>
        <v>512</v>
      </c>
      <c r="P13" s="8">
        <f t="shared" si="7"/>
        <v>768</v>
      </c>
      <c r="Q13" s="8">
        <f t="shared" si="8"/>
        <v>84100</v>
      </c>
      <c r="R13" s="8">
        <f t="shared" si="9"/>
        <v>144400</v>
      </c>
      <c r="S13" s="8">
        <f t="shared" si="10"/>
        <v>110200</v>
      </c>
      <c r="T13" s="8">
        <f t="shared" si="11"/>
        <v>24389000</v>
      </c>
      <c r="U13" s="8">
        <f t="shared" si="12"/>
        <v>54872000</v>
      </c>
      <c r="V13" s="8">
        <f t="shared" si="13"/>
        <v>41876000</v>
      </c>
      <c r="W13" s="8">
        <f t="shared" si="14"/>
        <v>31958000</v>
      </c>
      <c r="X13" s="8">
        <f t="shared" si="15"/>
        <v>12144040000</v>
      </c>
      <c r="Y13" s="8">
        <f t="shared" si="16"/>
        <v>7072810000</v>
      </c>
      <c r="Z13" s="8">
        <f t="shared" si="17"/>
        <v>20851360000</v>
      </c>
      <c r="AA13" s="8">
        <f t="shared" si="18"/>
        <v>15912880000</v>
      </c>
      <c r="AB13" s="8">
        <f t="shared" si="19"/>
        <v>9267820000</v>
      </c>
      <c r="AC13" s="8">
        <f t="shared" si="20"/>
        <v>148480</v>
      </c>
      <c r="AD13" s="8">
        <f t="shared" si="21"/>
        <v>194560</v>
      </c>
      <c r="AE13" s="8">
        <f t="shared" si="22"/>
        <v>56422400</v>
      </c>
      <c r="AF13" s="8">
        <f t="shared" si="23"/>
        <v>43059200</v>
      </c>
      <c r="AG13" s="8">
        <f t="shared" si="24"/>
        <v>73932800</v>
      </c>
      <c r="AH13" s="8">
        <f t="shared" si="25"/>
        <v>222720</v>
      </c>
      <c r="AI13" s="8">
        <f t="shared" si="26"/>
        <v>291840</v>
      </c>
      <c r="AJ13" s="8">
        <f t="shared" si="27"/>
        <v>84633600</v>
      </c>
      <c r="AK13" s="8">
        <f t="shared" si="28"/>
        <v>64588800</v>
      </c>
      <c r="AL13" s="9">
        <f t="shared" si="29"/>
        <v>110899200</v>
      </c>
    </row>
    <row r="14" spans="2:38" ht="18.95" thickBot="1">
      <c r="B14" s="10">
        <v>9</v>
      </c>
      <c r="C14" s="3">
        <v>560</v>
      </c>
      <c r="D14" s="3">
        <v>390</v>
      </c>
      <c r="E14" s="3">
        <v>1024</v>
      </c>
      <c r="F14" s="4">
        <v>768</v>
      </c>
      <c r="G14" s="35">
        <f t="shared" si="0"/>
        <v>1032.3981385387849</v>
      </c>
      <c r="H14" s="45">
        <f t="shared" si="1"/>
        <v>784.02393834139934</v>
      </c>
      <c r="I14" s="42">
        <f t="shared" si="2"/>
        <v>8.3981385387849059</v>
      </c>
      <c r="J14" s="45">
        <f t="shared" si="3"/>
        <v>16.023938341399344</v>
      </c>
      <c r="K14" s="48">
        <v>1</v>
      </c>
      <c r="M14" s="18">
        <f t="shared" si="4"/>
        <v>560</v>
      </c>
      <c r="N14" s="11">
        <f t="shared" si="5"/>
        <v>390</v>
      </c>
      <c r="O14" s="11">
        <f t="shared" si="6"/>
        <v>1024</v>
      </c>
      <c r="P14" s="11">
        <f t="shared" si="7"/>
        <v>768</v>
      </c>
      <c r="Q14" s="11">
        <f t="shared" si="8"/>
        <v>313600</v>
      </c>
      <c r="R14" s="11">
        <f t="shared" si="9"/>
        <v>152100</v>
      </c>
      <c r="S14" s="8">
        <f t="shared" si="10"/>
        <v>218400</v>
      </c>
      <c r="T14" s="8">
        <f t="shared" si="11"/>
        <v>175616000</v>
      </c>
      <c r="U14" s="8">
        <f t="shared" si="12"/>
        <v>59319000</v>
      </c>
      <c r="V14" s="8">
        <f t="shared" si="13"/>
        <v>85176000</v>
      </c>
      <c r="W14" s="8">
        <f t="shared" si="14"/>
        <v>122304000</v>
      </c>
      <c r="X14" s="8">
        <f t="shared" si="15"/>
        <v>47698560000</v>
      </c>
      <c r="Y14" s="8">
        <f t="shared" si="16"/>
        <v>98344960000</v>
      </c>
      <c r="Z14" s="8">
        <f t="shared" si="17"/>
        <v>23134410000</v>
      </c>
      <c r="AA14" s="8">
        <f t="shared" si="18"/>
        <v>33218640000</v>
      </c>
      <c r="AB14" s="8">
        <f t="shared" si="19"/>
        <v>68490240000</v>
      </c>
      <c r="AC14" s="8">
        <f t="shared" si="20"/>
        <v>573440</v>
      </c>
      <c r="AD14" s="8">
        <f t="shared" si="21"/>
        <v>399360</v>
      </c>
      <c r="AE14" s="8">
        <f t="shared" si="22"/>
        <v>223641600</v>
      </c>
      <c r="AF14" s="8">
        <f t="shared" si="23"/>
        <v>321126400</v>
      </c>
      <c r="AG14" s="8">
        <f t="shared" si="24"/>
        <v>155750400</v>
      </c>
      <c r="AH14" s="8">
        <f t="shared" si="25"/>
        <v>430080</v>
      </c>
      <c r="AI14" s="8">
        <f t="shared" si="26"/>
        <v>299520</v>
      </c>
      <c r="AJ14" s="8">
        <f t="shared" si="27"/>
        <v>167731200</v>
      </c>
      <c r="AK14" s="8">
        <f t="shared" si="28"/>
        <v>240844800</v>
      </c>
      <c r="AL14" s="9">
        <f t="shared" si="29"/>
        <v>116812800</v>
      </c>
    </row>
    <row r="15" spans="2:38" ht="18.95" thickBot="1">
      <c r="B15" s="7" t="s">
        <v>42</v>
      </c>
      <c r="C15" s="13">
        <f>SUM(C6:C14)</f>
        <v>2895</v>
      </c>
      <c r="D15" s="14">
        <f>SUM(D6:D14)</f>
        <v>2215</v>
      </c>
      <c r="E15" s="14">
        <f>SUM(E6:E14)</f>
        <v>4728</v>
      </c>
      <c r="F15" s="15">
        <f>SUM(F6:F14)</f>
        <v>3576</v>
      </c>
      <c r="M15" s="13">
        <f>SUM(M6:M14)</f>
        <v>2895</v>
      </c>
      <c r="N15" s="14">
        <f t="shared" ref="N15:Q15" si="32">SUM(N6:N14)</f>
        <v>2215</v>
      </c>
      <c r="O15" s="14">
        <f t="shared" si="32"/>
        <v>4728</v>
      </c>
      <c r="P15" s="14">
        <f t="shared" si="32"/>
        <v>3576</v>
      </c>
      <c r="Q15" s="14">
        <f t="shared" si="32"/>
        <v>1263525</v>
      </c>
      <c r="R15" s="14">
        <f t="shared" ref="R15" si="33">SUM(R6:R14)</f>
        <v>664825</v>
      </c>
      <c r="S15" s="14">
        <f t="shared" ref="S15" si="34">SUM(S6:S14)</f>
        <v>704850</v>
      </c>
      <c r="T15" s="14">
        <f t="shared" ref="T15" si="35">SUM(T6:T14)</f>
        <v>631436625</v>
      </c>
      <c r="U15" s="14">
        <f t="shared" ref="U15" si="36">SUM(U6:U14)</f>
        <v>223658875</v>
      </c>
      <c r="V15" s="14">
        <f t="shared" ref="V15" si="37">SUM(V6:V14)</f>
        <v>208860750</v>
      </c>
      <c r="W15" s="14">
        <f t="shared" ref="W15" si="38">SUM(W6:W14)</f>
        <v>304267500</v>
      </c>
      <c r="X15" s="14">
        <f t="shared" ref="X15" si="39">SUM(X6:X14)</f>
        <v>89443082500</v>
      </c>
      <c r="Y15" s="14">
        <f t="shared" ref="Y15" si="40">SUM(Y6:Y14)</f>
        <v>335720000625</v>
      </c>
      <c r="Z15" s="14">
        <f t="shared" ref="Z15" si="41">SUM(Z6:Z14)</f>
        <v>80029500625</v>
      </c>
      <c r="AA15" s="14">
        <f t="shared" ref="AA15" si="42">SUM(AA6:AA14)</f>
        <v>69631676250</v>
      </c>
      <c r="AB15" s="14">
        <f t="shared" ref="AB15" si="43">SUM(AB6:AB14)</f>
        <v>150508035000</v>
      </c>
      <c r="AC15" s="14">
        <f t="shared" ref="AC15" si="44">SUM(AC6:AC14)</f>
        <v>2213400</v>
      </c>
      <c r="AD15" s="14">
        <f t="shared" ref="AD15" si="45">SUM(AD6:AD14)</f>
        <v>1156400</v>
      </c>
      <c r="AE15" s="14">
        <f t="shared" ref="AE15" si="46">SUM(AE6:AE14)</f>
        <v>537047200</v>
      </c>
      <c r="AF15" s="14">
        <f t="shared" ref="AF15" si="47">SUM(AF6:AF14)</f>
        <v>1126848200</v>
      </c>
      <c r="AG15" s="14">
        <f t="shared" ref="AG15" si="48">SUM(AG6:AG14)</f>
        <v>342381600</v>
      </c>
      <c r="AH15" s="14">
        <f t="shared" ref="AH15" si="49">SUM(AH6:AH14)</f>
        <v>1137840</v>
      </c>
      <c r="AI15" s="14">
        <f t="shared" ref="AI15" si="50">SUM(AI6:AI14)</f>
        <v>1188040</v>
      </c>
      <c r="AJ15" s="14">
        <f t="shared" ref="AJ15" si="51">SUM(AJ6:AJ14)</f>
        <v>374840400</v>
      </c>
      <c r="AK15" s="14">
        <f t="shared" ref="AK15" si="52">SUM(AK6:AK14)</f>
        <v>487997600</v>
      </c>
      <c r="AL15" s="14">
        <f t="shared" ref="AL15" si="53">SUM(AL6:AL14)</f>
        <v>418437000</v>
      </c>
    </row>
    <row r="16" spans="2:38">
      <c r="K16" s="5"/>
    </row>
    <row r="17" spans="3:35" ht="18.95" thickBot="1">
      <c r="AB17" t="s">
        <v>43</v>
      </c>
    </row>
    <row r="18" spans="3:35" ht="18.95" thickBot="1">
      <c r="C18" s="22"/>
      <c r="D18" s="22"/>
      <c r="E18" s="69" t="s">
        <v>44</v>
      </c>
      <c r="F18" s="79"/>
      <c r="G18" s="79"/>
      <c r="H18" s="79"/>
      <c r="I18" s="79"/>
      <c r="J18" s="80"/>
      <c r="AB18" s="50" t="s">
        <v>45</v>
      </c>
      <c r="AC18" s="49" t="s">
        <v>46</v>
      </c>
      <c r="AD18" s="49" t="s">
        <v>47</v>
      </c>
      <c r="AE18" s="49" t="s">
        <v>48</v>
      </c>
      <c r="AF18" s="49" t="s">
        <v>49</v>
      </c>
      <c r="AG18" s="49" t="s">
        <v>50</v>
      </c>
      <c r="AH18" s="49" t="s">
        <v>51</v>
      </c>
      <c r="AI18" s="51" t="s">
        <v>52</v>
      </c>
    </row>
    <row r="19" spans="3:35">
      <c r="E19" s="6">
        <f>Y15</f>
        <v>335720000625</v>
      </c>
      <c r="F19" s="23">
        <f>X15</f>
        <v>89443082500</v>
      </c>
      <c r="G19" s="23">
        <f>AB15</f>
        <v>150508035000</v>
      </c>
      <c r="H19" s="23">
        <f>T15</f>
        <v>631436625</v>
      </c>
      <c r="I19" s="23">
        <f>W15</f>
        <v>304267500</v>
      </c>
      <c r="J19" s="28">
        <f>Q15</f>
        <v>1263525</v>
      </c>
      <c r="AB19" s="52">
        <v>30</v>
      </c>
      <c r="AC19" s="53">
        <v>35</v>
      </c>
      <c r="AD19" s="56">
        <v>5</v>
      </c>
      <c r="AE19" s="56">
        <v>40.311300000000003</v>
      </c>
      <c r="AF19" s="56">
        <v>40</v>
      </c>
      <c r="AG19" s="56">
        <v>40</v>
      </c>
      <c r="AH19" s="56">
        <v>-21.712700000000002</v>
      </c>
      <c r="AI19" s="57">
        <v>175.77699999999999</v>
      </c>
    </row>
    <row r="20" spans="3:35">
      <c r="E20" s="6">
        <f>X15</f>
        <v>89443082500</v>
      </c>
      <c r="F20" s="23">
        <f>Z15</f>
        <v>80029500625</v>
      </c>
      <c r="G20" s="23">
        <f>AA15</f>
        <v>69631676250</v>
      </c>
      <c r="H20" s="23">
        <f>V15</f>
        <v>208860750</v>
      </c>
      <c r="I20" s="23">
        <f>U15</f>
        <v>223658875</v>
      </c>
      <c r="J20" s="28">
        <f>R15</f>
        <v>664825</v>
      </c>
      <c r="AB20" s="52">
        <v>50</v>
      </c>
      <c r="AC20" s="53">
        <v>35</v>
      </c>
      <c r="AD20" s="56">
        <v>20.615500000000001</v>
      </c>
      <c r="AE20" s="56">
        <v>20.615500000000001</v>
      </c>
      <c r="AF20" s="56">
        <v>960</v>
      </c>
      <c r="AG20" s="56">
        <v>40</v>
      </c>
      <c r="AH20" s="56">
        <v>960</v>
      </c>
      <c r="AI20" s="57">
        <v>77.306700000000006</v>
      </c>
    </row>
    <row r="21" spans="3:35">
      <c r="E21" s="6">
        <f>AB15</f>
        <v>150508035000</v>
      </c>
      <c r="F21" s="23">
        <f>AA15</f>
        <v>69631676250</v>
      </c>
      <c r="G21" s="23">
        <f>X15</f>
        <v>89443082500</v>
      </c>
      <c r="H21" s="23">
        <f>W15</f>
        <v>304267500</v>
      </c>
      <c r="I21" s="23">
        <f>V15</f>
        <v>208860750</v>
      </c>
      <c r="J21" s="28">
        <f>S15</f>
        <v>704850</v>
      </c>
      <c r="AB21" s="52">
        <v>70</v>
      </c>
      <c r="AC21" s="53">
        <v>35</v>
      </c>
      <c r="AD21" s="56">
        <v>40.311300000000003</v>
      </c>
      <c r="AE21" s="56">
        <v>5</v>
      </c>
      <c r="AF21" s="56">
        <v>1880</v>
      </c>
      <c r="AG21" s="56">
        <v>40</v>
      </c>
      <c r="AH21" s="56">
        <v>1941.71</v>
      </c>
      <c r="AI21" s="57">
        <v>175.77699999999999</v>
      </c>
    </row>
    <row r="22" spans="3:35">
      <c r="E22" s="6">
        <f>T15</f>
        <v>631436625</v>
      </c>
      <c r="F22" s="23">
        <f>V15</f>
        <v>208860750</v>
      </c>
      <c r="G22" s="23">
        <f>W15</f>
        <v>304267500</v>
      </c>
      <c r="H22" s="23">
        <f>Q15</f>
        <v>1263525</v>
      </c>
      <c r="I22" s="23">
        <f>S15</f>
        <v>704850</v>
      </c>
      <c r="J22" s="28">
        <f>M15</f>
        <v>2895</v>
      </c>
      <c r="AB22" s="52">
        <v>30</v>
      </c>
      <c r="AC22" s="53">
        <v>45</v>
      </c>
      <c r="AD22" s="56">
        <v>15</v>
      </c>
      <c r="AE22" s="56">
        <v>42.72</v>
      </c>
      <c r="AF22" s="56">
        <v>40</v>
      </c>
      <c r="AG22" s="56">
        <v>540</v>
      </c>
      <c r="AH22" s="56">
        <v>66.364900000000006</v>
      </c>
      <c r="AI22" s="57">
        <v>538.74</v>
      </c>
    </row>
    <row r="23" spans="3:35">
      <c r="E23" s="6">
        <f>W15</f>
        <v>304267500</v>
      </c>
      <c r="F23" s="23">
        <f>U15</f>
        <v>223658875</v>
      </c>
      <c r="G23" s="23">
        <f>V15</f>
        <v>208860750</v>
      </c>
      <c r="H23" s="23">
        <f>S15</f>
        <v>704850</v>
      </c>
      <c r="I23" s="23">
        <f>R15</f>
        <v>664825</v>
      </c>
      <c r="J23" s="28">
        <f>N15</f>
        <v>2215</v>
      </c>
      <c r="AB23" s="52">
        <v>50</v>
      </c>
      <c r="AC23" s="53">
        <v>45</v>
      </c>
      <c r="AD23" s="56">
        <v>25</v>
      </c>
      <c r="AE23" s="56">
        <v>25</v>
      </c>
      <c r="AF23" s="56">
        <v>960</v>
      </c>
      <c r="AG23" s="56">
        <v>540</v>
      </c>
      <c r="AH23" s="56">
        <v>960</v>
      </c>
      <c r="AI23" s="57">
        <v>300.53899999999999</v>
      </c>
    </row>
    <row r="24" spans="3:35" ht="18.95" thickBot="1">
      <c r="E24" s="10">
        <f>Q15</f>
        <v>1263525</v>
      </c>
      <c r="F24" s="29">
        <f>R15</f>
        <v>664825</v>
      </c>
      <c r="G24" s="29">
        <f>S15</f>
        <v>704850</v>
      </c>
      <c r="H24" s="29">
        <f>M15</f>
        <v>2895</v>
      </c>
      <c r="I24" s="29">
        <f>N15</f>
        <v>2215</v>
      </c>
      <c r="J24" s="30">
        <f>COUNTIF(K6:K14,1)</f>
        <v>9</v>
      </c>
      <c r="AB24" s="52">
        <v>70</v>
      </c>
      <c r="AC24" s="53">
        <v>45</v>
      </c>
      <c r="AD24" s="56">
        <v>42.72</v>
      </c>
      <c r="AE24" s="56">
        <v>15</v>
      </c>
      <c r="AF24" s="56">
        <v>1880</v>
      </c>
      <c r="AG24" s="56">
        <v>540</v>
      </c>
      <c r="AH24" s="56">
        <v>1853.64</v>
      </c>
      <c r="AI24" s="57">
        <v>538.74</v>
      </c>
    </row>
    <row r="25" spans="3:35">
      <c r="AB25" s="52">
        <v>30</v>
      </c>
      <c r="AC25" s="53">
        <v>55</v>
      </c>
      <c r="AD25" s="56">
        <v>25</v>
      </c>
      <c r="AE25" s="56">
        <v>47.169899999999998</v>
      </c>
      <c r="AF25" s="56">
        <v>40</v>
      </c>
      <c r="AG25" s="56">
        <v>1040</v>
      </c>
      <c r="AH25" s="56">
        <v>82.176599999999993</v>
      </c>
      <c r="AI25" s="57">
        <v>1140.71</v>
      </c>
    </row>
    <row r="26" spans="3:35">
      <c r="AB26" s="52">
        <v>50</v>
      </c>
      <c r="AC26" s="53">
        <v>55</v>
      </c>
      <c r="AD26" s="56">
        <v>32.015599999999999</v>
      </c>
      <c r="AE26" s="56">
        <v>32.015599999999999</v>
      </c>
      <c r="AF26" s="56">
        <v>960</v>
      </c>
      <c r="AG26" s="56">
        <v>1040</v>
      </c>
      <c r="AH26" s="56">
        <v>960</v>
      </c>
      <c r="AI26" s="57">
        <v>771.71100000000001</v>
      </c>
    </row>
    <row r="27" spans="3:35">
      <c r="C27" s="25" t="s">
        <v>53</v>
      </c>
      <c r="D27" s="67" t="s">
        <v>54</v>
      </c>
      <c r="E27" s="26">
        <f t="array" ref="E27:J32">MINVERSE(E19:J24)</f>
        <v>1.716418616721933E-10</v>
      </c>
      <c r="F27" s="23">
        <v>-5.626808894544979E-11</v>
      </c>
      <c r="G27" s="23">
        <v>1.8931963734939639E-11</v>
      </c>
      <c r="H27" s="23">
        <v>-1.2091905340847818E-7</v>
      </c>
      <c r="I27" s="23">
        <v>2.4515405124338039E-8</v>
      </c>
      <c r="J27" s="27">
        <v>1.1438832399151566E-5</v>
      </c>
      <c r="K27" s="63" t="s">
        <v>55</v>
      </c>
      <c r="L27" s="31">
        <f>AF15</f>
        <v>1126848200</v>
      </c>
      <c r="M27" s="63" t="s">
        <v>54</v>
      </c>
      <c r="N27" s="31">
        <f>E27*$L$27+F27*$L$28+G27*$L$29+H27*$L$30+I27*$L$31+J27*$L$32</f>
        <v>-8.932960831270001E-4</v>
      </c>
      <c r="O27" s="23"/>
      <c r="AB27" s="54">
        <v>70</v>
      </c>
      <c r="AC27" s="55">
        <v>55</v>
      </c>
      <c r="AD27" s="58">
        <v>47.169899999999998</v>
      </c>
      <c r="AE27" s="58">
        <v>25</v>
      </c>
      <c r="AF27" s="58">
        <v>1880</v>
      </c>
      <c r="AG27" s="58">
        <v>1040</v>
      </c>
      <c r="AH27" s="58">
        <v>1837.82</v>
      </c>
      <c r="AI27" s="59">
        <v>1140.71</v>
      </c>
    </row>
    <row r="28" spans="3:35">
      <c r="C28" s="25" t="s">
        <v>56</v>
      </c>
      <c r="D28" s="68"/>
      <c r="E28" s="26">
        <v>-5.6268088945448374E-11</v>
      </c>
      <c r="F28" s="23">
        <v>1.2727783847825654E-9</v>
      </c>
      <c r="G28" s="23">
        <v>-3.1207304722131282E-11</v>
      </c>
      <c r="H28" s="23">
        <v>5.0030589731148032E-8</v>
      </c>
      <c r="I28" s="23">
        <v>-6.2917632385011141E-7</v>
      </c>
      <c r="J28" s="27">
        <v>5.5078301801271749E-5</v>
      </c>
      <c r="K28" s="64"/>
      <c r="L28" s="31">
        <f>AG15</f>
        <v>342381600</v>
      </c>
      <c r="M28" s="64"/>
      <c r="N28" s="31">
        <f>E28*$L$27+F28*$L$28+G28*$L$29+H28*$L$30+I28*$L$31+J28*$L$32</f>
        <v>-8.2107321184832216E-4</v>
      </c>
      <c r="O28" s="23"/>
    </row>
    <row r="29" spans="3:35">
      <c r="C29" s="25" t="s">
        <v>57</v>
      </c>
      <c r="D29" s="68"/>
      <c r="E29" s="26">
        <v>1.8931963734939772E-11</v>
      </c>
      <c r="F29" s="23">
        <v>-3.1207304722130874E-11</v>
      </c>
      <c r="G29" s="23">
        <v>2.2064461294328081E-10</v>
      </c>
      <c r="H29" s="23">
        <v>-6.5986968312135291E-8</v>
      </c>
      <c r="I29" s="23">
        <v>-5.2738774584137042E-8</v>
      </c>
      <c r="J29" s="27">
        <v>1.657263226868052E-5</v>
      </c>
      <c r="K29" s="64"/>
      <c r="L29" s="31">
        <f>AE15</f>
        <v>537047200</v>
      </c>
      <c r="M29" s="64"/>
      <c r="N29" s="31">
        <f t="shared" ref="N29:N32" si="54">E29*$L$27+F29*$L$28+G29*$L$29+H29*$L$30+I29*$L$31+J29*$L$32</f>
        <v>4.5794468614930584E-4</v>
      </c>
      <c r="O29" s="23"/>
    </row>
    <row r="30" spans="3:35">
      <c r="C30" s="25" t="s">
        <v>58</v>
      </c>
      <c r="D30" s="68"/>
      <c r="E30" s="26">
        <v>-1.209190534084782E-7</v>
      </c>
      <c r="F30" s="23">
        <v>5.0030589731149004E-8</v>
      </c>
      <c r="G30" s="23">
        <v>-6.5986968312135198E-8</v>
      </c>
      <c r="H30" s="23">
        <v>1.0089779050933543E-4</v>
      </c>
      <c r="I30" s="23">
        <v>-5.9123276080689895E-6</v>
      </c>
      <c r="J30" s="27">
        <v>-1.2552191457545393E-2</v>
      </c>
      <c r="K30" s="64"/>
      <c r="L30" s="31">
        <f>AC15</f>
        <v>2213400</v>
      </c>
      <c r="M30" s="64"/>
      <c r="N30" s="31">
        <f t="shared" si="54"/>
        <v>2.5774117696433549</v>
      </c>
      <c r="O30" s="23"/>
    </row>
    <row r="31" spans="3:35">
      <c r="C31" s="25" t="s">
        <v>59</v>
      </c>
      <c r="D31" s="68"/>
      <c r="E31" s="26">
        <v>2.4515405124337179E-8</v>
      </c>
      <c r="F31" s="23">
        <v>-6.2917632385011131E-7</v>
      </c>
      <c r="G31" s="23">
        <v>-5.2738774584136904E-8</v>
      </c>
      <c r="H31" s="23">
        <v>-5.912327608068394E-6</v>
      </c>
      <c r="I31" s="23">
        <v>3.4054946734232667E-4</v>
      </c>
      <c r="J31" s="27">
        <v>-3.474573713648272E-2</v>
      </c>
      <c r="K31" s="64"/>
      <c r="L31" s="31">
        <f>AD15</f>
        <v>1156400</v>
      </c>
      <c r="M31" s="64"/>
      <c r="N31" s="31">
        <f t="shared" si="54"/>
        <v>0.33074539854666796</v>
      </c>
      <c r="O31" s="23"/>
    </row>
    <row r="32" spans="3:35">
      <c r="C32" s="25" t="s">
        <v>60</v>
      </c>
      <c r="D32" s="68"/>
      <c r="E32" s="26">
        <v>1.143883239915166E-5</v>
      </c>
      <c r="F32" s="23">
        <v>5.5078301801271606E-5</v>
      </c>
      <c r="G32" s="23">
        <v>1.6572632268680496E-5</v>
      </c>
      <c r="H32" s="23">
        <v>-1.2552191457545459E-2</v>
      </c>
      <c r="I32" s="23">
        <v>-3.4745737136482636E-2</v>
      </c>
      <c r="J32" s="27">
        <v>5.7276110522394665</v>
      </c>
      <c r="K32" s="64"/>
      <c r="L32" s="31">
        <f>O15</f>
        <v>4728</v>
      </c>
      <c r="M32" s="64"/>
      <c r="N32" s="31">
        <f t="shared" si="54"/>
        <v>-234.93539015894567</v>
      </c>
      <c r="O32" s="23"/>
    </row>
    <row r="33" spans="3:15">
      <c r="C33" s="24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3:15">
      <c r="C34" s="25" t="s">
        <v>61</v>
      </c>
      <c r="D34" s="67" t="s">
        <v>54</v>
      </c>
      <c r="E34" s="26">
        <f t="array" ref="E34:J39">MINVERSE(E19:J24)</f>
        <v>1.716418616721933E-10</v>
      </c>
      <c r="F34" s="23">
        <v>-5.626808894544979E-11</v>
      </c>
      <c r="G34" s="23">
        <v>1.8931963734939639E-11</v>
      </c>
      <c r="H34" s="23">
        <v>-1.2091905340847818E-7</v>
      </c>
      <c r="I34" s="23">
        <v>2.4515405124338039E-8</v>
      </c>
      <c r="J34" s="27">
        <v>1.1438832399151566E-5</v>
      </c>
      <c r="K34" s="63" t="s">
        <v>55</v>
      </c>
      <c r="L34" s="31">
        <f>AK15</f>
        <v>487997600</v>
      </c>
      <c r="M34" s="63" t="s">
        <v>54</v>
      </c>
      <c r="N34" s="31">
        <f>E34*$L$34+F34*$L$35+G34*$L$36+H34*$L$37+I34*$L$38+J34*$L$39</f>
        <v>-2.4335808633281497E-4</v>
      </c>
      <c r="O34" s="23"/>
    </row>
    <row r="35" spans="3:15">
      <c r="C35" s="25" t="s">
        <v>62</v>
      </c>
      <c r="D35" s="68"/>
      <c r="E35" s="26">
        <v>-5.6268088945448374E-11</v>
      </c>
      <c r="F35" s="23">
        <v>1.2727783847825654E-9</v>
      </c>
      <c r="G35" s="23">
        <v>-3.1207304722131282E-11</v>
      </c>
      <c r="H35" s="23">
        <v>5.0030589731148032E-8</v>
      </c>
      <c r="I35" s="23">
        <v>-6.2917632385011141E-7</v>
      </c>
      <c r="J35" s="27">
        <v>5.5078301801271749E-5</v>
      </c>
      <c r="K35" s="64"/>
      <c r="L35" s="31">
        <f>AL15</f>
        <v>418437000</v>
      </c>
      <c r="M35" s="64"/>
      <c r="N35" s="31">
        <f t="shared" ref="N35:N39" si="55">E35*$L$34+F35*$L$35+G35*$L$36+H35*$L$37+I35*$L$38+J35*$L$39</f>
        <v>-1.7870827951760315E-4</v>
      </c>
      <c r="O35" s="23"/>
    </row>
    <row r="36" spans="3:15">
      <c r="C36" s="25" t="s">
        <v>63</v>
      </c>
      <c r="D36" s="68"/>
      <c r="E36" s="26">
        <v>1.8931963734939772E-11</v>
      </c>
      <c r="F36" s="23">
        <v>-3.1207304722130874E-11</v>
      </c>
      <c r="G36" s="23">
        <v>2.2064461294328081E-10</v>
      </c>
      <c r="H36" s="23">
        <v>-6.5986968312135291E-8</v>
      </c>
      <c r="I36" s="23">
        <v>-5.2738774584137042E-8</v>
      </c>
      <c r="J36" s="27">
        <v>1.657263226868052E-5</v>
      </c>
      <c r="K36" s="64"/>
      <c r="L36" s="31">
        <f>AJ15</f>
        <v>374840400</v>
      </c>
      <c r="M36" s="64"/>
      <c r="N36" s="31">
        <f t="shared" si="55"/>
        <v>4.1232408501128831E-4</v>
      </c>
      <c r="O36" s="23"/>
    </row>
    <row r="37" spans="3:15">
      <c r="C37" s="25" t="s">
        <v>64</v>
      </c>
      <c r="D37" s="68"/>
      <c r="E37" s="26">
        <v>-1.209190534084782E-7</v>
      </c>
      <c r="F37" s="23">
        <v>5.0030589731149004E-8</v>
      </c>
      <c r="G37" s="23">
        <v>-6.5986968312135198E-8</v>
      </c>
      <c r="H37" s="23">
        <v>1.0089779050933543E-4</v>
      </c>
      <c r="I37" s="23">
        <v>-5.9123276080689895E-6</v>
      </c>
      <c r="J37" s="27">
        <v>-1.2552191457545393E-2</v>
      </c>
      <c r="K37" s="64"/>
      <c r="L37" s="31">
        <f>AH15</f>
        <v>1137840</v>
      </c>
      <c r="M37" s="64"/>
      <c r="N37" s="31">
        <f t="shared" si="55"/>
        <v>8.6684030285148594E-2</v>
      </c>
      <c r="O37" s="23"/>
    </row>
    <row r="38" spans="3:15">
      <c r="C38" s="25" t="s">
        <v>65</v>
      </c>
      <c r="D38" s="68"/>
      <c r="E38" s="26">
        <v>2.4515405124337179E-8</v>
      </c>
      <c r="F38" s="23">
        <v>-6.2917632385011131E-7</v>
      </c>
      <c r="G38" s="23">
        <v>-5.2738774584136904E-8</v>
      </c>
      <c r="H38" s="23">
        <v>-5.912327608068394E-6</v>
      </c>
      <c r="I38" s="23">
        <v>3.4054946734232667E-4</v>
      </c>
      <c r="J38" s="27">
        <v>-3.474573713648272E-2</v>
      </c>
      <c r="K38" s="64"/>
      <c r="L38" s="31">
        <f>AI15</f>
        <v>1188040</v>
      </c>
      <c r="M38" s="64"/>
      <c r="N38" s="31">
        <f t="shared" si="55"/>
        <v>2.5325324159585421</v>
      </c>
      <c r="O38" s="23"/>
    </row>
    <row r="39" spans="3:15">
      <c r="C39" s="25" t="s">
        <v>66</v>
      </c>
      <c r="D39" s="68"/>
      <c r="E39" s="26">
        <v>1.143883239915166E-5</v>
      </c>
      <c r="F39" s="23">
        <v>5.5078301801271606E-5</v>
      </c>
      <c r="G39" s="23">
        <v>1.6572632268680496E-5</v>
      </c>
      <c r="H39" s="23">
        <v>-1.2552191457545459E-2</v>
      </c>
      <c r="I39" s="23">
        <v>-3.4745737136482636E-2</v>
      </c>
      <c r="J39" s="27">
        <v>5.7276110522394665</v>
      </c>
      <c r="K39" s="64"/>
      <c r="L39" s="31">
        <f>P15</f>
        <v>3576</v>
      </c>
      <c r="M39" s="64"/>
      <c r="N39" s="31">
        <f t="shared" si="55"/>
        <v>-238.75971581998238</v>
      </c>
      <c r="O39" s="23"/>
    </row>
    <row r="43" spans="3:15">
      <c r="C43" s="32" t="s">
        <v>67</v>
      </c>
    </row>
    <row r="44" spans="3:15">
      <c r="C44" s="81" t="s">
        <v>68</v>
      </c>
      <c r="D44" s="82"/>
      <c r="E44" s="82"/>
      <c r="F44" s="82"/>
      <c r="G44" s="83"/>
    </row>
    <row r="45" spans="3:15" ht="33.75" customHeight="1">
      <c r="C45" s="66" t="s">
        <v>69</v>
      </c>
      <c r="D45" s="84"/>
      <c r="E45" s="84"/>
      <c r="F45" s="84"/>
      <c r="G45" s="85"/>
    </row>
    <row r="46" spans="3:15" ht="15.75" customHeight="1">
      <c r="C46" s="81" t="s">
        <v>70</v>
      </c>
      <c r="D46" s="82"/>
      <c r="E46" s="82"/>
      <c r="F46" s="82"/>
      <c r="G46" s="83"/>
    </row>
    <row r="47" spans="3:15">
      <c r="C47" s="81" t="s">
        <v>71</v>
      </c>
      <c r="D47" s="82"/>
      <c r="E47" s="82"/>
      <c r="F47" s="82"/>
      <c r="G47" s="83"/>
    </row>
  </sheetData>
  <mergeCells count="19">
    <mergeCell ref="C46:G46"/>
    <mergeCell ref="B2:K2"/>
    <mergeCell ref="C47:G47"/>
    <mergeCell ref="C44:G44"/>
    <mergeCell ref="C45:G45"/>
    <mergeCell ref="D27:D32"/>
    <mergeCell ref="D34:D39"/>
    <mergeCell ref="K27:K32"/>
    <mergeCell ref="K34:K39"/>
    <mergeCell ref="E18:J18"/>
    <mergeCell ref="K4:K5"/>
    <mergeCell ref="B4:B5"/>
    <mergeCell ref="C4:D4"/>
    <mergeCell ref="E4:F4"/>
    <mergeCell ref="G4:H4"/>
    <mergeCell ref="I4:J4"/>
    <mergeCell ref="M27:M32"/>
    <mergeCell ref="M34:M39"/>
    <mergeCell ref="M4:AL4"/>
  </mergeCells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村里　翼</cp:lastModifiedBy>
  <cp:revision/>
  <dcterms:created xsi:type="dcterms:W3CDTF">2006-09-13T11:12:02Z</dcterms:created>
  <dcterms:modified xsi:type="dcterms:W3CDTF">2023-06-05T08:52:27Z</dcterms:modified>
  <cp:category/>
  <cp:contentStatus/>
</cp:coreProperties>
</file>