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ScotPHO\1.Analysts_space\Monica\hsmr-pra\reference_files\"/>
    </mc:Choice>
  </mc:AlternateContent>
  <bookViews>
    <workbookView xWindow="1755" yWindow="-105" windowWidth="19425" windowHeight="10425" tabRatio="837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crd_rate">'Raw Data'!$P$2:$P100003</definedName>
    <definedName name="deaths">'Raw Data'!$N$2:$N100003</definedName>
    <definedName name="HB">OFFSET(location_lookup!$A$1, 0, 0, COUNTA(location_lookup!$A:$A))</definedName>
    <definedName name="Hosp">OFFSET(location_lookup!$B$1, 0, 0, COUNTA(location_lookup!$B:$B))</definedName>
    <definedName name="location">'Raw Data'!$D$2:$D100003</definedName>
    <definedName name="pats">'Raw Data'!$O$2:$O100003</definedName>
    <definedName name="quarter_number">'Raw Data'!$F$2:$F100003</definedName>
    <definedName name="sub_grp">'Raw Data'!$I$2:$I100003</definedName>
    <definedName name="uniquehb">location_calc!$A$2:$A$16</definedName>
    <definedName name="uniquehosp">OFFSET(location_calc!$B$2,  0,  0,  COUNT(IF(location_calc!$B:$B="",  "",  1)),  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49" l="1"/>
  <c r="B31" i="49" l="1"/>
  <c r="B31" i="53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C9" i="49"/>
  <c r="E26" i="62"/>
  <c r="E25" i="62"/>
  <c r="E24" i="62"/>
  <c r="E23" i="62"/>
  <c r="E22" i="62"/>
  <c r="E21" i="62"/>
  <c r="E20" i="62"/>
  <c r="E19" i="62"/>
  <c r="E18" i="62"/>
  <c r="E17" i="62"/>
  <c r="E16" i="62"/>
  <c r="E15" i="62"/>
  <c r="E14" i="62"/>
  <c r="E13" i="62"/>
  <c r="E12" i="62"/>
  <c r="E11" i="62"/>
  <c r="E10" i="62"/>
  <c r="E9" i="62"/>
  <c r="E8" i="62"/>
  <c r="E7" i="62"/>
  <c r="C26" i="62"/>
  <c r="B26" i="62"/>
  <c r="C25" i="62"/>
  <c r="B25" i="62"/>
  <c r="C24" i="62"/>
  <c r="B24" i="62"/>
  <c r="C23" i="62"/>
  <c r="B23" i="62"/>
  <c r="C22" i="62"/>
  <c r="B22" i="62"/>
  <c r="C21" i="62"/>
  <c r="B21" i="62"/>
  <c r="C20" i="62"/>
  <c r="B20" i="62"/>
  <c r="C19" i="62"/>
  <c r="B19" i="62"/>
  <c r="C18" i="62"/>
  <c r="B18" i="62"/>
  <c r="C17" i="62"/>
  <c r="B17" i="62"/>
  <c r="C16" i="62"/>
  <c r="B16" i="62"/>
  <c r="C15" i="62"/>
  <c r="B15" i="62"/>
  <c r="C14" i="62"/>
  <c r="B14" i="62"/>
  <c r="C13" i="62"/>
  <c r="B13" i="62"/>
  <c r="C12" i="62"/>
  <c r="B12" i="62"/>
  <c r="C11" i="62"/>
  <c r="B11" i="62"/>
  <c r="C10" i="62"/>
  <c r="B10" i="62"/>
  <c r="C9" i="62"/>
  <c r="B9" i="62"/>
  <c r="C8" i="62"/>
  <c r="B8" i="62"/>
  <c r="C7" i="62"/>
  <c r="B7" i="62"/>
  <c r="B2" i="56" a="1"/>
  <c r="B2" i="56" s="1"/>
  <c r="B3" i="56" s="1" a="1"/>
  <c r="B3" i="56" s="1"/>
  <c r="C13" i="49" a="1"/>
  <c r="C13" i="49" s="1"/>
  <c r="D13" i="49" a="1"/>
  <c r="D13" i="49" s="1"/>
  <c r="E13" i="49" a="1"/>
  <c r="E13" i="49" s="1"/>
  <c r="G13" i="49" a="1"/>
  <c r="G13" i="49" s="1"/>
  <c r="H13" i="49" a="1"/>
  <c r="H13" i="49" s="1"/>
  <c r="I13" i="49" a="1"/>
  <c r="I13" i="49" s="1"/>
  <c r="C14" i="49" a="1"/>
  <c r="C14" i="49" s="1"/>
  <c r="D14" i="49" a="1"/>
  <c r="D14" i="49" s="1"/>
  <c r="E14" i="49" a="1"/>
  <c r="E14" i="49" s="1"/>
  <c r="G14" i="49" a="1"/>
  <c r="G14" i="49" s="1"/>
  <c r="H14" i="49" a="1"/>
  <c r="H14" i="49" s="1"/>
  <c r="I14" i="49" a="1"/>
  <c r="I14" i="49" s="1"/>
  <c r="C15" i="49" a="1"/>
  <c r="C15" i="49" s="1"/>
  <c r="D15" i="49" a="1"/>
  <c r="D15" i="49" s="1"/>
  <c r="E15" i="49" a="1"/>
  <c r="E15" i="49" s="1"/>
  <c r="G15" i="49" a="1"/>
  <c r="G15" i="49" s="1"/>
  <c r="H15" i="49" a="1"/>
  <c r="H15" i="49" s="1"/>
  <c r="I15" i="49" a="1"/>
  <c r="I15" i="49" s="1"/>
  <c r="C16" i="49" a="1"/>
  <c r="C16" i="49" s="1"/>
  <c r="D16" i="49" a="1"/>
  <c r="D16" i="49" s="1"/>
  <c r="E16" i="49" a="1"/>
  <c r="E16" i="49" s="1"/>
  <c r="G16" i="49" a="1"/>
  <c r="G16" i="49" s="1"/>
  <c r="H16" i="49" a="1"/>
  <c r="H16" i="49" s="1"/>
  <c r="I16" i="49" a="1"/>
  <c r="I16" i="49" s="1"/>
  <c r="C17" i="49" a="1"/>
  <c r="C17" i="49" s="1"/>
  <c r="D17" i="49" a="1"/>
  <c r="D17" i="49" s="1"/>
  <c r="E17" i="49" a="1"/>
  <c r="E17" i="49" s="1"/>
  <c r="G17" i="49" a="1"/>
  <c r="G17" i="49" s="1"/>
  <c r="H17" i="49" a="1"/>
  <c r="H17" i="49" s="1"/>
  <c r="I17" i="49" a="1"/>
  <c r="I17" i="49" s="1"/>
  <c r="C18" i="49" a="1"/>
  <c r="C18" i="49" s="1"/>
  <c r="D18" i="49" a="1"/>
  <c r="D18" i="49" s="1"/>
  <c r="E18" i="49" a="1"/>
  <c r="E18" i="49" s="1"/>
  <c r="G18" i="49" a="1"/>
  <c r="G18" i="49" s="1"/>
  <c r="H18" i="49" a="1"/>
  <c r="H18" i="49" s="1"/>
  <c r="I18" i="49" a="1"/>
  <c r="I18" i="49" s="1"/>
  <c r="C19" i="49" a="1"/>
  <c r="C19" i="49" s="1"/>
  <c r="D19" i="49" a="1"/>
  <c r="D19" i="49" s="1"/>
  <c r="E19" i="49" a="1"/>
  <c r="E19" i="49" s="1"/>
  <c r="G19" i="49" a="1"/>
  <c r="G19" i="49" s="1"/>
  <c r="H19" i="49" a="1"/>
  <c r="H19" i="49" s="1"/>
  <c r="I19" i="49" a="1"/>
  <c r="I19" i="49" s="1"/>
  <c r="C20" i="49" a="1"/>
  <c r="C20" i="49" s="1"/>
  <c r="D20" i="49" a="1"/>
  <c r="D20" i="49" s="1"/>
  <c r="E20" i="49" a="1"/>
  <c r="E20" i="49" s="1"/>
  <c r="G20" i="49" a="1"/>
  <c r="G20" i="49" s="1"/>
  <c r="H20" i="49" a="1"/>
  <c r="H20" i="49" s="1"/>
  <c r="I20" i="49" a="1"/>
  <c r="I20" i="49" s="1"/>
  <c r="C21" i="49" a="1"/>
  <c r="C21" i="49" s="1"/>
  <c r="D21" i="49" a="1"/>
  <c r="D21" i="49" s="1"/>
  <c r="E21" i="49" a="1"/>
  <c r="E21" i="49" s="1"/>
  <c r="G21" i="49" a="1"/>
  <c r="G21" i="49" s="1"/>
  <c r="H21" i="49" a="1"/>
  <c r="H21" i="49" s="1"/>
  <c r="I21" i="49" a="1"/>
  <c r="I21" i="49" s="1"/>
  <c r="C22" i="49" a="1"/>
  <c r="C22" i="49" s="1"/>
  <c r="D22" i="49" a="1"/>
  <c r="D22" i="49" s="1"/>
  <c r="E22" i="49" a="1"/>
  <c r="E22" i="49" s="1"/>
  <c r="G22" i="49" a="1"/>
  <c r="G22" i="49" s="1"/>
  <c r="H22" i="49" a="1"/>
  <c r="H22" i="49" s="1"/>
  <c r="I22" i="49" a="1"/>
  <c r="I22" i="49" s="1"/>
  <c r="C23" i="49" a="1"/>
  <c r="C23" i="49" s="1"/>
  <c r="D23" i="49" a="1"/>
  <c r="D23" i="49" s="1"/>
  <c r="E23" i="49" a="1"/>
  <c r="E23" i="49" s="1"/>
  <c r="G23" i="49" a="1"/>
  <c r="G23" i="49" s="1"/>
  <c r="H23" i="49" a="1"/>
  <c r="H23" i="49" s="1"/>
  <c r="I23" i="49" a="1"/>
  <c r="I23" i="49" s="1"/>
  <c r="C24" i="49" a="1"/>
  <c r="C24" i="49" s="1"/>
  <c r="D24" i="49" a="1"/>
  <c r="D24" i="49" s="1"/>
  <c r="E24" i="49" a="1"/>
  <c r="E24" i="49" s="1"/>
  <c r="G24" i="49" a="1"/>
  <c r="G24" i="49" s="1"/>
  <c r="H24" i="49" a="1"/>
  <c r="H24" i="49" s="1"/>
  <c r="I24" i="49" a="1"/>
  <c r="I24" i="49" s="1"/>
  <c r="C25" i="49" a="1"/>
  <c r="C25" i="49" s="1"/>
  <c r="D25" i="49" a="1"/>
  <c r="D25" i="49" s="1"/>
  <c r="E25" i="49" a="1"/>
  <c r="E25" i="49" s="1"/>
  <c r="G25" i="49" a="1"/>
  <c r="G25" i="49" s="1"/>
  <c r="H25" i="49" a="1"/>
  <c r="H25" i="49" s="1"/>
  <c r="I25" i="49" a="1"/>
  <c r="I25" i="49" s="1"/>
  <c r="C26" i="49" a="1"/>
  <c r="C26" i="49" s="1"/>
  <c r="D26" i="49" a="1"/>
  <c r="D26" i="49" s="1"/>
  <c r="E26" i="49" a="1"/>
  <c r="E26" i="49" s="1"/>
  <c r="G26" i="49" a="1"/>
  <c r="G26" i="49" s="1"/>
  <c r="H26" i="49" a="1"/>
  <c r="H26" i="49" s="1"/>
  <c r="I26" i="49" a="1"/>
  <c r="I26" i="49" s="1"/>
  <c r="C27" i="49" a="1"/>
  <c r="C27" i="49" s="1"/>
  <c r="D27" i="49" a="1"/>
  <c r="D27" i="49" s="1"/>
  <c r="E27" i="49" a="1"/>
  <c r="E27" i="49" s="1"/>
  <c r="G27" i="49" a="1"/>
  <c r="G27" i="49" s="1"/>
  <c r="H27" i="49" a="1"/>
  <c r="H27" i="49" s="1"/>
  <c r="I27" i="49" a="1"/>
  <c r="I27" i="49" s="1"/>
  <c r="C28" i="49" a="1"/>
  <c r="C28" i="49" s="1"/>
  <c r="D28" i="49" a="1"/>
  <c r="D28" i="49" s="1"/>
  <c r="E28" i="49" a="1"/>
  <c r="E28" i="49" s="1"/>
  <c r="G28" i="49" a="1"/>
  <c r="G28" i="49" s="1"/>
  <c r="H28" i="49" a="1"/>
  <c r="H28" i="49" s="1"/>
  <c r="I28" i="49" a="1"/>
  <c r="I28" i="49" s="1"/>
  <c r="C29" i="49" a="1"/>
  <c r="C29" i="49" s="1"/>
  <c r="D29" i="49" a="1"/>
  <c r="D29" i="49" s="1"/>
  <c r="E29" i="49" a="1"/>
  <c r="E29" i="49" s="1"/>
  <c r="G29" i="49" a="1"/>
  <c r="G29" i="49" s="1"/>
  <c r="H29" i="49" a="1"/>
  <c r="H29" i="49" s="1"/>
  <c r="I29" i="49" a="1"/>
  <c r="I29" i="49" s="1"/>
  <c r="C30" i="49" a="1"/>
  <c r="C30" i="49" s="1"/>
  <c r="D30" i="49" a="1"/>
  <c r="D30" i="49" s="1"/>
  <c r="E30" i="49" a="1"/>
  <c r="E30" i="49" s="1"/>
  <c r="G30" i="49" a="1"/>
  <c r="G30" i="49" s="1"/>
  <c r="H30" i="49" a="1"/>
  <c r="H30" i="49" s="1"/>
  <c r="I30" i="49" a="1"/>
  <c r="I30" i="49" s="1"/>
  <c r="C31" i="49" a="1"/>
  <c r="C31" i="49" s="1"/>
  <c r="D31" i="49" a="1"/>
  <c r="D31" i="49" s="1"/>
  <c r="E31" i="49" a="1"/>
  <c r="E31" i="49" s="1"/>
  <c r="G31" i="49" a="1"/>
  <c r="G31" i="49" s="1"/>
  <c r="H31" i="49" a="1"/>
  <c r="H31" i="49" s="1"/>
  <c r="I31" i="49" a="1"/>
  <c r="I31" i="49" s="1"/>
  <c r="I12" i="49" a="1"/>
  <c r="I12" i="49" s="1"/>
  <c r="H12" i="49" a="1"/>
  <c r="H12" i="49" s="1"/>
  <c r="G12" i="49" a="1"/>
  <c r="G12" i="49" s="1"/>
  <c r="E12" i="49" a="1"/>
  <c r="E12" i="49" s="1"/>
  <c r="D12" i="49" a="1"/>
  <c r="D12" i="49" s="1"/>
  <c r="C12" i="49" a="1"/>
  <c r="C12" i="49" s="1"/>
  <c r="B4" i="59"/>
  <c r="B4" i="56" l="1" a="1"/>
  <c r="B4" i="56" s="1"/>
  <c r="B34" i="49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5" i="56" l="1" a="1"/>
  <c r="B5" i="56" s="1"/>
  <c r="G13" i="59"/>
  <c r="G17" i="59"/>
  <c r="G21" i="59"/>
  <c r="G25" i="59"/>
  <c r="G29" i="59"/>
  <c r="H13" i="59"/>
  <c r="H17" i="59"/>
  <c r="H21" i="59"/>
  <c r="H25" i="59"/>
  <c r="H29" i="59"/>
  <c r="G14" i="59"/>
  <c r="G18" i="59"/>
  <c r="G22" i="59"/>
  <c r="G26" i="59"/>
  <c r="G30" i="59"/>
  <c r="H28" i="59"/>
  <c r="H14" i="59"/>
  <c r="H18" i="59"/>
  <c r="H22" i="59"/>
  <c r="H26" i="59"/>
  <c r="H30" i="59"/>
  <c r="G24" i="59"/>
  <c r="H16" i="59"/>
  <c r="H12" i="59"/>
  <c r="G15" i="59"/>
  <c r="G19" i="59"/>
  <c r="G23" i="59"/>
  <c r="G27" i="59"/>
  <c r="G31" i="59"/>
  <c r="G20" i="59"/>
  <c r="G28" i="59"/>
  <c r="H20" i="59"/>
  <c r="H15" i="59"/>
  <c r="H19" i="59"/>
  <c r="H23" i="59"/>
  <c r="H27" i="59"/>
  <c r="H31" i="59"/>
  <c r="G16" i="59"/>
  <c r="G12" i="59"/>
  <c r="H24" i="59"/>
  <c r="G13" i="61"/>
  <c r="J14" i="61"/>
  <c r="H16" i="61"/>
  <c r="K17" i="61"/>
  <c r="I19" i="61"/>
  <c r="G21" i="61"/>
  <c r="J22" i="61"/>
  <c r="H24" i="61"/>
  <c r="K25" i="61"/>
  <c r="I27" i="61"/>
  <c r="G29" i="61"/>
  <c r="J30" i="61"/>
  <c r="J12" i="61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J12" i="60"/>
  <c r="H13" i="61"/>
  <c r="K14" i="61"/>
  <c r="I16" i="61"/>
  <c r="G18" i="61"/>
  <c r="J19" i="61"/>
  <c r="H21" i="61"/>
  <c r="K22" i="61"/>
  <c r="I24" i="61"/>
  <c r="G26" i="61"/>
  <c r="J27" i="61"/>
  <c r="H29" i="61"/>
  <c r="K30" i="61"/>
  <c r="I12" i="61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I12" i="60"/>
  <c r="G14" i="58"/>
  <c r="J15" i="58"/>
  <c r="H17" i="58"/>
  <c r="K18" i="58"/>
  <c r="I20" i="58"/>
  <c r="G22" i="58"/>
  <c r="J23" i="58"/>
  <c r="H25" i="58"/>
  <c r="K26" i="58"/>
  <c r="I28" i="58"/>
  <c r="G30" i="58"/>
  <c r="J31" i="58"/>
  <c r="H15" i="53"/>
  <c r="H19" i="53"/>
  <c r="H23" i="53"/>
  <c r="H27" i="53"/>
  <c r="H31" i="53"/>
  <c r="M25" i="60"/>
  <c r="M26" i="60"/>
  <c r="M27" i="60"/>
  <c r="M28" i="60"/>
  <c r="M29" i="60"/>
  <c r="M30" i="60"/>
  <c r="M31" i="60"/>
  <c r="H12" i="60"/>
  <c r="H14" i="58"/>
  <c r="K15" i="58"/>
  <c r="I17" i="58"/>
  <c r="G19" i="58"/>
  <c r="J20" i="58"/>
  <c r="H22" i="58"/>
  <c r="K23" i="58"/>
  <c r="I25" i="58"/>
  <c r="G27" i="58"/>
  <c r="J28" i="58"/>
  <c r="H30" i="58"/>
  <c r="K31" i="58"/>
  <c r="I13" i="61"/>
  <c r="G15" i="61"/>
  <c r="J16" i="61"/>
  <c r="H18" i="61"/>
  <c r="K19" i="61"/>
  <c r="I21" i="61"/>
  <c r="G23" i="61"/>
  <c r="J24" i="61"/>
  <c r="H26" i="61"/>
  <c r="K27" i="61"/>
  <c r="I29" i="61"/>
  <c r="G31" i="61"/>
  <c r="H12" i="61"/>
  <c r="M13" i="60"/>
  <c r="M14" i="60"/>
  <c r="M15" i="60"/>
  <c r="M16" i="60"/>
  <c r="M17" i="60"/>
  <c r="M18" i="60"/>
  <c r="M19" i="60"/>
  <c r="M20" i="60"/>
  <c r="M21" i="60"/>
  <c r="M22" i="60"/>
  <c r="M23" i="60"/>
  <c r="M24" i="60"/>
  <c r="J13" i="61"/>
  <c r="H15" i="61"/>
  <c r="K16" i="61"/>
  <c r="I18" i="61"/>
  <c r="G20" i="61"/>
  <c r="J21" i="61"/>
  <c r="H23" i="61"/>
  <c r="K24" i="61"/>
  <c r="I26" i="61"/>
  <c r="G28" i="61"/>
  <c r="J29" i="61"/>
  <c r="H31" i="61"/>
  <c r="G12" i="61"/>
  <c r="N13" i="60"/>
  <c r="N14" i="60"/>
  <c r="N15" i="60"/>
  <c r="N16" i="60"/>
  <c r="N17" i="60"/>
  <c r="N18" i="60"/>
  <c r="N19" i="60"/>
  <c r="N20" i="60"/>
  <c r="N21" i="60"/>
  <c r="N22" i="60"/>
  <c r="N23" i="60"/>
  <c r="N24" i="60"/>
  <c r="N25" i="60"/>
  <c r="N26" i="60"/>
  <c r="N27" i="60"/>
  <c r="N28" i="60"/>
  <c r="N29" i="60"/>
  <c r="N30" i="60"/>
  <c r="N31" i="60"/>
  <c r="G12" i="60"/>
  <c r="I14" i="58"/>
  <c r="G16" i="58"/>
  <c r="J17" i="58"/>
  <c r="H19" i="58"/>
  <c r="K20" i="58"/>
  <c r="I22" i="58"/>
  <c r="G24" i="58"/>
  <c r="J25" i="58"/>
  <c r="H27" i="58"/>
  <c r="K28" i="58"/>
  <c r="I30" i="58"/>
  <c r="K12" i="58"/>
  <c r="H16" i="53"/>
  <c r="H20" i="53"/>
  <c r="H24" i="53"/>
  <c r="H28" i="53"/>
  <c r="G12" i="53"/>
  <c r="G16" i="60"/>
  <c r="G19" i="60"/>
  <c r="G21" i="60"/>
  <c r="G23" i="60"/>
  <c r="G25" i="60"/>
  <c r="G27" i="60"/>
  <c r="G29" i="60"/>
  <c r="G31" i="60"/>
  <c r="G13" i="58"/>
  <c r="H16" i="58"/>
  <c r="I19" i="58"/>
  <c r="J22" i="58"/>
  <c r="K25" i="58"/>
  <c r="G29" i="58"/>
  <c r="J12" i="58"/>
  <c r="G13" i="53"/>
  <c r="K13" i="61"/>
  <c r="I15" i="61"/>
  <c r="G17" i="61"/>
  <c r="J18" i="61"/>
  <c r="H20" i="61"/>
  <c r="K21" i="61"/>
  <c r="I23" i="61"/>
  <c r="G25" i="61"/>
  <c r="J26" i="61"/>
  <c r="H28" i="61"/>
  <c r="K29" i="61"/>
  <c r="I31" i="61"/>
  <c r="G13" i="60"/>
  <c r="G14" i="60"/>
  <c r="G15" i="60"/>
  <c r="G17" i="60"/>
  <c r="G18" i="60"/>
  <c r="G20" i="60"/>
  <c r="G22" i="60"/>
  <c r="G24" i="60"/>
  <c r="G26" i="60"/>
  <c r="G28" i="60"/>
  <c r="G30" i="60"/>
  <c r="N12" i="60"/>
  <c r="J14" i="58"/>
  <c r="K17" i="58"/>
  <c r="G21" i="58"/>
  <c r="H24" i="58"/>
  <c r="I27" i="58"/>
  <c r="J30" i="58"/>
  <c r="G17" i="53"/>
  <c r="G14" i="61"/>
  <c r="J15" i="61"/>
  <c r="H17" i="61"/>
  <c r="K18" i="61"/>
  <c r="I20" i="61"/>
  <c r="G22" i="61"/>
  <c r="J23" i="61"/>
  <c r="H25" i="61"/>
  <c r="K26" i="61"/>
  <c r="I28" i="61"/>
  <c r="G30" i="61"/>
  <c r="J31" i="61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M12" i="60"/>
  <c r="H13" i="58"/>
  <c r="K14" i="58"/>
  <c r="I16" i="58"/>
  <c r="G18" i="58"/>
  <c r="J19" i="58"/>
  <c r="H21" i="58"/>
  <c r="K22" i="58"/>
  <c r="I24" i="58"/>
  <c r="G26" i="58"/>
  <c r="J27" i="58"/>
  <c r="H29" i="58"/>
  <c r="K30" i="58"/>
  <c r="I12" i="58"/>
  <c r="H13" i="53"/>
  <c r="H17" i="53"/>
  <c r="H21" i="53"/>
  <c r="H25" i="53"/>
  <c r="H29" i="53"/>
  <c r="H14" i="61"/>
  <c r="K15" i="61"/>
  <c r="I17" i="61"/>
  <c r="G19" i="61"/>
  <c r="J20" i="61"/>
  <c r="H22" i="61"/>
  <c r="K23" i="61"/>
  <c r="I25" i="61"/>
  <c r="G27" i="61"/>
  <c r="J28" i="61"/>
  <c r="H30" i="61"/>
  <c r="K31" i="61"/>
  <c r="I13" i="60"/>
  <c r="I14" i="60"/>
  <c r="I15" i="60"/>
  <c r="I16" i="60"/>
  <c r="I17" i="60"/>
  <c r="I18" i="60"/>
  <c r="I19" i="60"/>
  <c r="I20" i="60"/>
  <c r="I21" i="60"/>
  <c r="I22" i="60"/>
  <c r="I14" i="61"/>
  <c r="H27" i="61"/>
  <c r="J17" i="60"/>
  <c r="I24" i="60"/>
  <c r="I28" i="60"/>
  <c r="L12" i="60"/>
  <c r="J13" i="58"/>
  <c r="H18" i="58"/>
  <c r="K21" i="58"/>
  <c r="I26" i="58"/>
  <c r="G31" i="58"/>
  <c r="H14" i="53"/>
  <c r="G22" i="53"/>
  <c r="G28" i="53"/>
  <c r="J25" i="61"/>
  <c r="G16" i="61"/>
  <c r="K28" i="61"/>
  <c r="J18" i="60"/>
  <c r="J24" i="60"/>
  <c r="J28" i="60"/>
  <c r="K12" i="60"/>
  <c r="K13" i="58"/>
  <c r="I18" i="58"/>
  <c r="G23" i="58"/>
  <c r="J26" i="58"/>
  <c r="H31" i="58"/>
  <c r="G15" i="53"/>
  <c r="H22" i="53"/>
  <c r="G29" i="53"/>
  <c r="G30" i="53"/>
  <c r="I13" i="58"/>
  <c r="G14" i="53"/>
  <c r="J17" i="61"/>
  <c r="I30" i="61"/>
  <c r="J19" i="60"/>
  <c r="I25" i="60"/>
  <c r="I29" i="60"/>
  <c r="G15" i="58"/>
  <c r="J18" i="58"/>
  <c r="H23" i="58"/>
  <c r="K27" i="58"/>
  <c r="I31" i="58"/>
  <c r="G16" i="53"/>
  <c r="G23" i="53"/>
  <c r="J27" i="60"/>
  <c r="K29" i="58"/>
  <c r="H19" i="61"/>
  <c r="K12" i="61"/>
  <c r="J20" i="60"/>
  <c r="J25" i="60"/>
  <c r="J29" i="60"/>
  <c r="H15" i="58"/>
  <c r="K19" i="58"/>
  <c r="I23" i="58"/>
  <c r="G28" i="58"/>
  <c r="H12" i="58"/>
  <c r="G18" i="53"/>
  <c r="G24" i="53"/>
  <c r="H30" i="53"/>
  <c r="G24" i="61"/>
  <c r="I21" i="58"/>
  <c r="H26" i="53"/>
  <c r="J31" i="60"/>
  <c r="H26" i="58"/>
  <c r="K20" i="61"/>
  <c r="J13" i="60"/>
  <c r="J21" i="60"/>
  <c r="I26" i="60"/>
  <c r="I30" i="60"/>
  <c r="I15" i="58"/>
  <c r="G20" i="58"/>
  <c r="J24" i="58"/>
  <c r="H28" i="58"/>
  <c r="G12" i="58"/>
  <c r="H18" i="53"/>
  <c r="G25" i="53"/>
  <c r="G31" i="53"/>
  <c r="I23" i="60"/>
  <c r="I31" i="60"/>
  <c r="G25" i="58"/>
  <c r="G20" i="53"/>
  <c r="J23" i="60"/>
  <c r="J21" i="58"/>
  <c r="G27" i="53"/>
  <c r="I22" i="61"/>
  <c r="J14" i="60"/>
  <c r="J22" i="60"/>
  <c r="J26" i="60"/>
  <c r="J30" i="60"/>
  <c r="J16" i="58"/>
  <c r="H20" i="58"/>
  <c r="K24" i="58"/>
  <c r="I29" i="58"/>
  <c r="G19" i="53"/>
  <c r="G26" i="53"/>
  <c r="H12" i="53"/>
  <c r="J15" i="60"/>
  <c r="I27" i="60"/>
  <c r="K16" i="58"/>
  <c r="J29" i="58"/>
  <c r="J16" i="60"/>
  <c r="G17" i="58"/>
  <c r="G21" i="53"/>
  <c r="B6" i="56" l="1" a="1"/>
  <c r="B6" i="56" s="1"/>
  <c r="B7" i="56" s="1" a="1"/>
  <c r="B7" i="56" s="1"/>
  <c r="D19" i="62"/>
  <c r="F9" i="62"/>
  <c r="F13" i="62"/>
  <c r="F21" i="62"/>
  <c r="D8" i="62"/>
  <c r="D16" i="62"/>
  <c r="D18" i="62"/>
  <c r="D20" i="62"/>
  <c r="D24" i="62"/>
  <c r="D22" i="62"/>
  <c r="F10" i="62"/>
  <c r="F14" i="62"/>
  <c r="D23" i="62"/>
  <c r="F23" i="62"/>
  <c r="F19" i="62"/>
  <c r="F17" i="62"/>
  <c r="F15" i="62"/>
  <c r="F11" i="62"/>
  <c r="D7" i="62"/>
  <c r="F7" i="62"/>
  <c r="B8" i="56" l="1" a="1"/>
  <c r="B8" i="56" s="1"/>
  <c r="D12" i="62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9" i="56" l="1" a="1"/>
  <c r="B9" i="56" s="1"/>
  <c r="A7" i="61"/>
  <c r="C9" i="61" s="1"/>
  <c r="A7" i="60"/>
  <c r="A7" i="59"/>
  <c r="A7" i="58"/>
  <c r="A7" i="53"/>
  <c r="A5" i="49"/>
  <c r="A2" i="56" a="1"/>
  <c r="A2" i="56" s="1"/>
  <c r="B10" i="56" l="1" a="1"/>
  <c r="B10" i="56" s="1"/>
  <c r="C9" i="60"/>
  <c r="C21" i="60"/>
  <c r="E21" i="60" s="1"/>
  <c r="D13" i="60"/>
  <c r="D17" i="60"/>
  <c r="D21" i="60"/>
  <c r="D25" i="60"/>
  <c r="D29" i="60"/>
  <c r="C14" i="60"/>
  <c r="C18" i="60"/>
  <c r="C22" i="60"/>
  <c r="E22" i="60" s="1"/>
  <c r="C26" i="60"/>
  <c r="C30" i="60"/>
  <c r="D14" i="60"/>
  <c r="D18" i="60"/>
  <c r="D22" i="60"/>
  <c r="D26" i="60"/>
  <c r="D30" i="60"/>
  <c r="C16" i="60"/>
  <c r="E16" i="60" s="1"/>
  <c r="C24" i="60"/>
  <c r="D12" i="60"/>
  <c r="D28" i="60"/>
  <c r="C25" i="60"/>
  <c r="E25" i="60" s="1"/>
  <c r="D16" i="60"/>
  <c r="D24" i="60"/>
  <c r="C13" i="60"/>
  <c r="E13" i="60" s="1"/>
  <c r="C15" i="60"/>
  <c r="E15" i="60" s="1"/>
  <c r="C19" i="60"/>
  <c r="C23" i="60"/>
  <c r="C27" i="60"/>
  <c r="C31" i="60"/>
  <c r="E31" i="60" s="1"/>
  <c r="D15" i="60"/>
  <c r="D19" i="60"/>
  <c r="D23" i="60"/>
  <c r="D27" i="60"/>
  <c r="D31" i="60"/>
  <c r="C20" i="60"/>
  <c r="C28" i="60"/>
  <c r="E28" i="60" s="1"/>
  <c r="D20" i="60"/>
  <c r="C12" i="60"/>
  <c r="E12" i="60" s="1"/>
  <c r="C17" i="60"/>
  <c r="E17" i="60" s="1"/>
  <c r="C29" i="60"/>
  <c r="D13" i="53"/>
  <c r="D17" i="53"/>
  <c r="D21" i="53"/>
  <c r="D25" i="53"/>
  <c r="D29" i="53"/>
  <c r="C14" i="53"/>
  <c r="C18" i="53"/>
  <c r="C22" i="53"/>
  <c r="C26" i="53"/>
  <c r="E26" i="53" s="1"/>
  <c r="C30" i="53"/>
  <c r="D14" i="53"/>
  <c r="D18" i="53"/>
  <c r="D26" i="53"/>
  <c r="D30" i="53"/>
  <c r="D31" i="53"/>
  <c r="C16" i="53"/>
  <c r="C20" i="53"/>
  <c r="E20" i="53" s="1"/>
  <c r="C28" i="53"/>
  <c r="D12" i="53"/>
  <c r="D20" i="53"/>
  <c r="D28" i="53"/>
  <c r="C13" i="53"/>
  <c r="C25" i="53"/>
  <c r="E25" i="53" s="1"/>
  <c r="D22" i="53"/>
  <c r="C12" i="53"/>
  <c r="E12" i="53" s="1"/>
  <c r="C21" i="53"/>
  <c r="E21" i="53" s="1"/>
  <c r="C29" i="53"/>
  <c r="C15" i="53"/>
  <c r="C19" i="53"/>
  <c r="C23" i="53"/>
  <c r="C27" i="53"/>
  <c r="C31" i="53"/>
  <c r="E31" i="53" s="1"/>
  <c r="D15" i="53"/>
  <c r="D19" i="53"/>
  <c r="D23" i="53"/>
  <c r="D27" i="53"/>
  <c r="C24" i="53"/>
  <c r="E24" i="53" s="1"/>
  <c r="D16" i="53"/>
  <c r="D24" i="53"/>
  <c r="C17" i="53"/>
  <c r="E17" i="53" s="1"/>
  <c r="C21" i="58"/>
  <c r="E21" i="58" s="1"/>
  <c r="D13" i="58"/>
  <c r="D17" i="58"/>
  <c r="D21" i="58"/>
  <c r="D25" i="58"/>
  <c r="D29" i="58"/>
  <c r="C14" i="58"/>
  <c r="C18" i="58"/>
  <c r="C22" i="58"/>
  <c r="E22" i="58" s="1"/>
  <c r="C26" i="58"/>
  <c r="E26" i="58" s="1"/>
  <c r="C30" i="58"/>
  <c r="D14" i="58"/>
  <c r="D18" i="58"/>
  <c r="D22" i="58"/>
  <c r="D26" i="58"/>
  <c r="D30" i="58"/>
  <c r="C20" i="58"/>
  <c r="E20" i="58" s="1"/>
  <c r="C28" i="58"/>
  <c r="E28" i="58" s="1"/>
  <c r="D20" i="58"/>
  <c r="D28" i="58"/>
  <c r="C13" i="58"/>
  <c r="E13" i="58" s="1"/>
  <c r="C29" i="58"/>
  <c r="E29" i="58" s="1"/>
  <c r="C16" i="58"/>
  <c r="C12" i="58"/>
  <c r="C17" i="58"/>
  <c r="E17" i="58" s="1"/>
  <c r="C15" i="58"/>
  <c r="E15" i="58" s="1"/>
  <c r="C19" i="58"/>
  <c r="C23" i="58"/>
  <c r="C27" i="58"/>
  <c r="E27" i="58" s="1"/>
  <c r="C31" i="58"/>
  <c r="E31" i="58" s="1"/>
  <c r="D15" i="58"/>
  <c r="D19" i="58"/>
  <c r="D23" i="58"/>
  <c r="D27" i="58"/>
  <c r="D31" i="58"/>
  <c r="C24" i="58"/>
  <c r="D12" i="58"/>
  <c r="D16" i="58"/>
  <c r="D24" i="58"/>
  <c r="C25" i="58"/>
  <c r="E25" i="58" s="1"/>
  <c r="D13" i="59"/>
  <c r="D17" i="59"/>
  <c r="D21" i="59"/>
  <c r="D25" i="59"/>
  <c r="D29" i="59"/>
  <c r="C14" i="59"/>
  <c r="E14" i="59" s="1"/>
  <c r="C18" i="59"/>
  <c r="E18" i="59" s="1"/>
  <c r="C22" i="59"/>
  <c r="C26" i="59"/>
  <c r="E26" i="59" s="1"/>
  <c r="C30" i="59"/>
  <c r="E30" i="59" s="1"/>
  <c r="D14" i="59"/>
  <c r="D18" i="59"/>
  <c r="D22" i="59"/>
  <c r="D26" i="59"/>
  <c r="D30" i="59"/>
  <c r="C20" i="59"/>
  <c r="E20" i="59" s="1"/>
  <c r="C28" i="59"/>
  <c r="E28" i="59" s="1"/>
  <c r="D20" i="59"/>
  <c r="D28" i="59"/>
  <c r="C21" i="59"/>
  <c r="E21" i="59" s="1"/>
  <c r="D16" i="59"/>
  <c r="C12" i="59"/>
  <c r="E12" i="59" s="1"/>
  <c r="C25" i="59"/>
  <c r="E25" i="59" s="1"/>
  <c r="C13" i="59"/>
  <c r="C15" i="59"/>
  <c r="E15" i="59" s="1"/>
  <c r="C19" i="59"/>
  <c r="E19" i="59" s="1"/>
  <c r="C23" i="59"/>
  <c r="C27" i="59"/>
  <c r="C31" i="59"/>
  <c r="E31" i="59" s="1"/>
  <c r="D15" i="59"/>
  <c r="D19" i="59"/>
  <c r="D23" i="59"/>
  <c r="D27" i="59"/>
  <c r="D31" i="59"/>
  <c r="C16" i="59"/>
  <c r="C24" i="59"/>
  <c r="D12" i="59"/>
  <c r="D24" i="59"/>
  <c r="C17" i="59"/>
  <c r="E17" i="59" s="1"/>
  <c r="C29" i="59"/>
  <c r="E29" i="59" s="1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E20" i="61" s="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A4" i="56" s="1" a="1"/>
  <c r="A4" i="56" s="1"/>
  <c r="E23" i="53" l="1"/>
  <c r="E14" i="53"/>
  <c r="E19" i="53"/>
  <c r="B11" i="56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  <c r="E16" i="58"/>
  <c r="E14" i="58"/>
  <c r="E27" i="53"/>
  <c r="E18" i="53"/>
  <c r="E14" i="60"/>
  <c r="E13" i="53"/>
  <c r="E24" i="61"/>
  <c r="E24" i="59"/>
  <c r="E27" i="59"/>
  <c r="E24" i="58"/>
  <c r="E23" i="58"/>
  <c r="E15" i="53"/>
  <c r="E27" i="60"/>
  <c r="E16" i="59"/>
  <c r="E23" i="59"/>
  <c r="E19" i="58"/>
  <c r="E30" i="58"/>
  <c r="E29" i="53"/>
  <c r="E20" i="60"/>
  <c r="E23" i="60"/>
  <c r="E30" i="60"/>
  <c r="E28" i="53"/>
  <c r="E30" i="53"/>
  <c r="E19" i="60"/>
  <c r="E24" i="60"/>
  <c r="E26" i="60"/>
  <c r="E13" i="59"/>
  <c r="E22" i="59"/>
  <c r="E12" i="58"/>
  <c r="E18" i="58"/>
  <c r="E16" i="53"/>
  <c r="E22" i="53"/>
  <c r="E29" i="60"/>
  <c r="E18" i="60"/>
  <c r="B16" i="60"/>
  <c r="B18" i="60"/>
  <c r="B31" i="60"/>
  <c r="B29" i="60"/>
  <c r="B15" i="60"/>
  <c r="B23" i="60"/>
  <c r="B21" i="60"/>
  <c r="B28" i="60"/>
  <c r="B24" i="60"/>
  <c r="B26" i="60"/>
  <c r="B20" i="60"/>
  <c r="B22" i="60"/>
  <c r="B12" i="60"/>
  <c r="B27" i="60"/>
  <c r="B25" i="60"/>
  <c r="B14" i="60"/>
  <c r="B19" i="60"/>
  <c r="B17" i="60"/>
  <c r="B13" i="60"/>
  <c r="B30" i="60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<sst xmlns="http://schemas.openxmlformats.org/spreadsheetml/2006/main" count="138" uniqueCount="56">
  <si>
    <t>Scot</t>
  </si>
  <si>
    <t>Scotland</t>
  </si>
  <si>
    <t>P = provisional (see main report Appendix A1 - Data Quality and Timeliness).</t>
  </si>
  <si>
    <t>lookup_lbl</t>
  </si>
  <si>
    <t>NHS Ayrshire &amp; Arran</t>
  </si>
  <si>
    <t>Observed deaths      (30 days)</t>
  </si>
  <si>
    <t>Number of    patients</t>
  </si>
  <si>
    <t>Observed deaths (30 days)</t>
  </si>
  <si>
    <t>Overall</t>
  </si>
  <si>
    <t>All</t>
  </si>
  <si>
    <t>Elective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</si>
  <si>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</si>
  <si>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</si>
  <si>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</si>
  <si>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</si>
  <si>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</si>
  <si>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</si>
  <si>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</si>
  <si>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</si>
  <si>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</si>
  <si>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</si>
  <si>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</si>
  <si>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</si>
  <si>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Unique HB</t>
  </si>
  <si>
    <t>Unique Hosp</t>
  </si>
  <si>
    <t>Crude mortality rate within 30-days of admission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</si>
  <si>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</si>
  <si>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</si>
  <si>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</si>
  <si>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</si>
  <si>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</si>
  <si>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</si>
  <si>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</si>
  <si>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Proportion (%)</t>
  </si>
  <si>
    <t>Emergency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</si>
  <si>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</si>
  <si>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</si>
  <si>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</si>
  <si>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</si>
  <si>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</si>
  <si>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</si>
  <si>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</si>
  <si>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</si>
  <si>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</si>
  <si>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</si>
  <si>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</si>
  <si>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</si>
  <si>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</si>
  <si>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</si>
  <si>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All Admissions</t>
  </si>
  <si>
    <t>Non-elective</t>
  </si>
  <si>
    <t>5 - least deprived</t>
  </si>
  <si>
    <t>Died in hospital</t>
  </si>
  <si>
    <t>Died in community</t>
  </si>
  <si>
    <t>1 - most deprived</t>
  </si>
  <si>
    <t>All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</si>
</sst>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0" fontId="22" fillId="3" borderId="2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7" fillId="3" borderId="0" xfId="6" applyFont="1" applyFill="1" applyAlignment="1">
      <alignment horizontal="left"/>
    </xf>
    <xf numFmtId="0" fontId="17" fillId="3" borderId="0" xfId="6" applyFont="1" applyFill="1"/>
    <xf numFmtId="0" fontId="20" fillId="3" borderId="0" xfId="0" applyFont="1" applyFill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layout>
        <c:manualLayout>
          <c:xMode val="edge"/>
          <c:yMode val="edge"/>
          <c:x val="0.18569849023705076"/>
          <c:y val="1.785714285714285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2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4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5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>
          <a:extLst>
            <a:ext uri="{FF2B5EF4-FFF2-40B4-BE49-F238E27FC236}">
              <a16:creationId xmlns:a16="http://schemas.microsoft.com/office/drawing/2014/main" id="{00000000-0008-0000-0000-00007D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>
          <a:extLst>
            <a:ext uri="{FF2B5EF4-FFF2-40B4-BE49-F238E27FC236}">
              <a16:creationId xmlns:a16="http://schemas.microsoft.com/office/drawing/2014/main" id="{00000000-0008-0000-0100-00005568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  <a:ext uri="{FF2B5EF4-FFF2-40B4-BE49-F238E27FC236}">
                  <a16:creationId xmlns:a16="http://schemas.microsoft.com/office/drawing/2014/main" id="{00000000-0008-0000-0100-00005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>
          <a:extLst>
            <a:ext uri="{FF2B5EF4-FFF2-40B4-BE49-F238E27FC236}">
              <a16:creationId xmlns:a16="http://schemas.microsoft.com/office/drawing/2014/main" id="{00000000-0008-0000-0200-0000385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  <a:ext uri="{FF2B5EF4-FFF2-40B4-BE49-F238E27FC236}">
                  <a16:creationId xmlns:a16="http://schemas.microsoft.com/office/drawing/2014/main" id="{00000000-0008-0000-0200-0000395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>
          <a:extLst>
            <a:ext uri="{FF2B5EF4-FFF2-40B4-BE49-F238E27FC236}">
              <a16:creationId xmlns:a16="http://schemas.microsoft.com/office/drawing/2014/main" id="{00000000-0008-0000-0300-0000367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  <a:ext uri="{FF2B5EF4-FFF2-40B4-BE49-F238E27FC236}">
                  <a16:creationId xmlns:a16="http://schemas.microsoft.com/office/drawing/2014/main" id="{00000000-0008-0000-0300-0000377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>
          <a:extLst>
            <a:ext uri="{FF2B5EF4-FFF2-40B4-BE49-F238E27FC236}">
              <a16:creationId xmlns:a16="http://schemas.microsoft.com/office/drawing/2014/main" id="{00000000-0008-0000-0400-0000367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  <a:ext uri="{FF2B5EF4-FFF2-40B4-BE49-F238E27FC236}">
                  <a16:creationId xmlns:a16="http://schemas.microsoft.com/office/drawing/2014/main" id="{00000000-0008-0000-0400-0000387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</xdr:colOff>
      <xdr:row>8</xdr:row>
      <xdr:rowOff>161925</xdr:rowOff>
    </xdr:from>
    <xdr:to>
      <xdr:col>16</xdr:col>
      <xdr:colOff>558800</xdr:colOff>
      <xdr:row>30</xdr:row>
      <xdr:rowOff>180975</xdr:rowOff>
    </xdr:to>
    <xdr:graphicFrame macro="">
      <xdr:nvGraphicFramePr>
        <xdr:cNvPr id="161846" name="Chart 1">
          <a:extLst>
            <a:ext uri="{FF2B5EF4-FFF2-40B4-BE49-F238E27FC236}">
              <a16:creationId xmlns:a16="http://schemas.microsoft.com/office/drawing/2014/main" id="{00000000-0008-0000-0500-00003678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  <a:ext uri="{FF2B5EF4-FFF2-40B4-BE49-F238E27FC236}">
                  <a16:creationId xmlns:a16="http://schemas.microsoft.com/office/drawing/2014/main" id="{00000000-0008-0000-0500-000038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>
          <a:extLst>
            <a:ext uri="{FF2B5EF4-FFF2-40B4-BE49-F238E27FC236}">
              <a16:creationId xmlns:a16="http://schemas.microsoft.com/office/drawing/2014/main" id="{00000000-0008-0000-0600-0000367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>
      <selection activeCell="I5" sqref="I5"/>
    </sheetView>
  </sheetViews>
  <sheetFormatPr defaultColWidth="9.140625" defaultRowHeight="15" x14ac:dyDescent="0.25"/>
  <cols>
    <col min="1" max="1" width="3" style="16" customWidth="1"/>
    <col min="2" max="2" width="13.28515625" style="13" customWidth="1"/>
    <col min="3" max="5" width="10.7109375" style="49" customWidth="1"/>
    <col min="6" max="6" width="1.85546875" style="49" customWidth="1"/>
    <col min="7" max="9" width="10.7109375" style="49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6"/>
      <c r="B1" s="5" t="s">
        <v>44</v>
      </c>
      <c r="C1" s="45"/>
      <c r="D1" s="45"/>
      <c r="E1" s="45"/>
      <c r="F1" s="45"/>
      <c r="G1" s="45"/>
      <c r="H1" s="45"/>
      <c r="I1" s="3" t="s">
        <v>49</v>
      </c>
      <c r="J1" s="4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77"/>
      <c r="C2" s="45"/>
      <c r="D2" s="45"/>
      <c r="E2" s="45"/>
      <c r="F2" s="45"/>
      <c r="G2" s="45"/>
      <c r="H2" s="45"/>
      <c r="I2" s="45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77"/>
      <c r="B3" s="10"/>
      <c r="C3" s="45"/>
      <c r="D3" s="45"/>
      <c r="E3" s="45"/>
      <c r="F3" s="45"/>
      <c r="G3" s="45"/>
      <c r="H3" s="45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77"/>
      <c r="B4" s="7" t="s">
        <v>25</v>
      </c>
      <c r="C4" s="45"/>
      <c r="D4" s="45"/>
      <c r="E4" s="45"/>
      <c r="F4" s="45"/>
      <c r="G4" s="45"/>
      <c r="H4" s="45"/>
      <c r="I4" s="45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38">
        <v>1</v>
      </c>
      <c r="C5" s="46">
        <v>1</v>
      </c>
      <c r="D5" s="47"/>
      <c r="E5" s="48"/>
      <c r="F5" s="48"/>
      <c r="G5" s="48"/>
      <c r="H5" s="47"/>
      <c r="I5" s="47"/>
    </row>
    <row r="6" spans="1:31" s="9" customFormat="1" x14ac:dyDescent="0.25">
      <c r="A6" s="16"/>
      <c r="B6" s="7" t="s">
        <v>47</v>
      </c>
      <c r="C6" s="48"/>
      <c r="D6" s="48"/>
      <c r="E6" s="7" t="s">
        <v>48</v>
      </c>
      <c r="F6" s="48"/>
      <c r="G6" s="48"/>
      <c r="H6" s="48"/>
      <c r="I6" s="4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">
        <v>55</v>
      </c>
      <c r="B7" s="71" t="s">
        <v>4</v>
      </c>
      <c r="C7" s="72"/>
      <c r="E7" s="73" t="s">
        <v>4</v>
      </c>
      <c r="F7" s="74"/>
      <c r="G7" s="75"/>
    </row>
    <row r="8" spans="1:31" x14ac:dyDescent="0.25">
      <c r="A8" s="8" t="s">
        <v>8</v>
      </c>
    </row>
    <row r="9" spans="1:31" ht="29.25" customHeight="1" x14ac:dyDescent="0.25">
      <c r="A9" s="16" t="s">
        <v>9</v>
      </c>
      <c r="B9" s="31"/>
      <c r="C9" s="69" t="str">
        <f>E7</f>
        <v>NHS Ayrshire &amp; Arran</v>
      </c>
      <c r="D9" s="69"/>
      <c r="E9" s="69"/>
      <c r="F9" s="55"/>
      <c r="G9" s="70" t="s">
        <v>1</v>
      </c>
      <c r="H9" s="70"/>
      <c r="I9" s="70"/>
    </row>
    <row r="10" spans="1:31" ht="39" x14ac:dyDescent="0.25">
      <c r="B10" s="32"/>
      <c r="C10" s="33" t="s">
        <v>7</v>
      </c>
      <c r="D10" s="33" t="s">
        <v>6</v>
      </c>
      <c r="E10" s="33" t="s">
        <v>39</v>
      </c>
      <c r="F10" s="50"/>
      <c r="G10" s="33" t="s">
        <v>5</v>
      </c>
      <c r="H10" s="33" t="s">
        <v>6</v>
      </c>
      <c r="I10" s="33" t="s">
        <v>39</v>
      </c>
    </row>
    <row r="11" spans="1:31" s="18" customFormat="1" ht="5.25" customHeight="1" x14ac:dyDescent="0.25">
      <c r="A11" s="16"/>
      <c r="B11" s="34">
        <v>7</v>
      </c>
      <c r="C11" s="51">
        <v>14</v>
      </c>
      <c r="D11" s="51">
        <v>15</v>
      </c>
      <c r="E11" s="52">
        <v>16</v>
      </c>
      <c r="F11" s="53"/>
      <c r="G11" s="51">
        <v>11</v>
      </c>
      <c r="H11" s="51">
        <v>12</v>
      </c>
      <c r="I11" s="52"/>
    </row>
    <row r="12" spans="1:31" s="12" customFormat="1" x14ac:dyDescent="0.25">
      <c r="A12" s="16">
        <v>1</v>
      </c>
      <c r="B12" s="66" t="e">
        <f>VLOOKUP("Scot"&amp;$A$7&amp;$A12,'Raw Data'!$A:$N,B$11,FALSE)</f>
        <v>#N/A</v>
      </c>
      <c r="C12" s="54" cm="1">
        <f t="array" ref="C12">SUMPRODUCT((location =$E$7)*(quarter_number = $A12)*(sub_grp = $I$1)*(deaths))</f>
        <v>0</v>
      </c>
      <c r="D12" s="54" cm="1">
        <f t="array" ref="D12">SUMPRODUCT((location =$E$7)*(quarter_number = $A12)*(sub_grp = $I$1)*(pats))</f>
        <v>0</v>
      </c>
      <c r="E12" s="67" cm="1">
        <f t="array" ref="E12">SUMPRODUCT((location =$E$7)*(quarter_number = $A12)*(sub_grp = $I$1)*(crd_rate))</f>
        <v>0</v>
      </c>
      <c r="F12" s="50"/>
      <c r="G12" s="54" cm="1">
        <f t="array" ref="G12">SUMPRODUCT((location = $G$9)*(quarter_number = $A12)*(sub_grp = $I$1)*(deaths))</f>
        <v>0</v>
      </c>
      <c r="H12" s="54" cm="1">
        <f t="array" ref="H12">SUMPRODUCT((location = $G$9)*(quarter_number = $A12)*(sub_grp = $I$1)*(pats))</f>
        <v>0</v>
      </c>
      <c r="I12" s="67" cm="1">
        <f t="array" ref="I12">SUMPRODUCT((location = $G$9)*(quarter_number = $A12)*(sub_grp = $I$1)*(crd_rate))</f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66" t="e">
        <f>VLOOKUP("Scot"&amp;$A$7&amp;$A13,'Raw Data'!$A:$N,B$11,FALSE)</f>
        <v>#N/A</v>
      </c>
      <c r="C13" s="54" cm="1">
        <f t="array" ref="C13">SUMPRODUCT((location =$E$7)*(quarter_number = $A13)*(sub_grp = $I$1)*(deaths))</f>
        <v>0</v>
      </c>
      <c r="D13" s="54" cm="1">
        <f t="array" ref="D13">SUMPRODUCT((location =$E$7)*(quarter_number = $A13)*(sub_grp = $I$1)*(pats))</f>
        <v>0</v>
      </c>
      <c r="E13" s="67" cm="1">
        <f t="array" ref="E13">SUMPRODUCT((location =$E$7)*(quarter_number = $A13)*(sub_grp = $I$1)*(crd_rate))</f>
        <v>0</v>
      </c>
      <c r="F13" s="50"/>
      <c r="G13" s="54" cm="1">
        <f t="array" ref="G13">SUMPRODUCT((location = $G$9)*(quarter_number = $A13)*(sub_grp = $I$1)*(deaths))</f>
        <v>0</v>
      </c>
      <c r="H13" s="54" cm="1">
        <f t="array" ref="H13">SUMPRODUCT((location = $G$9)*(quarter_number = $A13)*(sub_grp = $I$1)*(pats))</f>
        <v>0</v>
      </c>
      <c r="I13" s="67" cm="1">
        <f t="array" ref="I13">SUMPRODUCT((location = $G$9)*(quarter_number = $A13)*(sub_grp = $I$1)*(crd_rate))</f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66" t="e">
        <f>VLOOKUP("Scot"&amp;$A$7&amp;$A14,'Raw Data'!$A:$N,B$11,FALSE)</f>
        <v>#N/A</v>
      </c>
      <c r="C14" s="54" cm="1">
        <f t="array" ref="C14">SUMPRODUCT((location =$E$7)*(quarter_number = $A14)*(sub_grp = $I$1)*(deaths))</f>
        <v>0</v>
      </c>
      <c r="D14" s="54" cm="1">
        <f t="array" ref="D14">SUMPRODUCT((location =$E$7)*(quarter_number = $A14)*(sub_grp = $I$1)*(pats))</f>
        <v>0</v>
      </c>
      <c r="E14" s="67" cm="1">
        <f t="array" ref="E14">SUMPRODUCT((location =$E$7)*(quarter_number = $A14)*(sub_grp = $I$1)*(crd_rate))</f>
        <v>0</v>
      </c>
      <c r="F14" s="50"/>
      <c r="G14" s="54" cm="1">
        <f t="array" ref="G14">SUMPRODUCT((location = $G$9)*(quarter_number = $A14)*(sub_grp = $I$1)*(deaths))</f>
        <v>0</v>
      </c>
      <c r="H14" s="54" cm="1">
        <f t="array" ref="H14">SUMPRODUCT((location = $G$9)*(quarter_number = $A14)*(sub_grp = $I$1)*(pats))</f>
        <v>0</v>
      </c>
      <c r="I14" s="67" cm="1">
        <f t="array" ref="I14">SUMPRODUCT((location = $G$9)*(quarter_number = $A14)*(sub_grp = $I$1)*(crd_rate))</f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66" t="e">
        <f>VLOOKUP("Scot"&amp;$A$7&amp;$A15,'Raw Data'!$A:$N,B$11,FALSE)</f>
        <v>#N/A</v>
      </c>
      <c r="C15" s="54" cm="1">
        <f t="array" ref="C15">SUMPRODUCT((location =$E$7)*(quarter_number = $A15)*(sub_grp = $I$1)*(deaths))</f>
        <v>0</v>
      </c>
      <c r="D15" s="54" cm="1">
        <f t="array" ref="D15">SUMPRODUCT((location =$E$7)*(quarter_number = $A15)*(sub_grp = $I$1)*(pats))</f>
        <v>0</v>
      </c>
      <c r="E15" s="67" cm="1">
        <f t="array" ref="E15">SUMPRODUCT((location =$E$7)*(quarter_number = $A15)*(sub_grp = $I$1)*(crd_rate))</f>
        <v>0</v>
      </c>
      <c r="F15" s="50"/>
      <c r="G15" s="54" cm="1">
        <f t="array" ref="G15">SUMPRODUCT((location = $G$9)*(quarter_number = $A15)*(sub_grp = $I$1)*(deaths))</f>
        <v>0</v>
      </c>
      <c r="H15" s="54" cm="1">
        <f t="array" ref="H15">SUMPRODUCT((location = $G$9)*(quarter_number = $A15)*(sub_grp = $I$1)*(pats))</f>
        <v>0</v>
      </c>
      <c r="I15" s="67" cm="1">
        <f t="array" ref="I15">SUMPRODUCT((location = $G$9)*(quarter_number = $A15)*(sub_grp = $I$1)*(crd_rate))</f>
        <v>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66" t="e">
        <f>VLOOKUP("Scot"&amp;$A$7&amp;$A16,'Raw Data'!$A:$N,B$11,FALSE)</f>
        <v>#N/A</v>
      </c>
      <c r="C16" s="54" cm="1">
        <f t="array" ref="C16">SUMPRODUCT((location =$E$7)*(quarter_number = $A16)*(sub_grp = $I$1)*(deaths))</f>
        <v>0</v>
      </c>
      <c r="D16" s="54" cm="1">
        <f t="array" ref="D16">SUMPRODUCT((location =$E$7)*(quarter_number = $A16)*(sub_grp = $I$1)*(pats))</f>
        <v>0</v>
      </c>
      <c r="E16" s="67" cm="1">
        <f t="array" ref="E16">SUMPRODUCT((location =$E$7)*(quarter_number = $A16)*(sub_grp = $I$1)*(crd_rate))</f>
        <v>0</v>
      </c>
      <c r="F16" s="50"/>
      <c r="G16" s="54" cm="1">
        <f t="array" ref="G16">SUMPRODUCT((location = $G$9)*(quarter_number = $A16)*(sub_grp = $I$1)*(deaths))</f>
        <v>0</v>
      </c>
      <c r="H16" s="54" cm="1">
        <f t="array" ref="H16">SUMPRODUCT((location = $G$9)*(quarter_number = $A16)*(sub_grp = $I$1)*(pats))</f>
        <v>0</v>
      </c>
      <c r="I16" s="67" cm="1">
        <f t="array" ref="I16">SUMPRODUCT((location = $G$9)*(quarter_number = $A16)*(sub_grp = $I$1)*(crd_rate))</f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66" t="e">
        <f>VLOOKUP("Scot"&amp;$A$7&amp;$A17,'Raw Data'!$A:$N,B$11,FALSE)</f>
        <v>#N/A</v>
      </c>
      <c r="C17" s="54" cm="1">
        <f t="array" ref="C17">SUMPRODUCT((location =$E$7)*(quarter_number = $A17)*(sub_grp = $I$1)*(deaths))</f>
        <v>0</v>
      </c>
      <c r="D17" s="54" cm="1">
        <f t="array" ref="D17">SUMPRODUCT((location =$E$7)*(quarter_number = $A17)*(sub_grp = $I$1)*(pats))</f>
        <v>0</v>
      </c>
      <c r="E17" s="67" cm="1">
        <f t="array" ref="E17">SUMPRODUCT((location =$E$7)*(quarter_number = $A17)*(sub_grp = $I$1)*(crd_rate))</f>
        <v>0</v>
      </c>
      <c r="F17" s="50"/>
      <c r="G17" s="54" cm="1">
        <f t="array" ref="G17">SUMPRODUCT((location = $G$9)*(quarter_number = $A17)*(sub_grp = $I$1)*(deaths))</f>
        <v>0</v>
      </c>
      <c r="H17" s="54" cm="1">
        <f t="array" ref="H17">SUMPRODUCT((location = $G$9)*(quarter_number = $A17)*(sub_grp = $I$1)*(pats))</f>
        <v>0</v>
      </c>
      <c r="I17" s="67" cm="1">
        <f t="array" ref="I17">SUMPRODUCT((location = $G$9)*(quarter_number = $A17)*(sub_grp = $I$1)*(crd_rate))</f>
        <v>0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66" t="e">
        <f>VLOOKUP("Scot"&amp;$A$7&amp;$A18,'Raw Data'!$A:$N,B$11,FALSE)</f>
        <v>#N/A</v>
      </c>
      <c r="C18" s="54" cm="1">
        <f t="array" ref="C18">SUMPRODUCT((location =$E$7)*(quarter_number = $A18)*(sub_grp = $I$1)*(deaths))</f>
        <v>0</v>
      </c>
      <c r="D18" s="54" cm="1">
        <f t="array" ref="D18">SUMPRODUCT((location =$E$7)*(quarter_number = $A18)*(sub_grp = $I$1)*(pats))</f>
        <v>0</v>
      </c>
      <c r="E18" s="67" cm="1">
        <f t="array" ref="E18">SUMPRODUCT((location =$E$7)*(quarter_number = $A18)*(sub_grp = $I$1)*(crd_rate))</f>
        <v>0</v>
      </c>
      <c r="F18" s="50"/>
      <c r="G18" s="54" cm="1">
        <f t="array" ref="G18">SUMPRODUCT((location = $G$9)*(quarter_number = $A18)*(sub_grp = $I$1)*(deaths))</f>
        <v>0</v>
      </c>
      <c r="H18" s="54" cm="1">
        <f t="array" ref="H18">SUMPRODUCT((location = $G$9)*(quarter_number = $A18)*(sub_grp = $I$1)*(pats))</f>
        <v>0</v>
      </c>
      <c r="I18" s="67" cm="1">
        <f t="array" ref="I18">SUMPRODUCT((location = $G$9)*(quarter_number = $A18)*(sub_grp = $I$1)*(crd_rate))</f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66" t="e">
        <f>VLOOKUP("Scot"&amp;$A$7&amp;$A19,'Raw Data'!$A:$N,B$11,FALSE)</f>
        <v>#N/A</v>
      </c>
      <c r="C19" s="54" cm="1">
        <f t="array" ref="C19">SUMPRODUCT((location =$E$7)*(quarter_number = $A19)*(sub_grp = $I$1)*(deaths))</f>
        <v>0</v>
      </c>
      <c r="D19" s="54" cm="1">
        <f t="array" ref="D19">SUMPRODUCT((location =$E$7)*(quarter_number = $A19)*(sub_grp = $I$1)*(pats))</f>
        <v>0</v>
      </c>
      <c r="E19" s="67" cm="1">
        <f t="array" ref="E19">SUMPRODUCT((location =$E$7)*(quarter_number = $A19)*(sub_grp = $I$1)*(crd_rate))</f>
        <v>0</v>
      </c>
      <c r="F19" s="50"/>
      <c r="G19" s="54" cm="1">
        <f t="array" ref="G19">SUMPRODUCT((location = $G$9)*(quarter_number = $A19)*(sub_grp = $I$1)*(deaths))</f>
        <v>0</v>
      </c>
      <c r="H19" s="54" cm="1">
        <f t="array" ref="H19">SUMPRODUCT((location = $G$9)*(quarter_number = $A19)*(sub_grp = $I$1)*(pats))</f>
        <v>0</v>
      </c>
      <c r="I19" s="67" cm="1">
        <f t="array" ref="I19">SUMPRODUCT((location = $G$9)*(quarter_number = $A19)*(sub_grp = $I$1)*(crd_rate))</f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66" t="e">
        <f>VLOOKUP("Scot"&amp;$A$7&amp;$A20,'Raw Data'!$A:$N,B$11,FALSE)</f>
        <v>#N/A</v>
      </c>
      <c r="C20" s="54" cm="1">
        <f t="array" ref="C20">SUMPRODUCT((location =$E$7)*(quarter_number = $A20)*(sub_grp = $I$1)*(deaths))</f>
        <v>0</v>
      </c>
      <c r="D20" s="54" cm="1">
        <f t="array" ref="D20">SUMPRODUCT((location =$E$7)*(quarter_number = $A20)*(sub_grp = $I$1)*(pats))</f>
        <v>0</v>
      </c>
      <c r="E20" s="67" cm="1">
        <f t="array" ref="E20">SUMPRODUCT((location =$E$7)*(quarter_number = $A20)*(sub_grp = $I$1)*(crd_rate))</f>
        <v>0</v>
      </c>
      <c r="F20" s="50"/>
      <c r="G20" s="54" cm="1">
        <f t="array" ref="G20">SUMPRODUCT((location = $G$9)*(quarter_number = $A20)*(sub_grp = $I$1)*(deaths))</f>
        <v>0</v>
      </c>
      <c r="H20" s="54" cm="1">
        <f t="array" ref="H20">SUMPRODUCT((location = $G$9)*(quarter_number = $A20)*(sub_grp = $I$1)*(pats))</f>
        <v>0</v>
      </c>
      <c r="I20" s="67" cm="1">
        <f t="array" ref="I20">SUMPRODUCT((location = $G$9)*(quarter_number = $A20)*(sub_grp = $I$1)*(crd_rate))</f>
        <v>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66" t="e">
        <f>VLOOKUP("Scot"&amp;$A$7&amp;$A21,'Raw Data'!$A:$N,B$11,FALSE)</f>
        <v>#N/A</v>
      </c>
      <c r="C21" s="54" cm="1">
        <f t="array" ref="C21">SUMPRODUCT((location =$E$7)*(quarter_number = $A21)*(sub_grp = $I$1)*(deaths))</f>
        <v>0</v>
      </c>
      <c r="D21" s="54" cm="1">
        <f t="array" ref="D21">SUMPRODUCT((location =$E$7)*(quarter_number = $A21)*(sub_grp = $I$1)*(pats))</f>
        <v>0</v>
      </c>
      <c r="E21" s="67" cm="1">
        <f t="array" ref="E21">SUMPRODUCT((location =$E$7)*(quarter_number = $A21)*(sub_grp = $I$1)*(crd_rate))</f>
        <v>0</v>
      </c>
      <c r="F21" s="50"/>
      <c r="G21" s="54" cm="1">
        <f t="array" ref="G21">SUMPRODUCT((location = $G$9)*(quarter_number = $A21)*(sub_grp = $I$1)*(deaths))</f>
        <v>0</v>
      </c>
      <c r="H21" s="54" cm="1">
        <f t="array" ref="H21">SUMPRODUCT((location = $G$9)*(quarter_number = $A21)*(sub_grp = $I$1)*(pats))</f>
        <v>0</v>
      </c>
      <c r="I21" s="67" cm="1">
        <f t="array" ref="I21">SUMPRODUCT((location = $G$9)*(quarter_number = $A21)*(sub_grp = $I$1)*(crd_rate))</f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66" t="e">
        <f>VLOOKUP("Scot"&amp;$A$7&amp;$A22,'Raw Data'!$A:$N,B$11,FALSE)</f>
        <v>#N/A</v>
      </c>
      <c r="C22" s="54" cm="1">
        <f t="array" ref="C22">SUMPRODUCT((location =$E$7)*(quarter_number = $A22)*(sub_grp = $I$1)*(deaths))</f>
        <v>0</v>
      </c>
      <c r="D22" s="54" cm="1">
        <f t="array" ref="D22">SUMPRODUCT((location =$E$7)*(quarter_number = $A22)*(sub_grp = $I$1)*(pats))</f>
        <v>0</v>
      </c>
      <c r="E22" s="67" cm="1">
        <f t="array" ref="E22">SUMPRODUCT((location =$E$7)*(quarter_number = $A22)*(sub_grp = $I$1)*(crd_rate))</f>
        <v>0</v>
      </c>
      <c r="F22" s="50"/>
      <c r="G22" s="54" cm="1">
        <f t="array" ref="G22">SUMPRODUCT((location = $G$9)*(quarter_number = $A22)*(sub_grp = $I$1)*(deaths))</f>
        <v>0</v>
      </c>
      <c r="H22" s="54" cm="1">
        <f t="array" ref="H22">SUMPRODUCT((location = $G$9)*(quarter_number = $A22)*(sub_grp = $I$1)*(pats))</f>
        <v>0</v>
      </c>
      <c r="I22" s="67" cm="1">
        <f t="array" ref="I22">SUMPRODUCT((location = $G$9)*(quarter_number = $A22)*(sub_grp = $I$1)*(crd_rate))</f>
        <v>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66" t="e">
        <f>VLOOKUP("Scot"&amp;$A$7&amp;$A23,'Raw Data'!$A:$N,B$11,FALSE)</f>
        <v>#N/A</v>
      </c>
      <c r="C23" s="54" cm="1">
        <f t="array" ref="C23">SUMPRODUCT((location =$E$7)*(quarter_number = $A23)*(sub_grp = $I$1)*(deaths))</f>
        <v>0</v>
      </c>
      <c r="D23" s="54" cm="1">
        <f t="array" ref="D23">SUMPRODUCT((location =$E$7)*(quarter_number = $A23)*(sub_grp = $I$1)*(pats))</f>
        <v>0</v>
      </c>
      <c r="E23" s="67" cm="1">
        <f t="array" ref="E23">SUMPRODUCT((location =$E$7)*(quarter_number = $A23)*(sub_grp = $I$1)*(crd_rate))</f>
        <v>0</v>
      </c>
      <c r="F23" s="50"/>
      <c r="G23" s="54" cm="1">
        <f t="array" ref="G23">SUMPRODUCT((location = $G$9)*(quarter_number = $A23)*(sub_grp = $I$1)*(deaths))</f>
        <v>0</v>
      </c>
      <c r="H23" s="54" cm="1">
        <f t="array" ref="H23">SUMPRODUCT((location = $G$9)*(quarter_number = $A23)*(sub_grp = $I$1)*(pats))</f>
        <v>0</v>
      </c>
      <c r="I23" s="67" cm="1">
        <f t="array" ref="I23">SUMPRODUCT((location = $G$9)*(quarter_number = $A23)*(sub_grp = $I$1)*(crd_rate))</f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66" t="e">
        <f>VLOOKUP("Scot"&amp;$A$7&amp;$A24,'Raw Data'!$A:$N,B$11,FALSE)</f>
        <v>#N/A</v>
      </c>
      <c r="C24" s="54" cm="1">
        <f t="array" ref="C24">SUMPRODUCT((location =$E$7)*(quarter_number = $A24)*(sub_grp = $I$1)*(deaths))</f>
        <v>0</v>
      </c>
      <c r="D24" s="54" cm="1">
        <f t="array" ref="D24">SUMPRODUCT((location =$E$7)*(quarter_number = $A24)*(sub_grp = $I$1)*(pats))</f>
        <v>0</v>
      </c>
      <c r="E24" s="67" cm="1">
        <f t="array" ref="E24">SUMPRODUCT((location =$E$7)*(quarter_number = $A24)*(sub_grp = $I$1)*(crd_rate))</f>
        <v>0</v>
      </c>
      <c r="F24" s="50"/>
      <c r="G24" s="54" cm="1">
        <f t="array" ref="G24">SUMPRODUCT((location = $G$9)*(quarter_number = $A24)*(sub_grp = $I$1)*(deaths))</f>
        <v>0</v>
      </c>
      <c r="H24" s="54" cm="1">
        <f t="array" ref="H24">SUMPRODUCT((location = $G$9)*(quarter_number = $A24)*(sub_grp = $I$1)*(pats))</f>
        <v>0</v>
      </c>
      <c r="I24" s="67" cm="1">
        <f t="array" ref="I24">SUMPRODUCT((location = $G$9)*(quarter_number = $A24)*(sub_grp = $I$1)*(crd_rate))</f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66" t="e">
        <f>VLOOKUP("Scot"&amp;$A$7&amp;$A25,'Raw Data'!$A:$N,B$11,FALSE)</f>
        <v>#N/A</v>
      </c>
      <c r="C25" s="54" cm="1">
        <f t="array" ref="C25">SUMPRODUCT((location =$E$7)*(quarter_number = $A25)*(sub_grp = $I$1)*(deaths))</f>
        <v>0</v>
      </c>
      <c r="D25" s="54" cm="1">
        <f t="array" ref="D25">SUMPRODUCT((location =$E$7)*(quarter_number = $A25)*(sub_grp = $I$1)*(pats))</f>
        <v>0</v>
      </c>
      <c r="E25" s="67" cm="1">
        <f t="array" ref="E25">SUMPRODUCT((location =$E$7)*(quarter_number = $A25)*(sub_grp = $I$1)*(crd_rate))</f>
        <v>0</v>
      </c>
      <c r="F25" s="50"/>
      <c r="G25" s="54" cm="1">
        <f t="array" ref="G25">SUMPRODUCT((location = $G$9)*(quarter_number = $A25)*(sub_grp = $I$1)*(deaths))</f>
        <v>0</v>
      </c>
      <c r="H25" s="54" cm="1">
        <f t="array" ref="H25">SUMPRODUCT((location = $G$9)*(quarter_number = $A25)*(sub_grp = $I$1)*(pats))</f>
        <v>0</v>
      </c>
      <c r="I25" s="67" cm="1">
        <f t="array" ref="I25">SUMPRODUCT((location = $G$9)*(quarter_number = $A25)*(sub_grp = $I$1)*(crd_rate))</f>
        <v>0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66" t="e">
        <f>VLOOKUP("Scot"&amp;$A$7&amp;$A26,'Raw Data'!$A:$N,B$11,FALSE)</f>
        <v>#N/A</v>
      </c>
      <c r="C26" s="54" cm="1">
        <f t="array" ref="C26">SUMPRODUCT((location =$E$7)*(quarter_number = $A26)*(sub_grp = $I$1)*(deaths))</f>
        <v>0</v>
      </c>
      <c r="D26" s="54" cm="1">
        <f t="array" ref="D26">SUMPRODUCT((location =$E$7)*(quarter_number = $A26)*(sub_grp = $I$1)*(pats))</f>
        <v>0</v>
      </c>
      <c r="E26" s="67" cm="1">
        <f t="array" ref="E26">SUMPRODUCT((location =$E$7)*(quarter_number = $A26)*(sub_grp = $I$1)*(crd_rate))</f>
        <v>0</v>
      </c>
      <c r="F26" s="50"/>
      <c r="G26" s="54" cm="1">
        <f t="array" ref="G26">SUMPRODUCT((location = $G$9)*(quarter_number = $A26)*(sub_grp = $I$1)*(deaths))</f>
        <v>0</v>
      </c>
      <c r="H26" s="54" cm="1">
        <f t="array" ref="H26">SUMPRODUCT((location = $G$9)*(quarter_number = $A26)*(sub_grp = $I$1)*(pats))</f>
        <v>0</v>
      </c>
      <c r="I26" s="67" cm="1">
        <f t="array" ref="I26">SUMPRODUCT((location = $G$9)*(quarter_number = $A26)*(sub_grp = $I$1)*(crd_rate))</f>
        <v>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66" t="e">
        <f>VLOOKUP("Scot"&amp;$A$7&amp;$A27,'Raw Data'!$A:$N,B$11,FALSE)</f>
        <v>#N/A</v>
      </c>
      <c r="C27" s="54" cm="1">
        <f t="array" ref="C27">SUMPRODUCT((location =$E$7)*(quarter_number = $A27)*(sub_grp = $I$1)*(deaths))</f>
        <v>0</v>
      </c>
      <c r="D27" s="54" cm="1">
        <f t="array" ref="D27">SUMPRODUCT((location =$E$7)*(quarter_number = $A27)*(sub_grp = $I$1)*(pats))</f>
        <v>0</v>
      </c>
      <c r="E27" s="67" cm="1">
        <f t="array" ref="E27">SUMPRODUCT((location =$E$7)*(quarter_number = $A27)*(sub_grp = $I$1)*(crd_rate))</f>
        <v>0</v>
      </c>
      <c r="F27" s="50"/>
      <c r="G27" s="54" cm="1">
        <f t="array" ref="G27">SUMPRODUCT((location = $G$9)*(quarter_number = $A27)*(sub_grp = $I$1)*(deaths))</f>
        <v>0</v>
      </c>
      <c r="H27" s="54" cm="1">
        <f t="array" ref="H27">SUMPRODUCT((location = $G$9)*(quarter_number = $A27)*(sub_grp = $I$1)*(pats))</f>
        <v>0</v>
      </c>
      <c r="I27" s="67" cm="1">
        <f t="array" ref="I27">SUMPRODUCT((location = $G$9)*(quarter_number = $A27)*(sub_grp = $I$1)*(crd_rate))</f>
        <v>0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66" t="e">
        <f>VLOOKUP("Scot"&amp;$A$7&amp;$A28,'Raw Data'!$A:$N,B$11,FALSE)</f>
        <v>#N/A</v>
      </c>
      <c r="C28" s="54" cm="1">
        <f t="array" ref="C28">SUMPRODUCT((location =$E$7)*(quarter_number = $A28)*(sub_grp = $I$1)*(deaths))</f>
        <v>0</v>
      </c>
      <c r="D28" s="54" cm="1">
        <f t="array" ref="D28">SUMPRODUCT((location =$E$7)*(quarter_number = $A28)*(sub_grp = $I$1)*(pats))</f>
        <v>0</v>
      </c>
      <c r="E28" s="67" cm="1">
        <f t="array" ref="E28">SUMPRODUCT((location =$E$7)*(quarter_number = $A28)*(sub_grp = $I$1)*(crd_rate))</f>
        <v>0</v>
      </c>
      <c r="F28" s="50"/>
      <c r="G28" s="54" cm="1">
        <f t="array" ref="G28">SUMPRODUCT((location = $G$9)*(quarter_number = $A28)*(sub_grp = $I$1)*(deaths))</f>
        <v>0</v>
      </c>
      <c r="H28" s="54" cm="1">
        <f t="array" ref="H28">SUMPRODUCT((location = $G$9)*(quarter_number = $A28)*(sub_grp = $I$1)*(pats))</f>
        <v>0</v>
      </c>
      <c r="I28" s="67" cm="1">
        <f t="array" ref="I28">SUMPRODUCT((location = $G$9)*(quarter_number = $A28)*(sub_grp = $I$1)*(crd_rate))</f>
        <v>0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66" t="e">
        <f>VLOOKUP("Scot"&amp;$A$7&amp;$A29,'Raw Data'!$A:$N,B$11,FALSE)</f>
        <v>#N/A</v>
      </c>
      <c r="C29" s="54" cm="1">
        <f t="array" ref="C29">SUMPRODUCT((location =$E$7)*(quarter_number = $A29)*(sub_grp = $I$1)*(deaths))</f>
        <v>0</v>
      </c>
      <c r="D29" s="54" cm="1">
        <f t="array" ref="D29">SUMPRODUCT((location =$E$7)*(quarter_number = $A29)*(sub_grp = $I$1)*(pats))</f>
        <v>0</v>
      </c>
      <c r="E29" s="67" cm="1">
        <f t="array" ref="E29">SUMPRODUCT((location =$E$7)*(quarter_number = $A29)*(sub_grp = $I$1)*(crd_rate))</f>
        <v>0</v>
      </c>
      <c r="F29" s="50"/>
      <c r="G29" s="54" cm="1">
        <f t="array" ref="G29">SUMPRODUCT((location = $G$9)*(quarter_number = $A29)*(sub_grp = $I$1)*(deaths))</f>
        <v>0</v>
      </c>
      <c r="H29" s="54" cm="1">
        <f t="array" ref="H29">SUMPRODUCT((location = $G$9)*(quarter_number = $A29)*(sub_grp = $I$1)*(pats))</f>
        <v>0</v>
      </c>
      <c r="I29" s="67" cm="1">
        <f t="array" ref="I29">SUMPRODUCT((location = $G$9)*(quarter_number = $A29)*(sub_grp = $I$1)*(crd_rate))</f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66" t="e">
        <f>VLOOKUP("Scot"&amp;$A$7&amp;$A30,'Raw Data'!$A:$N,B$11,FALSE)</f>
        <v>#N/A</v>
      </c>
      <c r="C30" s="54" cm="1">
        <f t="array" ref="C30">SUMPRODUCT((location =$E$7)*(quarter_number = $A30)*(sub_grp = $I$1)*(deaths))</f>
        <v>0</v>
      </c>
      <c r="D30" s="54" cm="1">
        <f t="array" ref="D30">SUMPRODUCT((location =$E$7)*(quarter_number = $A30)*(sub_grp = $I$1)*(pats))</f>
        <v>0</v>
      </c>
      <c r="E30" s="67" cm="1">
        <f t="array" ref="E30">SUMPRODUCT((location =$E$7)*(quarter_number = $A30)*(sub_grp = $I$1)*(crd_rate))</f>
        <v>0</v>
      </c>
      <c r="F30" s="50"/>
      <c r="G30" s="54" cm="1">
        <f t="array" ref="G30">SUMPRODUCT((location = $G$9)*(quarter_number = $A30)*(sub_grp = $I$1)*(deaths))</f>
        <v>0</v>
      </c>
      <c r="H30" s="54" cm="1">
        <f t="array" ref="H30">SUMPRODUCT((location = $G$9)*(quarter_number = $A30)*(sub_grp = $I$1)*(pats))</f>
        <v>0</v>
      </c>
      <c r="I30" s="67" cm="1">
        <f t="array" ref="I30">SUMPRODUCT((location = $G$9)*(quarter_number = $A30)*(sub_grp = $I$1)*(crd_rate))</f>
        <v>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66" t="e">
        <f>VLOOKUP("Scot"&amp;$A$7&amp;$A31,'Raw Data'!$A:$N,B$11,FALSE)&amp;"p"</f>
        <v>#N/A</v>
      </c>
      <c r="C31" s="54" cm="1">
        <f t="array" ref="C31">SUMPRODUCT((location =$E$7)*(quarter_number = $A31)*(sub_grp = $I$1)*(deaths))</f>
        <v>0</v>
      </c>
      <c r="D31" s="54" cm="1">
        <f t="array" ref="D31">SUMPRODUCT((location =$E$7)*(quarter_number = $A31)*(sub_grp = $I$1)*(pats))</f>
        <v>0</v>
      </c>
      <c r="E31" s="67" cm="1">
        <f t="array" ref="E31">SUMPRODUCT((location =$E$7)*(quarter_number = $A31)*(sub_grp = $I$1)*(crd_rate))</f>
        <v>0</v>
      </c>
      <c r="F31" s="50"/>
      <c r="G31" s="54" cm="1">
        <f t="array" ref="G31">SUMPRODUCT((location = $G$9)*(quarter_number = $A31)*(sub_grp = $I$1)*(deaths))</f>
        <v>0</v>
      </c>
      <c r="H31" s="54" cm="1">
        <f t="array" ref="H31">SUMPRODUCT((location = $G$9)*(quarter_number = $A31)*(sub_grp = $I$1)*(pats))</f>
        <v>0</v>
      </c>
      <c r="I31" s="67" cm="1">
        <f t="array" ref="I31">SUMPRODUCT((location = $G$9)*(quarter_number = $A31)*(sub_grp = $I$1)*(crd_rate))</f>
        <v>0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78"/>
      <c r="B33" s="1" t="s">
        <v>35</v>
      </c>
    </row>
    <row r="34" spans="1:31" x14ac:dyDescent="0.25">
      <c r="A34" s="78"/>
      <c r="B34" s="1" t="str">
        <f>"for individual hospitals as of " &amp;TEXT('Raw Data'!M2, "DD MMM YYYY")</f>
        <v>for individual hospitals as of 00 Jan 1900</v>
      </c>
    </row>
    <row r="35" spans="1:31" x14ac:dyDescent="0.25">
      <c r="A35" s="78"/>
      <c r="B35" s="2" t="s">
        <v>2</v>
      </c>
    </row>
    <row r="36" spans="1:31" x14ac:dyDescent="0.25">
      <c r="A36" s="78"/>
      <c r="B36" s="14" t="s">
        <v>26</v>
      </c>
    </row>
    <row r="37" spans="1:31" s="12" customFormat="1" x14ac:dyDescent="0.25">
      <c r="A37" s="16"/>
      <c r="B37" s="14" t="s">
        <v>27</v>
      </c>
      <c r="C37" s="49"/>
      <c r="D37" s="49"/>
      <c r="E37" s="49"/>
      <c r="F37" s="49"/>
      <c r="G37" s="49"/>
      <c r="H37" s="49"/>
      <c r="I37" s="49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78"/>
      <c r="B42" s="13"/>
      <c r="C42" s="49"/>
      <c r="D42" s="49"/>
      <c r="E42" s="49"/>
      <c r="F42" s="49"/>
      <c r="G42" s="49"/>
      <c r="H42" s="49"/>
      <c r="I42" s="49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78"/>
      <c r="B46" s="13"/>
      <c r="C46" s="49"/>
      <c r="D46" s="49"/>
      <c r="E46" s="49"/>
      <c r="F46" s="49"/>
      <c r="G46" s="49"/>
      <c r="H46" s="49"/>
      <c r="I46" s="49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78"/>
      <c r="B50" s="13"/>
      <c r="C50" s="49"/>
      <c r="D50" s="49"/>
      <c r="E50" s="49"/>
      <c r="F50" s="49"/>
      <c r="G50" s="49"/>
      <c r="H50" s="49"/>
      <c r="I50" s="49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49"/>
      <c r="D52" s="49"/>
      <c r="E52" s="49"/>
      <c r="F52" s="49"/>
      <c r="G52" s="49"/>
      <c r="H52" s="49"/>
      <c r="I52" s="49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49"/>
      <c r="D54" s="49"/>
      <c r="E54" s="49"/>
      <c r="F54" s="49"/>
      <c r="G54" s="49"/>
      <c r="H54" s="49"/>
      <c r="I54" s="49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49"/>
      <c r="D58" s="49"/>
      <c r="E58" s="49"/>
      <c r="F58" s="49"/>
      <c r="G58" s="49"/>
      <c r="H58" s="49"/>
      <c r="I58" s="49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4">
    <mergeCell ref="C9:E9"/>
    <mergeCell ref="G9:I9"/>
    <mergeCell ref="B7:C7"/>
    <mergeCell ref="E7:G7"/>
  </mergeCells>
  <dataValidations count="2">
    <dataValidation type="list" allowBlank="1" showInputMessage="1" showErrorMessage="1" sqref="B7:C7">
      <formula1>uniquehb</formula1>
    </dataValidation>
    <dataValidation type="list" allowBlank="1" showInputMessage="1" showErrorMessage="1" sqref="E7:G7">
      <formula1>uniquehosp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topLeftCell="A18" zoomScaleNormal="100" workbookViewId="0">
      <selection activeCell="B32" sqref="B32"/>
    </sheetView>
  </sheetViews>
  <sheetFormatPr defaultColWidth="9.140625"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36</v>
      </c>
      <c r="C1" s="41"/>
      <c r="D1" s="41"/>
      <c r="E1" s="41"/>
      <c r="F1" s="41"/>
      <c r="G1" s="43"/>
      <c r="H1" s="43"/>
      <c r="I1" s="41"/>
      <c r="J1" s="41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0</v>
      </c>
      <c r="B4" s="7" t="s">
        <v>37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0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38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0" t="str">
        <f>A7</f>
        <v>Elective</v>
      </c>
      <c r="D9" s="70"/>
      <c r="E9" s="70"/>
      <c r="G9" s="29"/>
      <c r="H9" s="29"/>
      <c r="I9" s="27"/>
    </row>
    <row r="10" spans="1:24" ht="39" x14ac:dyDescent="0.25">
      <c r="B10" s="32"/>
      <c r="C10" s="33" t="s">
        <v>7</v>
      </c>
      <c r="D10" s="33" t="s">
        <v>6</v>
      </c>
      <c r="E10" s="33" t="s">
        <v>39</v>
      </c>
      <c r="G10" s="30" t="s">
        <v>10</v>
      </c>
      <c r="H10" s="30" t="s">
        <v>50</v>
      </c>
      <c r="I10" s="28"/>
    </row>
    <row r="11" spans="1:24" s="18" customFormat="1" ht="5.25" customHeight="1" x14ac:dyDescent="0.25">
      <c r="B11" s="34">
        <v>7</v>
      </c>
      <c r="C11" s="51">
        <v>14</v>
      </c>
      <c r="D11" s="51">
        <v>15</v>
      </c>
      <c r="E11" s="52">
        <v>16</v>
      </c>
      <c r="G11" s="19"/>
      <c r="H11" s="19"/>
      <c r="I11" s="20"/>
    </row>
    <row r="12" spans="1:24" s="12" customFormat="1" x14ac:dyDescent="0.25">
      <c r="A12" s="16">
        <v>1</v>
      </c>
      <c r="B12" s="66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7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66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7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66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7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66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7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66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7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66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7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66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7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66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7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66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7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66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7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66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7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66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7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66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7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66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7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66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7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66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7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66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7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66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7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66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7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66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7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35</v>
      </c>
    </row>
    <row r="34" spans="1:21" x14ac:dyDescent="0.25">
      <c r="A34" s="24"/>
      <c r="B34" s="1" t="str">
        <f>"for individual hospitals as of " &amp;TEXT('Raw Data'!M2, "DD MMM YYYY")</f>
        <v>for individual hospitals as of 00 Jan 1900</v>
      </c>
    </row>
    <row r="35" spans="1:21" x14ac:dyDescent="0.25">
      <c r="A35" s="24"/>
      <c r="B35" s="2" t="s">
        <v>2</v>
      </c>
    </row>
    <row r="36" spans="1:21" x14ac:dyDescent="0.25">
      <c r="A36" s="24"/>
      <c r="B36" s="14" t="s">
        <v>26</v>
      </c>
    </row>
    <row r="37" spans="1:21" s="12" customFormat="1" x14ac:dyDescent="0.25">
      <c r="A37" s="18"/>
      <c r="B37" s="14" t="s">
        <v>27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>
      <selection activeCell="G8" sqref="G8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36</v>
      </c>
      <c r="C1" s="41"/>
      <c r="D1" s="41"/>
      <c r="E1" s="41"/>
      <c r="F1" s="41"/>
      <c r="G1" s="41"/>
      <c r="H1" s="41"/>
      <c r="I1" s="41"/>
      <c r="J1" s="41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0</v>
      </c>
      <c r="B4" s="7" t="s">
        <v>40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0" t="str">
        <f>A7</f>
        <v>0-19 years</v>
      </c>
      <c r="D9" s="70"/>
      <c r="E9" s="70"/>
      <c r="G9" s="29"/>
      <c r="H9" s="29"/>
      <c r="I9" s="29"/>
    </row>
    <row r="10" spans="1:21" ht="39" x14ac:dyDescent="0.25">
      <c r="B10" s="32"/>
      <c r="C10" s="33" t="s">
        <v>7</v>
      </c>
      <c r="D10" s="33" t="s">
        <v>6</v>
      </c>
      <c r="E10" s="33" t="s">
        <v>39</v>
      </c>
      <c r="G10" s="25" t="s">
        <v>28</v>
      </c>
      <c r="H10" s="25" t="s">
        <v>29</v>
      </c>
      <c r="I10" s="25" t="s">
        <v>30</v>
      </c>
      <c r="J10" s="25" t="s">
        <v>31</v>
      </c>
      <c r="K10" s="25" t="s">
        <v>32</v>
      </c>
    </row>
    <row r="11" spans="1:21" s="18" customFormat="1" ht="5.25" customHeight="1" x14ac:dyDescent="0.25">
      <c r="B11" s="34">
        <v>7</v>
      </c>
      <c r="C11" s="51">
        <v>14</v>
      </c>
      <c r="D11" s="51">
        <v>15</v>
      </c>
      <c r="E11" s="52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66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7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66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7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66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7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66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7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66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7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66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7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66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7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66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7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66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7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66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7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66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7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66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7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66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7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66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7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66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7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66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7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66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7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66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7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66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7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66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7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35</v>
      </c>
    </row>
    <row r="34" spans="1:18" x14ac:dyDescent="0.25">
      <c r="A34" s="24"/>
      <c r="B34" s="1" t="str">
        <f>"for individual hospitals as of " &amp;TEXT('Raw Data'!M2, "DD MMM YYYY")</f>
        <v>for individual hospitals as of 00 Jan 1900</v>
      </c>
    </row>
    <row r="35" spans="1:18" x14ac:dyDescent="0.25">
      <c r="A35" s="24"/>
      <c r="B35" s="2" t="s">
        <v>2</v>
      </c>
    </row>
    <row r="36" spans="1:18" x14ac:dyDescent="0.25">
      <c r="A36" s="24"/>
      <c r="B36" s="14" t="s">
        <v>26</v>
      </c>
    </row>
    <row r="37" spans="1:18" s="12" customFormat="1" x14ac:dyDescent="0.25">
      <c r="A37" s="18"/>
      <c r="B37" s="14" t="s">
        <v>27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>
      <selection activeCell="D18" sqref="D18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36</v>
      </c>
      <c r="C1" s="41"/>
      <c r="D1" s="41"/>
      <c r="E1" s="41"/>
      <c r="F1" s="41"/>
      <c r="G1" s="41"/>
      <c r="H1" s="41"/>
      <c r="I1" s="42"/>
      <c r="J1" s="42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0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0" t="str">
        <f>A7</f>
        <v>Male</v>
      </c>
      <c r="D9" s="70"/>
      <c r="E9" s="70"/>
      <c r="G9" s="29"/>
      <c r="H9" s="29"/>
    </row>
    <row r="10" spans="1:18" ht="39" x14ac:dyDescent="0.25">
      <c r="B10" s="32"/>
      <c r="C10" s="33" t="s">
        <v>7</v>
      </c>
      <c r="D10" s="33" t="s">
        <v>6</v>
      </c>
      <c r="E10" s="33" t="s">
        <v>39</v>
      </c>
      <c r="G10" s="25" t="s">
        <v>12</v>
      </c>
      <c r="H10" s="25" t="s">
        <v>11</v>
      </c>
    </row>
    <row r="11" spans="1:18" s="18" customFormat="1" ht="5.25" customHeight="1" x14ac:dyDescent="0.25">
      <c r="B11" s="34">
        <v>7</v>
      </c>
      <c r="C11" s="51">
        <v>14</v>
      </c>
      <c r="D11" s="51">
        <v>15</v>
      </c>
      <c r="E11" s="52">
        <v>16</v>
      </c>
      <c r="G11" s="25"/>
      <c r="H11" s="25"/>
    </row>
    <row r="12" spans="1:18" s="12" customFormat="1" x14ac:dyDescent="0.25">
      <c r="A12" s="16">
        <v>1</v>
      </c>
      <c r="B12" s="66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7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66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7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66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7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66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7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66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7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66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7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66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7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66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7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66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7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66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7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66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7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66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7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66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7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66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7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66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7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66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7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66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7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66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7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66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7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66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7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35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2</v>
      </c>
    </row>
    <row r="36" spans="1:15" x14ac:dyDescent="0.25">
      <c r="A36" s="24"/>
      <c r="B36" s="14" t="s">
        <v>26</v>
      </c>
    </row>
    <row r="37" spans="1:15" s="12" customFormat="1" x14ac:dyDescent="0.25">
      <c r="A37" s="18"/>
      <c r="B37" s="14" t="s">
        <v>27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>
      <selection activeCell="B4" sqref="B4"/>
    </sheetView>
  </sheetViews>
  <sheetFormatPr defaultColWidth="9.140625"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36</v>
      </c>
      <c r="C1" s="41"/>
      <c r="D1" s="41"/>
      <c r="E1" s="41"/>
      <c r="F1" s="41"/>
      <c r="G1" s="41"/>
      <c r="H1" s="41"/>
      <c r="I1" s="41"/>
      <c r="J1" s="42"/>
      <c r="K1" s="42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0</v>
      </c>
      <c r="B4" s="7" t="s">
        <v>41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0" t="str">
        <f>A7</f>
        <v>Community</v>
      </c>
      <c r="D9" s="70"/>
      <c r="E9" s="70"/>
      <c r="G9" s="29"/>
      <c r="H9" s="29"/>
      <c r="I9" s="29"/>
    </row>
    <row r="10" spans="1:19" ht="39" x14ac:dyDescent="0.25">
      <c r="B10" s="32"/>
      <c r="C10" s="33" t="s">
        <v>7</v>
      </c>
      <c r="D10" s="33" t="s">
        <v>6</v>
      </c>
      <c r="E10" s="33" t="s">
        <v>39</v>
      </c>
      <c r="G10" s="25" t="s">
        <v>13</v>
      </c>
      <c r="H10" s="25" t="s">
        <v>14</v>
      </c>
      <c r="I10" s="25" t="s">
        <v>34</v>
      </c>
      <c r="J10" s="18" t="s">
        <v>15</v>
      </c>
      <c r="K10" s="18" t="s">
        <v>17</v>
      </c>
      <c r="L10" s="18" t="s">
        <v>18</v>
      </c>
      <c r="M10" s="18" t="s">
        <v>19</v>
      </c>
      <c r="N10" s="18" t="s">
        <v>16</v>
      </c>
    </row>
    <row r="11" spans="1:19" s="18" customFormat="1" ht="5.25" customHeight="1" x14ac:dyDescent="0.25">
      <c r="B11" s="34">
        <v>7</v>
      </c>
      <c r="C11" s="51">
        <v>14</v>
      </c>
      <c r="D11" s="51">
        <v>15</v>
      </c>
      <c r="E11" s="52">
        <v>16</v>
      </c>
      <c r="G11" s="25"/>
      <c r="H11" s="25"/>
      <c r="I11" s="25"/>
    </row>
    <row r="12" spans="1:19" s="12" customFormat="1" x14ac:dyDescent="0.25">
      <c r="A12" s="16">
        <v>1</v>
      </c>
      <c r="B12" s="66" t="e">
        <f>'Table 2a - Overall'!B12</f>
        <v>#N/A</v>
      </c>
      <c r="C12" s="54" t="str">
        <f>IF(ISERROR(VLOOKUP("Scot"&amp;$A$7&amp;$A12,'Raw Data'!$A:$P,C$11,FALSE)),"-",VLOOKUP("Scot"&amp;$A$7&amp;$A12,'Raw Data'!$A:$P,C$11,FALSE))</f>
        <v>-</v>
      </c>
      <c r="D12" s="54" t="str">
        <f>IF(ISERROR(VLOOKUP("Scot"&amp;$A$7&amp;$A12,'Raw Data'!$A:$P,D$11,FALSE)),"-",VLOOKUP("Scot"&amp;$A$7&amp;$A12,'Raw Data'!$A:$P,D$11,FALSE))</f>
        <v>-</v>
      </c>
      <c r="E12" s="67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25">
      <c r="A13" s="16">
        <v>2</v>
      </c>
      <c r="B13" s="66" t="e">
        <f>'Table 2a - Overall'!B13</f>
        <v>#N/A</v>
      </c>
      <c r="C13" s="54" t="str">
        <f>IF(ISERROR(VLOOKUP("Scot"&amp;$A$7&amp;$A13,'Raw Data'!$A:$P,C$11,FALSE)),"-",VLOOKUP("Scot"&amp;$A$7&amp;$A13,'Raw Data'!$A:$P,C$11,FALSE))</f>
        <v>-</v>
      </c>
      <c r="D13" s="54" t="str">
        <f>IF(ISERROR(VLOOKUP("Scot"&amp;$A$7&amp;$A13,'Raw Data'!$A:$P,D$11,FALSE)),"-",VLOOKUP("Scot"&amp;$A$7&amp;$A13,'Raw Data'!$A:$P,D$11,FALSE))</f>
        <v>-</v>
      </c>
      <c r="E13" s="67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25">
      <c r="A14" s="16">
        <v>3</v>
      </c>
      <c r="B14" s="66" t="e">
        <f>'Table 2a - Overall'!B14</f>
        <v>#N/A</v>
      </c>
      <c r="C14" s="54" t="str">
        <f>IF(ISERROR(VLOOKUP("Scot"&amp;$A$7&amp;$A14,'Raw Data'!$A:$P,C$11,FALSE)),"-",VLOOKUP("Scot"&amp;$A$7&amp;$A14,'Raw Data'!$A:$P,C$11,FALSE))</f>
        <v>-</v>
      </c>
      <c r="D14" s="54" t="str">
        <f>IF(ISERROR(VLOOKUP("Scot"&amp;$A$7&amp;$A14,'Raw Data'!$A:$P,D$11,FALSE)),"-",VLOOKUP("Scot"&amp;$A$7&amp;$A14,'Raw Data'!$A:$P,D$11,FALSE))</f>
        <v>-</v>
      </c>
      <c r="E14" s="67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25">
      <c r="A15" s="16">
        <v>4</v>
      </c>
      <c r="B15" s="66" t="e">
        <f>'Table 2a - Overall'!B15</f>
        <v>#N/A</v>
      </c>
      <c r="C15" s="54" t="str">
        <f>IF(ISERROR(VLOOKUP("Scot"&amp;$A$7&amp;$A15,'Raw Data'!$A:$P,C$11,FALSE)),"-",VLOOKUP("Scot"&amp;$A$7&amp;$A15,'Raw Data'!$A:$P,C$11,FALSE))</f>
        <v>-</v>
      </c>
      <c r="D15" s="54" t="str">
        <f>IF(ISERROR(VLOOKUP("Scot"&amp;$A$7&amp;$A15,'Raw Data'!$A:$P,D$11,FALSE)),"-",VLOOKUP("Scot"&amp;$A$7&amp;$A15,'Raw Data'!$A:$P,D$11,FALSE))</f>
        <v>-</v>
      </c>
      <c r="E15" s="67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25">
      <c r="A16" s="16">
        <v>5</v>
      </c>
      <c r="B16" s="66" t="e">
        <f>'Table 2a - Overall'!B16</f>
        <v>#N/A</v>
      </c>
      <c r="C16" s="54" t="str">
        <f>IF(ISERROR(VLOOKUP("Scot"&amp;$A$7&amp;$A16,'Raw Data'!$A:$P,C$11,FALSE)),"-",VLOOKUP("Scot"&amp;$A$7&amp;$A16,'Raw Data'!$A:$P,C$11,FALSE))</f>
        <v>-</v>
      </c>
      <c r="D16" s="54" t="str">
        <f>IF(ISERROR(VLOOKUP("Scot"&amp;$A$7&amp;$A16,'Raw Data'!$A:$P,D$11,FALSE)),"-",VLOOKUP("Scot"&amp;$A$7&amp;$A16,'Raw Data'!$A:$P,D$11,FALSE))</f>
        <v>-</v>
      </c>
      <c r="E16" s="67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25">
      <c r="A17" s="16">
        <v>6</v>
      </c>
      <c r="B17" s="66" t="e">
        <f>'Table 2a - Overall'!B17</f>
        <v>#N/A</v>
      </c>
      <c r="C17" s="54" t="str">
        <f>IF(ISERROR(VLOOKUP("Scot"&amp;$A$7&amp;$A17,'Raw Data'!$A:$P,C$11,FALSE)),"-",VLOOKUP("Scot"&amp;$A$7&amp;$A17,'Raw Data'!$A:$P,C$11,FALSE))</f>
        <v>-</v>
      </c>
      <c r="D17" s="54" t="str">
        <f>IF(ISERROR(VLOOKUP("Scot"&amp;$A$7&amp;$A17,'Raw Data'!$A:$P,D$11,FALSE)),"-",VLOOKUP("Scot"&amp;$A$7&amp;$A17,'Raw Data'!$A:$P,D$11,FALSE))</f>
        <v>-</v>
      </c>
      <c r="E17" s="67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25">
      <c r="A18" s="16">
        <v>7</v>
      </c>
      <c r="B18" s="66" t="e">
        <f>'Table 2a - Overall'!B18</f>
        <v>#N/A</v>
      </c>
      <c r="C18" s="54" t="str">
        <f>IF(ISERROR(VLOOKUP("Scot"&amp;$A$7&amp;$A18,'Raw Data'!$A:$P,C$11,FALSE)),"-",VLOOKUP("Scot"&amp;$A$7&amp;$A18,'Raw Data'!$A:$P,C$11,FALSE))</f>
        <v>-</v>
      </c>
      <c r="D18" s="54" t="str">
        <f>IF(ISERROR(VLOOKUP("Scot"&amp;$A$7&amp;$A18,'Raw Data'!$A:$P,D$11,FALSE)),"-",VLOOKUP("Scot"&amp;$A$7&amp;$A18,'Raw Data'!$A:$P,D$11,FALSE))</f>
        <v>-</v>
      </c>
      <c r="E18" s="67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25">
      <c r="A19" s="16">
        <v>8</v>
      </c>
      <c r="B19" s="66" t="e">
        <f>'Table 2a - Overall'!B19</f>
        <v>#N/A</v>
      </c>
      <c r="C19" s="54" t="str">
        <f>IF(ISERROR(VLOOKUP("Scot"&amp;$A$7&amp;$A19,'Raw Data'!$A:$P,C$11,FALSE)),"-",VLOOKUP("Scot"&amp;$A$7&amp;$A19,'Raw Data'!$A:$P,C$11,FALSE))</f>
        <v>-</v>
      </c>
      <c r="D19" s="54" t="str">
        <f>IF(ISERROR(VLOOKUP("Scot"&amp;$A$7&amp;$A19,'Raw Data'!$A:$P,D$11,FALSE)),"-",VLOOKUP("Scot"&amp;$A$7&amp;$A19,'Raw Data'!$A:$P,D$11,FALSE))</f>
        <v>-</v>
      </c>
      <c r="E19" s="67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25">
      <c r="A20" s="16">
        <v>9</v>
      </c>
      <c r="B20" s="66" t="e">
        <f>'Table 2a - Overall'!B20</f>
        <v>#N/A</v>
      </c>
      <c r="C20" s="54" t="str">
        <f>IF(ISERROR(VLOOKUP("Scot"&amp;$A$7&amp;$A20,'Raw Data'!$A:$P,C$11,FALSE)),"-",VLOOKUP("Scot"&amp;$A$7&amp;$A20,'Raw Data'!$A:$P,C$11,FALSE))</f>
        <v>-</v>
      </c>
      <c r="D20" s="54" t="str">
        <f>IF(ISERROR(VLOOKUP("Scot"&amp;$A$7&amp;$A20,'Raw Data'!$A:$P,D$11,FALSE)),"-",VLOOKUP("Scot"&amp;$A$7&amp;$A20,'Raw Data'!$A:$P,D$11,FALSE))</f>
        <v>-</v>
      </c>
      <c r="E20" s="67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25">
      <c r="A21" s="16">
        <v>10</v>
      </c>
      <c r="B21" s="66" t="e">
        <f>'Table 2a - Overall'!B21</f>
        <v>#N/A</v>
      </c>
      <c r="C21" s="54" t="str">
        <f>IF(ISERROR(VLOOKUP("Scot"&amp;$A$7&amp;$A21,'Raw Data'!$A:$P,C$11,FALSE)),"-",VLOOKUP("Scot"&amp;$A$7&amp;$A21,'Raw Data'!$A:$P,C$11,FALSE))</f>
        <v>-</v>
      </c>
      <c r="D21" s="54" t="str">
        <f>IF(ISERROR(VLOOKUP("Scot"&amp;$A$7&amp;$A21,'Raw Data'!$A:$P,D$11,FALSE)),"-",VLOOKUP("Scot"&amp;$A$7&amp;$A21,'Raw Data'!$A:$P,D$11,FALSE))</f>
        <v>-</v>
      </c>
      <c r="E21" s="67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25">
      <c r="A22" s="16">
        <v>11</v>
      </c>
      <c r="B22" s="66" t="e">
        <f>'Table 2a - Overall'!B22</f>
        <v>#N/A</v>
      </c>
      <c r="C22" s="54" t="str">
        <f>IF(ISERROR(VLOOKUP("Scot"&amp;$A$7&amp;$A22,'Raw Data'!$A:$P,C$11,FALSE)),"-",VLOOKUP("Scot"&amp;$A$7&amp;$A22,'Raw Data'!$A:$P,C$11,FALSE))</f>
        <v>-</v>
      </c>
      <c r="D22" s="54" t="str">
        <f>IF(ISERROR(VLOOKUP("Scot"&amp;$A$7&amp;$A22,'Raw Data'!$A:$P,D$11,FALSE)),"-",VLOOKUP("Scot"&amp;$A$7&amp;$A22,'Raw Data'!$A:$P,D$11,FALSE))</f>
        <v>-</v>
      </c>
      <c r="E22" s="67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25">
      <c r="A23" s="16">
        <v>12</v>
      </c>
      <c r="B23" s="66" t="e">
        <f>'Table 2a - Overall'!B23</f>
        <v>#N/A</v>
      </c>
      <c r="C23" s="54" t="str">
        <f>IF(ISERROR(VLOOKUP("Scot"&amp;$A$7&amp;$A23,'Raw Data'!$A:$P,C$11,FALSE)),"-",VLOOKUP("Scot"&amp;$A$7&amp;$A23,'Raw Data'!$A:$P,C$11,FALSE))</f>
        <v>-</v>
      </c>
      <c r="D23" s="54" t="str">
        <f>IF(ISERROR(VLOOKUP("Scot"&amp;$A$7&amp;$A23,'Raw Data'!$A:$P,D$11,FALSE)),"-",VLOOKUP("Scot"&amp;$A$7&amp;$A23,'Raw Data'!$A:$P,D$11,FALSE))</f>
        <v>-</v>
      </c>
      <c r="E23" s="67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25">
      <c r="A24" s="16">
        <v>13</v>
      </c>
      <c r="B24" s="66" t="e">
        <f>'Table 2a - Overall'!B24</f>
        <v>#N/A</v>
      </c>
      <c r="C24" s="54" t="str">
        <f>IF(ISERROR(VLOOKUP("Scot"&amp;$A$7&amp;$A24,'Raw Data'!$A:$P,C$11,FALSE)),"-",VLOOKUP("Scot"&amp;$A$7&amp;$A24,'Raw Data'!$A:$P,C$11,FALSE))</f>
        <v>-</v>
      </c>
      <c r="D24" s="54" t="str">
        <f>IF(ISERROR(VLOOKUP("Scot"&amp;$A$7&amp;$A24,'Raw Data'!$A:$P,D$11,FALSE)),"-",VLOOKUP("Scot"&amp;$A$7&amp;$A24,'Raw Data'!$A:$P,D$11,FALSE))</f>
        <v>-</v>
      </c>
      <c r="E24" s="67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25">
      <c r="A25" s="16">
        <v>14</v>
      </c>
      <c r="B25" s="66" t="e">
        <f>'Table 2a - Overall'!B25</f>
        <v>#N/A</v>
      </c>
      <c r="C25" s="54" t="str">
        <f>IF(ISERROR(VLOOKUP("Scot"&amp;$A$7&amp;$A25,'Raw Data'!$A:$P,C$11,FALSE)),"-",VLOOKUP("Scot"&amp;$A$7&amp;$A25,'Raw Data'!$A:$P,C$11,FALSE))</f>
        <v>-</v>
      </c>
      <c r="D25" s="54" t="str">
        <f>IF(ISERROR(VLOOKUP("Scot"&amp;$A$7&amp;$A25,'Raw Data'!$A:$P,D$11,FALSE)),"-",VLOOKUP("Scot"&amp;$A$7&amp;$A25,'Raw Data'!$A:$P,D$11,FALSE))</f>
        <v>-</v>
      </c>
      <c r="E25" s="67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25">
      <c r="A26" s="16">
        <v>15</v>
      </c>
      <c r="B26" s="66" t="e">
        <f>'Table 2a - Overall'!B26</f>
        <v>#N/A</v>
      </c>
      <c r="C26" s="54" t="str">
        <f>IF(ISERROR(VLOOKUP("Scot"&amp;$A$7&amp;$A26,'Raw Data'!$A:$P,C$11,FALSE)),"-",VLOOKUP("Scot"&amp;$A$7&amp;$A26,'Raw Data'!$A:$P,C$11,FALSE))</f>
        <v>-</v>
      </c>
      <c r="D26" s="54" t="str">
        <f>IF(ISERROR(VLOOKUP("Scot"&amp;$A$7&amp;$A26,'Raw Data'!$A:$P,D$11,FALSE)),"-",VLOOKUP("Scot"&amp;$A$7&amp;$A26,'Raw Data'!$A:$P,D$11,FALSE))</f>
        <v>-</v>
      </c>
      <c r="E26" s="67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25">
      <c r="A27" s="16">
        <v>16</v>
      </c>
      <c r="B27" s="66" t="e">
        <f>'Table 2a - Overall'!B27</f>
        <v>#N/A</v>
      </c>
      <c r="C27" s="54" t="str">
        <f>IF(ISERROR(VLOOKUP("Scot"&amp;$A$7&amp;$A27,'Raw Data'!$A:$P,C$11,FALSE)),"-",VLOOKUP("Scot"&amp;$A$7&amp;$A27,'Raw Data'!$A:$P,C$11,FALSE))</f>
        <v>-</v>
      </c>
      <c r="D27" s="54" t="str">
        <f>IF(ISERROR(VLOOKUP("Scot"&amp;$A$7&amp;$A27,'Raw Data'!$A:$P,D$11,FALSE)),"-",VLOOKUP("Scot"&amp;$A$7&amp;$A27,'Raw Data'!$A:$P,D$11,FALSE))</f>
        <v>-</v>
      </c>
      <c r="E27" s="67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25">
      <c r="A28" s="16">
        <v>17</v>
      </c>
      <c r="B28" s="66" t="e">
        <f>'Table 2a - Overall'!B28</f>
        <v>#N/A</v>
      </c>
      <c r="C28" s="54" t="str">
        <f>IF(ISERROR(VLOOKUP("Scot"&amp;$A$7&amp;$A28,'Raw Data'!$A:$P,C$11,FALSE)),"-",VLOOKUP("Scot"&amp;$A$7&amp;$A28,'Raw Data'!$A:$P,C$11,FALSE))</f>
        <v>-</v>
      </c>
      <c r="D28" s="54" t="str">
        <f>IF(ISERROR(VLOOKUP("Scot"&amp;$A$7&amp;$A28,'Raw Data'!$A:$P,D$11,FALSE)),"-",VLOOKUP("Scot"&amp;$A$7&amp;$A28,'Raw Data'!$A:$P,D$11,FALSE))</f>
        <v>-</v>
      </c>
      <c r="E28" s="67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25">
      <c r="A29" s="16">
        <v>18</v>
      </c>
      <c r="B29" s="66" t="e">
        <f>'Table 2a - Overall'!B29</f>
        <v>#N/A</v>
      </c>
      <c r="C29" s="54" t="str">
        <f>IF(ISERROR(VLOOKUP("Scot"&amp;$A$7&amp;$A29,'Raw Data'!$A:$P,C$11,FALSE)),"-",VLOOKUP("Scot"&amp;$A$7&amp;$A29,'Raw Data'!$A:$P,C$11,FALSE))</f>
        <v>-</v>
      </c>
      <c r="D29" s="54" t="str">
        <f>IF(ISERROR(VLOOKUP("Scot"&amp;$A$7&amp;$A29,'Raw Data'!$A:$P,D$11,FALSE)),"-",VLOOKUP("Scot"&amp;$A$7&amp;$A29,'Raw Data'!$A:$P,D$11,FALSE))</f>
        <v>-</v>
      </c>
      <c r="E29" s="67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25">
      <c r="A30" s="16">
        <v>19</v>
      </c>
      <c r="B30" s="66" t="e">
        <f>'Table 2a - Overall'!B30</f>
        <v>#N/A</v>
      </c>
      <c r="C30" s="54" t="str">
        <f>IF(ISERROR(VLOOKUP("Scot"&amp;$A$7&amp;$A30,'Raw Data'!$A:$P,C$11,FALSE)),"-",VLOOKUP("Scot"&amp;$A$7&amp;$A30,'Raw Data'!$A:$P,C$11,FALSE))</f>
        <v>-</v>
      </c>
      <c r="D30" s="54" t="str">
        <f>IF(ISERROR(VLOOKUP("Scot"&amp;$A$7&amp;$A30,'Raw Data'!$A:$P,D$11,FALSE)),"-",VLOOKUP("Scot"&amp;$A$7&amp;$A30,'Raw Data'!$A:$P,D$11,FALSE))</f>
        <v>-</v>
      </c>
      <c r="E30" s="67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25">
      <c r="A31" s="16">
        <v>20</v>
      </c>
      <c r="B31" s="66" t="e">
        <f>'Table 2a - Overall'!B31</f>
        <v>#N/A</v>
      </c>
      <c r="C31" s="54" t="str">
        <f>IF(ISERROR(VLOOKUP("Scot"&amp;$A$7&amp;$A31,'Raw Data'!$A:$P,C$11,FALSE)),"-",VLOOKUP("Scot"&amp;$A$7&amp;$A31,'Raw Data'!$A:$P,C$11,FALSE))</f>
        <v>-</v>
      </c>
      <c r="D31" s="54" t="str">
        <f>IF(ISERROR(VLOOKUP("Scot"&amp;$A$7&amp;$A31,'Raw Data'!$A:$P,D$11,FALSE)),"-",VLOOKUP("Scot"&amp;$A$7&amp;$A31,'Raw Data'!$A:$P,D$11,FALSE))</f>
        <v>-</v>
      </c>
      <c r="E31" s="67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25">
      <c r="A33" s="24"/>
      <c r="B33" s="1" t="s">
        <v>35</v>
      </c>
    </row>
    <row r="34" spans="1:16" x14ac:dyDescent="0.25">
      <c r="A34" s="24"/>
      <c r="B34" s="1" t="str">
        <f>"for individual hospitals as of " &amp;TEXT('Raw Data'!M2, "DD MMM YYYY")</f>
        <v>for individual hospitals as of 00 Jan 1900</v>
      </c>
    </row>
    <row r="35" spans="1:16" x14ac:dyDescent="0.25">
      <c r="A35" s="24"/>
      <c r="B35" s="2" t="s">
        <v>2</v>
      </c>
    </row>
    <row r="36" spans="1:16" x14ac:dyDescent="0.25">
      <c r="A36" s="24"/>
      <c r="B36" s="14" t="s">
        <v>26</v>
      </c>
    </row>
    <row r="37" spans="1:16" s="12" customFormat="1" x14ac:dyDescent="0.25">
      <c r="A37" s="18"/>
      <c r="B37" s="14" t="s">
        <v>27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topLeftCell="A2" zoomScaleNormal="100" workbookViewId="0">
      <selection activeCell="B3" sqref="B3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57"/>
    <col min="16" max="16384" width="9.140625" style="11"/>
  </cols>
  <sheetData>
    <row r="1" spans="1:17" s="4" customFormat="1" ht="20.25" customHeight="1" x14ac:dyDescent="0.25">
      <c r="A1" s="3"/>
      <c r="B1" s="5" t="s">
        <v>36</v>
      </c>
      <c r="C1" s="41"/>
      <c r="D1" s="41"/>
      <c r="E1" s="41"/>
      <c r="F1" s="41"/>
      <c r="G1" s="43"/>
      <c r="H1" s="43"/>
      <c r="I1" s="42"/>
      <c r="J1" s="42"/>
      <c r="K1" s="3"/>
      <c r="L1" s="56"/>
      <c r="M1" s="56"/>
      <c r="N1" s="56"/>
      <c r="O1" s="56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56"/>
      <c r="M2" s="56"/>
      <c r="N2" s="56"/>
      <c r="O2" s="56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56"/>
      <c r="M3" s="56"/>
      <c r="N3" s="56"/>
      <c r="O3" s="56"/>
    </row>
    <row r="4" spans="1:17" s="4" customFormat="1" x14ac:dyDescent="0.25">
      <c r="A4" s="3" t="s">
        <v>0</v>
      </c>
      <c r="B4" s="7" t="s">
        <v>42</v>
      </c>
      <c r="C4" s="22"/>
      <c r="D4" s="22"/>
      <c r="E4" s="22"/>
      <c r="F4" s="22"/>
      <c r="G4" s="23"/>
      <c r="H4" s="23"/>
      <c r="I4" s="3"/>
      <c r="J4" s="3"/>
      <c r="K4" s="3"/>
      <c r="L4" s="56"/>
      <c r="M4" s="56"/>
      <c r="N4" s="56"/>
      <c r="O4" s="56"/>
    </row>
    <row r="5" spans="1:17" s="9" customFormat="1" ht="11.25" x14ac:dyDescent="0.2">
      <c r="A5" s="8" t="s">
        <v>0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38</v>
      </c>
      <c r="G6" s="8"/>
      <c r="H6" s="8"/>
      <c r="I6" s="8"/>
      <c r="J6" s="8"/>
      <c r="K6" s="8"/>
    </row>
    <row r="7" spans="1:17" x14ac:dyDescent="0.25">
      <c r="A7" s="61" t="str">
        <f>INDEX(subgrp_lookup!I:I,A6)</f>
        <v>1 - most deprived</v>
      </c>
    </row>
    <row r="9" spans="1:17" x14ac:dyDescent="0.25">
      <c r="B9" s="31"/>
      <c r="C9" s="70" t="str">
        <f>A7</f>
        <v>1 - most deprived</v>
      </c>
      <c r="D9" s="70"/>
      <c r="E9" s="70"/>
      <c r="G9" s="29"/>
      <c r="H9" s="29"/>
    </row>
    <row r="10" spans="1:17" ht="39" x14ac:dyDescent="0.25">
      <c r="B10" s="32"/>
      <c r="C10" s="33" t="s">
        <v>7</v>
      </c>
      <c r="D10" s="33" t="s">
        <v>6</v>
      </c>
      <c r="E10" s="33" t="s">
        <v>39</v>
      </c>
      <c r="G10" s="39" t="s">
        <v>54</v>
      </c>
      <c r="H10" s="62" t="s">
        <v>20</v>
      </c>
      <c r="I10" s="63" t="s">
        <v>21</v>
      </c>
      <c r="J10" s="63" t="s">
        <v>22</v>
      </c>
      <c r="K10" s="44" t="s">
        <v>51</v>
      </c>
    </row>
    <row r="11" spans="1:17" s="18" customFormat="1" ht="5.25" customHeight="1" x14ac:dyDescent="0.25">
      <c r="B11" s="34">
        <v>7</v>
      </c>
      <c r="C11" s="51">
        <v>14</v>
      </c>
      <c r="D11" s="51">
        <v>15</v>
      </c>
      <c r="E11" s="52">
        <v>16</v>
      </c>
      <c r="G11" s="25"/>
      <c r="H11" s="25"/>
      <c r="L11" s="57"/>
      <c r="M11" s="57"/>
      <c r="N11" s="57"/>
      <c r="O11" s="57"/>
    </row>
    <row r="12" spans="1:17" s="12" customFormat="1" x14ac:dyDescent="0.25">
      <c r="A12" s="16">
        <v>1</v>
      </c>
      <c r="B12" s="66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7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58"/>
      <c r="M12" s="58"/>
      <c r="N12" s="59"/>
      <c r="O12" s="60"/>
    </row>
    <row r="13" spans="1:17" s="12" customFormat="1" x14ac:dyDescent="0.25">
      <c r="A13" s="16">
        <v>2</v>
      </c>
      <c r="B13" s="66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7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58"/>
      <c r="M13" s="58"/>
      <c r="N13" s="60"/>
      <c r="O13" s="60"/>
    </row>
    <row r="14" spans="1:17" x14ac:dyDescent="0.25">
      <c r="A14" s="16">
        <v>3</v>
      </c>
      <c r="B14" s="66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7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58"/>
      <c r="M14" s="58"/>
    </row>
    <row r="15" spans="1:17" x14ac:dyDescent="0.25">
      <c r="A15" s="16">
        <v>4</v>
      </c>
      <c r="B15" s="66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7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58"/>
      <c r="M15" s="58"/>
    </row>
    <row r="16" spans="1:17" s="12" customFormat="1" x14ac:dyDescent="0.25">
      <c r="A16" s="16">
        <v>5</v>
      </c>
      <c r="B16" s="66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7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58"/>
      <c r="M16" s="58"/>
      <c r="N16" s="60"/>
      <c r="O16" s="60"/>
    </row>
    <row r="17" spans="1:15" x14ac:dyDescent="0.25">
      <c r="A17" s="16">
        <v>6</v>
      </c>
      <c r="B17" s="66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7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58"/>
      <c r="M17" s="58"/>
    </row>
    <row r="18" spans="1:15" s="12" customFormat="1" x14ac:dyDescent="0.25">
      <c r="A18" s="16">
        <v>7</v>
      </c>
      <c r="B18" s="66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7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58"/>
      <c r="M18" s="58"/>
      <c r="N18" s="60"/>
      <c r="O18" s="60"/>
    </row>
    <row r="19" spans="1:15" x14ac:dyDescent="0.25">
      <c r="A19" s="16">
        <v>8</v>
      </c>
      <c r="B19" s="66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7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58"/>
      <c r="M19" s="58"/>
    </row>
    <row r="20" spans="1:15" x14ac:dyDescent="0.25">
      <c r="A20" s="16">
        <v>9</v>
      </c>
      <c r="B20" s="66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7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58"/>
      <c r="M20" s="58"/>
    </row>
    <row r="21" spans="1:15" s="12" customFormat="1" x14ac:dyDescent="0.25">
      <c r="A21" s="16">
        <v>10</v>
      </c>
      <c r="B21" s="66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7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58"/>
      <c r="M21" s="58"/>
      <c r="N21" s="60"/>
      <c r="O21" s="60"/>
    </row>
    <row r="22" spans="1:15" x14ac:dyDescent="0.25">
      <c r="A22" s="16">
        <v>11</v>
      </c>
      <c r="B22" s="66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7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58"/>
      <c r="M22" s="58"/>
    </row>
    <row r="23" spans="1:15" s="12" customFormat="1" x14ac:dyDescent="0.25">
      <c r="A23" s="16">
        <v>12</v>
      </c>
      <c r="B23" s="66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7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58"/>
      <c r="M23" s="58"/>
      <c r="N23" s="60"/>
      <c r="O23" s="60"/>
    </row>
    <row r="24" spans="1:15" x14ac:dyDescent="0.25">
      <c r="A24" s="16">
        <v>13</v>
      </c>
      <c r="B24" s="66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7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58"/>
      <c r="M24" s="58"/>
    </row>
    <row r="25" spans="1:15" s="12" customFormat="1" x14ac:dyDescent="0.25">
      <c r="A25" s="16">
        <v>14</v>
      </c>
      <c r="B25" s="66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7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58"/>
      <c r="M25" s="58"/>
      <c r="N25" s="60"/>
      <c r="O25" s="60"/>
    </row>
    <row r="26" spans="1:15" x14ac:dyDescent="0.25">
      <c r="A26" s="16">
        <v>15</v>
      </c>
      <c r="B26" s="66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7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58"/>
      <c r="M26" s="58"/>
    </row>
    <row r="27" spans="1:15" x14ac:dyDescent="0.25">
      <c r="A27" s="16">
        <v>16</v>
      </c>
      <c r="B27" s="66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7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58"/>
      <c r="M27" s="58"/>
    </row>
    <row r="28" spans="1:15" s="12" customFormat="1" x14ac:dyDescent="0.25">
      <c r="A28" s="16">
        <v>17</v>
      </c>
      <c r="B28" s="66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7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58"/>
      <c r="M28" s="58"/>
      <c r="N28" s="60"/>
      <c r="O28" s="60"/>
    </row>
    <row r="29" spans="1:15" x14ac:dyDescent="0.25">
      <c r="A29" s="16">
        <v>18</v>
      </c>
      <c r="B29" s="66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7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58"/>
      <c r="M29" s="58"/>
    </row>
    <row r="30" spans="1:15" x14ac:dyDescent="0.25">
      <c r="A30" s="16">
        <v>19</v>
      </c>
      <c r="B30" s="66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7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58"/>
      <c r="M30" s="58"/>
    </row>
    <row r="31" spans="1:15" x14ac:dyDescent="0.25">
      <c r="A31" s="16">
        <v>20</v>
      </c>
      <c r="B31" s="66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7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58"/>
      <c r="M31" s="58"/>
    </row>
    <row r="33" spans="1:15" x14ac:dyDescent="0.25">
      <c r="A33" s="24"/>
      <c r="B33" s="1" t="s">
        <v>35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2</v>
      </c>
    </row>
    <row r="36" spans="1:15" x14ac:dyDescent="0.25">
      <c r="A36" s="24"/>
      <c r="B36" s="14" t="s">
        <v>26</v>
      </c>
    </row>
    <row r="37" spans="1:15" s="12" customFormat="1" x14ac:dyDescent="0.25">
      <c r="A37" s="18"/>
      <c r="B37" s="14" t="s">
        <v>27</v>
      </c>
      <c r="C37" s="11"/>
      <c r="D37" s="11"/>
      <c r="E37" s="11"/>
      <c r="F37" s="11"/>
      <c r="G37" s="18"/>
      <c r="H37" s="18"/>
      <c r="I37" s="24"/>
      <c r="J37" s="24"/>
      <c r="K37" s="24"/>
      <c r="L37" s="60"/>
      <c r="M37" s="60"/>
      <c r="N37" s="60"/>
      <c r="O37" s="60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0"/>
      <c r="M42" s="60"/>
      <c r="N42" s="60"/>
      <c r="O42" s="60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0"/>
      <c r="M46" s="60"/>
      <c r="N46" s="60"/>
      <c r="O46" s="60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0"/>
      <c r="M50" s="60"/>
      <c r="N50" s="60"/>
      <c r="O50" s="60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0"/>
      <c r="M52" s="60"/>
      <c r="N52" s="60"/>
      <c r="O52" s="60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0"/>
      <c r="M54" s="60"/>
      <c r="N54" s="60"/>
      <c r="O54" s="60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0"/>
      <c r="M58" s="60"/>
      <c r="N58" s="60"/>
      <c r="O58" s="60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>
      <selection activeCell="B4" sqref="B4"/>
    </sheetView>
  </sheetViews>
  <sheetFormatPr defaultColWidth="9.140625"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43</v>
      </c>
      <c r="C1" s="41"/>
      <c r="D1" s="41"/>
      <c r="E1" s="41"/>
      <c r="F1" s="41"/>
      <c r="G1" s="41"/>
      <c r="H1" s="41"/>
      <c r="I1" s="41"/>
      <c r="J1" s="42"/>
      <c r="K1" s="42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4"/>
      <c r="D4" s="64"/>
      <c r="E4" s="64"/>
      <c r="F4" s="64"/>
      <c r="H4" s="29"/>
      <c r="I4" s="29"/>
    </row>
    <row r="5" spans="1:15" ht="39" x14ac:dyDescent="0.25">
      <c r="B5" s="32"/>
      <c r="C5" s="33" t="s">
        <v>45</v>
      </c>
      <c r="D5" s="33" t="s">
        <v>33</v>
      </c>
      <c r="E5" s="33" t="s">
        <v>46</v>
      </c>
      <c r="F5" s="33" t="s">
        <v>33</v>
      </c>
      <c r="H5" s="39"/>
      <c r="I5" s="39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66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5" t="e">
        <f>C7/(C7+E7)</f>
        <v>#N/A</v>
      </c>
      <c r="E7" s="37" t="e">
        <f>VLOOKUP("Scot"&amp;"Died in community"&amp;$A7,'Raw Data'!$A:$P,E$6,FALSE)</f>
        <v>#N/A</v>
      </c>
      <c r="F7" s="65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66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5" t="e">
        <f t="shared" ref="D8:D26" si="0">C8/(C8+E8)</f>
        <v>#N/A</v>
      </c>
      <c r="E8" s="37" t="e">
        <f>VLOOKUP("Scot"&amp;"Died in community"&amp;$A8,'Raw Data'!$A:$P,E$6,FALSE)</f>
        <v>#N/A</v>
      </c>
      <c r="F8" s="65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66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5" t="e">
        <f t="shared" si="0"/>
        <v>#N/A</v>
      </c>
      <c r="E9" s="37" t="e">
        <f>VLOOKUP("Scot"&amp;"Died in community"&amp;$A9,'Raw Data'!$A:$P,E$6,FALSE)</f>
        <v>#N/A</v>
      </c>
      <c r="F9" s="65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66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5" t="e">
        <f t="shared" si="0"/>
        <v>#N/A</v>
      </c>
      <c r="E10" s="37" t="e">
        <f>VLOOKUP("Scot"&amp;"Died in community"&amp;$A10,'Raw Data'!$A:$P,E$6,FALSE)</f>
        <v>#N/A</v>
      </c>
      <c r="F10" s="65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66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5" t="e">
        <f t="shared" si="0"/>
        <v>#N/A</v>
      </c>
      <c r="E11" s="37" t="e">
        <f>VLOOKUP("Scot"&amp;"Died in community"&amp;$A11,'Raw Data'!$A:$P,E$6,FALSE)</f>
        <v>#N/A</v>
      </c>
      <c r="F11" s="65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66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5" t="e">
        <f t="shared" si="0"/>
        <v>#N/A</v>
      </c>
      <c r="E12" s="37" t="e">
        <f>VLOOKUP("Scot"&amp;"Died in community"&amp;$A12,'Raw Data'!$A:$P,E$6,FALSE)</f>
        <v>#N/A</v>
      </c>
      <c r="F12" s="65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66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5" t="e">
        <f t="shared" si="0"/>
        <v>#N/A</v>
      </c>
      <c r="E13" s="37" t="e">
        <f>VLOOKUP("Scot"&amp;"Died in community"&amp;$A13,'Raw Data'!$A:$P,E$6,FALSE)</f>
        <v>#N/A</v>
      </c>
      <c r="F13" s="65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66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5" t="e">
        <f t="shared" si="0"/>
        <v>#N/A</v>
      </c>
      <c r="E14" s="37" t="e">
        <f>VLOOKUP("Scot"&amp;"Died in community"&amp;$A14,'Raw Data'!$A:$P,E$6,FALSE)</f>
        <v>#N/A</v>
      </c>
      <c r="F14" s="65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66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5" t="e">
        <f t="shared" si="0"/>
        <v>#N/A</v>
      </c>
      <c r="E15" s="37" t="e">
        <f>VLOOKUP("Scot"&amp;"Died in community"&amp;$A15,'Raw Data'!$A:$P,E$6,FALSE)</f>
        <v>#N/A</v>
      </c>
      <c r="F15" s="65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66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5" t="e">
        <f t="shared" si="0"/>
        <v>#N/A</v>
      </c>
      <c r="E16" s="37" t="e">
        <f>VLOOKUP("Scot"&amp;"Died in community"&amp;$A16,'Raw Data'!$A:$P,E$6,FALSE)</f>
        <v>#N/A</v>
      </c>
      <c r="F16" s="65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66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5" t="e">
        <f t="shared" si="0"/>
        <v>#N/A</v>
      </c>
      <c r="E17" s="37" t="e">
        <f>VLOOKUP("Scot"&amp;"Died in community"&amp;$A17,'Raw Data'!$A:$P,E$6,FALSE)</f>
        <v>#N/A</v>
      </c>
      <c r="F17" s="65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66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5" t="e">
        <f t="shared" si="0"/>
        <v>#N/A</v>
      </c>
      <c r="E18" s="37" t="e">
        <f>VLOOKUP("Scot"&amp;"Died in community"&amp;$A18,'Raw Data'!$A:$P,E$6,FALSE)</f>
        <v>#N/A</v>
      </c>
      <c r="F18" s="65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66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5" t="e">
        <f t="shared" si="0"/>
        <v>#N/A</v>
      </c>
      <c r="E19" s="37" t="e">
        <f>VLOOKUP("Scot"&amp;"Died in community"&amp;$A19,'Raw Data'!$A:$P,E$6,FALSE)</f>
        <v>#N/A</v>
      </c>
      <c r="F19" s="65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66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5" t="e">
        <f t="shared" si="0"/>
        <v>#N/A</v>
      </c>
      <c r="E20" s="37" t="e">
        <f>VLOOKUP("Scot"&amp;"Died in community"&amp;$A20,'Raw Data'!$A:$P,E$6,FALSE)</f>
        <v>#N/A</v>
      </c>
      <c r="F20" s="65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66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5" t="e">
        <f t="shared" si="0"/>
        <v>#N/A</v>
      </c>
      <c r="E21" s="37" t="e">
        <f>VLOOKUP("Scot"&amp;"Died in community"&amp;$A21,'Raw Data'!$A:$P,E$6,FALSE)</f>
        <v>#N/A</v>
      </c>
      <c r="F21" s="65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66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5" t="e">
        <f t="shared" si="0"/>
        <v>#N/A</v>
      </c>
      <c r="E22" s="37" t="e">
        <f>VLOOKUP("Scot"&amp;"Died in community"&amp;$A22,'Raw Data'!$A:$P,E$6,FALSE)</f>
        <v>#N/A</v>
      </c>
      <c r="F22" s="65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66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5" t="e">
        <f t="shared" si="0"/>
        <v>#N/A</v>
      </c>
      <c r="E23" s="37" t="e">
        <f>VLOOKUP("Scot"&amp;"Died in community"&amp;$A23,'Raw Data'!$A:$P,E$6,FALSE)</f>
        <v>#N/A</v>
      </c>
      <c r="F23" s="65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66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5" t="e">
        <f t="shared" si="0"/>
        <v>#N/A</v>
      </c>
      <c r="E24" s="37" t="e">
        <f>VLOOKUP("Scot"&amp;"Died in community"&amp;$A24,'Raw Data'!$A:$P,E$6,FALSE)</f>
        <v>#N/A</v>
      </c>
      <c r="F24" s="65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66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5" t="e">
        <f t="shared" si="0"/>
        <v>#N/A</v>
      </c>
      <c r="E25" s="37" t="e">
        <f>VLOOKUP("Scot"&amp;"Died in community"&amp;$A25,'Raw Data'!$A:$P,E$6,FALSE)</f>
        <v>#N/A</v>
      </c>
      <c r="F25" s="65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66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5" t="e">
        <f t="shared" si="0"/>
        <v>#N/A</v>
      </c>
      <c r="E26" s="37" t="e">
        <f>VLOOKUP("Scot"&amp;"Died in community"&amp;$A26,'Raw Data'!$A:$P,E$6,FALSE)</f>
        <v>#N/A</v>
      </c>
      <c r="F26" s="65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35</v>
      </c>
    </row>
    <row r="29" spans="1:12" x14ac:dyDescent="0.25">
      <c r="A29" s="24"/>
      <c r="B29" s="1" t="str">
        <f>"for individual hospitals as of " &amp;TEXT('Raw Data'!M2, "DD MMM YYYY")</f>
        <v>for individual hospitals as of 00 Jan 1900</v>
      </c>
    </row>
    <row r="30" spans="1:12" x14ac:dyDescent="0.25">
      <c r="A30" s="24"/>
      <c r="B30" s="2" t="s">
        <v>2</v>
      </c>
    </row>
    <row r="31" spans="1:12" x14ac:dyDescent="0.25">
      <c r="A31" s="24"/>
      <c r="B31" s="14" t="s">
        <v>26</v>
      </c>
    </row>
    <row r="32" spans="1:12" s="12" customFormat="1" x14ac:dyDescent="0.25">
      <c r="A32" s="18"/>
      <c r="B32" s="14" t="s">
        <v>27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topLeftCell="A2" workbookViewId="0"/>
  </sheetViews>
  <sheetFormatPr defaultRowHeight="15" x14ac:dyDescent="0.25"/>
  <cols>
    <col min="1" max="1" width="26.7109375" customWidth="1"/>
    <col min="15" max="15" width="9.140625" style="68"/>
  </cols>
  <sheetData>
    <row r="1" spans="1:1" x14ac:dyDescent="0.25">
      <c r="A1" t="s">
        <v>3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B1" sqref="B1"/>
    </sheetView>
  </sheetViews>
  <sheetFormatPr defaultRowHeight="15" x14ac:dyDescent="0.25"/>
  <cols>
    <col min="1" max="1" width="27.5703125" bestFit="1" customWidth="1"/>
    <col min="2" max="2" width="40.5703125" bestFit="1" customWidth="1"/>
    <col min="5" max="5" width="1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tr">
        <f t="array" aca="1" ref="A2" ca="1">IFERROR(INDEX(HB, MATCH(0, COUNTIF($A$1:A1, HB), 0)), "")</f>
        <v/>
      </c>
      <c r="B2" t="str" cm="1">
        <f t="array" aca="1" ref="B2" ca="1">IFERROR(INDEX(Hosp, MATCH(0, COUNTIF($B$1:B1, Hosp)+(HB&lt;&gt;'Table 2a - Overall'!$B$7), 0)), "")</f>
        <v/>
      </c>
    </row>
    <row r="3" spans="1:2" x14ac:dyDescent="0.25">
      <c r="A3" t="str">
        <f t="array" aca="1" ref="A3" ca="1">IFERROR(INDEX(HB, MATCH(0, COUNTIF($A$1:A2, HB), 0)), "")</f>
        <v/>
      </c>
      <c r="B3" t="str" cm="1">
        <f t="array" aca="1" ref="B3" ca="1">IFERROR(INDEX(Hosp, MATCH(0, COUNTIF($B$1:B2, Hosp)+(HB&lt;&gt;'Table 2a - Overall'!$B$7), 0)), "")</f>
        <v/>
      </c>
    </row>
    <row r="4" spans="1:2" x14ac:dyDescent="0.25">
      <c r="A4" t="str" cm="1">
        <f t="array" aca="1" ref="A4" ca="1">IFERROR(INDEX(HB, MATCH(0, COUNTIF($A$1:A3, HB), 0)), "")</f>
        <v/>
      </c>
      <c r="B4" t="str" cm="1">
        <f t="array" aca="1" ref="B4" ca="1">IFERROR(INDEX(Hosp, MATCH(0, COUNTIF($B$1:B3, Hosp)+(HB&lt;&gt;'Table 2a - Overall'!$B$7), 0)), "")</f>
        <v/>
      </c>
    </row>
    <row r="5" spans="1:2" x14ac:dyDescent="0.25">
      <c r="A5" t="str">
        <f t="array" aca="1" ref="A5" ca="1">IFERROR(INDEX(HB, MATCH(0, COUNTIF($A$1:A4, HB), 0)), "")</f>
        <v/>
      </c>
      <c r="B5" t="str" cm="1">
        <f t="array" aca="1" ref="B5" ca="1">IFERROR(INDEX(Hosp, MATCH(0, COUNTIF($B$1:B4, Hosp)+(HB&lt;&gt;'Table 2a - Overall'!$B$7), 0)), "")</f>
        <v/>
      </c>
    </row>
    <row r="6" spans="1:2" x14ac:dyDescent="0.25">
      <c r="A6" t="str">
        <f t="array" aca="1" ref="A6" ca="1">IFERROR(INDEX(HB, MATCH(0, COUNTIF($A$1:A5, HB), 0)), "")</f>
        <v/>
      </c>
      <c r="B6" t="str" cm="1">
        <f t="array" aca="1" ref="B6" ca="1">IFERROR(INDEX(Hosp, MATCH(0, COUNTIF($B$1:B5, Hosp)+(HB&lt;&gt;'Table 2a - Overall'!$B$7), 0)), "")</f>
        <v/>
      </c>
    </row>
    <row r="7" spans="1:2" x14ac:dyDescent="0.25">
      <c r="A7" t="str">
        <f t="array" aca="1" ref="A7" ca="1">IFERROR(INDEX(HB, MATCH(0, COUNTIF($A$1:A6, HB), 0)), "")</f>
        <v/>
      </c>
      <c r="B7" t="str" cm="1">
        <f t="array" aca="1" ref="B7" ca="1">IFERROR(INDEX(Hosp, MATCH(0, COUNTIF($B$1:B6, Hosp)+(HB&lt;&gt;'Table 2a - Overall'!$B$7), 0)), "")</f>
        <v/>
      </c>
    </row>
    <row r="8" spans="1:2" x14ac:dyDescent="0.25">
      <c r="A8" t="str">
        <f t="array" aca="1" ref="A8" ca="1">IFERROR(INDEX(HB, MATCH(0, COUNTIF($A$1:A7, HB), 0)), "")</f>
        <v/>
      </c>
      <c r="B8" t="str" cm="1">
        <f t="array" aca="1" ref="B8" ca="1">IFERROR(INDEX(Hosp, MATCH(0, COUNTIF($B$1:B7, Hosp)+(HB&lt;&gt;'Table 2a - Overall'!$B$7), 0)), "")</f>
        <v/>
      </c>
    </row>
    <row r="9" spans="1:2" x14ac:dyDescent="0.25">
      <c r="A9" t="str">
        <f t="array" aca="1" ref="A9" ca="1">IFERROR(INDEX(HB, MATCH(0, COUNTIF($A$1:A8, HB), 0)), "")</f>
        <v/>
      </c>
      <c r="B9" t="str" cm="1">
        <f t="array" aca="1" ref="B9" ca="1">IFERROR(INDEX(Hosp, MATCH(0, COUNTIF($B$1:B8, Hosp)+(HB&lt;&gt;'Table 2a - Overall'!$B$7), 0)), "")</f>
        <v/>
      </c>
    </row>
    <row r="10" spans="1:2" x14ac:dyDescent="0.25">
      <c r="A10" t="str">
        <f t="array" aca="1" ref="A10" ca="1">IFERROR(INDEX(HB, MATCH(0, COUNTIF($A$1:A9, HB), 0)), "")</f>
        <v/>
      </c>
      <c r="B10" t="str" cm="1">
        <f t="array" aca="1" ref="B10" ca="1">IFERROR(INDEX(Hosp, MATCH(0, COUNTIF($B$1:B9, Hosp)+(HB&lt;&gt;'Table 2a - Overall'!$B$7), 0)), "")</f>
        <v/>
      </c>
    </row>
    <row r="11" spans="1:2" x14ac:dyDescent="0.25">
      <c r="A11" t="str">
        <f t="array" aca="1" ref="A11" ca="1">IFERROR(INDEX(HB, MATCH(0, COUNTIF($A$1:A10, HB), 0)), "")</f>
        <v/>
      </c>
      <c r="B11" t="str" cm="1">
        <f t="array" aca="1" ref="B11" ca="1">IFERROR(INDEX(Hosp, MATCH(0, COUNTIF($B$1:B10, Hosp)+(HB&lt;&gt;'Table 2a - Overall'!$B$7), 0)), "")</f>
        <v/>
      </c>
    </row>
    <row r="12" spans="1:2" x14ac:dyDescent="0.25">
      <c r="A12" t="str">
        <f t="array" aca="1" ref="A12" ca="1">IFERROR(INDEX(HB, MATCH(0, COUNTIF($A$1:A11, HB), 0)), "")</f>
        <v/>
      </c>
      <c r="B12" t="str" cm="1">
        <f t="array" aca="1" ref="B12" ca="1">IFERROR(INDEX(Hosp, MATCH(0, COUNTIF($B$1:B11, Hosp)+(HB&lt;&gt;'Table 2a - Overall'!$B$7), 0)), "")</f>
        <v/>
      </c>
    </row>
    <row r="13" spans="1:2" x14ac:dyDescent="0.25">
      <c r="A13" t="str">
        <f t="array" aca="1" ref="A13" ca="1">IFERROR(INDEX(HB, MATCH(0, COUNTIF($A$1:A12, HB), 0)), "")</f>
        <v/>
      </c>
      <c r="B13" t="str" cm="1">
        <f t="array" aca="1" ref="B13" ca="1">IFERROR(INDEX(Hosp, MATCH(0, COUNTIF($B$1:B12, Hosp)+(HB&lt;&gt;'Table 2a - Overall'!$B$7), 0)), "")</f>
        <v/>
      </c>
    </row>
    <row r="14" spans="1:2" x14ac:dyDescent="0.25">
      <c r="A14" t="str">
        <f t="array" aca="1" ref="A14" ca="1">IFERROR(INDEX(HB, MATCH(0, COUNTIF($A$1:A13, HB), 0)), "")</f>
        <v/>
      </c>
      <c r="B14" t="str" cm="1">
        <f t="array" aca="1" ref="B14" ca="1">IFERROR(INDEX(Hosp, MATCH(0, COUNTIF($B$1:B13, Hosp)+(HB&lt;&gt;'Table 2a - Overall'!$B$7), 0)), "")</f>
        <v/>
      </c>
    </row>
    <row r="15" spans="1:2" x14ac:dyDescent="0.25">
      <c r="A15" t="str">
        <f t="array" aca="1" ref="A15" ca="1">IFERROR(INDEX(HB, MATCH(0, COUNTIF($A$1:A14, HB), 0)), "")</f>
        <v/>
      </c>
      <c r="B15" t="str" cm="1">
        <f t="array" aca="1" ref="B15" ca="1">IFERROR(INDEX(Hosp, MATCH(0, COUNTIF($B$1:B14, Hosp)+(HB&lt;&gt;'Table 2a - Overall'!$B$7), 0)), "")</f>
        <v/>
      </c>
    </row>
    <row r="16" spans="1:2" x14ac:dyDescent="0.25">
      <c r="A16" t="str">
        <f t="array" aca="1" ref="A16" ca="1">IFERROR(INDEX(HB, MATCH(0, COUNTIF($A$1:A15, HB), 0)), "")</f>
        <v/>
      </c>
      <c r="B16" t="str" cm="1">
        <f t="array" aca="1" ref="B16" ca="1">IFERROR(INDEX(Hosp, MATCH(0, COUNTIF($B$1:B15, Hosp)+(HB&lt;&gt;'Table 2a - Overall'!$B$7),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 cm="1">
        <f t="array" aca="1" ref="B17" ca="1">IFERROR(INDEX(Hosp, MATCH(0, COUNTIF($B$1:B16, Hosp)+(HB&lt;&gt;'Table 2a - Overall'!$B$7),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 cm="1">
        <f t="array" aca="1" ref="B18" ca="1">IFERROR(INDEX(Hosp, MATCH(0, COUNTIF($B$1:B17, Hosp)+(HB&lt;&gt;'Table 2a - Overall'!$B$7),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 cm="1">
        <f t="array" aca="1" ref="B19" ca="1">IFERROR(INDEX(Hosp, MATCH(0, COUNTIF($B$1:B18, Hosp)+(HB&lt;&gt;'Table 2a - Overall'!$B$7),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 cm="1">
        <f t="array" aca="1" ref="B20" ca="1">IFERROR(INDEX(Hosp, MATCH(0, COUNTIF($B$1:B19, Hosp)+(HB&lt;&gt;'Table 2a - Overall'!$B$7),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 cm="1">
        <f t="array" aca="1" ref="B21" ca="1">IFERROR(INDEX(Hosp, MATCH(0, COUNTIF($B$1:B20, Hosp)+(HB&lt;&gt;'Table 2a - Overall'!$B$7),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 cm="1">
        <f t="array" aca="1" ref="B22" ca="1">IFERROR(INDEX(Hosp, MATCH(0, COUNTIF($B$1:B21, Hosp)+(HB&lt;&gt;'Table 2a - Overall'!$B$7),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 cm="1">
        <f t="array" aca="1" ref="B23" ca="1">IFERROR(INDEX(Hosp, MATCH(0, COUNTIF($B$1:B22, Hosp)+(HB&lt;&gt;'Table 2a - Overall'!$B$7),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 cm="1">
        <f t="array" aca="1" ref="B24" ca="1">IFERROR(INDEX(Hosp, MATCH(0, COUNTIF($B$1:B23, Hosp)+(HB&lt;&gt;'Table 2a - Overall'!$B$7),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 cm="1">
        <f t="array" aca="1" ref="B25" ca="1">IFERROR(INDEX(Hosp, MATCH(0, COUNTIF($B$1:B24, Hosp)+(HB&lt;&gt;'Table 2a - Overall'!$B$7),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 cm="1">
        <f t="array" aca="1" ref="B26" ca="1">IFERROR(INDEX(Hosp, MATCH(0, COUNTIF($B$1:B25, Hosp)+(HB&lt;&gt;'Table 2a - Overall'!$B$7),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 cm="1">
        <f t="array" aca="1" ref="B27" ca="1">IFERROR(INDEX(Hosp, MATCH(0, COUNTIF($B$1:B26, Hosp)+(HB&lt;&gt;'Table 2a - Overall'!$B$7),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 cm="1">
        <f t="array" aca="1" ref="B28" ca="1">IFERROR(INDEX(Hosp, MATCH(0, COUNTIF($B$1:B27, Hosp)+(HB&lt;&gt;'Table 2a - Overall'!$B$7),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 cm="1">
        <f t="array" aca="1" ref="B29" ca="1">IFERROR(INDEX(Hosp, MATCH(0, COUNTIF($B$1:B28, Hosp)+(HB&lt;&gt;'Table 2a - Overall'!$B$7),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 cm="1">
        <f t="array" aca="1" ref="B30" ca="1">IFERROR(INDEX(Hosp, MATCH(0, COUNTIF($B$1:B29, Hosp)+(HB&lt;&gt;'Table 2a - Overall'!$B$7),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 cm="1">
        <f t="array" aca="1" ref="B31" ca="1">IFERROR(INDEX(Hosp, MATCH(0, COUNTIF($B$1:B30, Hosp)+(HB&lt;&gt;'Table 2a - Overall'!$B$7),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 cm="1">
        <f t="array" aca="1" ref="B32" ca="1">IFERROR(INDEX(Hosp, MATCH(0, COUNTIF($B$1:B31, Hosp)+(HB&lt;&gt;'Table 2a - Overall'!$B$7),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 cm="1">
        <f t="array" aca="1" ref="B33" ca="1">IFERROR(INDEX(Hosp, MATCH(0, COUNTIF($B$1:B32, Hosp)+(HB&lt;&gt;'Table 2a - Overall'!$B$7),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 cm="1">
        <f t="array" aca="1" ref="B34" ca="1">IFERROR(INDEX(Hosp, MATCH(0, COUNTIF($B$1:B33, Hosp)+(HB&lt;&gt;'Table 2a - Overall'!$B$7),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 cm="1">
        <f t="array" aca="1" ref="B35" ca="1">IFERROR(INDEX(Hosp, MATCH(0, COUNTIF($B$1:B34, Hosp)+(HB&lt;&gt;'Table 2a - Overall'!$B$7),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 cm="1">
        <f t="array" aca="1" ref="B36" ca="1">IFERROR(INDEX(Hosp, MATCH(0, COUNTIF($B$1:B35, Hosp)+(HB&lt;&gt;'Table 2a - Overall'!$B$7),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 cm="1">
        <f t="array" aca="1" ref="B37" ca="1">IFERROR(INDEX(Hosp, MATCH(0, COUNTIF($B$1:B36, Hosp)+(HB&lt;&gt;'Table 2a - Overall'!$B$7),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 cm="1">
        <f t="array" aca="1" ref="B38" ca="1">IFERROR(INDEX(Hosp, MATCH(0, COUNTIF($B$1:B37, Hosp)+(HB&lt;&gt;'Table 2a - Overall'!$B$7),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 cm="1">
        <f t="array" aca="1" ref="B39" ca="1">IFERROR(INDEX(Hosp, MATCH(0, COUNTIF($B$1:B38, Hosp)+(HB&lt;&gt;'Table 2a - Overall'!$B$7),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 cm="1">
        <f t="array" aca="1" ref="B40" ca="1">IFERROR(INDEX(Hosp, MATCH(0, COUNTIF($B$1:B39, Hosp)+(HB&lt;&gt;'Table 2a - Overall'!$B$7),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 cm="1">
        <f t="array" aca="1" ref="B41" ca="1">IFERROR(INDEX(Hosp, MATCH(0, COUNTIF($B$1:B40, Hosp)+(HB&lt;&gt;'Table 2a - Overall'!$B$7),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 cm="1">
        <f t="array" aca="1" ref="B42" ca="1">IFERROR(INDEX(Hosp, MATCH(0, COUNTIF($B$1:B41, Hosp)+(HB&lt;&gt;'Table 2a - Overall'!$B$7),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 cm="1">
        <f t="array" aca="1" ref="B43" ca="1">IFERROR(INDEX(Hosp, MATCH(0, COUNTIF($B$1:B42, Hosp)+(HB&lt;&gt;'Table 2a - Overall'!$B$7),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 cm="1">
        <f t="array" aca="1" ref="B44" ca="1">IFERROR(INDEX(Hosp, MATCH(0, COUNTIF($B$1:B43, Hosp)+(HB&lt;&gt;'Table 2a - Overall'!$B$7),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 cm="1">
        <f t="array" aca="1" ref="B45" ca="1">IFERROR(INDEX(Hosp, MATCH(0, COUNTIF($B$1:B44, Hosp)+(HB&lt;&gt;'Table 2a - Overall'!$B$7),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 cm="1">
        <f t="array" aca="1" ref="B46" ca="1">IFERROR(INDEX(Hosp, MATCH(0, COUNTIF($B$1:B45, Hosp)+(HB&lt;&gt;'Table 2a - Overall'!$B$7),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 cm="1">
        <f t="array" aca="1" ref="B47" ca="1">IFERROR(INDEX(Hosp, MATCH(0, COUNTIF($B$1:B46, Hosp)+(HB&lt;&gt;'Table 2a - Overall'!$B$7),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 cm="1">
        <f t="array" aca="1" ref="B48" ca="1">IFERROR(INDEX(Hosp, MATCH(0, COUNTIF($B$1:B47, Hosp)+(HB&lt;&gt;'Table 2a - Overall'!$B$7),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 cm="1">
        <f t="array" aca="1" ref="B49" ca="1">IFERROR(INDEX(Hosp, MATCH(0, COUNTIF($B$1:B48, Hosp)+(HB&lt;&gt;'Table 2a - Overall'!$B$7),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 cm="1">
        <f t="array" aca="1" ref="B50" ca="1">IFERROR(INDEX(Hosp, MATCH(0, COUNTIF($B$1:B49, Hosp)+(HB&lt;&gt;'Table 2a - Overall'!$B$7),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 cm="1">
        <f t="array" aca="1" ref="B51" ca="1">IFERROR(INDEX(Hosp, MATCH(0, COUNTIF($B$1:B50, Hosp)+(HB&lt;&gt;'Table 2a - Overall'!$B$7),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 cm="1">
        <f t="array" aca="1" ref="B52" ca="1">IFERROR(INDEX(Hosp, MATCH(0, COUNTIF($B$1:B51, Hosp)+(HB&lt;&gt;'Table 2a - Overall'!$B$7),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F3" sqref="F3"/>
    </sheetView>
  </sheetViews>
  <sheetFormatPr defaultRowHeight="15" x14ac:dyDescent="0.25"/>
  <sheetData>
    <row r="1" spans="1:11" x14ac:dyDescent="0.25">
      <c r="A1" t="s">
        <v>10</v>
      </c>
      <c r="C1" t="s">
        <v>28</v>
      </c>
      <c r="E1" t="s">
        <v>12</v>
      </c>
      <c r="G1" t="s">
        <v>13</v>
      </c>
      <c r="I1" s="40" t="s">
        <v>54</v>
      </c>
      <c r="K1" t="s">
        <v>53</v>
      </c>
    </row>
    <row r="2" spans="1:11" x14ac:dyDescent="0.25">
      <c r="A2" t="s">
        <v>50</v>
      </c>
      <c r="C2" t="s">
        <v>29</v>
      </c>
      <c r="E2" t="s">
        <v>11</v>
      </c>
      <c r="G2" t="s">
        <v>14</v>
      </c>
      <c r="I2" s="40" t="s">
        <v>20</v>
      </c>
      <c r="K2" t="s">
        <v>52</v>
      </c>
    </row>
    <row r="3" spans="1:11" x14ac:dyDescent="0.25">
      <c r="C3" t="s">
        <v>30</v>
      </c>
      <c r="G3" t="s">
        <v>34</v>
      </c>
      <c r="I3" s="40" t="s">
        <v>21</v>
      </c>
    </row>
    <row r="4" spans="1:11" x14ac:dyDescent="0.25">
      <c r="C4" t="s">
        <v>31</v>
      </c>
      <c r="G4" t="s">
        <v>15</v>
      </c>
      <c r="I4" s="40" t="s">
        <v>22</v>
      </c>
    </row>
    <row r="5" spans="1:11" x14ac:dyDescent="0.25">
      <c r="C5" t="s">
        <v>32</v>
      </c>
      <c r="G5" t="s">
        <v>17</v>
      </c>
      <c r="I5" s="40" t="s">
        <v>51</v>
      </c>
    </row>
    <row r="6" spans="1:11" x14ac:dyDescent="0.25">
      <c r="G6" t="s">
        <v>18</v>
      </c>
    </row>
    <row r="7" spans="1:11" x14ac:dyDescent="0.25">
      <c r="G7" t="s">
        <v>19</v>
      </c>
    </row>
    <row r="8" spans="1:11" x14ac:dyDescent="0.25"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  <vt:lpstr>crd_rate</vt:lpstr>
      <vt:lpstr>deaths</vt:lpstr>
      <vt:lpstr>location</vt:lpstr>
      <vt:lpstr>pats</vt:lpstr>
      <vt:lpstr>quarter_number</vt:lpstr>
      <vt:lpstr>sub_grp</vt:lpstr>
      <vt:lpstr>uniquehb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Monica McGibbon</cp:lastModifiedBy>
  <cp:lastPrinted>2016-05-25T15:13:04Z</cp:lastPrinted>
  <dcterms:created xsi:type="dcterms:W3CDTF">2015-10-19T09:17:28Z</dcterms:created>
  <dcterms:modified xsi:type="dcterms:W3CDTF">2022-07-14T08:34:44Z</dcterms:modified>
</cp:coreProperties>
</file>