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810"/>
  <workbookPr filterPrivacy="1"/>
  <mc:AlternateContent xmlns:mc="http://schemas.openxmlformats.org/markup-compatibility/2006">
    <mc:Choice Requires="x15">
      <x15ac:absPath xmlns:x15ac="http://schemas.microsoft.com/office/spreadsheetml/2010/11/ac" url="/Users/bestK1ng/Desktop/University/Controls in ASOIU/Lab 1/"/>
    </mc:Choice>
  </mc:AlternateContent>
  <bookViews>
    <workbookView xWindow="0" yWindow="440" windowWidth="28800" windowHeight="16440"/>
  </bookViews>
  <sheets>
    <sheet name="ИУ5-73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1" i="2" l="1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30" i="2"/>
  <c r="G50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50" i="2"/>
  <c r="I50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F45" i="2"/>
  <c r="F46" i="2"/>
  <c r="F47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30" i="2"/>
  <c r="D41" i="2"/>
  <c r="D42" i="2"/>
  <c r="D43" i="2"/>
  <c r="D44" i="2"/>
  <c r="D45" i="2"/>
  <c r="D46" i="2"/>
  <c r="D47" i="2"/>
  <c r="D32" i="2"/>
  <c r="D33" i="2"/>
  <c r="D34" i="2"/>
  <c r="D35" i="2"/>
  <c r="D36" i="2"/>
  <c r="D37" i="2"/>
  <c r="D38" i="2"/>
  <c r="D39" i="2"/>
  <c r="D40" i="2"/>
  <c r="D31" i="2"/>
  <c r="J9" i="2"/>
  <c r="J8" i="2"/>
  <c r="J5" i="2"/>
  <c r="J4" i="2"/>
</calcChain>
</file>

<file path=xl/sharedStrings.xml><?xml version="1.0" encoding="utf-8"?>
<sst xmlns="http://schemas.openxmlformats.org/spreadsheetml/2006/main" count="68" uniqueCount="48">
  <si>
    <t>100m</t>
  </si>
  <si>
    <t>30m</t>
  </si>
  <si>
    <t>10m</t>
  </si>
  <si>
    <t>100u</t>
  </si>
  <si>
    <t>200m</t>
  </si>
  <si>
    <t>250m</t>
  </si>
  <si>
    <t>1m</t>
  </si>
  <si>
    <t>2m</t>
  </si>
  <si>
    <t>50m</t>
  </si>
  <si>
    <t>20m</t>
  </si>
  <si>
    <t>5m</t>
  </si>
  <si>
    <t>2,5m</t>
  </si>
  <si>
    <t>25m</t>
  </si>
  <si>
    <t>70m</t>
  </si>
  <si>
    <t>15m</t>
  </si>
  <si>
    <t>85m</t>
  </si>
  <si>
    <t>U0, В</t>
  </si>
  <si>
    <t>T1, c</t>
  </si>
  <si>
    <t>T2, c</t>
  </si>
  <si>
    <t>Umax, В</t>
  </si>
  <si>
    <t>k, Гц/В</t>
  </si>
  <si>
    <t>№</t>
  </si>
  <si>
    <t>R1</t>
  </si>
  <si>
    <t>R2</t>
  </si>
  <si>
    <t>C</t>
  </si>
  <si>
    <t>1 мкФ</t>
  </si>
  <si>
    <t>1 часть</t>
  </si>
  <si>
    <t>2 часть</t>
  </si>
  <si>
    <t>R</t>
  </si>
  <si>
    <t>T</t>
  </si>
  <si>
    <t>k</t>
  </si>
  <si>
    <t>3 часть</t>
  </si>
  <si>
    <t>I</t>
  </si>
  <si>
    <t>Iб</t>
  </si>
  <si>
    <t>3 мА</t>
  </si>
  <si>
    <t>51 мА</t>
  </si>
  <si>
    <t>20 мс</t>
  </si>
  <si>
    <t>С</t>
  </si>
  <si>
    <t>612 мФ</t>
  </si>
  <si>
    <t>1.67 МОм</t>
  </si>
  <si>
    <t>Uвх, В</t>
  </si>
  <si>
    <t>T, с</t>
  </si>
  <si>
    <t>f, Гц</t>
  </si>
  <si>
    <t>ơ</t>
  </si>
  <si>
    <t xml:space="preserve">СРЗНАЧ </t>
  </si>
  <si>
    <t>±3ơ</t>
  </si>
  <si>
    <t>Uвх=5</t>
  </si>
  <si>
    <t>среднкв. отклонение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</si>
</sst>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_₽_-;\-* #,##0.00\ _₽_-;_-* &quot;-&quot;??\ _₽_-;_-@_-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0">
    <xf numFmtId="0" fontId="0" fillId="0" borderId="0"/>
    <xf numFmtId="164" fontId="5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5">
    <xf numFmtId="0" fontId="0" fillId="0" borderId="0" xfId="0"/>
    <xf numFmtId="16" fontId="0" fillId="0" borderId="0" xfId="0" applyNumberFormat="1" applyAlignment="1">
      <alignment horizontal="center"/>
    </xf>
    <xf numFmtId="0" fontId="0" fillId="0" borderId="0" xfId="0" applyFont="1" applyFill="1"/>
    <xf numFmtId="0" fontId="1" fillId="0" borderId="0" xfId="0" applyFont="1" applyFill="1"/>
    <xf numFmtId="0" fontId="4" fillId="0" borderId="0" xfId="0" applyFont="1"/>
    <xf numFmtId="16" fontId="0" fillId="0" borderId="0" xfId="0" applyNumberFormat="1"/>
    <xf numFmtId="0" fontId="3" fillId="0" borderId="0" xfId="0" applyFont="1"/>
    <xf numFmtId="0" fontId="2" fillId="0" borderId="0" xfId="0" applyFont="1" applyFill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2" fontId="3" fillId="0" borderId="0" xfId="1" applyNumberFormat="1" applyFont="1"/>
    <xf numFmtId="2" fontId="3" fillId="0" borderId="1" xfId="1" applyNumberFormat="1" applyFont="1" applyBorder="1"/>
    <xf numFmtId="0" fontId="3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0" fillId="0" borderId="1" xfId="0" applyBorder="1"/>
    <xf numFmtId="16" fontId="0" fillId="0" borderId="1" xfId="0" applyNumberFormat="1" applyBorder="1"/>
    <xf numFmtId="0" fontId="3" fillId="3" borderId="2" xfId="0" applyFont="1" applyFill="1" applyBorder="1"/>
    <xf numFmtId="11" fontId="0" fillId="0" borderId="3" xfId="0" applyNumberFormat="1" applyBorder="1"/>
    <xf numFmtId="11" fontId="3" fillId="0" borderId="1" xfId="0" applyNumberFormat="1" applyFont="1" applyBorder="1"/>
    <xf numFmtId="2" fontId="0" fillId="0" borderId="1" xfId="0" applyNumberFormat="1" applyBorder="1"/>
    <xf numFmtId="0" fontId="0" fillId="3" borderId="1" xfId="0" applyFill="1" applyBorder="1"/>
    <xf numFmtId="0" fontId="0" fillId="3" borderId="1" xfId="0" applyFill="1" applyBorder="1" applyAlignment="1">
      <alignment horizontal="right"/>
    </xf>
  </cellXfs>
  <cellStyles count="10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12700">
                <a:solidFill>
                  <a:schemeClr val="accent1"/>
                </a:solidFill>
              </a:ln>
              <a:effectLst/>
            </c:spPr>
          </c:marker>
          <c:xVal>
            <c:numRef>
              <c:f>'ИУ5-73'!$D$30:$D$47</c:f>
              <c:numCache>
                <c:formatCode>0.00</c:formatCode>
                <c:ptCount val="18"/>
                <c:pt idx="0">
                  <c:v>0.75</c:v>
                </c:pt>
                <c:pt idx="1">
                  <c:v>1.0</c:v>
                </c:pt>
                <c:pt idx="2">
                  <c:v>1.25</c:v>
                </c:pt>
                <c:pt idx="3">
                  <c:v>1.5</c:v>
                </c:pt>
                <c:pt idx="4">
                  <c:v>1.75</c:v>
                </c:pt>
                <c:pt idx="5">
                  <c:v>2.0</c:v>
                </c:pt>
                <c:pt idx="6">
                  <c:v>2.25</c:v>
                </c:pt>
                <c:pt idx="7">
                  <c:v>2.5</c:v>
                </c:pt>
                <c:pt idx="8">
                  <c:v>2.75</c:v>
                </c:pt>
                <c:pt idx="9">
                  <c:v>3.0</c:v>
                </c:pt>
                <c:pt idx="10">
                  <c:v>3.25</c:v>
                </c:pt>
                <c:pt idx="11">
                  <c:v>3.5</c:v>
                </c:pt>
                <c:pt idx="12">
                  <c:v>3.75</c:v>
                </c:pt>
                <c:pt idx="13">
                  <c:v>4.0</c:v>
                </c:pt>
                <c:pt idx="14">
                  <c:v>4.25</c:v>
                </c:pt>
                <c:pt idx="15">
                  <c:v>4.5</c:v>
                </c:pt>
                <c:pt idx="16">
                  <c:v>4.75</c:v>
                </c:pt>
                <c:pt idx="17">
                  <c:v>5.0</c:v>
                </c:pt>
              </c:numCache>
            </c:numRef>
          </c:xVal>
          <c:yVal>
            <c:numRef>
              <c:f>'ИУ5-73'!$F$30:$F$47</c:f>
              <c:numCache>
                <c:formatCode>General</c:formatCode>
                <c:ptCount val="18"/>
                <c:pt idx="0">
                  <c:v>4.484304932735426</c:v>
                </c:pt>
                <c:pt idx="1">
                  <c:v>8.403361344537814</c:v>
                </c:pt>
                <c:pt idx="2">
                  <c:v>11.9047619047619</c:v>
                </c:pt>
                <c:pt idx="3">
                  <c:v>15.03759398496241</c:v>
                </c:pt>
                <c:pt idx="4">
                  <c:v>17.9372197309417</c:v>
                </c:pt>
                <c:pt idx="5">
                  <c:v>20.40816326530612</c:v>
                </c:pt>
                <c:pt idx="6">
                  <c:v>22.98850574712644</c:v>
                </c:pt>
                <c:pt idx="7">
                  <c:v>25.31645569620253</c:v>
                </c:pt>
                <c:pt idx="8">
                  <c:v>27.39726027397261</c:v>
                </c:pt>
                <c:pt idx="9">
                  <c:v>29.41176470588235</c:v>
                </c:pt>
                <c:pt idx="10">
                  <c:v>31.74603174603175</c:v>
                </c:pt>
                <c:pt idx="11">
                  <c:v>33.44481605351171</c:v>
                </c:pt>
                <c:pt idx="12">
                  <c:v>35.21126760563381</c:v>
                </c:pt>
                <c:pt idx="13">
                  <c:v>37.03703703703704</c:v>
                </c:pt>
                <c:pt idx="14">
                  <c:v>38.61003861003861</c:v>
                </c:pt>
                <c:pt idx="15">
                  <c:v>40.0</c:v>
                </c:pt>
                <c:pt idx="16">
                  <c:v>41.49377593360995</c:v>
                </c:pt>
                <c:pt idx="17">
                  <c:v>45.45454545454546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CC4-49B5-BB0F-27F5D1127532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'ИУ5-73'!$G$53:$G$54</c:f>
              <c:numCache>
                <c:formatCode>General</c:formatCode>
                <c:ptCount val="2"/>
                <c:pt idx="0">
                  <c:v>0.0</c:v>
                </c:pt>
                <c:pt idx="1">
                  <c:v>5.0</c:v>
                </c:pt>
              </c:numCache>
            </c:numRef>
          </c:xVal>
          <c:yVal>
            <c:numRef>
              <c:f>'ИУ5-73'!$H$53:$H$54</c:f>
              <c:numCache>
                <c:formatCode>General</c:formatCode>
                <c:ptCount val="2"/>
                <c:pt idx="0">
                  <c:v>0.0</c:v>
                </c:pt>
                <c:pt idx="1">
                  <c:v>50.0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0CC4-49B5-BB0F-27F5D11275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5337312"/>
        <c:axId val="325337840"/>
      </c:scatterChart>
      <c:valAx>
        <c:axId val="325337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inorGridlines>
        <c:numFmt formatCode="0.00" sourceLinked="1"/>
        <c:majorTickMark val="cross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5337840"/>
        <c:crosses val="autoZero"/>
        <c:crossBetween val="midCat"/>
      </c:valAx>
      <c:valAx>
        <c:axId val="325337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inorGridlines>
        <c:numFmt formatCode="0" sourceLinked="0"/>
        <c:majorTickMark val="cross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5337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523876</xdr:colOff>
      <xdr:row>27</xdr:row>
      <xdr:rowOff>174624</xdr:rowOff>
    </xdr:from>
    <xdr:to>
      <xdr:col>19</xdr:col>
      <xdr:colOff>23020</xdr:colOff>
      <xdr:row>46</xdr:row>
      <xdr:rowOff>20631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0.87203</cdr:x>
      <cdr:y>0.80493</cdr:y>
    </cdr:from>
    <cdr:to>
      <cdr:x>1</cdr:x>
      <cdr:y>0.8869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5394802" y="2668096"/>
          <a:ext cx="791685" cy="27170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200" b="1"/>
            <a:t>U</a:t>
          </a:r>
          <a:r>
            <a:rPr lang="ru-RU" sz="1200" b="1"/>
            <a:t>вх,</a:t>
          </a:r>
          <a:r>
            <a:rPr lang="ru-RU" sz="1200" b="1" baseline="0"/>
            <a:t> В</a:t>
          </a:r>
        </a:p>
      </cdr:txBody>
    </cdr:sp>
  </cdr:relSizeAnchor>
  <cdr:relSizeAnchor xmlns:cdr="http://schemas.openxmlformats.org/drawingml/2006/chartDrawing">
    <cdr:from>
      <cdr:x>0.16489</cdr:x>
      <cdr:y>0.11748</cdr:y>
    </cdr:from>
    <cdr:to>
      <cdr:x>0.3224</cdr:x>
      <cdr:y>0.37978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957263" y="409569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ru-RU" sz="1100"/>
        </a:p>
      </cdr:txBody>
    </cdr:sp>
  </cdr:relSizeAnchor>
  <cdr:relSizeAnchor xmlns:cdr="http://schemas.openxmlformats.org/drawingml/2006/chartDrawing">
    <cdr:from>
      <cdr:x>0.06033</cdr:x>
      <cdr:y>0</cdr:y>
    </cdr:from>
    <cdr:to>
      <cdr:x>0.17189</cdr:x>
      <cdr:y>0.0847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373258" y="0"/>
          <a:ext cx="690164" cy="28075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300" b="1"/>
            <a:t>f, </a:t>
          </a:r>
          <a:r>
            <a:rPr lang="ru-RU" sz="1300" b="1"/>
            <a:t>Гц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abSelected="1" zoomScale="120" zoomScaleNormal="120" workbookViewId="0">
      <pane xSplit="1" ySplit="1" topLeftCell="B23" activePane="bottomRight" state="frozen"/>
      <selection pane="topRight" activeCell="B1" sqref="B1"/>
      <selection pane="bottomLeft" activeCell="A2" sqref="A2"/>
      <selection pane="bottomRight" activeCell="C32" sqref="C32"/>
    </sheetView>
  </sheetViews>
  <sheetFormatPr baseColWidth="10" defaultColWidth="8.83203125" defaultRowHeight="15" x14ac:dyDescent="0.2"/>
  <cols>
    <col min="1" max="1" width="17.33203125" customWidth="1"/>
    <col min="2" max="2" width="5.5" style="6" customWidth="1"/>
    <col min="3" max="3" width="8.83203125" style="6"/>
    <col min="4" max="4" width="11.6640625" style="6" bestFit="1" customWidth="1"/>
    <col min="5" max="7" width="8.83203125" style="6"/>
    <col min="8" max="8" width="18.33203125" customWidth="1"/>
    <col min="10" max="10" width="12.1640625" bestFit="1" customWidth="1"/>
  </cols>
  <sheetData>
    <row r="1" spans="1:10" x14ac:dyDescent="0.2">
      <c r="A1" s="1"/>
      <c r="B1" s="8" t="s">
        <v>21</v>
      </c>
      <c r="C1" s="16" t="s">
        <v>16</v>
      </c>
      <c r="D1" s="16" t="s">
        <v>17</v>
      </c>
      <c r="E1" s="16" t="s">
        <v>18</v>
      </c>
      <c r="F1" s="16" t="s">
        <v>19</v>
      </c>
      <c r="G1" s="16" t="s">
        <v>20</v>
      </c>
    </row>
    <row r="2" spans="1:10" x14ac:dyDescent="0.2">
      <c r="A2" s="2"/>
      <c r="B2" s="9">
        <v>1</v>
      </c>
      <c r="C2" s="8">
        <v>6</v>
      </c>
      <c r="D2" s="8" t="s">
        <v>0</v>
      </c>
      <c r="E2" s="8" t="s">
        <v>1</v>
      </c>
      <c r="F2" s="8">
        <v>12</v>
      </c>
      <c r="G2" s="8">
        <v>2</v>
      </c>
      <c r="I2" s="4" t="s">
        <v>26</v>
      </c>
    </row>
    <row r="3" spans="1:10" x14ac:dyDescent="0.2">
      <c r="A3" s="2"/>
      <c r="B3" s="9">
        <v>2</v>
      </c>
      <c r="C3" s="8">
        <v>7</v>
      </c>
      <c r="D3" s="8">
        <v>10</v>
      </c>
      <c r="E3" s="8" t="s">
        <v>0</v>
      </c>
      <c r="F3" s="8">
        <v>50</v>
      </c>
      <c r="G3" s="8">
        <v>100</v>
      </c>
      <c r="I3" s="17" t="s">
        <v>24</v>
      </c>
      <c r="J3" s="17" t="s">
        <v>25</v>
      </c>
    </row>
    <row r="4" spans="1:10" x14ac:dyDescent="0.2">
      <c r="A4" s="2" t="s">
        <v>46</v>
      </c>
      <c r="B4" s="11">
        <v>3</v>
      </c>
      <c r="C4" s="12">
        <v>5</v>
      </c>
      <c r="D4" s="12" t="s">
        <v>2</v>
      </c>
      <c r="E4" s="12" t="s">
        <v>1</v>
      </c>
      <c r="F4" s="12">
        <v>5</v>
      </c>
      <c r="G4" s="12">
        <v>10</v>
      </c>
      <c r="I4" s="17" t="s">
        <v>22</v>
      </c>
      <c r="J4" s="17">
        <f>(10*10^-3)/((10^-6)*LN(2))</f>
        <v>14426.950408889636</v>
      </c>
    </row>
    <row r="5" spans="1:10" x14ac:dyDescent="0.2">
      <c r="A5" s="7"/>
      <c r="B5" s="9">
        <v>4</v>
      </c>
      <c r="C5" s="8">
        <v>15</v>
      </c>
      <c r="D5" s="8" t="s">
        <v>3</v>
      </c>
      <c r="E5" s="8" t="s">
        <v>4</v>
      </c>
      <c r="F5" s="8">
        <v>200</v>
      </c>
      <c r="G5" s="8">
        <v>1</v>
      </c>
      <c r="I5" s="17" t="s">
        <v>23</v>
      </c>
      <c r="J5" s="17">
        <f>(30*10^-3)/((10^-6)*LN(2))</f>
        <v>43280.851226668907</v>
      </c>
    </row>
    <row r="6" spans="1:10" x14ac:dyDescent="0.2">
      <c r="A6" s="2"/>
      <c r="B6" s="9">
        <v>5</v>
      </c>
      <c r="C6" s="8">
        <v>15</v>
      </c>
      <c r="D6" s="8" t="s">
        <v>5</v>
      </c>
      <c r="E6" s="8" t="s">
        <v>6</v>
      </c>
      <c r="F6" s="8">
        <v>10</v>
      </c>
      <c r="G6" s="8">
        <v>150</v>
      </c>
      <c r="I6" s="4"/>
    </row>
    <row r="7" spans="1:10" x14ac:dyDescent="0.2">
      <c r="A7" s="2"/>
      <c r="B7" s="9">
        <v>6</v>
      </c>
      <c r="C7" s="8">
        <v>12</v>
      </c>
      <c r="D7" s="8">
        <v>4</v>
      </c>
      <c r="E7" s="8">
        <v>4</v>
      </c>
      <c r="F7" s="8">
        <v>75</v>
      </c>
      <c r="G7" s="8">
        <v>200</v>
      </c>
      <c r="I7" s="4" t="s">
        <v>27</v>
      </c>
    </row>
    <row r="8" spans="1:10" x14ac:dyDescent="0.2">
      <c r="A8" s="2"/>
      <c r="B8" s="9">
        <v>7</v>
      </c>
      <c r="C8" s="8">
        <v>18</v>
      </c>
      <c r="D8" s="8">
        <v>1</v>
      </c>
      <c r="E8" s="8">
        <v>2</v>
      </c>
      <c r="F8" s="8">
        <v>1</v>
      </c>
      <c r="G8" s="8">
        <v>50</v>
      </c>
      <c r="I8" s="17" t="s">
        <v>28</v>
      </c>
      <c r="J8" s="17">
        <f>F4 / (10^-3)</f>
        <v>5000</v>
      </c>
    </row>
    <row r="9" spans="1:10" x14ac:dyDescent="0.2">
      <c r="A9" s="2"/>
      <c r="B9" s="9">
        <v>8</v>
      </c>
      <c r="C9" s="8">
        <v>8</v>
      </c>
      <c r="D9" s="8">
        <v>1</v>
      </c>
      <c r="E9" s="8" t="s">
        <v>2</v>
      </c>
      <c r="F9" s="8">
        <v>2</v>
      </c>
      <c r="G9" s="8">
        <v>25</v>
      </c>
      <c r="I9" s="17" t="s">
        <v>24</v>
      </c>
      <c r="J9" s="17">
        <f xml:space="preserve"> (30*10^-3) / (J8 * LN(3))</f>
        <v>5.4614353597610235E-6</v>
      </c>
    </row>
    <row r="10" spans="1:10" x14ac:dyDescent="0.2">
      <c r="A10" s="2"/>
      <c r="B10" s="9">
        <v>9</v>
      </c>
      <c r="C10" s="8">
        <v>7</v>
      </c>
      <c r="D10" s="8">
        <v>10</v>
      </c>
      <c r="E10" s="8" t="s">
        <v>0</v>
      </c>
      <c r="F10" s="8">
        <v>50</v>
      </c>
      <c r="G10" s="8">
        <v>100</v>
      </c>
      <c r="I10" s="5"/>
    </row>
    <row r="11" spans="1:10" x14ac:dyDescent="0.2">
      <c r="A11" s="2"/>
      <c r="B11" s="9">
        <v>10</v>
      </c>
      <c r="C11" s="8">
        <v>15</v>
      </c>
      <c r="D11" s="8" t="s">
        <v>6</v>
      </c>
      <c r="E11" s="8" t="s">
        <v>7</v>
      </c>
      <c r="F11" s="8">
        <v>50</v>
      </c>
      <c r="G11" s="8">
        <v>20</v>
      </c>
      <c r="I11" s="4" t="s">
        <v>31</v>
      </c>
    </row>
    <row r="12" spans="1:10" x14ac:dyDescent="0.2">
      <c r="A12" s="2"/>
      <c r="B12" s="9">
        <v>11</v>
      </c>
      <c r="C12" s="8">
        <v>15</v>
      </c>
      <c r="D12" s="8" t="s">
        <v>8</v>
      </c>
      <c r="E12" s="8" t="s">
        <v>9</v>
      </c>
      <c r="F12" s="8">
        <v>3</v>
      </c>
      <c r="G12" s="8">
        <v>5</v>
      </c>
      <c r="I12" s="17" t="s">
        <v>32</v>
      </c>
      <c r="J12" s="17" t="s">
        <v>35</v>
      </c>
    </row>
    <row r="13" spans="1:10" x14ac:dyDescent="0.2">
      <c r="A13" s="2"/>
      <c r="B13" s="9">
        <v>12</v>
      </c>
      <c r="C13" s="8">
        <v>12</v>
      </c>
      <c r="D13" s="8" t="s">
        <v>13</v>
      </c>
      <c r="E13" s="8" t="s">
        <v>6</v>
      </c>
      <c r="F13" s="8">
        <v>40</v>
      </c>
      <c r="G13" s="8">
        <v>20</v>
      </c>
      <c r="I13" s="17" t="s">
        <v>33</v>
      </c>
      <c r="J13" s="17" t="s">
        <v>34</v>
      </c>
    </row>
    <row r="14" spans="1:10" x14ac:dyDescent="0.2">
      <c r="A14" s="2"/>
      <c r="B14" s="9">
        <v>13</v>
      </c>
      <c r="C14" s="8">
        <v>5</v>
      </c>
      <c r="D14" s="8">
        <v>0.5</v>
      </c>
      <c r="E14" s="8">
        <v>1.5</v>
      </c>
      <c r="F14" s="8">
        <v>2</v>
      </c>
      <c r="G14" s="8">
        <v>250</v>
      </c>
      <c r="I14" s="18" t="s">
        <v>29</v>
      </c>
      <c r="J14" s="17" t="s">
        <v>36</v>
      </c>
    </row>
    <row r="15" spans="1:10" x14ac:dyDescent="0.2">
      <c r="A15" s="2"/>
      <c r="B15" s="9">
        <v>14</v>
      </c>
      <c r="C15" s="8">
        <v>12</v>
      </c>
      <c r="D15" s="8" t="s">
        <v>2</v>
      </c>
      <c r="E15" s="8" t="s">
        <v>6</v>
      </c>
      <c r="F15" s="8">
        <v>40</v>
      </c>
      <c r="G15" s="8">
        <v>1000</v>
      </c>
      <c r="I15" s="17" t="s">
        <v>37</v>
      </c>
      <c r="J15" s="17" t="s">
        <v>38</v>
      </c>
    </row>
    <row r="16" spans="1:10" x14ac:dyDescent="0.2">
      <c r="A16" s="2"/>
      <c r="B16" s="9">
        <v>15</v>
      </c>
      <c r="C16" s="8">
        <v>10</v>
      </c>
      <c r="D16" s="8">
        <v>1</v>
      </c>
      <c r="E16" s="8">
        <v>2</v>
      </c>
      <c r="F16" s="8">
        <v>30</v>
      </c>
      <c r="G16" s="8">
        <v>40</v>
      </c>
      <c r="I16" s="18" t="s">
        <v>28</v>
      </c>
      <c r="J16" s="17" t="s">
        <v>39</v>
      </c>
    </row>
    <row r="17" spans="1:9" x14ac:dyDescent="0.2">
      <c r="A17" s="2"/>
      <c r="B17" s="9">
        <v>16</v>
      </c>
      <c r="C17" s="8">
        <v>12</v>
      </c>
      <c r="D17" s="8" t="s">
        <v>10</v>
      </c>
      <c r="E17" s="8" t="s">
        <v>1</v>
      </c>
      <c r="F17" s="8">
        <v>15</v>
      </c>
      <c r="G17" s="8">
        <v>6</v>
      </c>
      <c r="I17" s="5"/>
    </row>
    <row r="18" spans="1:9" x14ac:dyDescent="0.2">
      <c r="A18" s="2"/>
      <c r="B18" s="9">
        <v>17</v>
      </c>
      <c r="C18" s="8">
        <v>10</v>
      </c>
      <c r="D18" s="8" t="s">
        <v>11</v>
      </c>
      <c r="E18" s="8" t="s">
        <v>12</v>
      </c>
      <c r="F18" s="8">
        <v>25</v>
      </c>
      <c r="G18" s="8">
        <v>15</v>
      </c>
    </row>
    <row r="19" spans="1:9" x14ac:dyDescent="0.2">
      <c r="A19" s="3"/>
      <c r="B19" s="9">
        <v>18</v>
      </c>
      <c r="C19" s="8">
        <v>7</v>
      </c>
      <c r="D19" s="8" t="s">
        <v>1</v>
      </c>
      <c r="E19" s="8" t="s">
        <v>6</v>
      </c>
      <c r="F19" s="8">
        <v>100</v>
      </c>
      <c r="G19" s="8">
        <v>50</v>
      </c>
    </row>
    <row r="20" spans="1:9" x14ac:dyDescent="0.2">
      <c r="A20" s="2"/>
      <c r="B20" s="9">
        <v>19</v>
      </c>
      <c r="C20" s="10">
        <v>12</v>
      </c>
      <c r="D20" s="10">
        <v>10</v>
      </c>
      <c r="E20" s="10">
        <v>2</v>
      </c>
      <c r="F20" s="10">
        <v>300</v>
      </c>
      <c r="G20" s="10">
        <v>1</v>
      </c>
    </row>
    <row r="21" spans="1:9" x14ac:dyDescent="0.2">
      <c r="A21" s="2"/>
      <c r="B21" s="9">
        <v>20</v>
      </c>
      <c r="C21" s="10">
        <v>10</v>
      </c>
      <c r="D21" s="10" t="s">
        <v>9</v>
      </c>
      <c r="E21" s="10" t="s">
        <v>0</v>
      </c>
      <c r="F21" s="10">
        <v>20</v>
      </c>
      <c r="G21" s="10">
        <v>30</v>
      </c>
    </row>
    <row r="22" spans="1:9" x14ac:dyDescent="0.2">
      <c r="A22" s="2"/>
      <c r="B22" s="9">
        <v>21</v>
      </c>
      <c r="C22" s="10">
        <v>8</v>
      </c>
      <c r="D22" s="10" t="s">
        <v>14</v>
      </c>
      <c r="E22" s="10" t="s">
        <v>15</v>
      </c>
      <c r="F22" s="10">
        <v>50</v>
      </c>
      <c r="G22" s="10">
        <v>40</v>
      </c>
    </row>
    <row r="23" spans="1:9" x14ac:dyDescent="0.2">
      <c r="A23" s="2"/>
      <c r="B23" s="9">
        <v>22</v>
      </c>
      <c r="C23" s="10">
        <v>6</v>
      </c>
      <c r="D23" s="10" t="s">
        <v>12</v>
      </c>
      <c r="E23" s="10">
        <v>2.5</v>
      </c>
      <c r="F23" s="10">
        <v>500</v>
      </c>
      <c r="G23" s="10">
        <v>75</v>
      </c>
    </row>
    <row r="24" spans="1:9" x14ac:dyDescent="0.2">
      <c r="A24" s="2"/>
      <c r="B24" s="9">
        <v>23</v>
      </c>
      <c r="C24" s="10">
        <v>12</v>
      </c>
      <c r="D24" s="10" t="s">
        <v>10</v>
      </c>
      <c r="E24" s="10" t="s">
        <v>1</v>
      </c>
      <c r="F24" s="10">
        <v>15</v>
      </c>
      <c r="G24" s="10">
        <v>6</v>
      </c>
    </row>
    <row r="25" spans="1:9" x14ac:dyDescent="0.2">
      <c r="B25" s="9">
        <v>24</v>
      </c>
      <c r="C25" s="10">
        <v>10</v>
      </c>
      <c r="D25" s="10" t="s">
        <v>11</v>
      </c>
      <c r="E25" s="10" t="s">
        <v>12</v>
      </c>
      <c r="F25" s="10">
        <v>25</v>
      </c>
      <c r="G25" s="10">
        <v>15</v>
      </c>
    </row>
    <row r="29" spans="1:9" x14ac:dyDescent="0.2">
      <c r="D29" s="15" t="s">
        <v>40</v>
      </c>
      <c r="E29" s="15" t="s">
        <v>41</v>
      </c>
      <c r="F29" s="15" t="s">
        <v>42</v>
      </c>
      <c r="G29" s="19" t="s">
        <v>30</v>
      </c>
      <c r="H29" s="23" t="s">
        <v>47</v>
      </c>
    </row>
    <row r="30" spans="1:9" x14ac:dyDescent="0.2">
      <c r="D30" s="14">
        <v>0.75</v>
      </c>
      <c r="E30" s="9">
        <f>223*10^-3</f>
        <v>0.223</v>
      </c>
      <c r="F30" s="9">
        <f>1/E30</f>
        <v>4.4843049327354256</v>
      </c>
      <c r="G30" s="21">
        <f>F30/D30</f>
        <v>5.9790732436472345</v>
      </c>
      <c r="H30" s="20">
        <f>(G30-$G$50)^2</f>
        <v>11.351214516257512</v>
      </c>
    </row>
    <row r="31" spans="1:9" x14ac:dyDescent="0.2">
      <c r="D31" s="14">
        <f>D30+0.25</f>
        <v>1</v>
      </c>
      <c r="E31" s="9">
        <f>119*10^-3</f>
        <v>0.11900000000000001</v>
      </c>
      <c r="F31" s="9">
        <f t="shared" ref="F31:F47" si="0">1/E31</f>
        <v>8.4033613445378137</v>
      </c>
      <c r="G31" s="21">
        <f t="shared" ref="G31:G47" si="1">F31/D31</f>
        <v>8.4033613445378137</v>
      </c>
      <c r="H31" s="20">
        <f t="shared" ref="H31:H47" si="2">(G31-$G$50)^2</f>
        <v>0.89277600972097704</v>
      </c>
    </row>
    <row r="32" spans="1:9" x14ac:dyDescent="0.2">
      <c r="D32" s="14">
        <f t="shared" ref="D32:D47" si="3">D31+0.25</f>
        <v>1.25</v>
      </c>
      <c r="E32" s="9">
        <f>84*10^-3</f>
        <v>8.4000000000000005E-2</v>
      </c>
      <c r="F32" s="9">
        <f t="shared" si="0"/>
        <v>11.904761904761903</v>
      </c>
      <c r="G32" s="21">
        <f t="shared" si="1"/>
        <v>9.5238095238095219</v>
      </c>
      <c r="H32" s="20">
        <f t="shared" si="2"/>
        <v>3.0828311588531953E-2</v>
      </c>
    </row>
    <row r="33" spans="4:8" x14ac:dyDescent="0.2">
      <c r="D33" s="14">
        <f t="shared" si="3"/>
        <v>1.5</v>
      </c>
      <c r="E33" s="9">
        <f>66.5*10^-3</f>
        <v>6.6500000000000004E-2</v>
      </c>
      <c r="F33" s="9">
        <f t="shared" si="0"/>
        <v>15.037593984962406</v>
      </c>
      <c r="G33" s="21">
        <f t="shared" si="1"/>
        <v>10.025062656641603</v>
      </c>
      <c r="H33" s="20">
        <f t="shared" si="2"/>
        <v>0.45810299405499033</v>
      </c>
    </row>
    <row r="34" spans="4:8" x14ac:dyDescent="0.2">
      <c r="D34" s="14">
        <f t="shared" si="3"/>
        <v>1.75</v>
      </c>
      <c r="E34" s="9">
        <f>55.75*10^-3</f>
        <v>5.5750000000000001E-2</v>
      </c>
      <c r="F34" s="9">
        <f t="shared" si="0"/>
        <v>17.937219730941703</v>
      </c>
      <c r="G34" s="21">
        <f t="shared" si="1"/>
        <v>10.249839846252401</v>
      </c>
      <c r="H34" s="20">
        <f t="shared" si="2"/>
        <v>0.81290104612765124</v>
      </c>
    </row>
    <row r="35" spans="4:8" x14ac:dyDescent="0.2">
      <c r="D35" s="14">
        <f t="shared" si="3"/>
        <v>2</v>
      </c>
      <c r="E35" s="9">
        <f>49*10^-3</f>
        <v>4.9000000000000002E-2</v>
      </c>
      <c r="F35" s="9">
        <f t="shared" si="0"/>
        <v>20.408163265306122</v>
      </c>
      <c r="G35" s="21">
        <f t="shared" si="1"/>
        <v>10.204081632653061</v>
      </c>
      <c r="H35" s="20">
        <f t="shared" si="2"/>
        <v>0.73248271127019338</v>
      </c>
    </row>
    <row r="36" spans="4:8" x14ac:dyDescent="0.2">
      <c r="D36" s="14">
        <f t="shared" si="3"/>
        <v>2.25</v>
      </c>
      <c r="E36" s="9">
        <f>43.5*10^-3</f>
        <v>4.3500000000000004E-2</v>
      </c>
      <c r="F36" s="9">
        <f t="shared" si="0"/>
        <v>22.988505747126435</v>
      </c>
      <c r="G36" s="21">
        <f t="shared" si="1"/>
        <v>10.217113665389526</v>
      </c>
      <c r="H36" s="20">
        <f t="shared" si="2"/>
        <v>0.75495952870590488</v>
      </c>
    </row>
    <row r="37" spans="4:8" x14ac:dyDescent="0.2">
      <c r="D37" s="14">
        <f t="shared" si="3"/>
        <v>2.5</v>
      </c>
      <c r="E37" s="9">
        <f>39.5*10^-3</f>
        <v>3.95E-2</v>
      </c>
      <c r="F37" s="9">
        <f t="shared" si="0"/>
        <v>25.316455696202532</v>
      </c>
      <c r="G37" s="21">
        <f t="shared" si="1"/>
        <v>10.126582278481013</v>
      </c>
      <c r="H37" s="20">
        <f t="shared" si="2"/>
        <v>0.60583290071450913</v>
      </c>
    </row>
    <row r="38" spans="4:8" x14ac:dyDescent="0.2">
      <c r="D38" s="14">
        <f t="shared" si="3"/>
        <v>2.75</v>
      </c>
      <c r="E38" s="9">
        <f>36.5*10^-3</f>
        <v>3.6499999999999998E-2</v>
      </c>
      <c r="F38" s="9">
        <f t="shared" si="0"/>
        <v>27.397260273972606</v>
      </c>
      <c r="G38" s="21">
        <f t="shared" si="1"/>
        <v>9.9626400996264017</v>
      </c>
      <c r="H38" s="20">
        <f t="shared" si="2"/>
        <v>0.37750026885235516</v>
      </c>
    </row>
    <row r="39" spans="4:8" x14ac:dyDescent="0.2">
      <c r="D39" s="14">
        <f t="shared" si="3"/>
        <v>3</v>
      </c>
      <c r="E39" s="9">
        <f>34*10^-3</f>
        <v>3.4000000000000002E-2</v>
      </c>
      <c r="F39" s="9">
        <f t="shared" si="0"/>
        <v>29.411764705882351</v>
      </c>
      <c r="G39" s="21">
        <f t="shared" si="1"/>
        <v>9.8039215686274499</v>
      </c>
      <c r="H39" s="20">
        <f t="shared" si="2"/>
        <v>0.20765517531582339</v>
      </c>
    </row>
    <row r="40" spans="4:8" x14ac:dyDescent="0.2">
      <c r="D40" s="14">
        <f t="shared" si="3"/>
        <v>3.25</v>
      </c>
      <c r="E40" s="9">
        <f>31.5*10^-3</f>
        <v>3.15E-2</v>
      </c>
      <c r="F40" s="9">
        <f t="shared" si="0"/>
        <v>31.746031746031747</v>
      </c>
      <c r="G40" s="21">
        <f t="shared" si="1"/>
        <v>9.7680097680097688</v>
      </c>
      <c r="H40" s="20">
        <f t="shared" si="2"/>
        <v>0.17621539410104825</v>
      </c>
    </row>
    <row r="41" spans="4:8" x14ac:dyDescent="0.2">
      <c r="D41" s="14">
        <f>D40+0.25</f>
        <v>3.5</v>
      </c>
      <c r="E41" s="9">
        <f>29.9*10^-3</f>
        <v>2.9899999999999999E-2</v>
      </c>
      <c r="F41" s="9">
        <f t="shared" si="0"/>
        <v>33.444816053511708</v>
      </c>
      <c r="G41" s="21">
        <f t="shared" si="1"/>
        <v>9.5556617295747746</v>
      </c>
      <c r="H41" s="20">
        <f t="shared" si="2"/>
        <v>4.3028090676087101E-2</v>
      </c>
    </row>
    <row r="42" spans="4:8" x14ac:dyDescent="0.2">
      <c r="D42" s="14">
        <f t="shared" si="3"/>
        <v>3.75</v>
      </c>
      <c r="E42" s="9">
        <f>28.4*10^-3</f>
        <v>2.8399999999999998E-2</v>
      </c>
      <c r="F42" s="9">
        <f t="shared" si="0"/>
        <v>35.211267605633807</v>
      </c>
      <c r="G42" s="21">
        <f t="shared" si="1"/>
        <v>9.3896713615023479</v>
      </c>
      <c r="H42" s="20">
        <f t="shared" si="2"/>
        <v>1.7174200551553088E-3</v>
      </c>
    </row>
    <row r="43" spans="4:8" x14ac:dyDescent="0.2">
      <c r="D43" s="14">
        <f t="shared" si="3"/>
        <v>4</v>
      </c>
      <c r="E43" s="9">
        <f>27*10^-3</f>
        <v>2.7E-2</v>
      </c>
      <c r="F43" s="9">
        <f t="shared" si="0"/>
        <v>37.037037037037038</v>
      </c>
      <c r="G43" s="21">
        <f t="shared" si="1"/>
        <v>9.2592592592592595</v>
      </c>
      <c r="H43" s="20">
        <f t="shared" si="2"/>
        <v>7.9157205466701477E-3</v>
      </c>
    </row>
    <row r="44" spans="4:8" x14ac:dyDescent="0.2">
      <c r="D44" s="14">
        <f t="shared" si="3"/>
        <v>4.25</v>
      </c>
      <c r="E44" s="9">
        <f>25.9*10^-3</f>
        <v>2.5899999999999999E-2</v>
      </c>
      <c r="F44" s="9">
        <f t="shared" si="0"/>
        <v>38.610038610038607</v>
      </c>
      <c r="G44" s="21">
        <f t="shared" si="1"/>
        <v>9.0847149670679084</v>
      </c>
      <c r="H44" s="20">
        <f t="shared" si="2"/>
        <v>6.9439958852371156E-2</v>
      </c>
    </row>
    <row r="45" spans="4:8" x14ac:dyDescent="0.2">
      <c r="D45" s="14">
        <f t="shared" si="3"/>
        <v>4.5</v>
      </c>
      <c r="E45" s="9">
        <f>25*10^-3</f>
        <v>2.5000000000000001E-2</v>
      </c>
      <c r="F45" s="9">
        <f>1/E45</f>
        <v>40</v>
      </c>
      <c r="G45" s="21">
        <f t="shared" si="1"/>
        <v>8.8888888888888893</v>
      </c>
      <c r="H45" s="20">
        <f t="shared" si="2"/>
        <v>0.21099388379940873</v>
      </c>
    </row>
    <row r="46" spans="4:8" x14ac:dyDescent="0.2">
      <c r="D46" s="14">
        <f t="shared" si="3"/>
        <v>4.75</v>
      </c>
      <c r="E46" s="9">
        <f>24.1*10^-3</f>
        <v>2.4100000000000003E-2</v>
      </c>
      <c r="F46" s="9">
        <f t="shared" si="0"/>
        <v>41.493775933609953</v>
      </c>
      <c r="G46" s="21">
        <f t="shared" si="1"/>
        <v>8.7355317754968329</v>
      </c>
      <c r="H46" s="20">
        <f t="shared" si="2"/>
        <v>0.37539861736868163</v>
      </c>
    </row>
    <row r="47" spans="4:8" x14ac:dyDescent="0.2">
      <c r="D47" s="14">
        <f t="shared" si="3"/>
        <v>5</v>
      </c>
      <c r="E47" s="9">
        <f>22*10^-3</f>
        <v>2.1999999999999999E-2</v>
      </c>
      <c r="F47" s="9">
        <f t="shared" si="0"/>
        <v>45.45454545454546</v>
      </c>
      <c r="G47" s="21">
        <f t="shared" si="1"/>
        <v>9.0909090909090917</v>
      </c>
      <c r="H47" s="20">
        <f t="shared" si="2"/>
        <v>6.6213841550405966E-2</v>
      </c>
    </row>
    <row r="48" spans="4:8" x14ac:dyDescent="0.2">
      <c r="D48" s="13"/>
    </row>
    <row r="49" spans="4:9" x14ac:dyDescent="0.2">
      <c r="D49" s="13"/>
      <c r="G49" s="23" t="s">
        <v>44</v>
      </c>
      <c r="H49" s="24" t="s">
        <v>43</v>
      </c>
      <c r="I49" s="24" t="s">
        <v>45</v>
      </c>
    </row>
    <row r="50" spans="4:9" x14ac:dyDescent="0.2">
      <c r="D50" s="13"/>
      <c r="G50" s="22">
        <f>AVERAGE(G30:G47)</f>
        <v>9.3482295944652716</v>
      </c>
      <c r="H50" s="17">
        <f>SQRT(SUM(H30:H47)/(18))</f>
        <v>0.97681956680165405</v>
      </c>
      <c r="I50" s="17">
        <f>3*H50</f>
        <v>2.9304587004049623</v>
      </c>
    </row>
    <row r="51" spans="4:9" x14ac:dyDescent="0.2">
      <c r="D51" s="13"/>
    </row>
    <row r="52" spans="4:9" x14ac:dyDescent="0.2">
      <c r="D52" s="13"/>
    </row>
    <row r="53" spans="4:9" x14ac:dyDescent="0.2">
      <c r="D53" s="13"/>
      <c r="G53" s="6">
        <v>0</v>
      </c>
      <c r="H53">
        <v>0</v>
      </c>
    </row>
    <row r="54" spans="4:9" x14ac:dyDescent="0.2">
      <c r="D54" s="13"/>
      <c r="G54" s="6">
        <v>5</v>
      </c>
      <c r="H54">
        <v>50</v>
      </c>
    </row>
    <row r="55" spans="4:9" x14ac:dyDescent="0.2">
      <c r="D55" s="1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ИУ5-73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2018-10-14T12:11:00Z</dcterms:modified>
</cp:coreProperties>
</file>