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p\gitdemo\AdvancedNEPSE\excel_analysis\"/>
    </mc:Choice>
  </mc:AlternateContent>
  <xr:revisionPtr revIDLastSave="0" documentId="13_ncr:1_{FDC4A310-D1EF-44AA-B9A2-7B86DB62D62D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contents" sheetId="1" r:id="rId1"/>
    <sheet name="Participation" sheetId="3" r:id="rId2"/>
    <sheet name="montly data " sheetId="2" r:id="rId3"/>
    <sheet name="sector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2" l="1"/>
  <c r="Q25" i="2"/>
  <c r="P25" i="2"/>
  <c r="E4" i="4"/>
  <c r="D4" i="4"/>
  <c r="C4" i="4"/>
  <c r="B4" i="4"/>
  <c r="Q11" i="2"/>
  <c r="Q6" i="2"/>
  <c r="Q7" i="2"/>
  <c r="Q8" i="2"/>
  <c r="Q9" i="2"/>
  <c r="Q10" i="2"/>
  <c r="Q12" i="2"/>
  <c r="Q13" i="2"/>
  <c r="Q14" i="2"/>
  <c r="Q15" i="2"/>
  <c r="Q16" i="2"/>
  <c r="Q17" i="2"/>
  <c r="Q18" i="2"/>
  <c r="Q19" i="2"/>
  <c r="Q20" i="2"/>
  <c r="Q21" i="2"/>
  <c r="Q22" i="2"/>
  <c r="Q24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5" i="2"/>
  <c r="N27" i="2"/>
  <c r="M27" i="2"/>
  <c r="O27" i="2"/>
  <c r="L27" i="2"/>
  <c r="K27" i="2"/>
  <c r="J27" i="2"/>
  <c r="I27" i="2"/>
  <c r="H27" i="2"/>
  <c r="G27" i="2"/>
  <c r="F27" i="2"/>
  <c r="E27" i="2"/>
  <c r="D27" i="2"/>
  <c r="D18" i="3"/>
  <c r="D19" i="3"/>
  <c r="D20" i="3"/>
  <c r="D17" i="3"/>
  <c r="Q27" i="2" l="1"/>
  <c r="P27" i="2"/>
</calcChain>
</file>

<file path=xl/sharedStrings.xml><?xml version="1.0" encoding="utf-8"?>
<sst xmlns="http://schemas.openxmlformats.org/spreadsheetml/2006/main" count="70" uniqueCount="57">
  <si>
    <t xml:space="preserve">NEPSE ANALYSIS </t>
  </si>
  <si>
    <t xml:space="preserve">CONTENTS </t>
  </si>
  <si>
    <t xml:space="preserve">Gender </t>
  </si>
  <si>
    <t xml:space="preserve">Frequency </t>
  </si>
  <si>
    <t>percentages</t>
  </si>
  <si>
    <t xml:space="preserve">Male </t>
  </si>
  <si>
    <t xml:space="preserve">Female </t>
  </si>
  <si>
    <t>Gender group of the online traders</t>
  </si>
  <si>
    <t>Age Group of the online traders</t>
  </si>
  <si>
    <t xml:space="preserve">Age Group </t>
  </si>
  <si>
    <t>Frequency</t>
  </si>
  <si>
    <t>percentage</t>
  </si>
  <si>
    <t>16-30</t>
  </si>
  <si>
    <t>30-40</t>
  </si>
  <si>
    <t>40-50</t>
  </si>
  <si>
    <t>50 and &gt;</t>
  </si>
  <si>
    <t>Month-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</si>
  <si>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</si>
  <si>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</si>
  <si>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</si>
  <si>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</si>
  <si>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</si>
  <si>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</si>
  <si>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</si>
  <si>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</si>
  <si>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</si>
  <si>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</si>
  <si>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</si>
  <si>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</si>
  <si>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 Average</t>
  </si>
  <si>
    <t>Monthly average</t>
  </si>
  <si>
    <t xml:space="preserve">Sector analysis </t>
  </si>
  <si>
    <t xml:space="preserve">Sector </t>
  </si>
  <si>
    <t>1 month Returns</t>
  </si>
  <si>
    <t>3 month return</t>
  </si>
  <si>
    <t>6 month return</t>
  </si>
  <si>
    <t xml:space="preserve">12 month return </t>
  </si>
  <si>
    <t>NEPSE</t>
  </si>
  <si>
    <t xml:space="preserve">BANKING </t>
  </si>
  <si>
    <t>DEVBANK</t>
  </si>
  <si>
    <t>FINANCE</t>
  </si>
  <si>
    <t>MICROFINANCE</t>
  </si>
  <si>
    <t xml:space="preserve">LIFE INSURANCE </t>
  </si>
  <si>
    <t>NON-LIFE INSURANCE</t>
  </si>
  <si>
    <t>HYDROPOWER</t>
  </si>
  <si>
    <t>MANU.&amp;PRO.</t>
  </si>
  <si>
    <t>HOTELS &amp; TOURISM</t>
  </si>
  <si>
    <t>INVESTMENT</t>
  </si>
  <si>
    <t>TRADING</t>
  </si>
  <si>
    <t>OTHERS</t>
  </si>
  <si>
    <t>Sector</t>
  </si>
  <si>
    <t>todays price</t>
  </si>
  <si>
    <t>month closing</t>
  </si>
  <si>
    <t>6 month closing</t>
  </si>
  <si>
    <t>3 month closing</t>
  </si>
  <si>
    <t xml:space="preserve">12 month closing </t>
  </si>
  <si>
    <t>Yearly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</si>
</sst>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1" applyFont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10" fontId="0" fillId="0" borderId="0" xfId="0" applyNumberFormat="1"/>
    <xf numFmtId="9" fontId="0" fillId="0" borderId="0" xfId="0" applyNumberFormat="1"/>
    <xf numFmtId="0" fontId="0" fillId="3" borderId="4" xfId="0" applyFill="1" applyBorder="1"/>
    <xf numFmtId="0" fontId="0" fillId="0" borderId="4" xfId="0" applyBorder="1"/>
    <xf numFmtId="9" fontId="0" fillId="0" borderId="0" xfId="1" applyFont="1"/>
    <xf numFmtId="10" fontId="0" fillId="0" borderId="0" xfId="1" applyNumberFormat="1" applyFont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bgColor rgb="FFFF0000"/>
        </patternFill>
      </fill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Gender group</a:t>
            </a:r>
            <a:r>
              <a:rPr lang="en-US" sz="1050" baseline="0"/>
              <a:t> of online traders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Participation!$C$3</c:f>
              <c:strCache>
                <c:ptCount val="1"/>
                <c:pt idx="0">
                  <c:v>Frequency </c:v>
                </c:pt>
              </c:strCache>
            </c:strRef>
          </c:tx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0D-40D5-B12F-3A9DDB0317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0D5-B12F-3A9DDB031776}"/>
              </c:ext>
            </c:extLst>
          </c:dPt>
          <c:dLbls>
            <c:dLbl>
              <c:idx val="0"/>
              <c:layout>
                <c:manualLayout>
                  <c:x val="0.16374335356702646"/>
                  <c:y val="-2.032486712818175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6239"/>
                        <a:gd name="adj2" fmla="val -9930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30D-40D5-B12F-3A9DDB031776}"/>
                </c:ext>
              </c:extLst>
            </c:dLbl>
            <c:dLbl>
              <c:idx val="1"/>
              <c:layout>
                <c:manualLayout>
                  <c:x val="-0.10292439367070236"/>
                  <c:y val="8.80744242221203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4020"/>
                        <a:gd name="adj2" fmla="val 598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30D-40D5-B12F-3A9DDB0317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Participation!$B$4:$B$5</c:f>
              <c:strCache>
                <c:ptCount val="2"/>
                <c:pt idx="0">
                  <c:v>Male </c:v>
                </c:pt>
                <c:pt idx="1">
                  <c:v>Female </c:v>
                </c:pt>
              </c:strCache>
            </c:strRef>
          </c:cat>
          <c:val>
            <c:numRef>
              <c:f>Participation!$C$4:$C$5</c:f>
              <c:numCache>
                <c:formatCode>General</c:formatCode>
                <c:ptCount val="2"/>
                <c:pt idx="0">
                  <c:v>276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D-40D5-B12F-3A9DDB03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9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rPr>
              <a:t>Age group of online traders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4C38-B650-D90CC8578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1B8-4C38-B650-D90CC8578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4C38-B650-D90CC8578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B8-4C38-B650-D90CC8578032}"/>
              </c:ext>
            </c:extLst>
          </c:dPt>
          <c:dLbls>
            <c:dLbl>
              <c:idx val="0"/>
              <c:layout>
                <c:manualLayout>
                  <c:x val="5.549389567147614E-2"/>
                  <c:y val="-1.84979652238253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7324"/>
                        <a:gd name="adj2" fmla="val 452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1B8-4C38-B650-D90CC8578032}"/>
                </c:ext>
              </c:extLst>
            </c:dLbl>
            <c:dLbl>
              <c:idx val="1"/>
              <c:layout>
                <c:manualLayout>
                  <c:x val="-8.8790233074361818E-2"/>
                  <c:y val="2.466395363176717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4370"/>
                        <a:gd name="adj2" fmla="val -7001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1B8-4C38-B650-D90CC8578032}"/>
                </c:ext>
              </c:extLst>
            </c:dLbl>
            <c:dLbl>
              <c:idx val="2"/>
              <c:layout>
                <c:manualLayout>
                  <c:x val="-5.549389567147614E-2"/>
                  <c:y val="5.54938956714761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47"/>
                        <a:gd name="adj2" fmla="val 331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1B8-4C38-B650-D90CC8578032}"/>
                </c:ext>
              </c:extLst>
            </c:dLbl>
            <c:dLbl>
              <c:idx val="3"/>
              <c:layout>
                <c:manualLayout>
                  <c:x val="0.22937476877543464"/>
                  <c:y val="4.316191885559257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151"/>
                        <a:gd name="adj2" fmla="val 5718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51B8-4C38-B650-D90CC85780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Participation!$B$17:$B$20</c:f>
              <c:strCache>
                <c:ptCount val="4"/>
                <c:pt idx="0">
                  <c:v>16-30</c:v>
                </c:pt>
                <c:pt idx="1">
                  <c:v>30-40</c:v>
                </c:pt>
                <c:pt idx="2">
                  <c:v>40-50</c:v>
                </c:pt>
                <c:pt idx="3">
                  <c:v>50 and &gt;</c:v>
                </c:pt>
              </c:strCache>
            </c:strRef>
          </c:cat>
          <c:val>
            <c:numRef>
              <c:f>Participation!$C$17:$C$20</c:f>
              <c:numCache>
                <c:formatCode>General</c:formatCode>
                <c:ptCount val="4"/>
                <c:pt idx="0">
                  <c:v>142</c:v>
                </c:pt>
                <c:pt idx="1">
                  <c:v>96</c:v>
                </c:pt>
                <c:pt idx="2">
                  <c:v>42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C38-B650-D90CC857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11429</xdr:rowOff>
    </xdr:from>
    <xdr:to>
      <xdr:col>8</xdr:col>
      <xdr:colOff>260974</xdr:colOff>
      <xdr:row>11</xdr:row>
      <xdr:rowOff>57180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05027-BA7C-E465-FF65-E959645BF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12</xdr:row>
      <xdr:rowOff>119634</xdr:rowOff>
    </xdr:from>
    <xdr:to>
      <xdr:col>9</xdr:col>
      <xdr:colOff>453390</xdr:colOff>
      <xdr:row>23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C71856-9594-95D7-4EF8-05FF31FC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444714</xdr:colOff>
      <xdr:row>17</xdr:row>
      <xdr:rowOff>143565</xdr:rowOff>
    </xdr:from>
    <xdr:to>
      <xdr:col>36</xdr:col>
      <xdr:colOff>290478</xdr:colOff>
      <xdr:row>33</xdr:row>
      <xdr:rowOff>93396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DFF28-294A-DDD6-4CF9-ED783CEF6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0018" y="3335130"/>
          <a:ext cx="6527069" cy="29615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303357</xdr:colOff>
      <xdr:row>26</xdr:row>
      <xdr:rowOff>87368</xdr:rowOff>
    </xdr:from>
    <xdr:to>
      <xdr:col>6</xdr:col>
      <xdr:colOff>302279</xdr:colOff>
      <xdr:row>51</xdr:row>
      <xdr:rowOff>103005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0E9C93-49DC-4742-8DCD-AD1B54DD4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357" y="4930301"/>
          <a:ext cx="7102455" cy="46723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950A8-D265-4B18-98C1-86AA78B9938B}" name="Table1" displayName="Table1" ref="B3:D5" totalsRowShown="0">
  <autoFilter ref="B3:D5" xr:uid="{B78950A8-D265-4B18-98C1-86AA78B9938B}"/>
  <tableColumns count="3">
    <tableColumn id="1" xr3:uid="{B963103F-E697-4548-ADE9-20399012B8D4}" name="Gender "/>
    <tableColumn id="2" xr3:uid="{C576787E-6027-4D6C-AB96-5B63D2E7BA0A}" name="Frequency "/>
    <tableColumn id="3" xr3:uid="{F6006A5B-E51B-45D5-97EA-83CC1BD02708}" name="percentages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379CF7-F48C-4EA5-866F-D4816B78F551}" name="Table2" displayName="Table2" ref="B16:D20" totalsRowShown="0">
  <autoFilter ref="B16:D20" xr:uid="{E9379CF7-F48C-4EA5-866F-D4816B78F551}"/>
  <tableColumns count="3">
    <tableColumn id="1" xr3:uid="{5DBA386C-1A0B-417E-9D90-41E9F98E5AE6}" name="Age Group "/>
    <tableColumn id="2" xr3:uid="{7DB9E549-2557-43E7-813B-279D144BF9B1}" name="Frequency"/>
    <tableColumn id="3" xr3:uid="{5F02F099-060F-4062-AF41-CC7BCA5BE268}" name="percentage" dataDxfId="29" dataCellStyle="Percent">
      <calculatedColumnFormula>C17/SUM($C$17:$C$20)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AF2333-7BFD-4614-ADA2-9B81E331D208}" name="Table3" displayName="Table3" ref="C3:Q27" totalsRowCount="1">
  <autoFilter ref="C3:Q26" xr:uid="{06AF2333-7BFD-4614-ADA2-9B81E331D208}"/>
  <tableColumns count="15">
    <tableColumn id="1" xr3:uid="{E1A292DA-0E6E-42D8-ADD8-188800BC3205}" name="Month-" totalsRowLabel="Monthly average"/>
    <tableColumn id="2" xr3:uid="{3AE553CD-B203-461B-9F91-EA40F8088CF7}" name="Jan" totalsRowFunction="average" dataDxfId="28" totalsRowDxfId="13" dataCellStyle="Percent"/>
    <tableColumn id="3" xr3:uid="{2996653D-9DA2-47FE-95DA-A1B8649CD20D}" name="Feb" totalsRowFunction="average" dataDxfId="27" totalsRowDxfId="12" dataCellStyle="Percent"/>
    <tableColumn id="4" xr3:uid="{5699D38D-F259-4726-AAAA-031C4ABDF5B6}" name="Mar" totalsRowFunction="average" dataDxfId="26" totalsRowDxfId="11" dataCellStyle="Percent"/>
    <tableColumn id="5" xr3:uid="{F6E39866-E897-4325-9C12-7C1032F77ADE}" name="Apr" totalsRowFunction="average" dataDxfId="25" totalsRowDxfId="10" dataCellStyle="Percent"/>
    <tableColumn id="6" xr3:uid="{C787AE25-3003-4BC7-9724-F298716B0178}" name="May" totalsRowFunction="average" dataDxfId="24" totalsRowDxfId="9" dataCellStyle="Percent"/>
    <tableColumn id="7" xr3:uid="{7962F693-C966-4A35-AA17-38B8E317A33F}" name="Jun" totalsRowFunction="average" dataDxfId="23" totalsRowDxfId="8" dataCellStyle="Percent"/>
    <tableColumn id="8" xr3:uid="{A3F268D2-DB26-4EDA-A25E-757C235B38A8}" name="Jul" totalsRowFunction="average" dataDxfId="22" totalsRowDxfId="7" dataCellStyle="Percent"/>
    <tableColumn id="9" xr3:uid="{70255B97-EAD7-4F73-8E29-9A4A25D39D33}" name="Aug" totalsRowFunction="average" dataDxfId="21" totalsRowDxfId="6" dataCellStyle="Percent"/>
    <tableColumn id="10" xr3:uid="{CF289C80-0DA1-4C92-ABF6-CB4D9D19D016}" name="Sep" totalsRowFunction="average" dataDxfId="20" totalsRowDxfId="5" dataCellStyle="Percent"/>
    <tableColumn id="11" xr3:uid="{3E8997FC-C6D7-4940-B0C7-9BDE5055C260}" name="Oct" totalsRowFunction="average" dataDxfId="19" totalsRowDxfId="4" dataCellStyle="Percent"/>
    <tableColumn id="12" xr3:uid="{FCA4AF4E-E6D8-429E-95CD-EBC8F2BF924D}" name="Nov" totalsRowFunction="average" dataDxfId="18" totalsRowDxfId="3" dataCellStyle="Percent"/>
    <tableColumn id="13" xr3:uid="{28EF217B-AF3D-47AB-97CA-CC032CCE28B4}" name="Dec" totalsRowFunction="average" dataDxfId="17" totalsRowDxfId="2" dataCellStyle="Percent"/>
    <tableColumn id="14" xr3:uid="{CE7C4BAF-E226-4170-B4DC-B3E603C3BA0C}" name="Yearly Average" totalsRowFunction="sum" dataDxfId="16" totalsRowDxfId="1" dataCellStyle="Percent"/>
    <tableColumn id="15" xr3:uid="{CFFFF854-8E54-4173-91AC-C22B3A417A22}" name="Yearly return" totalsRowFunction="average" dataDxfId="15" totalsRowDxfId="0" dataCellStyle="Percent"/>
  </tableColumns>
  <tableStyleInfo name="TableStyleMedium2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B351A1-EE6A-4E41-BC6D-F6EFC6A12B81}" name="Table4" displayName="Table4" ref="A3:E16" totalsRowShown="0">
  <autoFilter ref="A3:E16" xr:uid="{C1B351A1-EE6A-4E41-BC6D-F6EFC6A12B81}"/>
  <tableColumns count="5">
    <tableColumn id="1" xr3:uid="{87C2D965-0D47-4007-A17D-CEDC8AC0A60C}" name="Sector "/>
    <tableColumn id="2" xr3:uid="{96745279-ABDA-44D2-917C-6C770AE7EF0B}" name="1 month Returns" dataCellStyle="Percent"/>
    <tableColumn id="3" xr3:uid="{9F75518C-3DD5-4EA9-AFBC-1D493997036C}" name="3 month return"/>
    <tableColumn id="4" xr3:uid="{78BCCE44-9850-48A5-AF2E-1D613D52CB79}" name="6 month return"/>
    <tableColumn id="5" xr3:uid="{848B2DD5-30A2-427C-887B-3398D2D56FD5}" name="12 month retur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A3" sqref="A3"/>
    </sheetView>
  </sheetViews>
  <sheetFormatPr defaultRowHeight="14.4" x14ac:dyDescent="0.3"/>
  <sheetData>
    <row r="1" spans="1:11" ht="91.8" x14ac:dyDescent="1.6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3">
      <c r="A2" s="22" t="s">
        <v>1</v>
      </c>
      <c r="B2" s="22"/>
    </row>
  </sheetData>
  <mergeCells count="2">
    <mergeCell ref="A1:K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82A0-D0A7-4183-85EC-9F7CBCF79A2D}">
  <dimension ref="A1:K28"/>
  <sheetViews>
    <sheetView topLeftCell="A8" workbookViewId="0">
      <selection activeCell="B30" sqref="B30"/>
    </sheetView>
  </sheetViews>
  <sheetFormatPr defaultRowHeight="14.4" x14ac:dyDescent="0.3"/>
  <cols>
    <col min="2" max="2" width="12.21875" customWidth="1"/>
    <col min="3" max="3" width="11.6640625" customWidth="1"/>
    <col min="4" max="4" width="12.33203125" customWidth="1"/>
    <col min="5" max="5" width="13.109375" customWidth="1"/>
  </cols>
  <sheetData>
    <row r="1" spans="2:11" x14ac:dyDescent="0.3">
      <c r="B1" s="23" t="s">
        <v>7</v>
      </c>
      <c r="C1" s="24"/>
      <c r="D1" s="24"/>
      <c r="K1" s="3"/>
    </row>
    <row r="2" spans="2:11" x14ac:dyDescent="0.3">
      <c r="B2" s="24"/>
      <c r="C2" s="24"/>
      <c r="D2" s="24"/>
      <c r="K2" s="2"/>
    </row>
    <row r="3" spans="2:11" x14ac:dyDescent="0.3">
      <c r="B3" t="s">
        <v>2</v>
      </c>
      <c r="C3" t="s">
        <v>3</v>
      </c>
      <c r="D3" t="s">
        <v>4</v>
      </c>
      <c r="K3" s="2"/>
    </row>
    <row r="4" spans="2:11" x14ac:dyDescent="0.3">
      <c r="B4" t="s">
        <v>5</v>
      </c>
      <c r="C4">
        <v>276</v>
      </c>
      <c r="D4" s="1">
        <v>0.92</v>
      </c>
      <c r="K4" s="2"/>
    </row>
    <row r="5" spans="2:11" x14ac:dyDescent="0.3">
      <c r="B5" t="s">
        <v>6</v>
      </c>
      <c r="C5">
        <v>24</v>
      </c>
      <c r="D5" s="1">
        <v>0.08</v>
      </c>
      <c r="K5" s="2"/>
    </row>
    <row r="6" spans="2:11" x14ac:dyDescent="0.3">
      <c r="K6" s="2"/>
    </row>
    <row r="7" spans="2:11" x14ac:dyDescent="0.3">
      <c r="K7" s="2"/>
    </row>
    <row r="8" spans="2:11" x14ac:dyDescent="0.3">
      <c r="K8" s="2"/>
    </row>
    <row r="9" spans="2:11" x14ac:dyDescent="0.3">
      <c r="K9" s="2"/>
    </row>
    <row r="10" spans="2:11" x14ac:dyDescent="0.3">
      <c r="K10" s="2"/>
    </row>
    <row r="11" spans="2:11" x14ac:dyDescent="0.3">
      <c r="K11" s="2"/>
    </row>
    <row r="12" spans="2:11" x14ac:dyDescent="0.3">
      <c r="K12" s="2"/>
    </row>
    <row r="13" spans="2:11" x14ac:dyDescent="0.3">
      <c r="K13" s="2"/>
    </row>
    <row r="14" spans="2:11" x14ac:dyDescent="0.3">
      <c r="B14" s="23" t="s">
        <v>8</v>
      </c>
      <c r="C14" s="22"/>
      <c r="D14" s="22"/>
      <c r="K14" s="2"/>
    </row>
    <row r="15" spans="2:11" x14ac:dyDescent="0.3">
      <c r="B15" s="22"/>
      <c r="C15" s="22"/>
      <c r="D15" s="22"/>
      <c r="K15" s="2"/>
    </row>
    <row r="16" spans="2:11" x14ac:dyDescent="0.3">
      <c r="B16" t="s">
        <v>9</v>
      </c>
      <c r="C16" t="s">
        <v>10</v>
      </c>
      <c r="D16" t="s">
        <v>11</v>
      </c>
      <c r="K16" s="2"/>
    </row>
    <row r="17" spans="1:11" x14ac:dyDescent="0.3">
      <c r="B17" t="s">
        <v>12</v>
      </c>
      <c r="C17">
        <v>142</v>
      </c>
      <c r="D17" s="1">
        <f>C17/SUM($C$17:$C$20)</f>
        <v>0.47333333333333333</v>
      </c>
      <c r="K17" s="2"/>
    </row>
    <row r="18" spans="1:11" x14ac:dyDescent="0.3">
      <c r="B18" t="s">
        <v>13</v>
      </c>
      <c r="C18">
        <v>96</v>
      </c>
      <c r="D18" s="1">
        <f t="shared" ref="D18:D20" si="0">C18/SUM($C$17:$C$20)</f>
        <v>0.32</v>
      </c>
      <c r="K18" s="2"/>
    </row>
    <row r="19" spans="1:11" x14ac:dyDescent="0.3">
      <c r="B19" t="s">
        <v>14</v>
      </c>
      <c r="C19">
        <v>42</v>
      </c>
      <c r="D19" s="1">
        <f t="shared" si="0"/>
        <v>0.14000000000000001</v>
      </c>
      <c r="K19" s="2"/>
    </row>
    <row r="20" spans="1:11" x14ac:dyDescent="0.3">
      <c r="B20" t="s">
        <v>15</v>
      </c>
      <c r="C20">
        <v>20</v>
      </c>
      <c r="D20" s="1">
        <f t="shared" si="0"/>
        <v>6.6666666666666666E-2</v>
      </c>
      <c r="K20" s="2"/>
    </row>
    <row r="21" spans="1:11" x14ac:dyDescent="0.3">
      <c r="K21" s="2"/>
    </row>
    <row r="22" spans="1:11" x14ac:dyDescent="0.3">
      <c r="K22" s="2"/>
    </row>
    <row r="23" spans="1:11" x14ac:dyDescent="0.3">
      <c r="K23" s="2"/>
    </row>
    <row r="24" spans="1:11" x14ac:dyDescent="0.3">
      <c r="K24" s="2"/>
    </row>
    <row r="25" spans="1:11" x14ac:dyDescent="0.3">
      <c r="K25" s="2"/>
    </row>
    <row r="26" spans="1:11" x14ac:dyDescent="0.3">
      <c r="K26" s="2"/>
    </row>
    <row r="27" spans="1:11" ht="15" thickBo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</row>
    <row r="28" spans="1:11" ht="15" thickTop="1" x14ac:dyDescent="0.3"/>
  </sheetData>
  <mergeCells count="2">
    <mergeCell ref="B1:D2"/>
    <mergeCell ref="B14:D1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02A4-5B4C-4DD9-A3B2-7DC4058A8632}">
  <dimension ref="C3:W269"/>
  <sheetViews>
    <sheetView tabSelected="1" zoomScale="92" zoomScaleNormal="85" workbookViewId="0">
      <selection activeCell="Q24" sqref="Q24"/>
    </sheetView>
  </sheetViews>
  <sheetFormatPr defaultRowHeight="14.4" x14ac:dyDescent="0.3"/>
  <cols>
    <col min="3" max="3" width="15.88671875" bestFit="1" customWidth="1"/>
    <col min="16" max="16" width="19.109375" bestFit="1" customWidth="1"/>
    <col min="17" max="17" width="12.6640625" bestFit="1" customWidth="1"/>
    <col min="18" max="18" width="15.88671875" bestFit="1" customWidth="1"/>
  </cols>
  <sheetData>
    <row r="3" spans="3:17" ht="15" thickBot="1" x14ac:dyDescent="0.35">
      <c r="C3" t="s">
        <v>16</v>
      </c>
      <c r="D3" s="11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56</v>
      </c>
    </row>
    <row r="4" spans="3:17" x14ac:dyDescent="0.3"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  <c r="P4" s="11"/>
      <c r="Q4" s="11"/>
    </row>
    <row r="5" spans="3:17" x14ac:dyDescent="0.3">
      <c r="C5">
        <v>2003</v>
      </c>
      <c r="D5" s="15">
        <v>-2.12E-2</v>
      </c>
      <c r="E5" s="16">
        <v>4.8000000000000001E-2</v>
      </c>
      <c r="F5" s="16">
        <v>2.1600000000000001E-2</v>
      </c>
      <c r="G5" s="16">
        <v>-2.64E-2</v>
      </c>
      <c r="H5" s="16">
        <v>-2.9999999999999997E-4</v>
      </c>
      <c r="I5" s="16">
        <v>-1.6400000000000001E-2</v>
      </c>
      <c r="J5" s="16">
        <v>-7.1000000000000004E-3</v>
      </c>
      <c r="K5" s="16">
        <v>1.17E-2</v>
      </c>
      <c r="L5" s="16">
        <v>7.4000000000000003E-3</v>
      </c>
      <c r="M5" s="16">
        <v>4.0000000000000001E-3</v>
      </c>
      <c r="N5" s="16">
        <v>-9.5999999999999992E-3</v>
      </c>
      <c r="O5" s="17">
        <v>-1.9900000000000001E-2</v>
      </c>
      <c r="P5" s="11">
        <f>AVERAGE(Table3[[#This Row],[Jan]:[Dec]])</f>
        <v>-6.8333333333333364E-4</v>
      </c>
      <c r="Q5" s="11">
        <f>SUM(Table3[[#This Row],[Jan]:[Dec]])</f>
        <v>-8.2000000000000042E-3</v>
      </c>
    </row>
    <row r="6" spans="3:17" x14ac:dyDescent="0.3">
      <c r="C6">
        <v>2004</v>
      </c>
      <c r="D6" s="15">
        <v>4.87E-2</v>
      </c>
      <c r="E6" s="16">
        <v>-1.1900000000000001E-2</v>
      </c>
      <c r="F6" s="16">
        <v>-0.06</v>
      </c>
      <c r="G6" s="16">
        <v>4.5199999999999997E-2</v>
      </c>
      <c r="H6" s="16">
        <v>1.0699999999999999E-2</v>
      </c>
      <c r="I6" s="16">
        <v>5.4199999999999998E-2</v>
      </c>
      <c r="J6" s="16">
        <v>3.6900000000000002E-2</v>
      </c>
      <c r="K6" s="16">
        <v>4.7199999999999999E-2</v>
      </c>
      <c r="L6" s="16">
        <v>-1.4E-2</v>
      </c>
      <c r="M6" s="16">
        <v>-7.1000000000000004E-3</v>
      </c>
      <c r="N6" s="16">
        <v>2.7900000000000001E-2</v>
      </c>
      <c r="O6" s="17">
        <v>-2.5999999999999999E-3</v>
      </c>
      <c r="P6" s="11">
        <f>AVERAGE(Table3[[#This Row],[Jan]:[Dec]])</f>
        <v>1.4600000000000002E-2</v>
      </c>
      <c r="Q6" s="11">
        <f>SUM(Table3[[#This Row],[Jan]:[Dec]])</f>
        <v>0.17520000000000002</v>
      </c>
    </row>
    <row r="7" spans="3:17" x14ac:dyDescent="0.3">
      <c r="C7">
        <v>2005</v>
      </c>
      <c r="D7" s="15">
        <v>3.8300000000000001E-2</v>
      </c>
      <c r="E7" s="16">
        <v>7.4999999999999997E-2</v>
      </c>
      <c r="F7" s="16">
        <v>6.9099999999999995E-2</v>
      </c>
      <c r="G7" s="16">
        <v>3.5000000000000003E-2</v>
      </c>
      <c r="H7" s="16">
        <v>-4.8899999999999999E-2</v>
      </c>
      <c r="I7" s="16">
        <v>4.4999999999999997E-3</v>
      </c>
      <c r="J7" s="16">
        <v>5.5599999999999997E-2</v>
      </c>
      <c r="K7" s="16">
        <v>-2.1000000000000001E-2</v>
      </c>
      <c r="L7" s="16">
        <v>2.2100000000000002E-2</v>
      </c>
      <c r="M7" s="16">
        <v>3.4500000000000003E-2</v>
      </c>
      <c r="N7" s="16">
        <v>-2.1700000000000001E-2</v>
      </c>
      <c r="O7" s="17">
        <v>7.4999999999999997E-3</v>
      </c>
      <c r="P7" s="11">
        <f>AVERAGE(Table3[[#This Row],[Jan]:[Dec]])</f>
        <v>2.0833333333333339E-2</v>
      </c>
      <c r="Q7" s="11">
        <f>SUM(Table3[[#This Row],[Jan]:[Dec]])</f>
        <v>0.25000000000000006</v>
      </c>
    </row>
    <row r="8" spans="3:17" x14ac:dyDescent="0.3">
      <c r="C8">
        <v>2006</v>
      </c>
      <c r="D8" s="15">
        <v>2.07E-2</v>
      </c>
      <c r="E8" s="16">
        <v>0.1036</v>
      </c>
      <c r="F8" s="16">
        <v>-1.04E-2</v>
      </c>
      <c r="G8" s="16">
        <v>7.1300000000000002E-2</v>
      </c>
      <c r="H8" s="16">
        <v>2.81E-2</v>
      </c>
      <c r="I8" s="16">
        <v>9.1000000000000004E-3</v>
      </c>
      <c r="J8" s="16">
        <v>9.5999999999999992E-3</v>
      </c>
      <c r="K8" s="16">
        <v>9.1999999999999998E-3</v>
      </c>
      <c r="L8" s="16">
        <v>3.1399999999999997E-2</v>
      </c>
      <c r="M8" s="16">
        <v>3.5799999999999998E-2</v>
      </c>
      <c r="N8" s="16">
        <v>0.1905</v>
      </c>
      <c r="O8" s="17">
        <v>5.8099999999999999E-2</v>
      </c>
      <c r="P8" s="11">
        <f>AVERAGE(Table3[[#This Row],[Jan]:[Dec]])</f>
        <v>4.6416666666666662E-2</v>
      </c>
      <c r="Q8" s="11">
        <f>SUM(Table3[[#This Row],[Jan]:[Dec]])</f>
        <v>0.55699999999999994</v>
      </c>
    </row>
    <row r="9" spans="3:17" x14ac:dyDescent="0.3">
      <c r="C9">
        <v>2007</v>
      </c>
      <c r="D9" s="15">
        <v>-2.0999999999999999E-3</v>
      </c>
      <c r="E9" s="16">
        <v>-3.0000000000000001E-3</v>
      </c>
      <c r="F9" s="16">
        <v>-6.0199999999999997E-2</v>
      </c>
      <c r="G9" s="16">
        <v>6.8000000000000005E-2</v>
      </c>
      <c r="H9" s="16">
        <v>5.3900000000000003E-2</v>
      </c>
      <c r="I9" s="16">
        <v>9.2899999999999996E-2</v>
      </c>
      <c r="J9" s="16">
        <v>0.14760000000000001</v>
      </c>
      <c r="K9" s="16">
        <v>8.9099999999999999E-2</v>
      </c>
      <c r="L9" s="16">
        <v>0.19739999999999999</v>
      </c>
      <c r="M9" s="16">
        <v>-7.4999999999999997E-3</v>
      </c>
      <c r="N9" s="16">
        <v>2.0899999999999998E-2</v>
      </c>
      <c r="O9" s="17">
        <v>9.7199999999999995E-2</v>
      </c>
      <c r="P9" s="11">
        <f>AVERAGE(Table3[[#This Row],[Jan]:[Dec]])</f>
        <v>5.7850000000000006E-2</v>
      </c>
      <c r="Q9" s="11">
        <f>SUM(Table3[[#This Row],[Jan]:[Dec]])</f>
        <v>0.69420000000000004</v>
      </c>
    </row>
    <row r="10" spans="3:17" x14ac:dyDescent="0.3">
      <c r="C10">
        <v>2008</v>
      </c>
      <c r="D10" s="15">
        <v>-0.18360000000000001</v>
      </c>
      <c r="E10" s="16">
        <v>-5.8599999999999999E-2</v>
      </c>
      <c r="F10" s="16">
        <v>-6.2600000000000003E-2</v>
      </c>
      <c r="G10" s="16">
        <v>3.8199999999999998E-2</v>
      </c>
      <c r="H10" s="16">
        <v>0.1313</v>
      </c>
      <c r="I10" s="16">
        <v>0.12520000000000001</v>
      </c>
      <c r="J10" s="16">
        <v>0.10299999999999999</v>
      </c>
      <c r="K10" s="16">
        <v>0.13669999999999999</v>
      </c>
      <c r="L10" s="16">
        <v>-0.18110000000000001</v>
      </c>
      <c r="M10" s="16">
        <v>-8.3799999999999999E-2</v>
      </c>
      <c r="N10" s="16">
        <v>-0.1487</v>
      </c>
      <c r="O10" s="17">
        <v>-7.3499999999999996E-2</v>
      </c>
      <c r="P10" s="11">
        <f>AVERAGE(Table3[[#This Row],[Jan]:[Dec]])</f>
        <v>-2.145833333333334E-2</v>
      </c>
      <c r="Q10" s="11">
        <f>SUM(Table3[[#This Row],[Jan]:[Dec]])</f>
        <v>-0.25750000000000006</v>
      </c>
    </row>
    <row r="11" spans="3:17" x14ac:dyDescent="0.3">
      <c r="C11">
        <v>2009</v>
      </c>
      <c r="D11" s="15">
        <v>-5.2699999999999997E-2</v>
      </c>
      <c r="E11" s="16">
        <v>2.8400000000000002E-2</v>
      </c>
      <c r="F11" s="16">
        <v>-1.9800000000000002E-2</v>
      </c>
      <c r="G11" s="16">
        <v>-2.46E-2</v>
      </c>
      <c r="H11" s="16">
        <v>9.2799999999999994E-2</v>
      </c>
      <c r="I11" s="16">
        <v>-6.3899999999999998E-2</v>
      </c>
      <c r="J11" s="16">
        <v>8.0600000000000005E-2</v>
      </c>
      <c r="K11" s="16">
        <v>-7.6799999999999993E-2</v>
      </c>
      <c r="L11" s="16">
        <v>-4.6100000000000002E-2</v>
      </c>
      <c r="M11" s="16">
        <v>-8.3000000000000004E-2</v>
      </c>
      <c r="N11" s="16">
        <v>-8.5300000000000001E-2</v>
      </c>
      <c r="O11" s="17">
        <v>3.6299999999999999E-2</v>
      </c>
      <c r="P11" s="11">
        <f>AVERAGE(Table3[[#This Row],[Jan]:[Dec]])</f>
        <v>-1.7841666666666669E-2</v>
      </c>
      <c r="Q11" s="11">
        <f>SUM(Table3[[#This Row],[Jan]:[Dec]])</f>
        <v>-0.21410000000000001</v>
      </c>
    </row>
    <row r="12" spans="3:17" x14ac:dyDescent="0.3">
      <c r="C12">
        <v>2010</v>
      </c>
      <c r="D12" s="15">
        <v>-6.5299999999999997E-2</v>
      </c>
      <c r="E12" s="16">
        <v>-5.3100000000000001E-2</v>
      </c>
      <c r="F12" s="16">
        <v>-8.6499999999999994E-2</v>
      </c>
      <c r="G12" s="16">
        <v>-5.3900000000000003E-2</v>
      </c>
      <c r="H12" s="16">
        <v>0.16889999999999999</v>
      </c>
      <c r="I12" s="16">
        <v>-7.0000000000000007E-2</v>
      </c>
      <c r="J12" s="16">
        <v>1.29E-2</v>
      </c>
      <c r="K12" s="16">
        <v>-8.77E-2</v>
      </c>
      <c r="L12" s="16">
        <v>-4.2799999999999998E-2</v>
      </c>
      <c r="M12" s="16">
        <v>5.1400000000000001E-2</v>
      </c>
      <c r="N12" s="16">
        <v>-2.5999999999999999E-2</v>
      </c>
      <c r="O12" s="17">
        <v>-2.3699999999999999E-2</v>
      </c>
      <c r="P12" s="11">
        <f>AVERAGE(Table3[[#This Row],[Jan]:[Dec]])</f>
        <v>-2.2983333333333338E-2</v>
      </c>
      <c r="Q12" s="11">
        <f>SUM(Table3[[#This Row],[Jan]:[Dec]])</f>
        <v>-0.27580000000000005</v>
      </c>
    </row>
    <row r="13" spans="3:17" x14ac:dyDescent="0.3">
      <c r="C13">
        <v>2011</v>
      </c>
      <c r="D13" s="15">
        <v>1.61E-2</v>
      </c>
      <c r="E13" s="16">
        <v>-4.6100000000000002E-2</v>
      </c>
      <c r="F13" s="16">
        <v>-6.7400000000000002E-2</v>
      </c>
      <c r="G13" s="16">
        <v>-4.8000000000000001E-2</v>
      </c>
      <c r="H13" s="16">
        <v>-3.1600000000000003E-2</v>
      </c>
      <c r="I13" s="16">
        <v>-1E-4</v>
      </c>
      <c r="J13" s="16">
        <v>6.5699999999999995E-2</v>
      </c>
      <c r="K13" s="16">
        <v>-5.2699999999999997E-2</v>
      </c>
      <c r="L13" s="16">
        <v>-2.5000000000000001E-2</v>
      </c>
      <c r="M13" s="16">
        <v>-3.5999999999999999E-3</v>
      </c>
      <c r="N13" s="16">
        <v>-1.89E-2</v>
      </c>
      <c r="O13" s="17">
        <v>-2.4500000000000001E-2</v>
      </c>
      <c r="P13" s="11">
        <f>AVERAGE(Table3[[#This Row],[Jan]:[Dec]])</f>
        <v>-1.9674999999999995E-2</v>
      </c>
      <c r="Q13" s="11">
        <f>SUM(Table3[[#This Row],[Jan]:[Dec]])</f>
        <v>-0.23609999999999995</v>
      </c>
    </row>
    <row r="14" spans="3:17" x14ac:dyDescent="0.3">
      <c r="C14">
        <v>2012</v>
      </c>
      <c r="D14" s="15">
        <v>-2.0000000000000001E-4</v>
      </c>
      <c r="E14" s="16">
        <v>-2.7000000000000001E-3</v>
      </c>
      <c r="F14" s="16">
        <v>-5.1499999999999997E-2</v>
      </c>
      <c r="G14" s="16">
        <v>0.35410000000000003</v>
      </c>
      <c r="H14" s="16">
        <v>-7.7100000000000002E-2</v>
      </c>
      <c r="I14" s="16">
        <v>1.0500000000000001E-2</v>
      </c>
      <c r="J14" s="16">
        <v>6.2300000000000001E-2</v>
      </c>
      <c r="K14" s="16">
        <v>1.2E-2</v>
      </c>
      <c r="L14" s="16">
        <v>2.2599999999999999E-2</v>
      </c>
      <c r="M14" s="16">
        <v>8.7800000000000003E-2</v>
      </c>
      <c r="N14" s="16">
        <v>8.3199999999999996E-2</v>
      </c>
      <c r="O14" s="17">
        <v>9.1899999999999996E-2</v>
      </c>
      <c r="P14" s="11">
        <f>AVERAGE(Table3[[#This Row],[Jan]:[Dec]])</f>
        <v>4.9408333333333339E-2</v>
      </c>
      <c r="Q14" s="11">
        <f>SUM(Table3[[#This Row],[Jan]:[Dec]])</f>
        <v>0.59290000000000009</v>
      </c>
    </row>
    <row r="15" spans="3:17" x14ac:dyDescent="0.3">
      <c r="C15">
        <v>2013</v>
      </c>
      <c r="D15" s="15">
        <v>-4.3499999999999997E-2</v>
      </c>
      <c r="E15" s="16">
        <v>6.2E-2</v>
      </c>
      <c r="F15" s="16">
        <v>-5.7099999999999998E-2</v>
      </c>
      <c r="G15" s="16">
        <v>-2.0799999999999999E-2</v>
      </c>
      <c r="H15" s="16">
        <v>-1E-4</v>
      </c>
      <c r="I15" s="16">
        <v>-1.41E-2</v>
      </c>
      <c r="J15" s="16">
        <v>0.1104</v>
      </c>
      <c r="K15" s="16">
        <v>6.8999999999999999E-3</v>
      </c>
      <c r="L15" s="16">
        <v>-1.7000000000000001E-2</v>
      </c>
      <c r="M15" s="16">
        <v>6.9000000000000006E-2</v>
      </c>
      <c r="N15" s="16">
        <v>0.1114</v>
      </c>
      <c r="O15" s="17">
        <v>0.1971</v>
      </c>
      <c r="P15" s="11">
        <f>AVERAGE(Table3[[#This Row],[Jan]:[Dec]])</f>
        <v>3.3683333333333336E-2</v>
      </c>
      <c r="Q15" s="11">
        <f>SUM(Table3[[#This Row],[Jan]:[Dec]])</f>
        <v>0.4042</v>
      </c>
    </row>
    <row r="16" spans="3:17" x14ac:dyDescent="0.3">
      <c r="C16">
        <v>2014</v>
      </c>
      <c r="D16" s="15">
        <v>1.38E-2</v>
      </c>
      <c r="E16" s="16">
        <v>5.6599999999999998E-2</v>
      </c>
      <c r="F16" s="16">
        <v>-4.0599999999999997E-2</v>
      </c>
      <c r="G16" s="16">
        <v>3.9199999999999999E-2</v>
      </c>
      <c r="H16" s="16">
        <v>5.2600000000000001E-2</v>
      </c>
      <c r="I16" s="16">
        <v>9.1499999999999998E-2</v>
      </c>
      <c r="J16" s="16">
        <v>0.12720000000000001</v>
      </c>
      <c r="K16" s="16">
        <v>-0.1065</v>
      </c>
      <c r="L16" s="16">
        <v>-1.5299999999999999E-2</v>
      </c>
      <c r="M16" s="16">
        <v>-8.3000000000000001E-3</v>
      </c>
      <c r="N16" s="16">
        <v>-7.8799999999999995E-2</v>
      </c>
      <c r="O16" s="17">
        <v>5.2999999999999999E-2</v>
      </c>
      <c r="P16" s="11">
        <f>AVERAGE(Table3[[#This Row],[Jan]:[Dec]])</f>
        <v>1.5366666666666667E-2</v>
      </c>
      <c r="Q16" s="11">
        <f>SUM(Table3[[#This Row],[Jan]:[Dec]])</f>
        <v>0.18440000000000001</v>
      </c>
    </row>
    <row r="17" spans="3:23" x14ac:dyDescent="0.3">
      <c r="C17">
        <v>2015</v>
      </c>
      <c r="D17" s="15">
        <v>9.35E-2</v>
      </c>
      <c r="E17" s="16">
        <v>-7.4999999999999997E-3</v>
      </c>
      <c r="F17" s="16">
        <v>-3.4200000000000001E-2</v>
      </c>
      <c r="G17" s="16">
        <v>-8.0000000000000002E-3</v>
      </c>
      <c r="H17" s="16">
        <v>-7.0599999999999996E-2</v>
      </c>
      <c r="I17" s="16">
        <v>8.8499999999999995E-2</v>
      </c>
      <c r="J17" s="16">
        <v>8.3099999999999993E-2</v>
      </c>
      <c r="K17" s="16">
        <v>0.16750000000000001</v>
      </c>
      <c r="L17" s="16">
        <v>-1.5699999999999999E-2</v>
      </c>
      <c r="M17" s="16">
        <v>-7.5499999999999998E-2</v>
      </c>
      <c r="N17" s="16">
        <v>-5.2999999999999999E-2</v>
      </c>
      <c r="O17" s="17">
        <v>0.1134</v>
      </c>
      <c r="P17" s="11">
        <f>AVERAGE(Table3[[#This Row],[Jan]:[Dec]])</f>
        <v>2.3458333333333335E-2</v>
      </c>
      <c r="Q17" s="11">
        <f>SUM(Table3[[#This Row],[Jan]:[Dec]])</f>
        <v>0.28150000000000003</v>
      </c>
    </row>
    <row r="18" spans="3:23" x14ac:dyDescent="0.3">
      <c r="C18">
        <v>2016</v>
      </c>
      <c r="D18" s="15">
        <v>6.0199999999999997E-2</v>
      </c>
      <c r="E18" s="16">
        <v>5.1799999999999999E-2</v>
      </c>
      <c r="F18" s="16">
        <v>5.57E-2</v>
      </c>
      <c r="G18" s="16">
        <v>8.0699999999999994E-2</v>
      </c>
      <c r="H18" s="16">
        <v>4.5900000000000003E-2</v>
      </c>
      <c r="I18" s="16">
        <v>0.12470000000000001</v>
      </c>
      <c r="J18" s="16">
        <v>8.1000000000000003E-2</v>
      </c>
      <c r="K18" s="16">
        <v>-3.5099999999999999E-2</v>
      </c>
      <c r="L18" s="16">
        <v>-2.4500000000000001E-2</v>
      </c>
      <c r="M18" s="16">
        <v>3.5999999999999999E-3</v>
      </c>
      <c r="N18" s="16">
        <v>-8.5999999999999993E-2</v>
      </c>
      <c r="O18" s="17">
        <v>-0.1026</v>
      </c>
      <c r="P18" s="11">
        <f>AVERAGE(Table3[[#This Row],[Jan]:[Dec]])</f>
        <v>2.1283333333333331E-2</v>
      </c>
      <c r="Q18" s="11">
        <f>SUM(Table3[[#This Row],[Jan]:[Dec]])</f>
        <v>0.25539999999999996</v>
      </c>
    </row>
    <row r="19" spans="3:23" x14ac:dyDescent="0.3">
      <c r="C19">
        <v>2017</v>
      </c>
      <c r="D19" s="15">
        <v>-8.09E-2</v>
      </c>
      <c r="E19" s="16">
        <v>-2.06E-2</v>
      </c>
      <c r="F19" s="16">
        <v>0.22189999999999999</v>
      </c>
      <c r="G19" s="16">
        <v>3.9800000000000002E-2</v>
      </c>
      <c r="H19" s="16">
        <v>-2.58E-2</v>
      </c>
      <c r="I19" s="16">
        <v>-2.75E-2</v>
      </c>
      <c r="J19" s="16">
        <v>5.6800000000000003E-2</v>
      </c>
      <c r="K19" s="16">
        <v>-4.3999999999999997E-2</v>
      </c>
      <c r="L19" s="16">
        <v>-1.9300000000000001E-2</v>
      </c>
      <c r="M19" s="16">
        <v>-1.03E-2</v>
      </c>
      <c r="N19" s="16">
        <v>2.7000000000000001E-3</v>
      </c>
      <c r="O19" s="17">
        <v>-9.5699999999999993E-2</v>
      </c>
      <c r="P19" s="11">
        <f>AVERAGE(Table3[[#This Row],[Jan]:[Dec]])</f>
        <v>-2.416666666666655E-4</v>
      </c>
      <c r="Q19" s="11">
        <f>SUM(Table3[[#This Row],[Jan]:[Dec]])</f>
        <v>-2.8999999999999859E-3</v>
      </c>
    </row>
    <row r="20" spans="3:23" x14ac:dyDescent="0.3">
      <c r="C20">
        <v>2018</v>
      </c>
      <c r="D20" s="15">
        <v>0.01</v>
      </c>
      <c r="E20" s="16">
        <v>-4.1700000000000001E-2</v>
      </c>
      <c r="F20" s="16">
        <v>-9.3399999999999997E-2</v>
      </c>
      <c r="G20" s="16">
        <v>0.1055</v>
      </c>
      <c r="H20" s="16">
        <v>-3.0700000000000002E-2</v>
      </c>
      <c r="I20" s="16">
        <v>-8.3400000000000002E-2</v>
      </c>
      <c r="J20" s="16">
        <v>-5.8999999999999999E-3</v>
      </c>
      <c r="K20" s="16">
        <v>-8.2000000000000007E-3</v>
      </c>
      <c r="L20" s="16">
        <v>6.3500000000000001E-2</v>
      </c>
      <c r="M20" s="16">
        <v>-2.8000000000000001E-2</v>
      </c>
      <c r="N20" s="16">
        <v>-5.9799999999999999E-2</v>
      </c>
      <c r="O20" s="17">
        <v>3.39E-2</v>
      </c>
      <c r="P20" s="11">
        <f>AVERAGE(Table3[[#This Row],[Jan]:[Dec]])</f>
        <v>-1.1516666666666666E-2</v>
      </c>
      <c r="Q20" s="11">
        <f>SUM(Table3[[#This Row],[Jan]:[Dec]])</f>
        <v>-0.13819999999999999</v>
      </c>
    </row>
    <row r="21" spans="3:23" x14ac:dyDescent="0.3">
      <c r="C21">
        <v>2019</v>
      </c>
      <c r="D21" s="15">
        <v>-2.1600000000000001E-2</v>
      </c>
      <c r="E21" s="16">
        <v>-4.8300000000000003E-2</v>
      </c>
      <c r="F21" s="16">
        <v>3.44E-2</v>
      </c>
      <c r="G21" s="16">
        <v>0.13550000000000001</v>
      </c>
      <c r="H21" s="16">
        <v>1.61E-2</v>
      </c>
      <c r="I21" s="16">
        <v>-5.6500000000000002E-2</v>
      </c>
      <c r="J21" s="16">
        <v>1.66E-2</v>
      </c>
      <c r="K21" s="16">
        <v>-5.4600000000000003E-2</v>
      </c>
      <c r="L21" s="16">
        <v>-5.0900000000000001E-2</v>
      </c>
      <c r="M21" s="16">
        <v>9.2999999999999992E-3</v>
      </c>
      <c r="N21" s="16">
        <v>-2.9100000000000001E-2</v>
      </c>
      <c r="O21" s="17">
        <v>4.7899999999999998E-2</v>
      </c>
      <c r="P21" s="11">
        <f>AVERAGE(Table3[[#This Row],[Jan]:[Dec]])</f>
        <v>-1.0000000000000055E-4</v>
      </c>
      <c r="Q21" s="11">
        <f>SUM(Table3[[#This Row],[Jan]:[Dec]])</f>
        <v>-1.2000000000000066E-3</v>
      </c>
    </row>
    <row r="22" spans="3:23" x14ac:dyDescent="0.3">
      <c r="C22">
        <v>2020</v>
      </c>
      <c r="D22" s="15">
        <v>0.13669999999999999</v>
      </c>
      <c r="E22" s="16">
        <v>0.23150000000000001</v>
      </c>
      <c r="F22" s="16">
        <v>-0.23330000000000001</v>
      </c>
      <c r="G22" s="16">
        <v>0</v>
      </c>
      <c r="H22" s="16">
        <v>-3.9899999999999998E-2</v>
      </c>
      <c r="I22" s="16">
        <v>4.9299999999999997E-2</v>
      </c>
      <c r="J22" s="16">
        <v>0.1414</v>
      </c>
      <c r="K22" s="16">
        <v>3.1899999999999998E-2</v>
      </c>
      <c r="L22" s="16">
        <v>4.41E-2</v>
      </c>
      <c r="M22" s="16">
        <v>6.1400000000000003E-2</v>
      </c>
      <c r="N22" s="16">
        <v>0.2135</v>
      </c>
      <c r="O22" s="17">
        <v>4.5199999999999997E-2</v>
      </c>
      <c r="P22" s="11">
        <f>AVERAGE(Table3[[#This Row],[Jan]:[Dec]])</f>
        <v>5.6816666666666661E-2</v>
      </c>
      <c r="Q22" s="11">
        <f>SUM(Table3[[#This Row],[Jan]:[Dec]])</f>
        <v>0.68179999999999996</v>
      </c>
    </row>
    <row r="23" spans="3:23" x14ac:dyDescent="0.3">
      <c r="C23">
        <v>2021</v>
      </c>
      <c r="D23" s="15">
        <v>0.13569999999999999</v>
      </c>
      <c r="E23" s="16">
        <v>4.3799999999999999E-2</v>
      </c>
      <c r="F23" s="16">
        <v>5.8500000000000003E-2</v>
      </c>
      <c r="G23" s="16">
        <v>-3.0000000000000001E-3</v>
      </c>
      <c r="H23" s="16">
        <v>5.8999999999999999E-3</v>
      </c>
      <c r="I23" s="16">
        <v>1.4800000000000001E-2</v>
      </c>
      <c r="J23" s="16">
        <v>9.06E-2</v>
      </c>
      <c r="K23" s="16">
        <v>-3.3799999999999997E-2</v>
      </c>
      <c r="L23" s="16">
        <v>-0.11509999999999999</v>
      </c>
      <c r="M23" s="16">
        <v>7.7499999999999999E-2</v>
      </c>
      <c r="N23" s="16">
        <v>-7.3200000000000001E-2</v>
      </c>
      <c r="O23" s="17">
        <v>-3.95E-2</v>
      </c>
      <c r="P23" s="11">
        <f>AVERAGE(Table3[[#This Row],[Jan]:[Dec]])</f>
        <v>1.351666666666667E-2</v>
      </c>
      <c r="Q23" s="11">
        <f>SUM(Table3[[#This Row],[Jan]:[Dec]])</f>
        <v>0.16220000000000004</v>
      </c>
    </row>
    <row r="24" spans="3:23" x14ac:dyDescent="0.3">
      <c r="C24">
        <v>2022</v>
      </c>
      <c r="D24" s="15">
        <v>0.13730000000000001</v>
      </c>
      <c r="E24" s="16">
        <v>-9.0700000000000003E-2</v>
      </c>
      <c r="F24" s="16">
        <v>-2.5399999999999999E-2</v>
      </c>
      <c r="G24" s="16">
        <v>-7.3899999999999993E-2</v>
      </c>
      <c r="H24" s="16">
        <v>-9.2600000000000002E-2</v>
      </c>
      <c r="I24" s="16">
        <v>-4.6899999999999997E-2</v>
      </c>
      <c r="J24" s="16">
        <v>7.7299999999999994E-2</v>
      </c>
      <c r="K24" s="16">
        <v>-0.10100000000000001</v>
      </c>
      <c r="L24" s="16">
        <v>-6.0600000000000001E-2</v>
      </c>
      <c r="M24" s="16">
        <v>1.14E-2</v>
      </c>
      <c r="N24" s="16">
        <v>0.04</v>
      </c>
      <c r="O24" s="17">
        <v>4.0599999999999997E-2</v>
      </c>
      <c r="P24" s="11">
        <f>AVERAGE(Table3[[#This Row],[Jan]:[Dec]])</f>
        <v>-1.5374999999999995E-2</v>
      </c>
      <c r="Q24" s="11">
        <f>SUM(Table3[[#This Row],[Jan]:[Dec]])</f>
        <v>-0.18449999999999994</v>
      </c>
    </row>
    <row r="25" spans="3:23" ht="15" thickBot="1" x14ac:dyDescent="0.35">
      <c r="C25">
        <v>2023</v>
      </c>
      <c r="D25" s="18">
        <v>4.07E-2</v>
      </c>
      <c r="E25" s="19">
        <v>-4.3499999999999997E-2</v>
      </c>
      <c r="F25" s="19">
        <v>-5.5E-2</v>
      </c>
      <c r="G25" s="19">
        <v>-1.9900000000000001E-2</v>
      </c>
      <c r="H25" s="19">
        <v>-1.12E-2</v>
      </c>
      <c r="I25" s="19">
        <v>0.10390000000000001</v>
      </c>
      <c r="J25" s="19">
        <v>-2.0799999999999999E-2</v>
      </c>
      <c r="K25" s="19">
        <v>-5.45E-2</v>
      </c>
      <c r="L25" s="19">
        <v>6.8999999999999999E-3</v>
      </c>
      <c r="M25" s="19">
        <v>-6.9800000000000001E-2</v>
      </c>
      <c r="N25" s="19">
        <v>-3.0999999999999999E-3</v>
      </c>
      <c r="O25" s="20">
        <v>0.1032</v>
      </c>
      <c r="P25" s="11">
        <f>AVERAGE(Table3[[#This Row],[Jan]:[Dec]])</f>
        <v>-1.9249999999999996E-3</v>
      </c>
      <c r="Q25" s="11">
        <f>SUM(Table3[[#This Row],[Jan]:[Dec]])</f>
        <v>-2.3099999999999996E-2</v>
      </c>
    </row>
    <row r="26" spans="3:23" x14ac:dyDescent="0.3">
      <c r="C26">
        <v>2024</v>
      </c>
      <c r="D26" s="15">
        <v>1.4E-2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  <c r="P26" s="11"/>
      <c r="Q26" s="11"/>
    </row>
    <row r="27" spans="3:23" x14ac:dyDescent="0.3">
      <c r="C27" t="s">
        <v>30</v>
      </c>
      <c r="D27" s="6">
        <f>SUBTOTAL(101,Table3[Jan])</f>
        <v>1.339090909090909E-2</v>
      </c>
      <c r="E27" s="6">
        <f>SUBTOTAL(101,Table3[Feb])</f>
        <v>1.2999999999999998E-2</v>
      </c>
      <c r="F27" s="6">
        <f>SUBTOTAL(101,Table3[Mar])</f>
        <v>-2.3628571428571429E-2</v>
      </c>
      <c r="G27" s="6">
        <f>SUBTOTAL(101,Table3[Apr])</f>
        <v>3.4952380952380964E-2</v>
      </c>
      <c r="H27" s="6">
        <f>SUBTOTAL(101,Table3[May])</f>
        <v>8.4476190476190476E-3</v>
      </c>
      <c r="I27" s="6">
        <f>SUBTOTAL(101,Table3[Jun])</f>
        <v>1.8585714285714285E-2</v>
      </c>
      <c r="J27" s="6">
        <f>SUBTOTAL(101,Table3[Jul])</f>
        <v>6.3085714285714273E-2</v>
      </c>
      <c r="K27" s="6">
        <f>SUBTOTAL(101,Table3[Aug])</f>
        <v>-7.7952380952380947E-3</v>
      </c>
      <c r="L27" s="6">
        <f>SUBTOTAL(101,Table3[Sep])</f>
        <v>-1.1047619047619047E-2</v>
      </c>
      <c r="M27" s="6">
        <f>SUBTOTAL(101,Table3[Oct])</f>
        <v>3.2761904761904764E-3</v>
      </c>
      <c r="N27" s="6">
        <f>SUBTOTAL(101,Table3[Nov])</f>
        <v>-1.4761904761904595E-4</v>
      </c>
      <c r="O27" s="6">
        <f>SUBTOTAL(101,Table3[Dec])</f>
        <v>2.5871428571428566E-2</v>
      </c>
      <c r="P27" s="6">
        <f>SUBTOTAL(109,Table3[Yearly Average])</f>
        <v>0.24143333333333331</v>
      </c>
      <c r="Q27" s="6">
        <f>SUBTOTAL(101,Table3[Yearly return])</f>
        <v>0.13796190476190479</v>
      </c>
      <c r="R27" s="6"/>
    </row>
    <row r="28" spans="3:23" x14ac:dyDescent="0.3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3:23" x14ac:dyDescent="0.3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3:23" x14ac:dyDescent="0.3">
      <c r="E30" s="11"/>
    </row>
    <row r="31" spans="3:23" x14ac:dyDescent="0.3">
      <c r="E31" s="11"/>
      <c r="R31" s="6"/>
      <c r="S31" s="6"/>
      <c r="T31" s="6"/>
      <c r="U31" s="6"/>
      <c r="V31" s="6"/>
      <c r="W31" s="6"/>
    </row>
    <row r="32" spans="3:23" x14ac:dyDescent="0.3">
      <c r="D32" s="6"/>
      <c r="E32" s="1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3:17" x14ac:dyDescent="0.3">
      <c r="D33" s="6"/>
      <c r="E33" s="11"/>
      <c r="J33" s="6"/>
      <c r="K33" s="6"/>
      <c r="L33" s="6"/>
      <c r="M33" s="6"/>
      <c r="N33" s="6"/>
      <c r="O33" s="6"/>
      <c r="P33" s="6"/>
      <c r="Q33" s="6"/>
    </row>
    <row r="34" spans="3:17" x14ac:dyDescent="0.3">
      <c r="D34" s="6"/>
      <c r="E34" s="11"/>
    </row>
    <row r="35" spans="3:17" x14ac:dyDescent="0.3">
      <c r="D35" s="6"/>
      <c r="E35" s="11"/>
    </row>
    <row r="36" spans="3:17" x14ac:dyDescent="0.3">
      <c r="D36" s="6"/>
      <c r="E36" s="11"/>
    </row>
    <row r="37" spans="3:17" x14ac:dyDescent="0.3">
      <c r="D37" s="6"/>
      <c r="E37" s="11"/>
    </row>
    <row r="38" spans="3:17" x14ac:dyDescent="0.3">
      <c r="D38" s="6"/>
      <c r="E38" s="11"/>
    </row>
    <row r="39" spans="3:17" x14ac:dyDescent="0.3">
      <c r="D39" s="6"/>
      <c r="E39" s="11"/>
    </row>
    <row r="40" spans="3:17" x14ac:dyDescent="0.3">
      <c r="D40" s="6"/>
      <c r="E40" s="11"/>
    </row>
    <row r="41" spans="3:17" x14ac:dyDescent="0.3">
      <c r="C41" s="6"/>
      <c r="D41" s="6"/>
      <c r="E41" s="11"/>
    </row>
    <row r="42" spans="3:17" x14ac:dyDescent="0.3">
      <c r="C42" s="6"/>
      <c r="D42" s="6"/>
      <c r="E42" s="11"/>
    </row>
    <row r="43" spans="3:17" x14ac:dyDescent="0.3">
      <c r="C43" s="6"/>
      <c r="D43" s="6"/>
      <c r="E43" s="11"/>
    </row>
    <row r="44" spans="3:17" x14ac:dyDescent="0.3">
      <c r="C44" s="6"/>
      <c r="D44" s="6"/>
      <c r="E44" s="11"/>
    </row>
    <row r="45" spans="3:17" x14ac:dyDescent="0.3">
      <c r="E45" s="11"/>
    </row>
    <row r="46" spans="3:17" x14ac:dyDescent="0.3">
      <c r="D46" s="6"/>
      <c r="E46" s="11"/>
    </row>
    <row r="47" spans="3:17" x14ac:dyDescent="0.3">
      <c r="C47" s="6"/>
      <c r="D47" s="6"/>
      <c r="E47" s="11"/>
    </row>
    <row r="48" spans="3:17" x14ac:dyDescent="0.3">
      <c r="C48" s="6"/>
      <c r="D48" s="6"/>
      <c r="E48" s="11"/>
    </row>
    <row r="49" spans="3:5" x14ac:dyDescent="0.3">
      <c r="C49" s="6"/>
      <c r="E49" s="11"/>
    </row>
    <row r="50" spans="3:5" x14ac:dyDescent="0.3">
      <c r="C50" s="6"/>
      <c r="E50" s="11"/>
    </row>
    <row r="53" spans="3:5" x14ac:dyDescent="0.3">
      <c r="C53" s="6"/>
    </row>
    <row r="54" spans="3:5" x14ac:dyDescent="0.3">
      <c r="C54" s="6"/>
    </row>
    <row r="55" spans="3:5" x14ac:dyDescent="0.3">
      <c r="C55" s="6"/>
    </row>
    <row r="56" spans="3:5" x14ac:dyDescent="0.3">
      <c r="C56" s="6"/>
    </row>
    <row r="57" spans="3:5" x14ac:dyDescent="0.3">
      <c r="C57" s="6"/>
    </row>
    <row r="58" spans="3:5" x14ac:dyDescent="0.3">
      <c r="C58" s="6"/>
    </row>
    <row r="63" spans="3:5" x14ac:dyDescent="0.3">
      <c r="C63" s="6"/>
    </row>
    <row r="64" spans="3:5" x14ac:dyDescent="0.3">
      <c r="C64" s="6"/>
    </row>
    <row r="65" spans="3:3" x14ac:dyDescent="0.3">
      <c r="C65" s="6"/>
    </row>
    <row r="66" spans="3:3" x14ac:dyDescent="0.3">
      <c r="C66" s="6"/>
    </row>
    <row r="67" spans="3:3" x14ac:dyDescent="0.3">
      <c r="C67" s="6"/>
    </row>
    <row r="68" spans="3:3" x14ac:dyDescent="0.3">
      <c r="C68" s="6"/>
    </row>
    <row r="69" spans="3:3" x14ac:dyDescent="0.3">
      <c r="C69" s="6"/>
    </row>
    <row r="70" spans="3:3" x14ac:dyDescent="0.3">
      <c r="C70" s="6"/>
    </row>
    <row r="71" spans="3:3" x14ac:dyDescent="0.3">
      <c r="C71" s="6"/>
    </row>
    <row r="72" spans="3:3" x14ac:dyDescent="0.3">
      <c r="C72" s="6"/>
    </row>
    <row r="73" spans="3:3" x14ac:dyDescent="0.3">
      <c r="C73" s="6"/>
    </row>
    <row r="74" spans="3:3" x14ac:dyDescent="0.3">
      <c r="C74" s="6"/>
    </row>
    <row r="75" spans="3:3" x14ac:dyDescent="0.3">
      <c r="C75" s="6"/>
    </row>
    <row r="76" spans="3:3" x14ac:dyDescent="0.3">
      <c r="C76" s="6"/>
    </row>
    <row r="77" spans="3:3" x14ac:dyDescent="0.3">
      <c r="C77" s="7"/>
    </row>
    <row r="78" spans="3:3" x14ac:dyDescent="0.3">
      <c r="C78" s="6"/>
    </row>
    <row r="79" spans="3:3" x14ac:dyDescent="0.3">
      <c r="C79" s="6"/>
    </row>
    <row r="80" spans="3:3" x14ac:dyDescent="0.3">
      <c r="C80" s="6"/>
    </row>
    <row r="81" spans="3:3" x14ac:dyDescent="0.3">
      <c r="C81" s="6"/>
    </row>
    <row r="82" spans="3:3" x14ac:dyDescent="0.3">
      <c r="C82" s="6"/>
    </row>
    <row r="84" spans="3:3" x14ac:dyDescent="0.3">
      <c r="C84" s="6"/>
    </row>
    <row r="87" spans="3:3" x14ac:dyDescent="0.3">
      <c r="C87" s="6"/>
    </row>
    <row r="88" spans="3:3" x14ac:dyDescent="0.3">
      <c r="C88" s="6"/>
    </row>
    <row r="91" spans="3:3" x14ac:dyDescent="0.3">
      <c r="C91" s="6"/>
    </row>
    <row r="93" spans="3:3" x14ac:dyDescent="0.3">
      <c r="C93" s="6"/>
    </row>
    <row r="95" spans="3:3" x14ac:dyDescent="0.3">
      <c r="C95" s="6"/>
    </row>
    <row r="96" spans="3:3" x14ac:dyDescent="0.3">
      <c r="C96" s="6"/>
    </row>
    <row r="97" spans="3:3" x14ac:dyDescent="0.3">
      <c r="C97" s="6"/>
    </row>
    <row r="98" spans="3:3" x14ac:dyDescent="0.3">
      <c r="C98" s="6"/>
    </row>
    <row r="99" spans="3:3" x14ac:dyDescent="0.3">
      <c r="C99" s="6"/>
    </row>
    <row r="100" spans="3:3" x14ac:dyDescent="0.3">
      <c r="C100" s="6"/>
    </row>
    <row r="101" spans="3:3" x14ac:dyDescent="0.3">
      <c r="C101" s="6"/>
    </row>
    <row r="103" spans="3:3" x14ac:dyDescent="0.3">
      <c r="C103" s="6"/>
    </row>
    <row r="104" spans="3:3" x14ac:dyDescent="0.3">
      <c r="C104" s="6"/>
    </row>
    <row r="106" spans="3:3" x14ac:dyDescent="0.3">
      <c r="C106" s="6"/>
    </row>
    <row r="107" spans="3:3" x14ac:dyDescent="0.3">
      <c r="C107" s="6"/>
    </row>
    <row r="108" spans="3:3" x14ac:dyDescent="0.3">
      <c r="C108" s="6"/>
    </row>
    <row r="109" spans="3:3" x14ac:dyDescent="0.3">
      <c r="C109" s="6"/>
    </row>
    <row r="110" spans="3:3" x14ac:dyDescent="0.3">
      <c r="C110" s="6"/>
    </row>
    <row r="112" spans="3:3" x14ac:dyDescent="0.3">
      <c r="C112" s="6"/>
    </row>
    <row r="113" spans="3:3" x14ac:dyDescent="0.3">
      <c r="C113" s="6"/>
    </row>
    <row r="114" spans="3:3" x14ac:dyDescent="0.3">
      <c r="C114" s="6"/>
    </row>
    <row r="115" spans="3:3" x14ac:dyDescent="0.3">
      <c r="C115" s="6"/>
    </row>
    <row r="116" spans="3:3" x14ac:dyDescent="0.3">
      <c r="C116" s="6"/>
    </row>
    <row r="119" spans="3:3" x14ac:dyDescent="0.3">
      <c r="C119" s="6"/>
    </row>
    <row r="120" spans="3:3" x14ac:dyDescent="0.3">
      <c r="C120" s="6"/>
    </row>
    <row r="121" spans="3:3" x14ac:dyDescent="0.3">
      <c r="C121" s="6"/>
    </row>
    <row r="122" spans="3:3" x14ac:dyDescent="0.3">
      <c r="C122" s="6"/>
    </row>
    <row r="123" spans="3:3" x14ac:dyDescent="0.3">
      <c r="C123" s="6"/>
    </row>
    <row r="125" spans="3:3" x14ac:dyDescent="0.3">
      <c r="C125" s="6"/>
    </row>
    <row r="127" spans="3:3" x14ac:dyDescent="0.3">
      <c r="C127" s="6"/>
    </row>
    <row r="128" spans="3:3" x14ac:dyDescent="0.3">
      <c r="C128" s="6"/>
    </row>
    <row r="130" spans="3:3" x14ac:dyDescent="0.3">
      <c r="C130" s="6"/>
    </row>
    <row r="131" spans="3:3" x14ac:dyDescent="0.3">
      <c r="C131" s="6"/>
    </row>
    <row r="132" spans="3:3" x14ac:dyDescent="0.3">
      <c r="C132" s="6"/>
    </row>
    <row r="133" spans="3:3" x14ac:dyDescent="0.3">
      <c r="C133" s="6"/>
    </row>
    <row r="135" spans="3:3" x14ac:dyDescent="0.3">
      <c r="C135" s="6"/>
    </row>
    <row r="136" spans="3:3" x14ac:dyDescent="0.3">
      <c r="C136" s="6"/>
    </row>
    <row r="140" spans="3:3" x14ac:dyDescent="0.3">
      <c r="C140" s="6"/>
    </row>
    <row r="141" spans="3:3" x14ac:dyDescent="0.3">
      <c r="C141" s="6"/>
    </row>
    <row r="142" spans="3:3" x14ac:dyDescent="0.3">
      <c r="C142" s="6"/>
    </row>
    <row r="143" spans="3:3" x14ac:dyDescent="0.3">
      <c r="C143" s="6"/>
    </row>
    <row r="144" spans="3:3" x14ac:dyDescent="0.3">
      <c r="C144" s="6"/>
    </row>
    <row r="146" spans="3:3" x14ac:dyDescent="0.3">
      <c r="C146" s="6"/>
    </row>
    <row r="148" spans="3:3" x14ac:dyDescent="0.3">
      <c r="C148" s="6"/>
    </row>
    <row r="149" spans="3:3" x14ac:dyDescent="0.3">
      <c r="C149" s="6"/>
    </row>
    <row r="150" spans="3:3" x14ac:dyDescent="0.3">
      <c r="C150" s="6"/>
    </row>
    <row r="151" spans="3:3" x14ac:dyDescent="0.3">
      <c r="C151" s="6"/>
    </row>
    <row r="153" spans="3:3" x14ac:dyDescent="0.3">
      <c r="C153" s="6"/>
    </row>
    <row r="154" spans="3:3" x14ac:dyDescent="0.3">
      <c r="C154" s="6"/>
    </row>
    <row r="156" spans="3:3" x14ac:dyDescent="0.3">
      <c r="C156" s="6"/>
    </row>
    <row r="157" spans="3:3" x14ac:dyDescent="0.3">
      <c r="C157" s="6"/>
    </row>
    <row r="158" spans="3:3" x14ac:dyDescent="0.3">
      <c r="C158" s="6"/>
    </row>
    <row r="160" spans="3:3" x14ac:dyDescent="0.3">
      <c r="C160" s="6"/>
    </row>
    <row r="161" spans="3:3" x14ac:dyDescent="0.3">
      <c r="C161" s="6"/>
    </row>
    <row r="162" spans="3:3" x14ac:dyDescent="0.3">
      <c r="C162" s="6"/>
    </row>
    <row r="163" spans="3:3" x14ac:dyDescent="0.3">
      <c r="C163" s="6"/>
    </row>
    <row r="164" spans="3:3" x14ac:dyDescent="0.3">
      <c r="C164" s="6"/>
    </row>
    <row r="166" spans="3:3" x14ac:dyDescent="0.3">
      <c r="C166" s="6"/>
    </row>
    <row r="168" spans="3:3" x14ac:dyDescent="0.3">
      <c r="C168" s="6"/>
    </row>
    <row r="171" spans="3:3" x14ac:dyDescent="0.3">
      <c r="C171" s="6"/>
    </row>
    <row r="172" spans="3:3" x14ac:dyDescent="0.3">
      <c r="C172" s="6"/>
    </row>
    <row r="173" spans="3:3" x14ac:dyDescent="0.3">
      <c r="C173" s="6"/>
    </row>
    <row r="174" spans="3:3" x14ac:dyDescent="0.3">
      <c r="C174" s="6"/>
    </row>
    <row r="175" spans="3:3" x14ac:dyDescent="0.3">
      <c r="C175" s="6"/>
    </row>
    <row r="176" spans="3:3" x14ac:dyDescent="0.3">
      <c r="C176" s="6"/>
    </row>
    <row r="177" spans="3:3" x14ac:dyDescent="0.3">
      <c r="C177" s="6"/>
    </row>
    <row r="178" spans="3:3" x14ac:dyDescent="0.3">
      <c r="C178" s="6"/>
    </row>
    <row r="179" spans="3:3" x14ac:dyDescent="0.3">
      <c r="C179" s="6"/>
    </row>
    <row r="180" spans="3:3" x14ac:dyDescent="0.3">
      <c r="C180" s="6"/>
    </row>
    <row r="181" spans="3:3" x14ac:dyDescent="0.3">
      <c r="C181" s="6"/>
    </row>
    <row r="182" spans="3:3" x14ac:dyDescent="0.3">
      <c r="C182" s="6"/>
    </row>
    <row r="183" spans="3:3" x14ac:dyDescent="0.3">
      <c r="C183" s="6"/>
    </row>
    <row r="185" spans="3:3" x14ac:dyDescent="0.3">
      <c r="C185" s="6"/>
    </row>
    <row r="186" spans="3:3" x14ac:dyDescent="0.3">
      <c r="C186" s="6"/>
    </row>
    <row r="187" spans="3:3" x14ac:dyDescent="0.3">
      <c r="C187" s="6"/>
    </row>
    <row r="189" spans="3:3" x14ac:dyDescent="0.3">
      <c r="C189" s="6"/>
    </row>
    <row r="191" spans="3:3" x14ac:dyDescent="0.3">
      <c r="C191" s="6"/>
    </row>
    <row r="192" spans="3:3" x14ac:dyDescent="0.3">
      <c r="C192" s="6"/>
    </row>
    <row r="193" spans="3:3" x14ac:dyDescent="0.3">
      <c r="C193" s="6"/>
    </row>
    <row r="194" spans="3:3" x14ac:dyDescent="0.3">
      <c r="C194" s="6"/>
    </row>
    <row r="195" spans="3:3" x14ac:dyDescent="0.3">
      <c r="C195" s="6"/>
    </row>
    <row r="196" spans="3:3" x14ac:dyDescent="0.3">
      <c r="C196" s="6"/>
    </row>
    <row r="197" spans="3:3" x14ac:dyDescent="0.3">
      <c r="C197" s="6"/>
    </row>
    <row r="198" spans="3:3" x14ac:dyDescent="0.3">
      <c r="C198" s="6"/>
    </row>
    <row r="199" spans="3:3" x14ac:dyDescent="0.3">
      <c r="C199" s="6"/>
    </row>
    <row r="201" spans="3:3" x14ac:dyDescent="0.3">
      <c r="C201" s="6"/>
    </row>
    <row r="202" spans="3:3" x14ac:dyDescent="0.3">
      <c r="C202" s="6"/>
    </row>
    <row r="203" spans="3:3" x14ac:dyDescent="0.3">
      <c r="C203" s="6"/>
    </row>
    <row r="205" spans="3:3" x14ac:dyDescent="0.3">
      <c r="C205" s="6"/>
    </row>
    <row r="206" spans="3:3" x14ac:dyDescent="0.3">
      <c r="C206" s="6"/>
    </row>
    <row r="207" spans="3:3" x14ac:dyDescent="0.3">
      <c r="C207" s="6"/>
    </row>
    <row r="208" spans="3:3" x14ac:dyDescent="0.3">
      <c r="C208" s="6"/>
    </row>
    <row r="209" spans="3:3" x14ac:dyDescent="0.3">
      <c r="C209" s="6"/>
    </row>
    <row r="210" spans="3:3" x14ac:dyDescent="0.3">
      <c r="C210" s="6"/>
    </row>
    <row r="212" spans="3:3" x14ac:dyDescent="0.3">
      <c r="C212" s="6"/>
    </row>
    <row r="213" spans="3:3" x14ac:dyDescent="0.3">
      <c r="C213" s="6"/>
    </row>
    <row r="215" spans="3:3" x14ac:dyDescent="0.3">
      <c r="C215" s="6"/>
    </row>
    <row r="219" spans="3:3" x14ac:dyDescent="0.3">
      <c r="C219" s="6"/>
    </row>
    <row r="223" spans="3:3" x14ac:dyDescent="0.3">
      <c r="C223" s="6"/>
    </row>
    <row r="225" spans="3:3" x14ac:dyDescent="0.3">
      <c r="C225" s="6"/>
    </row>
    <row r="227" spans="3:3" x14ac:dyDescent="0.3">
      <c r="C227" s="6"/>
    </row>
    <row r="228" spans="3:3" x14ac:dyDescent="0.3">
      <c r="C228" s="6"/>
    </row>
    <row r="229" spans="3:3" x14ac:dyDescent="0.3">
      <c r="C229" s="6"/>
    </row>
    <row r="230" spans="3:3" x14ac:dyDescent="0.3">
      <c r="C230" s="6"/>
    </row>
    <row r="231" spans="3:3" x14ac:dyDescent="0.3">
      <c r="C231" s="6"/>
    </row>
    <row r="232" spans="3:3" x14ac:dyDescent="0.3">
      <c r="C232" s="6"/>
    </row>
    <row r="233" spans="3:3" x14ac:dyDescent="0.3">
      <c r="C233" s="6"/>
    </row>
    <row r="234" spans="3:3" x14ac:dyDescent="0.3">
      <c r="C234" s="6"/>
    </row>
    <row r="235" spans="3:3" x14ac:dyDescent="0.3">
      <c r="C235" s="6"/>
    </row>
    <row r="236" spans="3:3" x14ac:dyDescent="0.3">
      <c r="C236" s="6"/>
    </row>
    <row r="237" spans="3:3" x14ac:dyDescent="0.3">
      <c r="C237" s="6"/>
    </row>
    <row r="238" spans="3:3" x14ac:dyDescent="0.3">
      <c r="C238" s="6"/>
    </row>
    <row r="239" spans="3:3" x14ac:dyDescent="0.3">
      <c r="C239" s="6"/>
    </row>
    <row r="240" spans="3:3" x14ac:dyDescent="0.3">
      <c r="C240" s="6"/>
    </row>
    <row r="241" spans="3:3" x14ac:dyDescent="0.3">
      <c r="C241" s="6"/>
    </row>
    <row r="243" spans="3:3" x14ac:dyDescent="0.3">
      <c r="C243" s="6"/>
    </row>
    <row r="244" spans="3:3" x14ac:dyDescent="0.3">
      <c r="C244" s="6"/>
    </row>
    <row r="245" spans="3:3" x14ac:dyDescent="0.3">
      <c r="C245" s="6"/>
    </row>
    <row r="246" spans="3:3" x14ac:dyDescent="0.3">
      <c r="C246" s="6"/>
    </row>
    <row r="247" spans="3:3" x14ac:dyDescent="0.3">
      <c r="C247" s="6"/>
    </row>
    <row r="249" spans="3:3" x14ac:dyDescent="0.3">
      <c r="C249" s="6"/>
    </row>
    <row r="251" spans="3:3" x14ac:dyDescent="0.3">
      <c r="C251" s="6"/>
    </row>
    <row r="252" spans="3:3" x14ac:dyDescent="0.3">
      <c r="C252" s="6"/>
    </row>
    <row r="254" spans="3:3" x14ac:dyDescent="0.3">
      <c r="C254" s="6"/>
    </row>
    <row r="255" spans="3:3" x14ac:dyDescent="0.3">
      <c r="C255" s="6"/>
    </row>
    <row r="257" spans="3:3" x14ac:dyDescent="0.3">
      <c r="C257" s="6"/>
    </row>
    <row r="258" spans="3:3" x14ac:dyDescent="0.3">
      <c r="C258" s="6"/>
    </row>
    <row r="260" spans="3:3" x14ac:dyDescent="0.3">
      <c r="C260" s="6"/>
    </row>
    <row r="261" spans="3:3" x14ac:dyDescent="0.3">
      <c r="C261" s="6"/>
    </row>
    <row r="262" spans="3:3" x14ac:dyDescent="0.3">
      <c r="C262" s="6"/>
    </row>
    <row r="264" spans="3:3" x14ac:dyDescent="0.3">
      <c r="C264" s="6"/>
    </row>
    <row r="265" spans="3:3" x14ac:dyDescent="0.3">
      <c r="C265" s="6"/>
    </row>
    <row r="266" spans="3:3" x14ac:dyDescent="0.3">
      <c r="C266" s="6"/>
    </row>
    <row r="267" spans="3:3" x14ac:dyDescent="0.3">
      <c r="C267" s="6"/>
    </row>
    <row r="268" spans="3:3" x14ac:dyDescent="0.3">
      <c r="C268" s="6"/>
    </row>
    <row r="269" spans="3:3" x14ac:dyDescent="0.3">
      <c r="C269" s="6"/>
    </row>
  </sheetData>
  <phoneticPr fontId="5" type="noConversion"/>
  <conditionalFormatting sqref="D5:O25">
    <cfRule type="cellIs" dxfId="14" priority="1" operator="lessThan">
      <formula>0</formula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:P25">
    <cfRule type="colorScale" priority="5">
      <colorScale>
        <cfvo type="min"/>
        <cfvo type="max"/>
        <color rgb="FFFCFCFF"/>
        <color rgb="FF63BE7B"/>
      </colorScale>
    </cfRule>
  </conditionalFormatting>
  <conditionalFormatting sqref="Q5:Q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0089-98EC-4582-846C-3D3C999AFCF2}">
  <dimension ref="A1:AA27"/>
  <sheetViews>
    <sheetView topLeftCell="A15" zoomScale="71" workbookViewId="0">
      <selection activeCell="K15" sqref="K15"/>
    </sheetView>
  </sheetViews>
  <sheetFormatPr defaultRowHeight="14.4" x14ac:dyDescent="0.3"/>
  <cols>
    <col min="1" max="1" width="19.44140625" bestFit="1" customWidth="1"/>
    <col min="2" max="2" width="17.109375" customWidth="1"/>
    <col min="3" max="4" width="15.88671875" customWidth="1"/>
    <col min="5" max="5" width="17.33203125" customWidth="1"/>
    <col min="6" max="6" width="17.77734375" customWidth="1"/>
    <col min="14" max="14" width="16.6640625" bestFit="1" customWidth="1"/>
    <col min="15" max="15" width="6.5546875" bestFit="1" customWidth="1"/>
    <col min="16" max="16" width="9.6640625" bestFit="1" customWidth="1"/>
    <col min="17" max="17" width="9.33203125" bestFit="1" customWidth="1"/>
    <col min="18" max="18" width="8.6640625" bestFit="1" customWidth="1"/>
    <col min="19" max="19" width="14.6640625" bestFit="1" customWidth="1"/>
    <col min="20" max="20" width="15.5546875" bestFit="1" customWidth="1"/>
    <col min="21" max="21" width="19.88671875" bestFit="1" customWidth="1"/>
    <col min="22" max="22" width="13.5546875" bestFit="1" customWidth="1"/>
    <col min="23" max="23" width="13" bestFit="1" customWidth="1"/>
    <col min="24" max="24" width="18.33203125" bestFit="1" customWidth="1"/>
    <col min="25" max="25" width="12.33203125" bestFit="1" customWidth="1"/>
    <col min="27" max="27" width="7.88671875" bestFit="1" customWidth="1"/>
  </cols>
  <sheetData>
    <row r="1" spans="1:27" x14ac:dyDescent="0.3">
      <c r="C1" s="25" t="s">
        <v>31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"/>
    </row>
    <row r="2" spans="1:27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" t="s">
        <v>50</v>
      </c>
      <c r="O2" s="8" t="s">
        <v>37</v>
      </c>
      <c r="P2" s="9" t="s">
        <v>38</v>
      </c>
      <c r="Q2" s="8" t="s">
        <v>39</v>
      </c>
      <c r="R2" s="9" t="s">
        <v>40</v>
      </c>
      <c r="S2" s="8" t="s">
        <v>41</v>
      </c>
      <c r="T2" s="9" t="s">
        <v>42</v>
      </c>
      <c r="U2" s="8" t="s">
        <v>43</v>
      </c>
      <c r="V2" s="9" t="s">
        <v>44</v>
      </c>
      <c r="W2" s="8" t="s">
        <v>45</v>
      </c>
      <c r="X2" s="9" t="s">
        <v>46</v>
      </c>
      <c r="Y2" s="8" t="s">
        <v>47</v>
      </c>
      <c r="Z2" s="9" t="s">
        <v>48</v>
      </c>
      <c r="AA2" s="8" t="s">
        <v>49</v>
      </c>
    </row>
    <row r="3" spans="1:27" x14ac:dyDescent="0.3">
      <c r="A3" t="s">
        <v>32</v>
      </c>
      <c r="B3" t="s">
        <v>33</v>
      </c>
      <c r="C3" t="s">
        <v>34</v>
      </c>
      <c r="D3" t="s">
        <v>35</v>
      </c>
      <c r="E3" t="s">
        <v>36</v>
      </c>
      <c r="M3" s="2" t="s">
        <v>51</v>
      </c>
      <c r="N3">
        <v>2055.5300000000002</v>
      </c>
      <c r="P3">
        <v>1206.3900000000001</v>
      </c>
      <c r="Q3">
        <v>3750.71</v>
      </c>
      <c r="R3">
        <v>1714.24</v>
      </c>
      <c r="S3">
        <v>3728.59</v>
      </c>
    </row>
    <row r="4" spans="1:27" x14ac:dyDescent="0.3">
      <c r="A4" t="s">
        <v>37</v>
      </c>
      <c r="B4" s="11">
        <f>(N3-N4)/N3</f>
        <v>0.10009097410400247</v>
      </c>
      <c r="C4" s="11">
        <f>(N3-N5)/N3</f>
        <v>7.17722436549212E-2</v>
      </c>
      <c r="D4" s="11">
        <f>(N3-N6)/N3</f>
        <v>1.2906646947502686E-2</v>
      </c>
      <c r="E4" s="11">
        <f>(N3-N7)/N3</f>
        <v>1.2906646947502686E-2</v>
      </c>
      <c r="M4" s="2" t="s">
        <v>52</v>
      </c>
      <c r="N4">
        <v>1849.79</v>
      </c>
    </row>
    <row r="5" spans="1:27" x14ac:dyDescent="0.3">
      <c r="A5" t="s">
        <v>38</v>
      </c>
      <c r="B5" s="10"/>
      <c r="M5" s="2" t="s">
        <v>54</v>
      </c>
      <c r="N5">
        <v>1908</v>
      </c>
    </row>
    <row r="6" spans="1:27" x14ac:dyDescent="0.3">
      <c r="A6" t="s">
        <v>39</v>
      </c>
      <c r="B6" s="10"/>
      <c r="M6" s="2" t="s">
        <v>53</v>
      </c>
      <c r="N6">
        <v>2029</v>
      </c>
    </row>
    <row r="7" spans="1:27" x14ac:dyDescent="0.3">
      <c r="A7" t="s">
        <v>40</v>
      </c>
      <c r="B7" s="10"/>
      <c r="M7" s="2" t="s">
        <v>55</v>
      </c>
      <c r="N7">
        <v>2029</v>
      </c>
    </row>
    <row r="8" spans="1:27" x14ac:dyDescent="0.3">
      <c r="A8" t="s">
        <v>41</v>
      </c>
      <c r="B8" s="10"/>
      <c r="M8" s="2"/>
    </row>
    <row r="9" spans="1:27" x14ac:dyDescent="0.3">
      <c r="A9" t="s">
        <v>42</v>
      </c>
      <c r="B9" s="10"/>
      <c r="M9" s="2"/>
    </row>
    <row r="10" spans="1:27" x14ac:dyDescent="0.3">
      <c r="A10" t="s">
        <v>43</v>
      </c>
      <c r="B10" s="10"/>
      <c r="M10" s="2"/>
    </row>
    <row r="11" spans="1:27" x14ac:dyDescent="0.3">
      <c r="A11" t="s">
        <v>44</v>
      </c>
      <c r="B11" s="10"/>
      <c r="M11" s="2"/>
    </row>
    <row r="12" spans="1:27" x14ac:dyDescent="0.3">
      <c r="A12" t="s">
        <v>45</v>
      </c>
      <c r="B12" s="10"/>
      <c r="M12" s="2"/>
    </row>
    <row r="13" spans="1:27" x14ac:dyDescent="0.3">
      <c r="A13" t="s">
        <v>46</v>
      </c>
      <c r="B13" s="10"/>
      <c r="M13" s="2"/>
    </row>
    <row r="14" spans="1:27" x14ac:dyDescent="0.3">
      <c r="A14" t="s">
        <v>47</v>
      </c>
      <c r="B14" s="10"/>
      <c r="M14" s="2"/>
    </row>
    <row r="15" spans="1:27" x14ac:dyDescent="0.3">
      <c r="A15" t="s">
        <v>48</v>
      </c>
      <c r="B15" s="10"/>
      <c r="M15" s="2"/>
    </row>
    <row r="16" spans="1:27" x14ac:dyDescent="0.3">
      <c r="A16" t="s">
        <v>49</v>
      </c>
      <c r="B16" s="10"/>
      <c r="M16" s="2"/>
    </row>
    <row r="17" spans="14:14" x14ac:dyDescent="0.3">
      <c r="N17" s="2"/>
    </row>
    <row r="18" spans="14:14" x14ac:dyDescent="0.3">
      <c r="N18" s="2"/>
    </row>
    <row r="19" spans="14:14" x14ac:dyDescent="0.3">
      <c r="N19" s="2"/>
    </row>
    <row r="20" spans="14:14" x14ac:dyDescent="0.3">
      <c r="N20" s="2"/>
    </row>
    <row r="21" spans="14:14" x14ac:dyDescent="0.3">
      <c r="N21" s="2"/>
    </row>
    <row r="22" spans="14:14" x14ac:dyDescent="0.3">
      <c r="N22" s="2"/>
    </row>
    <row r="23" spans="14:14" x14ac:dyDescent="0.3">
      <c r="N23" s="2"/>
    </row>
    <row r="24" spans="14:14" x14ac:dyDescent="0.3">
      <c r="N24" s="2"/>
    </row>
    <row r="25" spans="14:14" x14ac:dyDescent="0.3">
      <c r="N25" s="2"/>
    </row>
    <row r="26" spans="14:14" x14ac:dyDescent="0.3">
      <c r="N26" s="2"/>
    </row>
    <row r="27" spans="14:14" x14ac:dyDescent="0.3">
      <c r="N27" s="2"/>
    </row>
  </sheetData>
  <mergeCells count="1">
    <mergeCell ref="C1:M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Participation</vt:lpstr>
      <vt:lpstr>montly data </vt:lpstr>
      <vt:lpstr>sector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Pukar Sharma</cp:lastModifiedBy>
  <dcterms:created xsi:type="dcterms:W3CDTF">2015-06-05T18:17:20Z</dcterms:created>
  <dcterms:modified xsi:type="dcterms:W3CDTF">2024-03-06T07:58:19Z</dcterms:modified>
</cp:coreProperties>
</file>